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90" yWindow="15" windowWidth="9060" windowHeight="10890" tabRatio="872"/>
  </bookViews>
  <sheets>
    <sheet name="Readme" sheetId="56" r:id="rId1"/>
    <sheet name="sea basin split UK-ES-FR" sheetId="70" r:id="rId2"/>
    <sheet name="Output all sources new format" sheetId="69" r:id="rId3"/>
    <sheet name="Output all sources" sheetId="50" r:id="rId4"/>
    <sheet name="Overview output Eurostat" sheetId="55" r:id="rId5"/>
    <sheet name="NACE data list" sheetId="54" r:id="rId6"/>
    <sheet name="0 other sectors calculations" sheetId="14" r:id="rId7"/>
    <sheet name="0.1 shipbuilding and shiprepair" sheetId="12" r:id="rId8"/>
    <sheet name="0.2 Construction of water proje" sheetId="13" r:id="rId9"/>
    <sheet name="function 1 calculations" sheetId="17" r:id="rId10"/>
    <sheet name="support data for function 1" sheetId="18" r:id="rId11"/>
    <sheet name="1.1 deepsea shipping" sheetId="1" r:id="rId12"/>
    <sheet name="1.2 shortsea shipping" sheetId="2" r:id="rId13"/>
    <sheet name="1.3 passenger ferry services" sheetId="3" r:id="rId14"/>
    <sheet name="1.4 inland shipping" sheetId="4" r:id="rId15"/>
    <sheet name="2.1&amp;2.2 calculations" sheetId="35" r:id="rId16"/>
    <sheet name="Support calculations function 2" sheetId="34" r:id="rId17"/>
    <sheet name="2.1 &amp; 2.2 fish for human-animal" sheetId="5" r:id="rId18"/>
    <sheet name="2.1&amp;2.2 Fish processing" sheetId="40" r:id="rId19"/>
    <sheet name="support data for function 2" sheetId="33" r:id="rId20"/>
    <sheet name="2.3 calculations" sheetId="39" r:id="rId21"/>
    <sheet name="2.3 Marine aquatic products" sheetId="38" r:id="rId22"/>
    <sheet name="2.5 calculations" sheetId="42" r:id="rId23"/>
    <sheet name="2.5 Support data" sheetId="43" r:id="rId24"/>
    <sheet name="2.5 data" sheetId="44" r:id="rId25"/>
    <sheet name="Calculation 3.1" sheetId="21" r:id="rId26"/>
    <sheet name="3.1 oil &amp; gas" sheetId="9" r:id="rId27"/>
    <sheet name="oil production by country" sheetId="24" r:id="rId28"/>
    <sheet name="gas production by country" sheetId="23" r:id="rId29"/>
    <sheet name="O&amp;G offshore shares" sheetId="22" r:id="rId30"/>
    <sheet name="Calculations 3.5" sheetId="25" r:id="rId31"/>
    <sheet name="3.5 aggregates mining" sheetId="10" r:id="rId32"/>
    <sheet name="key calculations 3.5" sheetId="26" r:id="rId33"/>
    <sheet name="UEPG data 2008" sheetId="27" r:id="rId34"/>
    <sheet name="UEPG data 2009" sheetId="28" r:id="rId35"/>
    <sheet name="UEPG data 2010" sheetId="29" r:id="rId36"/>
    <sheet name="3.7 Desalination" sheetId="66" r:id="rId37"/>
    <sheet name="Calculations 4.1" sheetId="31" r:id="rId38"/>
    <sheet name="4.1 coastal tourism" sheetId="11" r:id="rId39"/>
    <sheet name="Support data 4.1" sheetId="30" r:id="rId40"/>
    <sheet name="4.3 Cruise" sheetId="16" r:id="rId41"/>
    <sheet name="National input data PT" sheetId="57" r:id="rId42"/>
    <sheet name="National input data ES" sheetId="58" r:id="rId43"/>
    <sheet name="National input data FR" sheetId="59" r:id="rId44"/>
    <sheet name="National input data BE" sheetId="60" r:id="rId45"/>
    <sheet name="CAGR input data" sheetId="67" r:id="rId46"/>
    <sheet name="CAGR calculations &amp; output" sheetId="68" r:id="rId47"/>
  </sheets>
  <definedNames>
    <definedName name="_ftn1" localSheetId="1">'sea basin split UK-ES-FR'!$A$41</definedName>
    <definedName name="_ftn2" localSheetId="1">'sea basin split UK-ES-FR'!$A$42</definedName>
    <definedName name="_ftnref1" localSheetId="1">'sea basin split UK-ES-FR'!$B$23</definedName>
    <definedName name="_ftnref2" localSheetId="1">'sea basin split UK-ES-FR'!$B$32</definedName>
    <definedName name="_xlnm.Print_Area" localSheetId="36">'3.7 Desalination'!$A$1:$AN$55</definedName>
  </definedNames>
  <calcPr calcId="145621"/>
</workbook>
</file>

<file path=xl/calcChain.xml><?xml version="1.0" encoding="utf-8"?>
<calcChain xmlns="http://schemas.openxmlformats.org/spreadsheetml/2006/main">
  <c r="X414" i="69" l="1"/>
  <c r="W414" i="69"/>
  <c r="V414" i="69"/>
  <c r="U414" i="69"/>
  <c r="T414" i="69"/>
  <c r="S414" i="69"/>
  <c r="R414" i="69"/>
  <c r="Q414" i="69"/>
  <c r="X413" i="69"/>
  <c r="W413" i="69"/>
  <c r="V413" i="69"/>
  <c r="U413" i="69"/>
  <c r="T413" i="69"/>
  <c r="S413" i="69"/>
  <c r="R413" i="69"/>
  <c r="Q413" i="69"/>
  <c r="T409" i="69"/>
  <c r="S409" i="69"/>
  <c r="R409" i="69"/>
  <c r="Q409" i="69"/>
  <c r="X407" i="69"/>
  <c r="W407" i="69"/>
  <c r="V407" i="69"/>
  <c r="U407" i="69"/>
  <c r="X404" i="69"/>
  <c r="W404" i="69"/>
  <c r="V404" i="69"/>
  <c r="U404" i="69"/>
  <c r="T404" i="69"/>
  <c r="S404" i="69"/>
  <c r="R404" i="69"/>
  <c r="Q404" i="69"/>
  <c r="X396" i="69"/>
  <c r="W396" i="69"/>
  <c r="V396" i="69"/>
  <c r="U396" i="69"/>
  <c r="T395" i="69"/>
  <c r="S395" i="69"/>
  <c r="R395" i="69"/>
  <c r="Q395" i="69"/>
  <c r="X384" i="69"/>
  <c r="W384" i="69"/>
  <c r="V384" i="69"/>
  <c r="U384" i="69"/>
  <c r="T384" i="69"/>
  <c r="S384" i="69"/>
  <c r="R384" i="69"/>
  <c r="Q384" i="69"/>
  <c r="X373" i="69"/>
  <c r="W373" i="69"/>
  <c r="V373" i="69"/>
  <c r="U373" i="69"/>
  <c r="T373" i="69"/>
  <c r="S373" i="69"/>
  <c r="R373" i="69"/>
  <c r="Q373" i="69"/>
  <c r="X370" i="69"/>
  <c r="W370" i="69"/>
  <c r="V370" i="69"/>
  <c r="U370" i="69"/>
  <c r="T370" i="69"/>
  <c r="S370" i="69"/>
  <c r="R370" i="69"/>
  <c r="Q370" i="69"/>
  <c r="T368" i="69"/>
  <c r="S368" i="69"/>
  <c r="R368" i="69"/>
  <c r="Q368" i="69"/>
  <c r="X367" i="69"/>
  <c r="W367" i="69"/>
  <c r="V367" i="69"/>
  <c r="U367" i="69"/>
  <c r="X364" i="69"/>
  <c r="W364" i="69"/>
  <c r="V364" i="69"/>
  <c r="U364" i="69"/>
  <c r="T364" i="69"/>
  <c r="S364" i="69"/>
  <c r="R364" i="69"/>
  <c r="Q364" i="69"/>
  <c r="X361" i="69"/>
  <c r="W361" i="69"/>
  <c r="V361" i="69"/>
  <c r="U361" i="69"/>
  <c r="T361" i="69"/>
  <c r="S361" i="69"/>
  <c r="R361" i="69"/>
  <c r="Q361" i="69"/>
  <c r="X358" i="69"/>
  <c r="W358" i="69"/>
  <c r="V358" i="69"/>
  <c r="U358" i="69"/>
  <c r="T357" i="69"/>
  <c r="S357" i="69"/>
  <c r="R357" i="69"/>
  <c r="Q357" i="69"/>
  <c r="X355" i="69"/>
  <c r="W355" i="69"/>
  <c r="V355" i="69"/>
  <c r="U355" i="69"/>
  <c r="T354" i="69"/>
  <c r="S354" i="69"/>
  <c r="R354" i="69"/>
  <c r="Q354" i="69"/>
  <c r="X351" i="69"/>
  <c r="W351" i="69"/>
  <c r="V351" i="69"/>
  <c r="U351" i="69"/>
  <c r="T351" i="69"/>
  <c r="S351" i="69"/>
  <c r="R351" i="69"/>
  <c r="Q351" i="69"/>
  <c r="S348" i="69"/>
  <c r="R348" i="69"/>
  <c r="Q348" i="69"/>
  <c r="O414" i="69"/>
  <c r="N414" i="69"/>
  <c r="O413" i="69"/>
  <c r="N413" i="69"/>
  <c r="O409" i="69"/>
  <c r="N409" i="69"/>
  <c r="O407" i="69"/>
  <c r="N407" i="69"/>
  <c r="O404" i="69"/>
  <c r="N404" i="69"/>
  <c r="O396" i="69"/>
  <c r="N396" i="69"/>
  <c r="O395" i="69"/>
  <c r="N395" i="69"/>
  <c r="O384" i="69"/>
  <c r="N384" i="69"/>
  <c r="O368" i="69"/>
  <c r="N368" i="69"/>
  <c r="O373" i="69"/>
  <c r="N373" i="69"/>
  <c r="O370" i="69"/>
  <c r="N370" i="69"/>
  <c r="O367" i="69"/>
  <c r="N367" i="69"/>
  <c r="O358" i="69"/>
  <c r="N358" i="69"/>
  <c r="O355" i="69"/>
  <c r="N355" i="69"/>
  <c r="O364" i="69"/>
  <c r="N364" i="69"/>
  <c r="O361" i="69"/>
  <c r="N361" i="69"/>
  <c r="O357" i="69"/>
  <c r="N357" i="69"/>
  <c r="O354" i="69"/>
  <c r="N354" i="69"/>
  <c r="O351" i="69"/>
  <c r="N351" i="69"/>
  <c r="O348" i="69"/>
  <c r="N348" i="69"/>
  <c r="R95" i="70"/>
  <c r="U95" i="70" s="1"/>
  <c r="Q95" i="70"/>
  <c r="T95" i="70" s="1"/>
  <c r="P95" i="70"/>
  <c r="S95" i="70" s="1"/>
  <c r="O95" i="70"/>
  <c r="R89" i="70"/>
  <c r="U89" i="70" s="1"/>
  <c r="Q89" i="70"/>
  <c r="T89" i="70" s="1"/>
  <c r="P89" i="70"/>
  <c r="S89" i="70" s="1"/>
  <c r="O89" i="70"/>
  <c r="N165" i="69" l="1"/>
  <c r="P165" i="69"/>
  <c r="O165" i="69"/>
  <c r="N159" i="69"/>
  <c r="P159" i="69"/>
  <c r="O159" i="69"/>
  <c r="N158" i="69"/>
  <c r="P158" i="69"/>
  <c r="O158" i="69"/>
  <c r="N153" i="69"/>
  <c r="P153" i="69"/>
  <c r="O153" i="69"/>
  <c r="N143" i="69"/>
  <c r="P143" i="69"/>
  <c r="O143" i="69"/>
  <c r="N127" i="69"/>
  <c r="P127" i="69"/>
  <c r="O127" i="69"/>
  <c r="N121" i="69"/>
  <c r="P121" i="69"/>
  <c r="O121" i="69"/>
  <c r="N115" i="69"/>
  <c r="P115" i="69"/>
  <c r="O115" i="69"/>
  <c r="N111" i="69"/>
  <c r="P111" i="69"/>
  <c r="O111" i="69"/>
  <c r="N108" i="69"/>
  <c r="P108" i="69"/>
  <c r="O108" i="69"/>
  <c r="N105" i="69"/>
  <c r="P105" i="69"/>
  <c r="O105" i="69"/>
  <c r="N102" i="69"/>
  <c r="P102" i="69"/>
  <c r="O102" i="69"/>
  <c r="N95" i="69"/>
  <c r="P95" i="69"/>
  <c r="O95" i="69"/>
  <c r="P88" i="69" l="1"/>
  <c r="T88" i="69" s="1"/>
  <c r="O88" i="69"/>
  <c r="S88" i="69" s="1"/>
  <c r="P81" i="69"/>
  <c r="O81" i="69"/>
  <c r="P75" i="69"/>
  <c r="O75" i="69"/>
  <c r="P74" i="69"/>
  <c r="O74" i="69"/>
  <c r="P69" i="69"/>
  <c r="O69" i="69"/>
  <c r="P67" i="69"/>
  <c r="O67" i="69"/>
  <c r="P47" i="69"/>
  <c r="O47" i="69"/>
  <c r="P43" i="69"/>
  <c r="O43" i="69"/>
  <c r="P37" i="69"/>
  <c r="O37" i="69"/>
  <c r="P34" i="69"/>
  <c r="O34" i="69"/>
  <c r="P31" i="69"/>
  <c r="O31" i="69"/>
  <c r="P27" i="69"/>
  <c r="O27" i="69"/>
  <c r="P24" i="69"/>
  <c r="O24" i="69"/>
  <c r="P21" i="69"/>
  <c r="O21" i="69"/>
  <c r="P18" i="69"/>
  <c r="O18" i="69"/>
  <c r="P14" i="69"/>
  <c r="O14" i="69"/>
  <c r="P11" i="69"/>
  <c r="O11" i="69"/>
  <c r="R101" i="70"/>
  <c r="U101" i="70" s="1"/>
  <c r="Q101" i="70"/>
  <c r="T101" i="70" s="1"/>
  <c r="P101" i="70"/>
  <c r="S101" i="70" s="1"/>
  <c r="O101" i="70"/>
  <c r="R100" i="70"/>
  <c r="Q100" i="70"/>
  <c r="T100" i="70" s="1"/>
  <c r="P100" i="70"/>
  <c r="S100" i="70" s="1"/>
  <c r="O100" i="70"/>
  <c r="U100" i="70" s="1"/>
  <c r="T99" i="70"/>
  <c r="R99" i="70"/>
  <c r="U99" i="70" s="1"/>
  <c r="Q99" i="70"/>
  <c r="P99" i="70"/>
  <c r="S99" i="70" s="1"/>
  <c r="O99" i="70"/>
  <c r="U93" i="70"/>
  <c r="R93" i="70"/>
  <c r="Q93" i="70"/>
  <c r="T93" i="70" s="1"/>
  <c r="P93" i="70"/>
  <c r="O93" i="70"/>
  <c r="S93" i="70" s="1"/>
  <c r="T86" i="70"/>
  <c r="R86" i="70"/>
  <c r="U86" i="70" s="1"/>
  <c r="Q86" i="70"/>
  <c r="P86" i="70"/>
  <c r="S86" i="70" s="1"/>
  <c r="O86" i="70"/>
  <c r="U85" i="70"/>
  <c r="S85" i="70"/>
  <c r="R85" i="70"/>
  <c r="Q85" i="70"/>
  <c r="T85" i="70" s="1"/>
  <c r="P85" i="70"/>
  <c r="O85" i="70"/>
  <c r="T83" i="70"/>
  <c r="R83" i="70"/>
  <c r="U83" i="70" s="1"/>
  <c r="Q83" i="70"/>
  <c r="P83" i="70"/>
  <c r="S83" i="70" s="1"/>
  <c r="O83" i="70"/>
  <c r="S82" i="70"/>
  <c r="R82" i="70"/>
  <c r="Q82" i="70"/>
  <c r="T82" i="70" s="1"/>
  <c r="P82" i="70"/>
  <c r="O82" i="70"/>
  <c r="U82" i="70" s="1"/>
  <c r="T81" i="70"/>
  <c r="R81" i="70"/>
  <c r="U81" i="70" s="1"/>
  <c r="Q81" i="70"/>
  <c r="P81" i="70"/>
  <c r="S81" i="70" s="1"/>
  <c r="O81" i="70"/>
  <c r="R80" i="70"/>
  <c r="Q80" i="70"/>
  <c r="T80" i="70" s="1"/>
  <c r="P80" i="70"/>
  <c r="S80" i="70" s="1"/>
  <c r="O80" i="70"/>
  <c r="U80" i="70" s="1"/>
  <c r="T78" i="70"/>
  <c r="R78" i="70"/>
  <c r="U78" i="70" s="1"/>
  <c r="Q78" i="70"/>
  <c r="P78" i="70"/>
  <c r="S78" i="70" s="1"/>
  <c r="O78" i="70"/>
  <c r="U77" i="70"/>
  <c r="R77" i="70"/>
  <c r="Q77" i="70"/>
  <c r="T77" i="70" s="1"/>
  <c r="P77" i="70"/>
  <c r="O77" i="70"/>
  <c r="S77" i="70" s="1"/>
  <c r="T71" i="70"/>
  <c r="S71" i="70"/>
  <c r="R71" i="70"/>
  <c r="U71" i="70" s="1"/>
  <c r="Q71" i="70"/>
  <c r="P71" i="70"/>
  <c r="S70" i="70"/>
  <c r="R70" i="70"/>
  <c r="U70" i="70" s="1"/>
  <c r="Q70" i="70"/>
  <c r="P70" i="70"/>
  <c r="S68" i="70"/>
  <c r="R68" i="70"/>
  <c r="U68" i="70" s="1"/>
  <c r="Q68" i="70"/>
  <c r="P68" i="70"/>
  <c r="S66" i="70"/>
  <c r="R66" i="70"/>
  <c r="U66" i="70" s="1"/>
  <c r="Q66" i="70"/>
  <c r="P66" i="70"/>
  <c r="T66" i="70" s="1"/>
  <c r="T65" i="70"/>
  <c r="S65" i="70"/>
  <c r="R65" i="70"/>
  <c r="U65" i="70" s="1"/>
  <c r="Q65" i="70"/>
  <c r="P65" i="70"/>
  <c r="S64" i="70"/>
  <c r="R64" i="70"/>
  <c r="T64" i="70" s="1"/>
  <c r="Q64" i="70"/>
  <c r="P64" i="70"/>
  <c r="S62" i="70"/>
  <c r="R62" i="70"/>
  <c r="U62" i="70" s="1"/>
  <c r="Q62" i="70"/>
  <c r="P62" i="70"/>
  <c r="S61" i="70"/>
  <c r="R61" i="70"/>
  <c r="U61" i="70" s="1"/>
  <c r="Q61" i="70"/>
  <c r="P61" i="70"/>
  <c r="T61" i="70" s="1"/>
  <c r="T60" i="70"/>
  <c r="S60" i="70"/>
  <c r="R60" i="70"/>
  <c r="U60" i="70" s="1"/>
  <c r="Q60" i="70"/>
  <c r="P60" i="70"/>
  <c r="S59" i="70"/>
  <c r="R59" i="70"/>
  <c r="T59" i="70" s="1"/>
  <c r="Q59" i="70"/>
  <c r="P59" i="70"/>
  <c r="S58" i="70"/>
  <c r="R58" i="70"/>
  <c r="U58" i="70" s="1"/>
  <c r="Q58" i="70"/>
  <c r="P58" i="70"/>
  <c r="S57" i="70"/>
  <c r="R57" i="70"/>
  <c r="U57" i="70" s="1"/>
  <c r="Q57" i="70"/>
  <c r="P57" i="70"/>
  <c r="T57" i="70" s="1"/>
  <c r="T56" i="70"/>
  <c r="S56" i="70"/>
  <c r="R56" i="70"/>
  <c r="U56" i="70" s="1"/>
  <c r="Q56" i="70"/>
  <c r="P56" i="70"/>
  <c r="S54" i="70"/>
  <c r="R54" i="70"/>
  <c r="T54" i="70" s="1"/>
  <c r="Q54" i="70"/>
  <c r="P54" i="70"/>
  <c r="S52" i="70"/>
  <c r="R52" i="70"/>
  <c r="U52" i="70" s="1"/>
  <c r="Q52" i="70"/>
  <c r="P52" i="70"/>
  <c r="S51" i="70"/>
  <c r="R51" i="70"/>
  <c r="U51" i="70" s="1"/>
  <c r="Q51" i="70"/>
  <c r="P51" i="70"/>
  <c r="T51" i="70" s="1"/>
  <c r="T50" i="70"/>
  <c r="S50" i="70"/>
  <c r="R50" i="70"/>
  <c r="U50" i="70" s="1"/>
  <c r="Q50" i="70"/>
  <c r="P50" i="70"/>
  <c r="S48" i="70"/>
  <c r="R48" i="70"/>
  <c r="T48" i="70" s="1"/>
  <c r="Q48" i="70"/>
  <c r="P48" i="70"/>
  <c r="S47" i="70"/>
  <c r="R47" i="70"/>
  <c r="U47" i="70" s="1"/>
  <c r="Q47" i="70"/>
  <c r="P47" i="70"/>
  <c r="T46" i="70"/>
  <c r="S46" i="70"/>
  <c r="R46" i="70"/>
  <c r="U46" i="70" s="1"/>
  <c r="Q46" i="70"/>
  <c r="P46" i="70"/>
  <c r="T45" i="70"/>
  <c r="S45" i="70"/>
  <c r="R45" i="70"/>
  <c r="U45" i="70" s="1"/>
  <c r="Q45" i="70"/>
  <c r="P45" i="70"/>
  <c r="S43" i="70"/>
  <c r="R43" i="70"/>
  <c r="U43" i="70" s="1"/>
  <c r="Q43" i="70"/>
  <c r="P43" i="70"/>
  <c r="S42" i="70"/>
  <c r="R42" i="70"/>
  <c r="U42" i="70" s="1"/>
  <c r="Q42" i="70"/>
  <c r="P42" i="70"/>
  <c r="S37" i="70"/>
  <c r="R37" i="70"/>
  <c r="Q37" i="70"/>
  <c r="T37" i="70" s="1"/>
  <c r="P37" i="70"/>
  <c r="O37" i="70"/>
  <c r="S36" i="70"/>
  <c r="R36" i="70"/>
  <c r="Q36" i="70"/>
  <c r="T36" i="70" s="1"/>
  <c r="P36" i="70"/>
  <c r="O36" i="70"/>
  <c r="R34" i="70"/>
  <c r="Q34" i="70"/>
  <c r="S34" i="70" s="1"/>
  <c r="P34" i="70"/>
  <c r="O34" i="70"/>
  <c r="R32" i="70"/>
  <c r="Q32" i="70"/>
  <c r="O32" i="70"/>
  <c r="K32" i="70"/>
  <c r="J32" i="70"/>
  <c r="P32" i="70" s="1"/>
  <c r="S32" i="70" s="1"/>
  <c r="R31" i="70"/>
  <c r="Q31" i="70"/>
  <c r="T31" i="70" s="1"/>
  <c r="P31" i="70"/>
  <c r="O31" i="70"/>
  <c r="R30" i="70"/>
  <c r="Q30" i="70"/>
  <c r="K30" i="70"/>
  <c r="J30" i="70"/>
  <c r="P30" i="70" s="1"/>
  <c r="S28" i="70"/>
  <c r="R28" i="70"/>
  <c r="Q28" i="70"/>
  <c r="T28" i="70" s="1"/>
  <c r="P28" i="70"/>
  <c r="O28" i="70"/>
  <c r="S27" i="70"/>
  <c r="R27" i="70"/>
  <c r="Q27" i="70"/>
  <c r="T27" i="70" s="1"/>
  <c r="P27" i="70"/>
  <c r="O27" i="70"/>
  <c r="R26" i="70"/>
  <c r="Q26" i="70"/>
  <c r="S26" i="70" s="1"/>
  <c r="P26" i="70"/>
  <c r="O26" i="70"/>
  <c r="R25" i="70"/>
  <c r="Q25" i="70"/>
  <c r="T25" i="70" s="1"/>
  <c r="P25" i="70"/>
  <c r="O25" i="70"/>
  <c r="S24" i="70"/>
  <c r="R24" i="70"/>
  <c r="Q24" i="70"/>
  <c r="T24" i="70" s="1"/>
  <c r="P24" i="70"/>
  <c r="O24" i="70"/>
  <c r="S23" i="70"/>
  <c r="R23" i="70"/>
  <c r="Q23" i="70"/>
  <c r="T23" i="70" s="1"/>
  <c r="P23" i="70"/>
  <c r="O23" i="70"/>
  <c r="R22" i="70"/>
  <c r="Q22" i="70"/>
  <c r="S22" i="70" s="1"/>
  <c r="P22" i="70"/>
  <c r="O22" i="70"/>
  <c r="R20" i="70"/>
  <c r="Q20" i="70"/>
  <c r="T20" i="70" s="1"/>
  <c r="P20" i="70"/>
  <c r="O20" i="70"/>
  <c r="S19" i="70"/>
  <c r="R19" i="70"/>
  <c r="Q19" i="70"/>
  <c r="T19" i="70" s="1"/>
  <c r="P19" i="70"/>
  <c r="O19" i="70"/>
  <c r="R18" i="70"/>
  <c r="Q18" i="70"/>
  <c r="S18" i="70" s="1"/>
  <c r="P18" i="70"/>
  <c r="O18" i="70"/>
  <c r="R17" i="70"/>
  <c r="Q17" i="70"/>
  <c r="S17" i="70" s="1"/>
  <c r="P17" i="70"/>
  <c r="O17" i="70"/>
  <c r="R16" i="70"/>
  <c r="Q16" i="70"/>
  <c r="T16" i="70" s="1"/>
  <c r="P16" i="70"/>
  <c r="O16" i="70"/>
  <c r="S14" i="70"/>
  <c r="R14" i="70"/>
  <c r="Q14" i="70"/>
  <c r="T14" i="70" s="1"/>
  <c r="P14" i="70"/>
  <c r="O14" i="70"/>
  <c r="R13" i="70"/>
  <c r="Q13" i="70"/>
  <c r="K13" i="70"/>
  <c r="J13" i="70"/>
  <c r="P13" i="70" s="1"/>
  <c r="R12" i="70"/>
  <c r="Q12" i="70"/>
  <c r="S12" i="70" s="1"/>
  <c r="P12" i="70"/>
  <c r="O12" i="70"/>
  <c r="R11" i="70"/>
  <c r="Q11" i="70"/>
  <c r="S11" i="70" s="1"/>
  <c r="P11" i="70"/>
  <c r="O11" i="70"/>
  <c r="R9" i="70"/>
  <c r="Q9" i="70"/>
  <c r="K9" i="70"/>
  <c r="J9" i="70"/>
  <c r="P9" i="70" s="1"/>
  <c r="R8" i="70"/>
  <c r="Q8" i="70"/>
  <c r="T8" i="70" s="1"/>
  <c r="P8" i="70"/>
  <c r="O8" i="70"/>
  <c r="T32" i="70" l="1"/>
  <c r="T30" i="70"/>
  <c r="O9" i="70"/>
  <c r="T9" i="70" s="1"/>
  <c r="T12" i="70"/>
  <c r="T18" i="70"/>
  <c r="O30" i="70"/>
  <c r="S30" i="70" s="1"/>
  <c r="T43" i="70"/>
  <c r="T70" i="70"/>
  <c r="T11" i="70"/>
  <c r="T17" i="70"/>
  <c r="T22" i="70"/>
  <c r="T26" i="70"/>
  <c r="T34" i="70"/>
  <c r="U48" i="70"/>
  <c r="U54" i="70"/>
  <c r="U59" i="70"/>
  <c r="U64" i="70"/>
  <c r="S8" i="70"/>
  <c r="O13" i="70"/>
  <c r="T13" i="70" s="1"/>
  <c r="S20" i="70"/>
  <c r="S31" i="70"/>
  <c r="T42" i="70"/>
  <c r="T47" i="70"/>
  <c r="T52" i="70"/>
  <c r="T58" i="70"/>
  <c r="T62" i="70"/>
  <c r="T68" i="70"/>
  <c r="S16" i="70"/>
  <c r="S25" i="70"/>
  <c r="S13" i="70" l="1"/>
  <c r="S9" i="70"/>
  <c r="K469" i="69" l="1"/>
  <c r="J469" i="69"/>
  <c r="I469" i="69"/>
  <c r="H469" i="69"/>
  <c r="G469" i="69"/>
  <c r="F469" i="69"/>
  <c r="E469" i="69"/>
  <c r="D469" i="69"/>
  <c r="C469" i="69"/>
  <c r="D348" i="69" l="1"/>
  <c r="T348" i="69" l="1"/>
  <c r="K88" i="69" l="1"/>
  <c r="K245" i="69" l="1"/>
  <c r="D150" i="69"/>
  <c r="E150" i="69"/>
  <c r="D128" i="69"/>
  <c r="E128" i="69"/>
  <c r="F148" i="68" l="1"/>
  <c r="F51" i="68"/>
  <c r="F43" i="68" l="1"/>
  <c r="G16" i="14"/>
  <c r="G19" i="14"/>
  <c r="G17" i="14"/>
  <c r="G15" i="14"/>
  <c r="F18" i="68"/>
  <c r="F93" i="35"/>
  <c r="F90" i="35"/>
  <c r="F75" i="35"/>
  <c r="F17" i="68"/>
  <c r="F74" i="35"/>
  <c r="F73" i="35"/>
  <c r="F72" i="35"/>
  <c r="F71" i="35"/>
  <c r="F17" i="35"/>
  <c r="F16" i="35"/>
  <c r="F15" i="35"/>
  <c r="F14" i="35"/>
  <c r="F13" i="35"/>
  <c r="F79" i="68"/>
  <c r="F114" i="68"/>
  <c r="F44" i="68"/>
  <c r="F10" i="68"/>
  <c r="F149" i="68"/>
  <c r="F170" i="68" l="1"/>
  <c r="F153" i="68"/>
  <c r="F152" i="68"/>
  <c r="F151" i="68"/>
  <c r="F137" i="68"/>
  <c r="F135" i="68"/>
  <c r="F131" i="68"/>
  <c r="F127" i="68"/>
  <c r="F121" i="68"/>
  <c r="F122" i="68" s="1"/>
  <c r="F118" i="68"/>
  <c r="F117" i="68"/>
  <c r="F116" i="68"/>
  <c r="F113" i="68"/>
  <c r="F157" i="68"/>
  <c r="F102" i="68"/>
  <c r="F100" i="68"/>
  <c r="F92" i="68"/>
  <c r="F86" i="68"/>
  <c r="F84" i="68"/>
  <c r="F83" i="68"/>
  <c r="F82" i="68"/>
  <c r="F81" i="68" l="1"/>
  <c r="F78" i="68"/>
  <c r="F87" i="68"/>
  <c r="F57" i="68"/>
  <c r="F48" i="68"/>
  <c r="G48" i="68"/>
  <c r="F47" i="68"/>
  <c r="F46" i="68"/>
  <c r="F33" i="68"/>
  <c r="F31" i="68"/>
  <c r="F23" i="68"/>
  <c r="F15" i="68"/>
  <c r="F14" i="68"/>
  <c r="F13" i="68"/>
  <c r="F9" i="68"/>
  <c r="F12" i="68"/>
  <c r="E427" i="69" l="1"/>
  <c r="D427" i="69"/>
  <c r="E420" i="69"/>
  <c r="D420" i="69"/>
  <c r="E418" i="69"/>
  <c r="D418" i="69"/>
  <c r="E413" i="69"/>
  <c r="D413" i="69"/>
  <c r="E409" i="69"/>
  <c r="D409" i="69"/>
  <c r="E415" i="69"/>
  <c r="E407" i="69"/>
  <c r="E414" i="69"/>
  <c r="D414" i="69"/>
  <c r="E410" i="69"/>
  <c r="D410" i="69"/>
  <c r="E406" i="69"/>
  <c r="D406" i="69"/>
  <c r="E404" i="69"/>
  <c r="D404" i="69"/>
  <c r="E391" i="69"/>
  <c r="D391" i="69"/>
  <c r="E388" i="69"/>
  <c r="K388" i="69" s="1"/>
  <c r="D388" i="69"/>
  <c r="E385" i="69"/>
  <c r="D385" i="69"/>
  <c r="E396" i="69"/>
  <c r="E384" i="69"/>
  <c r="D384" i="69"/>
  <c r="E402" i="69"/>
  <c r="D402" i="69"/>
  <c r="E399" i="69"/>
  <c r="D399" i="69"/>
  <c r="E395" i="69"/>
  <c r="D395" i="69"/>
  <c r="E392" i="69"/>
  <c r="D392" i="69"/>
  <c r="E389" i="69"/>
  <c r="D389" i="69"/>
  <c r="E386" i="69"/>
  <c r="D386" i="69"/>
  <c r="E383" i="69"/>
  <c r="D383" i="69"/>
  <c r="E369" i="69"/>
  <c r="D369" i="69"/>
  <c r="E374" i="69"/>
  <c r="E371" i="69"/>
  <c r="E368" i="69"/>
  <c r="D368" i="69"/>
  <c r="E379" i="69"/>
  <c r="D379" i="69"/>
  <c r="E376" i="69"/>
  <c r="D376" i="69"/>
  <c r="E373" i="69"/>
  <c r="D373" i="69"/>
  <c r="E370" i="69"/>
  <c r="D370" i="69"/>
  <c r="E367" i="69"/>
  <c r="D367" i="69"/>
  <c r="E359" i="69"/>
  <c r="D359" i="69"/>
  <c r="E356" i="69"/>
  <c r="D356" i="69"/>
  <c r="E364" i="69"/>
  <c r="D364" i="69"/>
  <c r="E361" i="69"/>
  <c r="D361" i="69"/>
  <c r="E358" i="69"/>
  <c r="D358" i="69"/>
  <c r="E355" i="69"/>
  <c r="D355" i="69"/>
  <c r="E363" i="69"/>
  <c r="D363" i="69"/>
  <c r="E360" i="69"/>
  <c r="D360" i="69"/>
  <c r="E357" i="69"/>
  <c r="D357" i="69"/>
  <c r="E354" i="69"/>
  <c r="D354" i="69"/>
  <c r="D352" i="69"/>
  <c r="E349" i="69"/>
  <c r="D349" i="69"/>
  <c r="E351" i="69"/>
  <c r="D351" i="69"/>
  <c r="E348" i="69"/>
  <c r="E350" i="69"/>
  <c r="D350" i="69"/>
  <c r="E347" i="69"/>
  <c r="D347" i="69"/>
  <c r="E340" i="69"/>
  <c r="D340" i="69"/>
  <c r="E337" i="69"/>
  <c r="D337" i="69"/>
  <c r="E339" i="69"/>
  <c r="D339" i="69"/>
  <c r="E336" i="69"/>
  <c r="D336" i="69"/>
  <c r="E338" i="69"/>
  <c r="D338" i="69"/>
  <c r="E335" i="69"/>
  <c r="D335" i="69"/>
  <c r="E333" i="69"/>
  <c r="D333" i="69"/>
  <c r="E332" i="69"/>
  <c r="D332" i="69"/>
  <c r="E331" i="69"/>
  <c r="D331" i="69"/>
  <c r="E326" i="69"/>
  <c r="D326" i="69"/>
  <c r="E323" i="69"/>
  <c r="D323" i="69"/>
  <c r="E328" i="69"/>
  <c r="D328" i="69"/>
  <c r="E325" i="69"/>
  <c r="D325" i="69"/>
  <c r="E322" i="69"/>
  <c r="D322" i="69"/>
  <c r="E327" i="69"/>
  <c r="D327" i="69"/>
  <c r="E324" i="69"/>
  <c r="D324" i="69"/>
  <c r="E321" i="69"/>
  <c r="D321" i="69"/>
  <c r="E313" i="69"/>
  <c r="D313" i="69"/>
  <c r="E317" i="69"/>
  <c r="D317" i="69"/>
  <c r="E314" i="69"/>
  <c r="D314" i="69"/>
  <c r="E311" i="69"/>
  <c r="D311" i="69"/>
  <c r="E308" i="69"/>
  <c r="D308" i="69"/>
  <c r="E305" i="69"/>
  <c r="D305" i="69"/>
  <c r="E302" i="69"/>
  <c r="D302" i="69"/>
  <c r="E299" i="69"/>
  <c r="D299" i="69"/>
  <c r="E285" i="69"/>
  <c r="D285" i="69"/>
  <c r="E293" i="69"/>
  <c r="D293" i="69"/>
  <c r="E290" i="69"/>
  <c r="D290" i="69"/>
  <c r="E287" i="69"/>
  <c r="D287" i="69"/>
  <c r="E284" i="69"/>
  <c r="D284" i="69"/>
  <c r="E295" i="69"/>
  <c r="D295" i="69"/>
  <c r="E292" i="69"/>
  <c r="D292" i="69"/>
  <c r="E289" i="69"/>
  <c r="D289" i="69"/>
  <c r="E286" i="69"/>
  <c r="D286" i="69"/>
  <c r="E283" i="69"/>
  <c r="D283" i="69"/>
  <c r="E278" i="69"/>
  <c r="D278" i="69"/>
  <c r="E275" i="69"/>
  <c r="D275" i="69"/>
  <c r="D272" i="69"/>
  <c r="E280" i="69"/>
  <c r="D280" i="69"/>
  <c r="E277" i="69"/>
  <c r="D277" i="69"/>
  <c r="E274" i="69"/>
  <c r="D274" i="69"/>
  <c r="E271" i="69"/>
  <c r="D271" i="69"/>
  <c r="E276" i="69"/>
  <c r="D276" i="69"/>
  <c r="E273" i="69"/>
  <c r="D273" i="69"/>
  <c r="E270" i="69"/>
  <c r="D270" i="69"/>
  <c r="E265" i="69"/>
  <c r="D265" i="69"/>
  <c r="E267" i="69"/>
  <c r="D267" i="69"/>
  <c r="E264" i="69"/>
  <c r="D264" i="69"/>
  <c r="E266" i="69"/>
  <c r="D266" i="69"/>
  <c r="E263" i="69"/>
  <c r="D263" i="69"/>
  <c r="E254" i="69"/>
  <c r="D254" i="69"/>
  <c r="E251" i="69"/>
  <c r="D251" i="69"/>
  <c r="E249" i="69"/>
  <c r="D249" i="69"/>
  <c r="E247" i="69"/>
  <c r="D247" i="69"/>
  <c r="D239" i="69"/>
  <c r="E239" i="69"/>
  <c r="D240" i="69"/>
  <c r="E240" i="69"/>
  <c r="D242" i="69"/>
  <c r="E242" i="69"/>
  <c r="D243" i="69"/>
  <c r="E243" i="69"/>
  <c r="E237" i="69"/>
  <c r="D237" i="69"/>
  <c r="E223" i="69"/>
  <c r="D223" i="69"/>
  <c r="E220" i="69"/>
  <c r="D220" i="69"/>
  <c r="E217" i="69"/>
  <c r="D217" i="69"/>
  <c r="E233" i="69"/>
  <c r="D233" i="69"/>
  <c r="E230" i="69"/>
  <c r="D230" i="69"/>
  <c r="E227" i="69"/>
  <c r="D227" i="69"/>
  <c r="E224" i="69"/>
  <c r="D224" i="69"/>
  <c r="E221" i="69"/>
  <c r="D221" i="69"/>
  <c r="E218" i="69"/>
  <c r="D218" i="69"/>
  <c r="E215" i="69"/>
  <c r="D215" i="69"/>
  <c r="E210" i="69"/>
  <c r="D210" i="69"/>
  <c r="D207" i="69"/>
  <c r="K207" i="69" s="1"/>
  <c r="E204" i="69"/>
  <c r="D204" i="69"/>
  <c r="D201" i="69"/>
  <c r="E211" i="69"/>
  <c r="D211" i="69"/>
  <c r="E208" i="69"/>
  <c r="D208" i="69"/>
  <c r="E205" i="69"/>
  <c r="D205" i="69"/>
  <c r="E202" i="69"/>
  <c r="D202" i="69"/>
  <c r="D197" i="69"/>
  <c r="E194" i="69"/>
  <c r="D194" i="69"/>
  <c r="E191" i="69"/>
  <c r="D191" i="69"/>
  <c r="E188" i="69"/>
  <c r="D188" i="69"/>
  <c r="E199" i="69"/>
  <c r="D199" i="69"/>
  <c r="E195" i="69"/>
  <c r="D195" i="69"/>
  <c r="E192" i="69"/>
  <c r="D192" i="69"/>
  <c r="E189" i="69"/>
  <c r="D189" i="69"/>
  <c r="E186" i="69"/>
  <c r="D186" i="69"/>
  <c r="E184" i="69"/>
  <c r="D184" i="69"/>
  <c r="E182" i="69"/>
  <c r="D182" i="69"/>
  <c r="E179" i="69"/>
  <c r="D179" i="69"/>
  <c r="E172" i="69"/>
  <c r="D172" i="69"/>
  <c r="E169" i="69"/>
  <c r="D169" i="69"/>
  <c r="E171" i="69"/>
  <c r="D171" i="69"/>
  <c r="E168" i="69"/>
  <c r="D168" i="69"/>
  <c r="E170" i="69"/>
  <c r="D170" i="69"/>
  <c r="E167" i="69"/>
  <c r="D167" i="69"/>
  <c r="E165" i="69"/>
  <c r="D165" i="69"/>
  <c r="E164" i="69"/>
  <c r="D164" i="69"/>
  <c r="E163" i="69"/>
  <c r="D163" i="69"/>
  <c r="D161" i="69"/>
  <c r="E160" i="69"/>
  <c r="D160" i="69"/>
  <c r="E159" i="69"/>
  <c r="D159" i="69"/>
  <c r="E158" i="69"/>
  <c r="D158" i="69"/>
  <c r="E157" i="69"/>
  <c r="D157" i="69"/>
  <c r="E156" i="69"/>
  <c r="D156" i="69"/>
  <c r="E154" i="69"/>
  <c r="D154" i="69"/>
  <c r="E153" i="69"/>
  <c r="D153" i="69"/>
  <c r="E151" i="69"/>
  <c r="D151" i="69"/>
  <c r="E149" i="69"/>
  <c r="D149" i="69"/>
  <c r="E148" i="69"/>
  <c r="E147" i="69"/>
  <c r="D147" i="69"/>
  <c r="E146" i="69"/>
  <c r="D146" i="69"/>
  <c r="E145" i="69"/>
  <c r="D145" i="69"/>
  <c r="E143" i="69"/>
  <c r="D143" i="69"/>
  <c r="E141" i="69"/>
  <c r="D141" i="69"/>
  <c r="E140" i="69"/>
  <c r="D140" i="69"/>
  <c r="E138" i="69"/>
  <c r="D138" i="69"/>
  <c r="E137" i="69"/>
  <c r="D137" i="69"/>
  <c r="E136" i="69"/>
  <c r="D136" i="69"/>
  <c r="E135" i="69"/>
  <c r="D135" i="69"/>
  <c r="E134" i="69"/>
  <c r="D134" i="69"/>
  <c r="R153" i="69" l="1"/>
  <c r="T153" i="69"/>
  <c r="S153" i="69"/>
  <c r="S158" i="69"/>
  <c r="T158" i="69"/>
  <c r="R158" i="69"/>
  <c r="X153" i="69"/>
  <c r="W153" i="69"/>
  <c r="V153" i="69"/>
  <c r="V158" i="69"/>
  <c r="X158" i="69"/>
  <c r="W158" i="69"/>
  <c r="S159" i="69"/>
  <c r="T159" i="69"/>
  <c r="R159" i="69"/>
  <c r="T143" i="69"/>
  <c r="S143" i="69"/>
  <c r="R143" i="69"/>
  <c r="W159" i="69"/>
  <c r="X159" i="69"/>
  <c r="V159" i="69"/>
  <c r="T165" i="69"/>
  <c r="R165" i="69"/>
  <c r="S165" i="69"/>
  <c r="V143" i="69"/>
  <c r="W143" i="69"/>
  <c r="X143" i="69"/>
  <c r="X165" i="69"/>
  <c r="W165" i="69"/>
  <c r="V165" i="69"/>
  <c r="V348" i="69"/>
  <c r="U348" i="69"/>
  <c r="X348" i="69"/>
  <c r="W348" i="69"/>
  <c r="K351" i="69"/>
  <c r="K368" i="69"/>
  <c r="K143" i="69"/>
  <c r="K165" i="69"/>
  <c r="K182" i="69"/>
  <c r="K199" i="69"/>
  <c r="K191" i="69"/>
  <c r="K205" i="69"/>
  <c r="K220" i="69"/>
  <c r="K249" i="69"/>
  <c r="K358" i="69"/>
  <c r="K364" i="69"/>
  <c r="K384" i="69"/>
  <c r="K153" i="69"/>
  <c r="K158" i="69"/>
  <c r="K413" i="69"/>
  <c r="K427" i="69"/>
  <c r="K179" i="69"/>
  <c r="K188" i="69"/>
  <c r="K194" i="69"/>
  <c r="K210" i="69"/>
  <c r="K217" i="69"/>
  <c r="K223" i="69"/>
  <c r="K355" i="69"/>
  <c r="K361" i="69"/>
  <c r="K367" i="69"/>
  <c r="K373" i="69"/>
  <c r="K395" i="69"/>
  <c r="K239" i="69"/>
  <c r="K159" i="69"/>
  <c r="K348" i="69"/>
  <c r="K414" i="69"/>
  <c r="K407" i="69"/>
  <c r="K420" i="69"/>
  <c r="K242" i="69"/>
  <c r="E132" i="69"/>
  <c r="D132" i="69"/>
  <c r="E131" i="69"/>
  <c r="D131" i="69"/>
  <c r="E127" i="69"/>
  <c r="D127" i="69"/>
  <c r="E126" i="69"/>
  <c r="D126" i="69"/>
  <c r="E125" i="69"/>
  <c r="D125" i="69"/>
  <c r="E124" i="69"/>
  <c r="D124" i="69"/>
  <c r="D123" i="69"/>
  <c r="E122" i="69"/>
  <c r="D122" i="69"/>
  <c r="E121" i="69"/>
  <c r="D121" i="69"/>
  <c r="E119" i="69"/>
  <c r="D119" i="69"/>
  <c r="E116" i="69"/>
  <c r="D116" i="69"/>
  <c r="E112" i="69"/>
  <c r="D112" i="69"/>
  <c r="E111" i="69"/>
  <c r="D111" i="69"/>
  <c r="E109" i="69"/>
  <c r="D109" i="69"/>
  <c r="E108" i="69"/>
  <c r="D108" i="69"/>
  <c r="E106" i="69"/>
  <c r="D106" i="69"/>
  <c r="E105" i="69"/>
  <c r="D105" i="69"/>
  <c r="E103" i="69"/>
  <c r="D103" i="69"/>
  <c r="E102" i="69"/>
  <c r="D102" i="69"/>
  <c r="E99" i="69"/>
  <c r="D99" i="69"/>
  <c r="D97" i="69"/>
  <c r="E96" i="69"/>
  <c r="D96" i="69"/>
  <c r="E87" i="69"/>
  <c r="D87" i="69"/>
  <c r="E86" i="69"/>
  <c r="D86" i="69"/>
  <c r="E85" i="69"/>
  <c r="D85" i="69"/>
  <c r="E84" i="69"/>
  <c r="D84" i="69"/>
  <c r="E83" i="69"/>
  <c r="D83" i="69"/>
  <c r="E81" i="69"/>
  <c r="D81" i="69"/>
  <c r="E80" i="69"/>
  <c r="D80" i="69"/>
  <c r="E79" i="69"/>
  <c r="D79" i="69"/>
  <c r="E77" i="69"/>
  <c r="D77" i="69"/>
  <c r="E76" i="69"/>
  <c r="D76" i="69"/>
  <c r="E75" i="69"/>
  <c r="D75" i="69"/>
  <c r="E74" i="69"/>
  <c r="D74" i="69"/>
  <c r="E73" i="69"/>
  <c r="D73" i="69"/>
  <c r="E72" i="69"/>
  <c r="D72" i="69"/>
  <c r="E70" i="69"/>
  <c r="D70" i="69"/>
  <c r="E69" i="69"/>
  <c r="D69" i="69"/>
  <c r="E67" i="69"/>
  <c r="D67" i="69"/>
  <c r="E66" i="69"/>
  <c r="D66" i="69"/>
  <c r="E65" i="69"/>
  <c r="D65" i="69"/>
  <c r="E64" i="69"/>
  <c r="D64" i="69"/>
  <c r="E63" i="69"/>
  <c r="D63" i="69"/>
  <c r="E62" i="69"/>
  <c r="D62" i="69"/>
  <c r="E61" i="69"/>
  <c r="D61" i="69"/>
  <c r="E58" i="69"/>
  <c r="D58" i="69"/>
  <c r="E57" i="69"/>
  <c r="D57" i="69"/>
  <c r="E56" i="69"/>
  <c r="D56" i="69"/>
  <c r="E55" i="69"/>
  <c r="D55" i="69"/>
  <c r="E54" i="69"/>
  <c r="D54" i="69"/>
  <c r="E53" i="69"/>
  <c r="D53" i="69"/>
  <c r="E52" i="69"/>
  <c r="D52" i="69"/>
  <c r="E51" i="69"/>
  <c r="D51" i="69"/>
  <c r="E50" i="69"/>
  <c r="D50" i="69"/>
  <c r="E48" i="69"/>
  <c r="D48" i="69"/>
  <c r="E47" i="69"/>
  <c r="D47" i="69"/>
  <c r="E44" i="69"/>
  <c r="D44" i="69"/>
  <c r="E43" i="69"/>
  <c r="D43" i="69"/>
  <c r="E40" i="69"/>
  <c r="E41" i="69"/>
  <c r="D41" i="69"/>
  <c r="D40" i="69"/>
  <c r="E39" i="69"/>
  <c r="D39" i="69"/>
  <c r="E38" i="69"/>
  <c r="D38" i="69"/>
  <c r="E37" i="69"/>
  <c r="D37" i="69"/>
  <c r="E36" i="69"/>
  <c r="D36" i="69"/>
  <c r="E35" i="69"/>
  <c r="D35" i="69"/>
  <c r="E34" i="69"/>
  <c r="D34" i="69"/>
  <c r="E33" i="69"/>
  <c r="E32" i="69"/>
  <c r="D32" i="69"/>
  <c r="E31" i="69"/>
  <c r="D31" i="69"/>
  <c r="E29" i="69"/>
  <c r="D29" i="69"/>
  <c r="E28" i="69"/>
  <c r="D28" i="69"/>
  <c r="E27" i="69"/>
  <c r="D27" i="69"/>
  <c r="E25" i="69"/>
  <c r="D25" i="69"/>
  <c r="E24" i="69"/>
  <c r="D24" i="69"/>
  <c r="E23" i="69"/>
  <c r="D23" i="69"/>
  <c r="E22" i="69"/>
  <c r="D22" i="69"/>
  <c r="E21" i="69"/>
  <c r="D21" i="69"/>
  <c r="E20" i="69"/>
  <c r="D20" i="69"/>
  <c r="E19" i="69"/>
  <c r="D19" i="69"/>
  <c r="E18" i="69"/>
  <c r="D18" i="69"/>
  <c r="E15" i="69"/>
  <c r="D15" i="69"/>
  <c r="E14" i="69"/>
  <c r="D14" i="69"/>
  <c r="D13" i="69"/>
  <c r="E12" i="69"/>
  <c r="D12" i="69"/>
  <c r="E11" i="69"/>
  <c r="D11" i="69"/>
  <c r="G333" i="50"/>
  <c r="G331" i="50"/>
  <c r="G327" i="50"/>
  <c r="G323" i="50"/>
  <c r="G319" i="50"/>
  <c r="G318" i="50"/>
  <c r="G317" i="50"/>
  <c r="G315" i="50"/>
  <c r="G314" i="50"/>
  <c r="G313" i="50"/>
  <c r="G312" i="50"/>
  <c r="G310" i="50"/>
  <c r="G309" i="50"/>
  <c r="G296" i="50"/>
  <c r="G294" i="50"/>
  <c r="G284" i="50"/>
  <c r="G282" i="50"/>
  <c r="G281" i="50"/>
  <c r="G280" i="50"/>
  <c r="G277" i="50"/>
  <c r="G276" i="50"/>
  <c r="G275" i="50"/>
  <c r="G272" i="50"/>
  <c r="G273" i="50"/>
  <c r="G246" i="50"/>
  <c r="G244" i="50"/>
  <c r="G237" i="50"/>
  <c r="G236" i="50"/>
  <c r="G187" i="50"/>
  <c r="G185" i="50"/>
  <c r="G177" i="50"/>
  <c r="G175" i="50"/>
  <c r="G173" i="50"/>
  <c r="G172" i="50"/>
  <c r="G171" i="50"/>
  <c r="G169" i="50"/>
  <c r="G168" i="50"/>
  <c r="G167" i="50"/>
  <c r="G166" i="50"/>
  <c r="G164" i="50"/>
  <c r="G163" i="50"/>
  <c r="G150" i="50"/>
  <c r="G148" i="50"/>
  <c r="G140" i="50"/>
  <c r="G135" i="50"/>
  <c r="G134" i="50"/>
  <c r="G132" i="50"/>
  <c r="G131" i="50"/>
  <c r="G130" i="50"/>
  <c r="G129" i="50"/>
  <c r="G127" i="50"/>
  <c r="G126" i="50"/>
  <c r="G113" i="50"/>
  <c r="G111" i="50"/>
  <c r="G107" i="50"/>
  <c r="G103" i="50"/>
  <c r="G99" i="50"/>
  <c r="G97" i="50"/>
  <c r="G95" i="50"/>
  <c r="G94" i="50"/>
  <c r="G93" i="50"/>
  <c r="G92" i="50"/>
  <c r="G90" i="50"/>
  <c r="G89" i="50"/>
  <c r="G76" i="50"/>
  <c r="G70" i="50"/>
  <c r="G66" i="50"/>
  <c r="G64" i="50"/>
  <c r="G62" i="50"/>
  <c r="G61" i="50"/>
  <c r="G60" i="50"/>
  <c r="G58" i="50"/>
  <c r="G57" i="50"/>
  <c r="G56" i="50"/>
  <c r="G55" i="50"/>
  <c r="G53" i="50"/>
  <c r="G52" i="50"/>
  <c r="G39" i="50"/>
  <c r="G37" i="50"/>
  <c r="G33" i="50"/>
  <c r="G23" i="50"/>
  <c r="G21" i="50"/>
  <c r="G20" i="50"/>
  <c r="G19" i="50"/>
  <c r="G18" i="50"/>
  <c r="G16" i="50"/>
  <c r="G15" i="50"/>
  <c r="X74" i="69" l="1"/>
  <c r="W74" i="69"/>
  <c r="X37" i="69"/>
  <c r="W37" i="69"/>
  <c r="W67" i="69"/>
  <c r="X67" i="69"/>
  <c r="S34" i="69"/>
  <c r="T34" i="69"/>
  <c r="T43" i="69"/>
  <c r="S43" i="69"/>
  <c r="S69" i="69"/>
  <c r="T69" i="69"/>
  <c r="S74" i="69"/>
  <c r="T74" i="69"/>
  <c r="S105" i="69"/>
  <c r="T105" i="69"/>
  <c r="R105" i="69"/>
  <c r="W69" i="69"/>
  <c r="X69" i="69"/>
  <c r="R121" i="69"/>
  <c r="T121" i="69"/>
  <c r="S121" i="69"/>
  <c r="W14" i="69"/>
  <c r="X14" i="69"/>
  <c r="K11" i="69"/>
  <c r="T11" i="69"/>
  <c r="S11" i="69"/>
  <c r="X21" i="69"/>
  <c r="W21" i="69"/>
  <c r="X31" i="69"/>
  <c r="W31" i="69"/>
  <c r="K47" i="69"/>
  <c r="T47" i="69"/>
  <c r="S47" i="69"/>
  <c r="K81" i="69"/>
  <c r="S81" i="69"/>
  <c r="T81" i="69"/>
  <c r="K127" i="69"/>
  <c r="R127" i="69"/>
  <c r="S127" i="69"/>
  <c r="T127" i="69"/>
  <c r="T14" i="69"/>
  <c r="S14" i="69"/>
  <c r="W43" i="69"/>
  <c r="X43" i="69"/>
  <c r="S111" i="69"/>
  <c r="R111" i="69"/>
  <c r="T111" i="69"/>
  <c r="W24" i="69"/>
  <c r="X24" i="69"/>
  <c r="T75" i="69"/>
  <c r="S75" i="69"/>
  <c r="X111" i="69"/>
  <c r="W111" i="69"/>
  <c r="V111" i="69"/>
  <c r="V121" i="69"/>
  <c r="X121" i="69"/>
  <c r="W121" i="69"/>
  <c r="X11" i="69"/>
  <c r="W11" i="69"/>
  <c r="K18" i="69"/>
  <c r="S18" i="69"/>
  <c r="T18" i="69"/>
  <c r="K27" i="69"/>
  <c r="T27" i="69"/>
  <c r="S27" i="69"/>
  <c r="X81" i="69"/>
  <c r="W81" i="69"/>
  <c r="T102" i="69"/>
  <c r="R102" i="69"/>
  <c r="S102" i="69"/>
  <c r="S108" i="69"/>
  <c r="R108" i="69"/>
  <c r="T108" i="69"/>
  <c r="W127" i="69"/>
  <c r="X127" i="69"/>
  <c r="V127" i="69"/>
  <c r="T24" i="69"/>
  <c r="S24" i="69"/>
  <c r="X34" i="69"/>
  <c r="W34" i="69"/>
  <c r="V105" i="69"/>
  <c r="W105" i="69"/>
  <c r="X105" i="69"/>
  <c r="K21" i="69"/>
  <c r="T21" i="69"/>
  <c r="S21" i="69"/>
  <c r="K31" i="69"/>
  <c r="S31" i="69"/>
  <c r="T31" i="69"/>
  <c r="X75" i="69"/>
  <c r="W75" i="69"/>
  <c r="W18" i="69"/>
  <c r="X18" i="69"/>
  <c r="W27" i="69"/>
  <c r="X27" i="69"/>
  <c r="K37" i="69"/>
  <c r="T37" i="69"/>
  <c r="S37" i="69"/>
  <c r="K67" i="69"/>
  <c r="S67" i="69"/>
  <c r="T67" i="69"/>
  <c r="X102" i="69"/>
  <c r="W102" i="69"/>
  <c r="V102" i="69"/>
  <c r="W108" i="69"/>
  <c r="V108" i="69"/>
  <c r="X108" i="69"/>
  <c r="Q428" i="69"/>
  <c r="W428" i="69"/>
  <c r="S428" i="69"/>
  <c r="X428" i="69"/>
  <c r="R428" i="69"/>
  <c r="T428" i="69"/>
  <c r="U428" i="69"/>
  <c r="K34" i="69"/>
  <c r="K43" i="69"/>
  <c r="K69" i="69"/>
  <c r="K74" i="69"/>
  <c r="V428" i="69"/>
  <c r="K14" i="69"/>
  <c r="K24" i="69"/>
  <c r="K75" i="69"/>
  <c r="K102" i="69"/>
  <c r="K105" i="69"/>
  <c r="K108" i="69"/>
  <c r="K111" i="69"/>
  <c r="K121" i="69"/>
  <c r="G9" i="68"/>
  <c r="G78" i="68"/>
  <c r="G113" i="68"/>
  <c r="G12" i="68"/>
  <c r="G46" i="68"/>
  <c r="G81" i="68"/>
  <c r="G116" i="68"/>
  <c r="G151" i="68"/>
  <c r="G13" i="68"/>
  <c r="G47" i="68"/>
  <c r="G82" i="68"/>
  <c r="G117" i="68"/>
  <c r="G152" i="68"/>
  <c r="G14" i="68"/>
  <c r="G83" i="68"/>
  <c r="G118" i="68"/>
  <c r="G153" i="68"/>
  <c r="G15" i="68"/>
  <c r="G84" i="68"/>
  <c r="G86" i="68"/>
  <c r="G87" i="68" s="1"/>
  <c r="G121" i="68"/>
  <c r="G122" i="68" s="1"/>
  <c r="G156" i="68"/>
  <c r="G157" i="68" s="1"/>
  <c r="G23" i="68"/>
  <c r="G57" i="68"/>
  <c r="G92" i="68"/>
  <c r="G127" i="68"/>
  <c r="G131" i="68"/>
  <c r="G166" i="68"/>
  <c r="G31" i="68"/>
  <c r="G100" i="68"/>
  <c r="G135" i="68"/>
  <c r="G170" i="68"/>
  <c r="G33" i="68"/>
  <c r="G102" i="68"/>
  <c r="G137" i="68"/>
  <c r="F186" i="68"/>
  <c r="F188" i="68"/>
  <c r="I188" i="68"/>
  <c r="L188" i="68"/>
  <c r="O188" i="68"/>
  <c r="F189" i="68"/>
  <c r="I189" i="68"/>
  <c r="L189" i="68"/>
  <c r="O189" i="68"/>
  <c r="F190" i="68"/>
  <c r="I190" i="68"/>
  <c r="L190" i="68"/>
  <c r="O190" i="68"/>
  <c r="F191" i="68"/>
  <c r="L191" i="68"/>
  <c r="O191" i="68"/>
  <c r="F192" i="68"/>
  <c r="F193" i="68" s="1"/>
  <c r="F194" i="68"/>
  <c r="I194" i="68"/>
  <c r="L194" i="68"/>
  <c r="F195" i="68"/>
  <c r="F196" i="68"/>
  <c r="I196" i="68"/>
  <c r="O196" i="68"/>
  <c r="F197" i="68"/>
  <c r="I197" i="68"/>
  <c r="O197" i="68"/>
  <c r="K38" i="26"/>
  <c r="K25" i="26"/>
  <c r="K15" i="26"/>
  <c r="K14" i="26"/>
  <c r="K11" i="26"/>
  <c r="K6" i="26"/>
  <c r="AM42" i="66" l="1"/>
  <c r="AI42" i="66"/>
  <c r="AM41" i="66"/>
  <c r="AI41" i="66"/>
  <c r="AM40" i="66"/>
  <c r="AI40" i="66"/>
  <c r="AM39" i="66"/>
  <c r="AI39" i="66"/>
  <c r="AM38" i="66"/>
  <c r="AI38" i="66"/>
  <c r="AM37" i="66"/>
  <c r="AI37" i="66"/>
  <c r="AM36" i="66"/>
  <c r="AI36" i="66"/>
  <c r="AM35" i="66"/>
  <c r="AI35" i="66"/>
  <c r="AM34" i="66"/>
  <c r="AI34" i="66"/>
  <c r="AM33" i="66"/>
  <c r="AI33" i="66"/>
  <c r="AM32" i="66"/>
  <c r="AI32" i="66"/>
  <c r="AM31" i="66"/>
  <c r="AI31" i="66"/>
  <c r="AM30" i="66"/>
  <c r="AI30" i="66"/>
  <c r="AM29" i="66"/>
  <c r="AI29" i="66"/>
  <c r="AM28" i="66"/>
  <c r="AI28" i="66"/>
  <c r="AM27" i="66"/>
  <c r="AI27" i="66"/>
  <c r="AM26" i="66"/>
  <c r="AI26" i="66"/>
  <c r="AM25" i="66"/>
  <c r="AI25" i="66"/>
  <c r="AM24" i="66"/>
  <c r="AI24" i="66"/>
  <c r="AM23" i="66"/>
  <c r="AI23" i="66"/>
  <c r="AM19" i="66"/>
  <c r="AI19" i="66"/>
  <c r="AM18" i="66"/>
  <c r="AI18" i="66"/>
  <c r="AM17" i="66"/>
  <c r="AI17" i="66"/>
  <c r="AM16" i="66"/>
  <c r="AI16" i="66"/>
  <c r="AM15" i="66"/>
  <c r="AI15" i="66"/>
  <c r="V15" i="66"/>
  <c r="AM11" i="66"/>
  <c r="AI11" i="66"/>
  <c r="AM10" i="66"/>
  <c r="AI10" i="66"/>
  <c r="AM9" i="66"/>
  <c r="AI9" i="66"/>
  <c r="AM8" i="66"/>
  <c r="AI8" i="66"/>
  <c r="E211" i="50"/>
  <c r="D211" i="50"/>
  <c r="G211" i="50" s="1"/>
  <c r="E213" i="50"/>
  <c r="H106" i="57" l="1"/>
  <c r="G106" i="57"/>
  <c r="F106" i="57"/>
  <c r="E106" i="57"/>
  <c r="D106" i="57"/>
  <c r="D104" i="57"/>
  <c r="D199" i="50" l="1"/>
  <c r="D95" i="69" s="1"/>
  <c r="E199" i="50"/>
  <c r="E95" i="69" s="1"/>
  <c r="D200" i="50"/>
  <c r="E200" i="50"/>
  <c r="E98" i="69" s="1"/>
  <c r="D202" i="50"/>
  <c r="E202" i="50"/>
  <c r="D203" i="50"/>
  <c r="G203" i="50" s="1"/>
  <c r="E203" i="50"/>
  <c r="D204" i="50"/>
  <c r="E204" i="50"/>
  <c r="D205" i="50"/>
  <c r="G205" i="50" s="1"/>
  <c r="E205" i="50"/>
  <c r="D207" i="50"/>
  <c r="D115" i="69" s="1"/>
  <c r="E207" i="50"/>
  <c r="E115" i="69" s="1"/>
  <c r="D209" i="50"/>
  <c r="G209" i="50" s="1"/>
  <c r="E209" i="50"/>
  <c r="D213" i="50"/>
  <c r="G213" i="50" s="1"/>
  <c r="D217" i="50"/>
  <c r="E217" i="50"/>
  <c r="D221" i="50"/>
  <c r="E221" i="50"/>
  <c r="D223" i="50"/>
  <c r="E223" i="50"/>
  <c r="K225" i="50"/>
  <c r="L225" i="50"/>
  <c r="K189" i="50"/>
  <c r="L189" i="50"/>
  <c r="V115" i="69" l="1"/>
  <c r="X115" i="69"/>
  <c r="W115" i="69"/>
  <c r="X95" i="69"/>
  <c r="W95" i="69"/>
  <c r="V95" i="69"/>
  <c r="T115" i="69"/>
  <c r="R115" i="69"/>
  <c r="S115" i="69"/>
  <c r="S95" i="69"/>
  <c r="T95" i="69"/>
  <c r="R95" i="69"/>
  <c r="K115" i="69"/>
  <c r="K95" i="69"/>
  <c r="G200" i="50"/>
  <c r="D98" i="69"/>
  <c r="K98" i="69" s="1"/>
  <c r="G217" i="50"/>
  <c r="G207" i="50"/>
  <c r="G204" i="50"/>
  <c r="G202" i="50"/>
  <c r="G199" i="50"/>
  <c r="G221" i="50"/>
  <c r="D5" i="55"/>
  <c r="Q75" i="14" l="1"/>
  <c r="Q74" i="14"/>
  <c r="Q73" i="14"/>
  <c r="Q71" i="14"/>
  <c r="Q65" i="14"/>
  <c r="Q66" i="14"/>
  <c r="Q67" i="14"/>
  <c r="Q64" i="14"/>
  <c r="O75" i="14"/>
  <c r="O74" i="14"/>
  <c r="O73" i="14"/>
  <c r="O71" i="14"/>
  <c r="O66" i="14" l="1"/>
  <c r="O67" i="14"/>
  <c r="O65" i="14"/>
  <c r="O64" i="14"/>
  <c r="AF139" i="31" l="1"/>
  <c r="AF138" i="31"/>
  <c r="AF137" i="31"/>
  <c r="AF136" i="31"/>
  <c r="AF135" i="31"/>
  <c r="AF134" i="31"/>
  <c r="AF133" i="31"/>
  <c r="AF132" i="31"/>
  <c r="AF131" i="31"/>
  <c r="AF130" i="31"/>
  <c r="AF129" i="31"/>
  <c r="AF128" i="31"/>
  <c r="AF127" i="31"/>
  <c r="AF126" i="31"/>
  <c r="AF125" i="31"/>
  <c r="AF124" i="31"/>
  <c r="AF123" i="31"/>
  <c r="AF122" i="31"/>
  <c r="AF121" i="31"/>
  <c r="AF120" i="31"/>
  <c r="AF119" i="31"/>
  <c r="AF118" i="31"/>
  <c r="AF117" i="31"/>
  <c r="AF116" i="31"/>
  <c r="AF115" i="31"/>
  <c r="AF114" i="31"/>
  <c r="AF113" i="31"/>
  <c r="AF112" i="31"/>
  <c r="AF111" i="31"/>
  <c r="AF110" i="31"/>
  <c r="AF109" i="31"/>
  <c r="AF108" i="31"/>
  <c r="AF107" i="31"/>
  <c r="AF106" i="31"/>
  <c r="AF105" i="31"/>
  <c r="AF104" i="31"/>
  <c r="AF103" i="31"/>
  <c r="AF102" i="31"/>
  <c r="AF90" i="31"/>
  <c r="AF89" i="31"/>
  <c r="AF88" i="31"/>
  <c r="AF87" i="31"/>
  <c r="AF86" i="31"/>
  <c r="AF85" i="31"/>
  <c r="AF84" i="31"/>
  <c r="AF83" i="31"/>
  <c r="AF82" i="31"/>
  <c r="AF81" i="31"/>
  <c r="AF80" i="31"/>
  <c r="AF79" i="31"/>
  <c r="AF78" i="31"/>
  <c r="AF77" i="31"/>
  <c r="AF76" i="31"/>
  <c r="AF75" i="31"/>
  <c r="AF74" i="31"/>
  <c r="AF73" i="31"/>
  <c r="AF52" i="31"/>
  <c r="AF51" i="31"/>
  <c r="AF50" i="31"/>
  <c r="AF49" i="31"/>
  <c r="AF48" i="31"/>
  <c r="AF47" i="31"/>
  <c r="AF46" i="31"/>
  <c r="AF45" i="31"/>
  <c r="AF44" i="31"/>
  <c r="AF43" i="31"/>
  <c r="AF42" i="31"/>
  <c r="AF41" i="31"/>
  <c r="AF40" i="31"/>
  <c r="AF39" i="31"/>
  <c r="AF38" i="31"/>
  <c r="AF33" i="31"/>
  <c r="AF32" i="31"/>
  <c r="AF31" i="31"/>
  <c r="AF30" i="31"/>
  <c r="AF29" i="31"/>
  <c r="AF28" i="31"/>
  <c r="AF27" i="31"/>
  <c r="AF26" i="31"/>
  <c r="AF25" i="31"/>
  <c r="AF24" i="31"/>
  <c r="AF23" i="31"/>
  <c r="AF22" i="31"/>
  <c r="AF15" i="31"/>
  <c r="AF14" i="31"/>
  <c r="AF13" i="31"/>
  <c r="AF12" i="31"/>
  <c r="AF11" i="31"/>
  <c r="AF10" i="31"/>
  <c r="AF6" i="31"/>
  <c r="AF5" i="31"/>
  <c r="AF4" i="31"/>
  <c r="E18" i="39" l="1"/>
  <c r="I9" i="55"/>
  <c r="I15" i="55" l="1"/>
  <c r="I5" i="55"/>
  <c r="H15" i="55"/>
  <c r="H5" i="55"/>
  <c r="G15" i="55"/>
  <c r="G5" i="55"/>
  <c r="F15" i="55"/>
  <c r="F5" i="55"/>
  <c r="V21" i="55"/>
  <c r="V16" i="55"/>
  <c r="V6" i="55"/>
  <c r="V11" i="55"/>
  <c r="S16" i="55"/>
  <c r="S17" i="55"/>
  <c r="S18" i="55"/>
  <c r="S20" i="55"/>
  <c r="S21" i="55"/>
  <c r="S22" i="55"/>
  <c r="S23" i="55"/>
  <c r="S19" i="55"/>
  <c r="S15" i="55"/>
  <c r="S10" i="55"/>
  <c r="S11" i="55"/>
  <c r="S12" i="55"/>
  <c r="S13" i="55"/>
  <c r="S6" i="55"/>
  <c r="S7" i="55"/>
  <c r="S8" i="55"/>
  <c r="S9" i="55"/>
  <c r="S5" i="55"/>
  <c r="O20" i="55"/>
  <c r="O21" i="55"/>
  <c r="O22" i="55"/>
  <c r="O23" i="55"/>
  <c r="O19" i="55"/>
  <c r="O16" i="55"/>
  <c r="O17" i="55"/>
  <c r="O18" i="55"/>
  <c r="L85" i="21"/>
  <c r="L108" i="21"/>
  <c r="K108" i="21"/>
  <c r="J108" i="21"/>
  <c r="L107" i="21"/>
  <c r="K107" i="21"/>
  <c r="J107" i="21"/>
  <c r="L106" i="21"/>
  <c r="K106" i="21"/>
  <c r="J106" i="21"/>
  <c r="L105" i="21"/>
  <c r="K105" i="21"/>
  <c r="J105" i="21"/>
  <c r="L104" i="21"/>
  <c r="K104" i="21"/>
  <c r="J104" i="21"/>
  <c r="L103" i="21"/>
  <c r="K103" i="21"/>
  <c r="J103" i="21"/>
  <c r="L102" i="21"/>
  <c r="K102" i="21"/>
  <c r="J102" i="21"/>
  <c r="L101" i="21"/>
  <c r="K101" i="21"/>
  <c r="J101" i="21"/>
  <c r="L100" i="21"/>
  <c r="K100" i="21"/>
  <c r="J100" i="21"/>
  <c r="L99" i="21"/>
  <c r="K99" i="21"/>
  <c r="J99" i="21"/>
  <c r="L98" i="21"/>
  <c r="K98" i="21"/>
  <c r="J98" i="21"/>
  <c r="L97" i="21"/>
  <c r="K97" i="21"/>
  <c r="J97" i="21"/>
  <c r="L96" i="21"/>
  <c r="K96" i="21"/>
  <c r="J96" i="21"/>
  <c r="L95" i="21"/>
  <c r="K95" i="21"/>
  <c r="J95" i="21"/>
  <c r="L94" i="21"/>
  <c r="K94" i="21"/>
  <c r="J94" i="21"/>
  <c r="L93" i="21"/>
  <c r="K93" i="21"/>
  <c r="J93" i="21"/>
  <c r="L92" i="21"/>
  <c r="K92" i="21"/>
  <c r="J92" i="21"/>
  <c r="L91" i="21"/>
  <c r="K91" i="21"/>
  <c r="J91" i="21"/>
  <c r="L90" i="21"/>
  <c r="K90" i="21"/>
  <c r="J90" i="21"/>
  <c r="L89" i="21"/>
  <c r="K89" i="21"/>
  <c r="J89" i="21"/>
  <c r="C101" i="21"/>
  <c r="D101" i="21"/>
  <c r="E101" i="21"/>
  <c r="C102" i="21"/>
  <c r="D102" i="21"/>
  <c r="E102" i="21"/>
  <c r="C103" i="21"/>
  <c r="D103" i="21"/>
  <c r="E103" i="21"/>
  <c r="C104" i="21"/>
  <c r="D104" i="21"/>
  <c r="E104" i="21"/>
  <c r="C105" i="21"/>
  <c r="D105" i="21"/>
  <c r="E105" i="21"/>
  <c r="C106" i="21"/>
  <c r="D106" i="21"/>
  <c r="E106" i="21"/>
  <c r="C107" i="21"/>
  <c r="D107" i="21"/>
  <c r="E107" i="21"/>
  <c r="C108" i="21"/>
  <c r="D108" i="21"/>
  <c r="E108" i="21"/>
  <c r="C94" i="21"/>
  <c r="D94" i="21"/>
  <c r="E94" i="21"/>
  <c r="C95" i="21"/>
  <c r="D95" i="21"/>
  <c r="E95" i="21"/>
  <c r="C96" i="21"/>
  <c r="D96" i="21"/>
  <c r="E96" i="21"/>
  <c r="C97" i="21"/>
  <c r="D97" i="21"/>
  <c r="E97" i="21"/>
  <c r="C98" i="21"/>
  <c r="D98" i="21"/>
  <c r="E98" i="21"/>
  <c r="C99" i="21"/>
  <c r="D99" i="21"/>
  <c r="E99" i="21"/>
  <c r="C100" i="21"/>
  <c r="D100" i="21"/>
  <c r="E100" i="21"/>
  <c r="E93" i="21"/>
  <c r="D93" i="21"/>
  <c r="C93" i="21"/>
  <c r="E92" i="21"/>
  <c r="D92" i="21"/>
  <c r="C92" i="21"/>
  <c r="E91" i="21"/>
  <c r="D91" i="21"/>
  <c r="C91" i="21"/>
  <c r="E90" i="21"/>
  <c r="D90" i="21"/>
  <c r="C90" i="21"/>
  <c r="E89" i="21"/>
  <c r="D89" i="21"/>
  <c r="C89" i="21"/>
  <c r="K81" i="21"/>
  <c r="L81" i="21"/>
  <c r="K82" i="21"/>
  <c r="L82" i="21"/>
  <c r="K83" i="21"/>
  <c r="L83" i="21"/>
  <c r="K84" i="21"/>
  <c r="L84" i="21"/>
  <c r="K85" i="21"/>
  <c r="J82" i="21"/>
  <c r="J83" i="21"/>
  <c r="J84" i="21"/>
  <c r="J85" i="21"/>
  <c r="J81" i="21"/>
  <c r="J76" i="21"/>
  <c r="K76" i="21"/>
  <c r="L76" i="21"/>
  <c r="J77" i="21"/>
  <c r="K77" i="21"/>
  <c r="L77" i="21"/>
  <c r="L74" i="21"/>
  <c r="L75" i="21"/>
  <c r="J74" i="21"/>
  <c r="K74" i="21"/>
  <c r="J75" i="21"/>
  <c r="K75" i="21"/>
  <c r="O10" i="55"/>
  <c r="O11" i="55"/>
  <c r="O12" i="55"/>
  <c r="O13" i="55"/>
  <c r="O6" i="55"/>
  <c r="O7" i="55"/>
  <c r="O8" i="55"/>
  <c r="O9" i="55"/>
  <c r="N20" i="55"/>
  <c r="N21" i="55"/>
  <c r="N22" i="55"/>
  <c r="N23" i="55"/>
  <c r="N19" i="55"/>
  <c r="N16" i="55"/>
  <c r="N17" i="55"/>
  <c r="N18" i="55"/>
  <c r="N10" i="55"/>
  <c r="N11" i="55"/>
  <c r="N12" i="55"/>
  <c r="N13" i="55"/>
  <c r="N9" i="55"/>
  <c r="N6" i="55"/>
  <c r="N7" i="55"/>
  <c r="N8" i="55"/>
  <c r="L20" i="55"/>
  <c r="L21" i="55"/>
  <c r="L22" i="55"/>
  <c r="L23" i="55"/>
  <c r="L19" i="55"/>
  <c r="L16" i="55"/>
  <c r="L17" i="55"/>
  <c r="L18" i="55"/>
  <c r="L10" i="55"/>
  <c r="L11" i="55"/>
  <c r="L12" i="55"/>
  <c r="L13" i="55"/>
  <c r="L9" i="55"/>
  <c r="L6" i="55"/>
  <c r="L7" i="55"/>
  <c r="L8" i="55"/>
  <c r="K20" i="55"/>
  <c r="K21" i="55"/>
  <c r="K22" i="55"/>
  <c r="K23" i="55"/>
  <c r="K16" i="55"/>
  <c r="K17" i="55"/>
  <c r="K18" i="55"/>
  <c r="K19" i="55"/>
  <c r="K6" i="55"/>
  <c r="K7" i="55"/>
  <c r="K8" i="55"/>
  <c r="K10" i="55"/>
  <c r="K11" i="55"/>
  <c r="K12" i="55"/>
  <c r="K13" i="55"/>
  <c r="K9" i="55"/>
  <c r="J20" i="55"/>
  <c r="J21" i="55"/>
  <c r="J22" i="55"/>
  <c r="J23" i="55"/>
  <c r="J19" i="55"/>
  <c r="J16" i="55"/>
  <c r="J17" i="55"/>
  <c r="J18" i="55"/>
  <c r="J15" i="55"/>
  <c r="J10" i="55"/>
  <c r="J11" i="55"/>
  <c r="J12" i="55"/>
  <c r="J13" i="55"/>
  <c r="J9" i="55"/>
  <c r="J6" i="55"/>
  <c r="J7" i="55"/>
  <c r="J8" i="55"/>
  <c r="J5" i="55"/>
  <c r="X23" i="55"/>
  <c r="X22" i="55"/>
  <c r="X21" i="55"/>
  <c r="X20" i="55"/>
  <c r="X19" i="55"/>
  <c r="X17" i="55"/>
  <c r="X16" i="55"/>
  <c r="X15" i="55"/>
  <c r="X13" i="55"/>
  <c r="X12" i="55"/>
  <c r="X11" i="55"/>
  <c r="X10" i="55"/>
  <c r="X9" i="55"/>
  <c r="X7" i="55"/>
  <c r="X6" i="55"/>
  <c r="X5" i="55"/>
  <c r="I23" i="55"/>
  <c r="I22" i="55"/>
  <c r="I21" i="55"/>
  <c r="I20" i="55"/>
  <c r="I19" i="55"/>
  <c r="I17" i="55"/>
  <c r="I16" i="55"/>
  <c r="I13" i="55"/>
  <c r="I12" i="55"/>
  <c r="I11" i="55"/>
  <c r="I10" i="55"/>
  <c r="I7" i="55"/>
  <c r="I6" i="55"/>
  <c r="H23" i="55"/>
  <c r="H22" i="55"/>
  <c r="H21" i="55"/>
  <c r="H20" i="55"/>
  <c r="H19" i="55"/>
  <c r="H17" i="55"/>
  <c r="H16" i="55"/>
  <c r="H13" i="55"/>
  <c r="H12" i="55"/>
  <c r="H11" i="55"/>
  <c r="H10" i="55"/>
  <c r="H9" i="55"/>
  <c r="H7" i="55"/>
  <c r="H6" i="55"/>
  <c r="G23" i="55"/>
  <c r="G22" i="55"/>
  <c r="G21" i="55"/>
  <c r="G20" i="55"/>
  <c r="G19" i="55"/>
  <c r="G17" i="55"/>
  <c r="G16" i="55"/>
  <c r="G13" i="55"/>
  <c r="G12" i="55"/>
  <c r="G11" i="55"/>
  <c r="G10" i="55"/>
  <c r="G9" i="55"/>
  <c r="G7" i="55"/>
  <c r="G6" i="55"/>
  <c r="F23" i="55"/>
  <c r="F22" i="55"/>
  <c r="F21" i="55"/>
  <c r="F20" i="55"/>
  <c r="F19" i="55"/>
  <c r="F17" i="55"/>
  <c r="F16" i="55"/>
  <c r="F13" i="55"/>
  <c r="F12" i="55"/>
  <c r="F11" i="55"/>
  <c r="F10" i="55"/>
  <c r="F9" i="55"/>
  <c r="F7" i="55"/>
  <c r="F6" i="55"/>
  <c r="E23" i="55" l="1"/>
  <c r="D23" i="55"/>
  <c r="E22" i="55"/>
  <c r="D22" i="55"/>
  <c r="E21" i="55"/>
  <c r="D21" i="55"/>
  <c r="E20" i="55"/>
  <c r="D20" i="55"/>
  <c r="D16" i="55"/>
  <c r="E16" i="55"/>
  <c r="D17" i="55"/>
  <c r="E17" i="55"/>
  <c r="D18" i="55"/>
  <c r="E18" i="55"/>
  <c r="E10" i="55"/>
  <c r="E11" i="55"/>
  <c r="E12" i="55"/>
  <c r="E13" i="55"/>
  <c r="E6" i="55"/>
  <c r="E7" i="55"/>
  <c r="E8" i="55"/>
  <c r="E19" i="55"/>
  <c r="D19" i="55"/>
  <c r="E15" i="55"/>
  <c r="D15" i="55"/>
  <c r="E9" i="55"/>
  <c r="E5" i="55"/>
  <c r="D10" i="55"/>
  <c r="D11" i="55"/>
  <c r="D12" i="55"/>
  <c r="D13" i="55"/>
  <c r="D9" i="55"/>
  <c r="D6" i="55"/>
  <c r="D7" i="55"/>
  <c r="D8" i="55"/>
  <c r="X4" i="31" l="1"/>
  <c r="K21" i="39"/>
  <c r="K20" i="39"/>
  <c r="K19" i="39"/>
  <c r="K18" i="39"/>
  <c r="K17" i="39"/>
  <c r="K13" i="39"/>
  <c r="K12" i="39"/>
  <c r="K11" i="39"/>
  <c r="K10" i="39"/>
  <c r="E21" i="39"/>
  <c r="E20" i="39"/>
  <c r="E19" i="39"/>
  <c r="E17" i="39"/>
  <c r="E11" i="39"/>
  <c r="E12" i="39"/>
  <c r="E13" i="39"/>
  <c r="E10" i="39"/>
  <c r="F12" i="43" l="1"/>
  <c r="M136" i="12" l="1"/>
  <c r="M135" i="12"/>
  <c r="M134" i="12"/>
  <c r="M133" i="12"/>
  <c r="M132" i="12"/>
  <c r="M126" i="12"/>
  <c r="M127" i="12"/>
  <c r="M128" i="12"/>
  <c r="M125" i="12"/>
  <c r="F136" i="12"/>
  <c r="F135" i="12"/>
  <c r="F134" i="12"/>
  <c r="F133" i="12"/>
  <c r="F132" i="12"/>
  <c r="F126" i="12"/>
  <c r="F127" i="12"/>
  <c r="F128" i="12"/>
  <c r="F125" i="12"/>
  <c r="J19" i="14"/>
  <c r="K19" i="14"/>
  <c r="L19" i="14"/>
  <c r="L18" i="14"/>
  <c r="K18" i="14"/>
  <c r="J18" i="14"/>
  <c r="L17" i="14"/>
  <c r="K17" i="14"/>
  <c r="J17" i="14"/>
  <c r="L16" i="14"/>
  <c r="K16" i="14"/>
  <c r="J16" i="14"/>
  <c r="L15" i="14"/>
  <c r="K15" i="14"/>
  <c r="J15" i="14"/>
  <c r="K8" i="14"/>
  <c r="L8" i="14"/>
  <c r="K9" i="14"/>
  <c r="L9" i="14"/>
  <c r="K10" i="14"/>
  <c r="L10" i="14"/>
  <c r="K11" i="14"/>
  <c r="L11" i="14"/>
  <c r="J9" i="14"/>
  <c r="J10" i="14"/>
  <c r="J11" i="14"/>
  <c r="J8" i="14"/>
  <c r="C19" i="14"/>
  <c r="D19" i="14"/>
  <c r="E19" i="14"/>
  <c r="E18" i="14"/>
  <c r="D18" i="14"/>
  <c r="C18" i="14"/>
  <c r="E17" i="14"/>
  <c r="D17" i="14"/>
  <c r="C17" i="14"/>
  <c r="E16" i="14"/>
  <c r="D16" i="14"/>
  <c r="C16" i="14"/>
  <c r="E15" i="14"/>
  <c r="D15" i="14"/>
  <c r="C15" i="14"/>
  <c r="E8" i="14"/>
  <c r="E9" i="14"/>
  <c r="E10" i="14"/>
  <c r="E11" i="14"/>
  <c r="D8" i="14"/>
  <c r="D9" i="14"/>
  <c r="D10" i="14"/>
  <c r="D11" i="14"/>
  <c r="C11" i="14"/>
  <c r="C10" i="14"/>
  <c r="C9" i="14"/>
  <c r="C8" i="14"/>
  <c r="Q12" i="42" l="1"/>
  <c r="L335" i="50" l="1"/>
  <c r="K335" i="50"/>
  <c r="L298" i="50"/>
  <c r="K298" i="50"/>
  <c r="L262" i="50"/>
  <c r="K262" i="50"/>
  <c r="L115" i="50"/>
  <c r="K115" i="50"/>
  <c r="L41" i="50"/>
  <c r="K41" i="50"/>
  <c r="BU165" i="17"/>
  <c r="BU152" i="17"/>
  <c r="BU137" i="17"/>
  <c r="BU124" i="17"/>
  <c r="BU109" i="17"/>
  <c r="BU96" i="17"/>
  <c r="BU83" i="17"/>
  <c r="BU79" i="17"/>
  <c r="BM165" i="17"/>
  <c r="BM152" i="17"/>
  <c r="BM137" i="17"/>
  <c r="BM124" i="17"/>
  <c r="BM109" i="17"/>
  <c r="BM96" i="17"/>
  <c r="BM83" i="17"/>
  <c r="BM79" i="17"/>
  <c r="BE165" i="17"/>
  <c r="BE152" i="17"/>
  <c r="BE137" i="17"/>
  <c r="BE124" i="17"/>
  <c r="BE109" i="17"/>
  <c r="BE96" i="17"/>
  <c r="BE83" i="17"/>
  <c r="BE79" i="17"/>
  <c r="AW165" i="17"/>
  <c r="AW152" i="17"/>
  <c r="AW137" i="17"/>
  <c r="AW124" i="17"/>
  <c r="AW109" i="17"/>
  <c r="AW96" i="17"/>
  <c r="AW83" i="17"/>
  <c r="AW79" i="17"/>
  <c r="AO165" i="17"/>
  <c r="AO152" i="17"/>
  <c r="AO137" i="17"/>
  <c r="AO124" i="17"/>
  <c r="AO109" i="17"/>
  <c r="AO96" i="17"/>
  <c r="AO83" i="17"/>
  <c r="AO79" i="17"/>
  <c r="Y165" i="17"/>
  <c r="Y152" i="17"/>
  <c r="Y137" i="17"/>
  <c r="Y124" i="17"/>
  <c r="Y109" i="17"/>
  <c r="Y96" i="17"/>
  <c r="Y83" i="17"/>
  <c r="Y79" i="17"/>
  <c r="Q165" i="17"/>
  <c r="Q152" i="17"/>
  <c r="Q137" i="17"/>
  <c r="Q124" i="17"/>
  <c r="Q109" i="17"/>
  <c r="Q96" i="17"/>
  <c r="Q83" i="17"/>
  <c r="Q79" i="17"/>
  <c r="AG221" i="17" l="1"/>
  <c r="AG219" i="17"/>
  <c r="AG208" i="17"/>
  <c r="AG206" i="17"/>
  <c r="AG192" i="17"/>
  <c r="AG191" i="17"/>
  <c r="AG179" i="17"/>
  <c r="AG178" i="17"/>
  <c r="AG163" i="17"/>
  <c r="AE165" i="17"/>
  <c r="AF165" i="17"/>
  <c r="AG165" i="17" s="1"/>
  <c r="AG150" i="17"/>
  <c r="AE152" i="17"/>
  <c r="AF152" i="17"/>
  <c r="AG152" i="17" s="1"/>
  <c r="AE137" i="17"/>
  <c r="AF137" i="17"/>
  <c r="AG137" i="17" s="1"/>
  <c r="AD137" i="17"/>
  <c r="AG136" i="17"/>
  <c r="AG123" i="17"/>
  <c r="AE124" i="17"/>
  <c r="AF124" i="17"/>
  <c r="AG124" i="17" s="1"/>
  <c r="AG108" i="17"/>
  <c r="AG95" i="17"/>
  <c r="AE109" i="17"/>
  <c r="AF109" i="17"/>
  <c r="AG109" i="17" s="1"/>
  <c r="AD109" i="17"/>
  <c r="AG71" i="17"/>
  <c r="AG70" i="17"/>
  <c r="AG74" i="17"/>
  <c r="AG73" i="17"/>
  <c r="AE56" i="17"/>
  <c r="AF56" i="17"/>
  <c r="AG56" i="17" s="1"/>
  <c r="AD56" i="17"/>
  <c r="AE54" i="17"/>
  <c r="AF54" i="17"/>
  <c r="AG54" i="17" s="1"/>
  <c r="AD54" i="17"/>
  <c r="AG57" i="17"/>
  <c r="AG55" i="17"/>
  <c r="AG79" i="17" l="1"/>
  <c r="G165" i="17" l="1"/>
  <c r="G152" i="17"/>
  <c r="G137" i="17"/>
  <c r="G124" i="17"/>
  <c r="G109" i="17"/>
  <c r="G96" i="17"/>
  <c r="K6" i="35" l="1"/>
  <c r="I6" i="35"/>
  <c r="J6" i="35"/>
  <c r="I7" i="35"/>
  <c r="J7" i="35"/>
  <c r="K7" i="35"/>
  <c r="I8" i="35"/>
  <c r="J8" i="35"/>
  <c r="K8" i="35"/>
  <c r="I9" i="35"/>
  <c r="J9" i="35"/>
  <c r="K9" i="35"/>
  <c r="C6" i="35"/>
  <c r="C43" i="35" s="1"/>
  <c r="D6" i="35"/>
  <c r="D43" i="35" s="1"/>
  <c r="E6" i="35"/>
  <c r="E43" i="35" s="1"/>
  <c r="C7" i="35"/>
  <c r="C44" i="35" s="1"/>
  <c r="D7" i="35"/>
  <c r="D44" i="35" s="1"/>
  <c r="E7" i="35"/>
  <c r="C8" i="35"/>
  <c r="C45" i="35" s="1"/>
  <c r="D8" i="35"/>
  <c r="E8" i="35"/>
  <c r="C9" i="35"/>
  <c r="D9" i="35"/>
  <c r="E9" i="35"/>
  <c r="C13" i="35"/>
  <c r="D13" i="35"/>
  <c r="E13" i="35"/>
  <c r="C14" i="35"/>
  <c r="D14" i="35"/>
  <c r="E14" i="35"/>
  <c r="C15" i="35"/>
  <c r="D15" i="35"/>
  <c r="E15" i="35"/>
  <c r="C16" i="35"/>
  <c r="D16" i="35"/>
  <c r="E16" i="35"/>
  <c r="C17" i="35"/>
  <c r="D17" i="35"/>
  <c r="E17" i="35"/>
  <c r="I13" i="35"/>
  <c r="J13" i="35"/>
  <c r="K13" i="35"/>
  <c r="I14" i="35"/>
  <c r="J14" i="35"/>
  <c r="K14" i="35"/>
  <c r="I15" i="35"/>
  <c r="J15" i="35"/>
  <c r="K15" i="35"/>
  <c r="I16" i="35"/>
  <c r="J16" i="35"/>
  <c r="K16" i="35"/>
  <c r="I17" i="35"/>
  <c r="J17" i="35"/>
  <c r="K17" i="35"/>
  <c r="C23" i="35"/>
  <c r="D23" i="35"/>
  <c r="E23" i="35"/>
  <c r="C24" i="35"/>
  <c r="D24" i="35"/>
  <c r="E24" i="35"/>
  <c r="D25" i="35"/>
  <c r="E25" i="35"/>
  <c r="C26" i="35"/>
  <c r="D26" i="35"/>
  <c r="E26" i="35"/>
  <c r="D45" i="35" l="1"/>
  <c r="E44" i="35"/>
  <c r="E45" i="35"/>
  <c r="E46" i="35"/>
  <c r="D46" i="35"/>
  <c r="C46" i="35"/>
  <c r="M75" i="14" l="1"/>
  <c r="M74" i="14"/>
  <c r="M73" i="14"/>
  <c r="M72" i="14"/>
  <c r="M71" i="14"/>
  <c r="F75" i="14"/>
  <c r="F74" i="14"/>
  <c r="F73" i="14"/>
  <c r="F72" i="14"/>
  <c r="F71" i="14"/>
  <c r="M67" i="14"/>
  <c r="M66" i="14"/>
  <c r="M65" i="14"/>
  <c r="M64" i="14"/>
  <c r="F65" i="14"/>
  <c r="F66" i="14"/>
  <c r="F67" i="14"/>
  <c r="F64" i="14"/>
  <c r="M19" i="13"/>
  <c r="M18" i="13"/>
  <c r="M17" i="13"/>
  <c r="M16" i="13"/>
  <c r="M15" i="13"/>
  <c r="F19" i="13"/>
  <c r="F18" i="13"/>
  <c r="F17" i="13"/>
  <c r="F16" i="13"/>
  <c r="F15" i="13"/>
  <c r="M11" i="13"/>
  <c r="M10" i="13"/>
  <c r="M9" i="13"/>
  <c r="M8" i="13"/>
  <c r="F11" i="13"/>
  <c r="F10" i="13"/>
  <c r="F9" i="13"/>
  <c r="F8" i="13"/>
  <c r="M104" i="12"/>
  <c r="M103" i="12"/>
  <c r="M102" i="12"/>
  <c r="M101" i="12"/>
  <c r="M100" i="12"/>
  <c r="M109" i="12"/>
  <c r="M108" i="12"/>
  <c r="F109" i="12"/>
  <c r="F108" i="12"/>
  <c r="F104" i="12"/>
  <c r="F103" i="12"/>
  <c r="F102" i="12"/>
  <c r="F101" i="12"/>
  <c r="F100" i="12"/>
  <c r="M96" i="12"/>
  <c r="M95" i="12"/>
  <c r="M94" i="12"/>
  <c r="M93" i="12"/>
  <c r="M92" i="12"/>
  <c r="M91" i="12"/>
  <c r="M90" i="12"/>
  <c r="M89" i="12"/>
  <c r="M88" i="12"/>
  <c r="M87" i="12"/>
  <c r="M86" i="12"/>
  <c r="M85" i="12"/>
  <c r="M84" i="12"/>
  <c r="M83" i="12"/>
  <c r="M82" i="12"/>
  <c r="M81" i="12"/>
  <c r="M80" i="12"/>
  <c r="M79" i="12"/>
  <c r="M78" i="12"/>
  <c r="M77" i="12"/>
  <c r="F82" i="12"/>
  <c r="F83" i="12"/>
  <c r="F84" i="12"/>
  <c r="F85" i="12"/>
  <c r="F86" i="12"/>
  <c r="F87" i="12"/>
  <c r="F88" i="12"/>
  <c r="F89" i="12"/>
  <c r="F90" i="12"/>
  <c r="F91" i="12"/>
  <c r="F92" i="12"/>
  <c r="F93" i="12"/>
  <c r="F94" i="12"/>
  <c r="F95" i="12"/>
  <c r="F96" i="12"/>
  <c r="F81" i="12"/>
  <c r="F80" i="12"/>
  <c r="F79" i="12"/>
  <c r="F78" i="12"/>
  <c r="F77" i="12"/>
  <c r="M73" i="12"/>
  <c r="F73" i="12"/>
  <c r="M72" i="12"/>
  <c r="M71" i="12"/>
  <c r="M70" i="12"/>
  <c r="M69" i="12"/>
  <c r="F72" i="12"/>
  <c r="F71" i="12"/>
  <c r="F70" i="12"/>
  <c r="F69" i="12"/>
  <c r="M65" i="12"/>
  <c r="M64" i="12"/>
  <c r="M63" i="12"/>
  <c r="M62" i="12"/>
  <c r="F65" i="12"/>
  <c r="F64" i="12"/>
  <c r="F63" i="12"/>
  <c r="F62" i="12"/>
  <c r="M55" i="12"/>
  <c r="M54" i="12"/>
  <c r="F55" i="12"/>
  <c r="F54" i="12"/>
  <c r="F47" i="12"/>
  <c r="F48" i="12"/>
  <c r="F49" i="12"/>
  <c r="F50" i="12"/>
  <c r="M47" i="12"/>
  <c r="M48" i="12"/>
  <c r="M49" i="12"/>
  <c r="M50" i="12"/>
  <c r="M46" i="12"/>
  <c r="F46" i="12"/>
  <c r="F42" i="12"/>
  <c r="F41" i="12"/>
  <c r="F40" i="12"/>
  <c r="F39" i="12"/>
  <c r="F38" i="12"/>
  <c r="F37" i="12"/>
  <c r="F36" i="12"/>
  <c r="F35" i="12"/>
  <c r="F34" i="12"/>
  <c r="F33" i="12"/>
  <c r="F32" i="12"/>
  <c r="F31" i="12"/>
  <c r="F30" i="12"/>
  <c r="F29" i="12"/>
  <c r="F28" i="12"/>
  <c r="F27" i="12"/>
  <c r="F26" i="12"/>
  <c r="F25" i="12"/>
  <c r="F24" i="12"/>
  <c r="F23" i="12"/>
  <c r="M28" i="12"/>
  <c r="M29" i="12"/>
  <c r="M30" i="12"/>
  <c r="M31" i="12"/>
  <c r="M32" i="12"/>
  <c r="M33" i="12"/>
  <c r="M34" i="12"/>
  <c r="M35" i="12"/>
  <c r="M36" i="12"/>
  <c r="M37" i="12"/>
  <c r="M38" i="12"/>
  <c r="M39" i="12"/>
  <c r="M40" i="12"/>
  <c r="M41" i="12"/>
  <c r="M42" i="12"/>
  <c r="M27" i="12"/>
  <c r="M26" i="12"/>
  <c r="M25" i="12"/>
  <c r="M24" i="12"/>
  <c r="M23" i="12"/>
  <c r="M11" i="12"/>
  <c r="M11" i="14" s="1"/>
  <c r="M10" i="12"/>
  <c r="M10" i="14" s="1"/>
  <c r="M9" i="12"/>
  <c r="M9" i="14" s="1"/>
  <c r="M8" i="12"/>
  <c r="M8" i="14" s="1"/>
  <c r="M19" i="12"/>
  <c r="M19" i="14" s="1"/>
  <c r="M18" i="12"/>
  <c r="M18" i="14" s="1"/>
  <c r="M17" i="12"/>
  <c r="M17" i="14" s="1"/>
  <c r="M16" i="12"/>
  <c r="M15" i="12"/>
  <c r="F19" i="12"/>
  <c r="F18" i="12"/>
  <c r="F17" i="12"/>
  <c r="F17" i="14" s="1"/>
  <c r="F16" i="12"/>
  <c r="F16" i="14" s="1"/>
  <c r="F15" i="12"/>
  <c r="F15" i="14" s="1"/>
  <c r="F9" i="12"/>
  <c r="F9" i="14" s="1"/>
  <c r="F10" i="12"/>
  <c r="F10" i="14" s="1"/>
  <c r="F11" i="12"/>
  <c r="F8" i="12"/>
  <c r="F8" i="14" s="1"/>
  <c r="G83" i="17"/>
  <c r="G79" i="17"/>
  <c r="F11" i="14" l="1"/>
  <c r="F18" i="14"/>
  <c r="F19" i="14"/>
  <c r="M15" i="14"/>
  <c r="M16" i="14"/>
  <c r="X450" i="31" l="1"/>
  <c r="X451" i="31"/>
  <c r="X452" i="31"/>
  <c r="X453" i="31"/>
  <c r="X454" i="31"/>
  <c r="X455" i="31"/>
  <c r="X456" i="31"/>
  <c r="X457" i="31"/>
  <c r="X458" i="31"/>
  <c r="X459" i="31"/>
  <c r="X460" i="31"/>
  <c r="X461" i="31"/>
  <c r="X462" i="31"/>
  <c r="X463" i="31"/>
  <c r="X464" i="31"/>
  <c r="X465" i="31"/>
  <c r="X466" i="31"/>
  <c r="AE135" i="31"/>
  <c r="AE136" i="31"/>
  <c r="AE137" i="31"/>
  <c r="AE138" i="31"/>
  <c r="AE139" i="31"/>
  <c r="AE134" i="31"/>
  <c r="Y451" i="31" l="1"/>
  <c r="Z451" i="31" s="1"/>
  <c r="Y455" i="31"/>
  <c r="Z455" i="31" s="1"/>
  <c r="Y462" i="31"/>
  <c r="Z462" i="31" s="1"/>
  <c r="Y458" i="31"/>
  <c r="Z458" i="31" s="1"/>
  <c r="Y459" i="31"/>
  <c r="Z459" i="31" s="1"/>
  <c r="Y464" i="31"/>
  <c r="Z464" i="31" s="1"/>
  <c r="K50" i="11"/>
  <c r="J50" i="11"/>
  <c r="I50" i="11"/>
  <c r="K49" i="11"/>
  <c r="J49" i="11"/>
  <c r="I49" i="11"/>
  <c r="K48" i="11"/>
  <c r="J48" i="11"/>
  <c r="I48" i="11"/>
  <c r="K47" i="11"/>
  <c r="J47" i="11"/>
  <c r="I47" i="11"/>
  <c r="K46" i="11"/>
  <c r="J46" i="11"/>
  <c r="I46" i="11"/>
  <c r="K55" i="11"/>
  <c r="J55" i="11"/>
  <c r="I55" i="11"/>
  <c r="K54" i="11"/>
  <c r="J54" i="11"/>
  <c r="I54" i="11"/>
  <c r="E55" i="11"/>
  <c r="D55" i="11"/>
  <c r="C55" i="11"/>
  <c r="E54" i="11"/>
  <c r="D54" i="11"/>
  <c r="C54" i="11"/>
  <c r="E50" i="11"/>
  <c r="D50" i="11"/>
  <c r="C50" i="11"/>
  <c r="E49" i="11"/>
  <c r="D49" i="11"/>
  <c r="C49" i="11"/>
  <c r="E48" i="11"/>
  <c r="D48" i="11"/>
  <c r="C48" i="11"/>
  <c r="E47" i="11"/>
  <c r="D47" i="11"/>
  <c r="C47" i="11"/>
  <c r="E46" i="11"/>
  <c r="D46" i="11"/>
  <c r="C46" i="11"/>
  <c r="K42" i="11"/>
  <c r="J42" i="11"/>
  <c r="I42" i="11"/>
  <c r="K41" i="11"/>
  <c r="J41" i="11"/>
  <c r="I41" i="11"/>
  <c r="K40" i="11"/>
  <c r="J40" i="11"/>
  <c r="I40" i="11"/>
  <c r="K39" i="11"/>
  <c r="J39" i="11"/>
  <c r="I39" i="11"/>
  <c r="K38" i="11"/>
  <c r="J38" i="11"/>
  <c r="I38" i="11"/>
  <c r="K37" i="11"/>
  <c r="J37" i="11"/>
  <c r="I37" i="11"/>
  <c r="K36" i="11"/>
  <c r="J36" i="11"/>
  <c r="I36" i="11"/>
  <c r="K35" i="11"/>
  <c r="J35" i="11"/>
  <c r="I35" i="11"/>
  <c r="K34" i="11"/>
  <c r="J34" i="11"/>
  <c r="I34" i="11"/>
  <c r="K33" i="11"/>
  <c r="J33" i="11"/>
  <c r="I33" i="11"/>
  <c r="K32" i="11"/>
  <c r="J32" i="11"/>
  <c r="I32" i="11"/>
  <c r="K31" i="11"/>
  <c r="J31" i="11"/>
  <c r="I31" i="11"/>
  <c r="K30" i="11"/>
  <c r="J30" i="11"/>
  <c r="I30" i="11"/>
  <c r="K29" i="11"/>
  <c r="J29" i="11"/>
  <c r="I29" i="11"/>
  <c r="K28" i="11"/>
  <c r="J28" i="11"/>
  <c r="I28" i="11"/>
  <c r="K27" i="11"/>
  <c r="J27" i="11"/>
  <c r="I27" i="11"/>
  <c r="K26" i="11"/>
  <c r="J26" i="11"/>
  <c r="I26" i="11"/>
  <c r="K25" i="11"/>
  <c r="J25" i="11"/>
  <c r="I25" i="11"/>
  <c r="K24" i="11"/>
  <c r="J24" i="11"/>
  <c r="I24" i="11"/>
  <c r="K23" i="11"/>
  <c r="J23" i="11"/>
  <c r="I23" i="11"/>
  <c r="E42" i="11"/>
  <c r="D42" i="11"/>
  <c r="C42" i="11"/>
  <c r="E41" i="11"/>
  <c r="D41" i="11"/>
  <c r="C41" i="11"/>
  <c r="E40" i="11"/>
  <c r="D40" i="11"/>
  <c r="C40" i="11"/>
  <c r="E39" i="11"/>
  <c r="D39" i="11"/>
  <c r="C39" i="11"/>
  <c r="E38" i="11"/>
  <c r="D38" i="11"/>
  <c r="C38" i="11"/>
  <c r="E37" i="11"/>
  <c r="D37" i="11"/>
  <c r="C37" i="11"/>
  <c r="E36" i="11"/>
  <c r="D36" i="11"/>
  <c r="C36" i="11"/>
  <c r="E35" i="11"/>
  <c r="D35" i="11"/>
  <c r="C35" i="11"/>
  <c r="E34" i="11"/>
  <c r="D34" i="11"/>
  <c r="C34" i="11"/>
  <c r="E33" i="11"/>
  <c r="D33" i="11"/>
  <c r="C33" i="11"/>
  <c r="E32" i="11"/>
  <c r="D32" i="11"/>
  <c r="C32" i="11"/>
  <c r="E31" i="11"/>
  <c r="D31" i="11"/>
  <c r="C31" i="11"/>
  <c r="E30" i="11"/>
  <c r="D30" i="11"/>
  <c r="C30" i="11"/>
  <c r="E29" i="11"/>
  <c r="D29" i="11"/>
  <c r="C29" i="11"/>
  <c r="E28" i="11"/>
  <c r="D28" i="11"/>
  <c r="C28" i="11"/>
  <c r="E27" i="11"/>
  <c r="D27" i="11"/>
  <c r="C27" i="11"/>
  <c r="E26" i="11"/>
  <c r="D26" i="11"/>
  <c r="C26" i="11"/>
  <c r="E25" i="11"/>
  <c r="D25" i="11"/>
  <c r="C25" i="11"/>
  <c r="E24" i="11"/>
  <c r="D24" i="11"/>
  <c r="C24" i="11"/>
  <c r="E23" i="11"/>
  <c r="D23" i="11"/>
  <c r="C23" i="11"/>
  <c r="K19" i="11"/>
  <c r="J19" i="11"/>
  <c r="I19" i="11"/>
  <c r="K18" i="11"/>
  <c r="J18" i="11"/>
  <c r="I18" i="11"/>
  <c r="K17" i="11"/>
  <c r="J17" i="11"/>
  <c r="I17" i="11"/>
  <c r="K16" i="11"/>
  <c r="J16" i="11"/>
  <c r="I16" i="11"/>
  <c r="K15" i="11"/>
  <c r="J15" i="11"/>
  <c r="I15" i="11"/>
  <c r="E19" i="11"/>
  <c r="D19" i="11"/>
  <c r="C19" i="11"/>
  <c r="E18" i="11"/>
  <c r="D18" i="11"/>
  <c r="C18" i="11"/>
  <c r="E17" i="11"/>
  <c r="D17" i="11"/>
  <c r="C17" i="11"/>
  <c r="E16" i="11"/>
  <c r="D16" i="11"/>
  <c r="C16" i="11"/>
  <c r="E15" i="11"/>
  <c r="D15" i="11"/>
  <c r="C15" i="11"/>
  <c r="K11" i="11"/>
  <c r="J11" i="11"/>
  <c r="I11" i="11"/>
  <c r="K10" i="11"/>
  <c r="J10" i="11"/>
  <c r="I10" i="11"/>
  <c r="K9" i="11"/>
  <c r="J9" i="11"/>
  <c r="I9" i="11"/>
  <c r="K8" i="11"/>
  <c r="J8" i="11"/>
  <c r="I8" i="11"/>
  <c r="E11" i="11"/>
  <c r="D11" i="11"/>
  <c r="C11" i="11"/>
  <c r="E10" i="11"/>
  <c r="D10" i="11"/>
  <c r="C10" i="11"/>
  <c r="E9" i="11"/>
  <c r="D9" i="11"/>
  <c r="C9" i="11"/>
  <c r="E8" i="11"/>
  <c r="D8" i="11"/>
  <c r="C8" i="11"/>
  <c r="N56" i="42"/>
  <c r="N55" i="42"/>
  <c r="N54" i="42"/>
  <c r="N53" i="42"/>
  <c r="N52" i="42"/>
  <c r="N51" i="42"/>
  <c r="N50" i="42"/>
  <c r="N49" i="42"/>
  <c r="N48" i="42"/>
  <c r="N47" i="42"/>
  <c r="N46" i="42"/>
  <c r="N45" i="42"/>
  <c r="N44" i="42"/>
  <c r="N43" i="42"/>
  <c r="N42" i="42"/>
  <c r="N41" i="42"/>
  <c r="N40" i="42"/>
  <c r="N39" i="42"/>
  <c r="N38" i="42"/>
  <c r="N37" i="42"/>
  <c r="N36" i="42"/>
  <c r="N35" i="42"/>
  <c r="N34" i="42"/>
  <c r="N33" i="42"/>
  <c r="N32" i="42"/>
  <c r="N31" i="42"/>
  <c r="N30" i="42"/>
  <c r="N29" i="42"/>
  <c r="N28" i="42"/>
  <c r="N27" i="42"/>
  <c r="N26" i="42"/>
  <c r="N25" i="42"/>
  <c r="N24" i="42"/>
  <c r="N23" i="42"/>
  <c r="N22" i="42"/>
  <c r="N21" i="42"/>
  <c r="N20" i="42"/>
  <c r="N19" i="42"/>
  <c r="N18" i="42"/>
  <c r="N17" i="42"/>
  <c r="N16" i="42"/>
  <c r="N15" i="42"/>
  <c r="N14" i="42"/>
  <c r="N13" i="42"/>
  <c r="N12" i="42"/>
  <c r="N11" i="42"/>
  <c r="N10" i="42"/>
  <c r="N9" i="42"/>
  <c r="F52" i="43"/>
  <c r="F51" i="43"/>
  <c r="F50" i="43"/>
  <c r="F49" i="43"/>
  <c r="F48" i="43"/>
  <c r="F47" i="43"/>
  <c r="F46" i="43"/>
  <c r="F45" i="43"/>
  <c r="F44" i="43"/>
  <c r="F43" i="43"/>
  <c r="F42" i="43"/>
  <c r="F41" i="43"/>
  <c r="F40" i="43"/>
  <c r="F39" i="43"/>
  <c r="F38" i="43"/>
  <c r="F37" i="43"/>
  <c r="F36" i="43"/>
  <c r="F35" i="43"/>
  <c r="F34" i="43"/>
  <c r="F33" i="43"/>
  <c r="F32" i="43"/>
  <c r="F31" i="43"/>
  <c r="F30" i="43"/>
  <c r="F29" i="43"/>
  <c r="F28" i="43"/>
  <c r="F27" i="43"/>
  <c r="F26" i="43"/>
  <c r="F25" i="43"/>
  <c r="F24" i="43"/>
  <c r="F23" i="43"/>
  <c r="F22" i="43"/>
  <c r="F21" i="43"/>
  <c r="F20" i="43"/>
  <c r="F19" i="43"/>
  <c r="F18" i="43"/>
  <c r="F17" i="43"/>
  <c r="F16" i="43"/>
  <c r="F15" i="43"/>
  <c r="F14" i="43"/>
  <c r="F13" i="43"/>
  <c r="F11" i="43"/>
  <c r="F10" i="43"/>
  <c r="F9" i="43"/>
  <c r="F8" i="43"/>
  <c r="F7" i="43"/>
  <c r="F6" i="43"/>
  <c r="F5" i="43"/>
  <c r="Y450" i="31" l="1"/>
  <c r="Z450" i="31" s="1"/>
  <c r="Y453" i="31"/>
  <c r="Z453" i="31" s="1"/>
  <c r="Y454" i="31"/>
  <c r="Z454" i="31" s="1"/>
  <c r="Y463" i="31"/>
  <c r="Z463" i="31" s="1"/>
  <c r="Y457" i="31"/>
  <c r="Z457" i="31" s="1"/>
  <c r="Y461" i="31"/>
  <c r="Z461" i="31" s="1"/>
  <c r="Y466" i="31"/>
  <c r="Z466" i="31" s="1"/>
  <c r="Y460" i="31"/>
  <c r="Z460" i="31" s="1"/>
  <c r="Y452" i="31"/>
  <c r="Z452" i="31" s="1"/>
  <c r="Y456" i="31"/>
  <c r="Z456" i="31" s="1"/>
  <c r="Y465" i="31"/>
  <c r="Z465" i="31" s="1"/>
  <c r="O9" i="42"/>
  <c r="U9" i="42" s="1"/>
  <c r="P9" i="42"/>
  <c r="Q9" i="42"/>
  <c r="R9" i="42"/>
  <c r="X9" i="42" s="1"/>
  <c r="S9" i="42"/>
  <c r="T9" i="42"/>
  <c r="Z9" i="42" s="1"/>
  <c r="V9" i="42"/>
  <c r="Y9" i="42"/>
  <c r="O10" i="42"/>
  <c r="U10" i="42" s="1"/>
  <c r="P10" i="42"/>
  <c r="V10" i="42" s="1"/>
  <c r="Q10" i="42"/>
  <c r="R10" i="42"/>
  <c r="X10" i="42" s="1"/>
  <c r="S10" i="42"/>
  <c r="Y10" i="42" s="1"/>
  <c r="T10" i="42"/>
  <c r="W10" i="42"/>
  <c r="Z10" i="42"/>
  <c r="O11" i="42"/>
  <c r="U11" i="42" s="1"/>
  <c r="P11" i="42"/>
  <c r="Q11" i="42"/>
  <c r="R11" i="42"/>
  <c r="X11" i="42" s="1"/>
  <c r="S11" i="42"/>
  <c r="Y11" i="42" s="1"/>
  <c r="T11" i="42"/>
  <c r="Z11" i="42" s="1"/>
  <c r="V11" i="42"/>
  <c r="W11" i="42"/>
  <c r="O12" i="42"/>
  <c r="U12" i="42" s="1"/>
  <c r="P12" i="42"/>
  <c r="V12" i="42" s="1"/>
  <c r="R12" i="42"/>
  <c r="X12" i="42" s="1"/>
  <c r="I10" i="42" s="1"/>
  <c r="S12" i="42"/>
  <c r="Y12" i="42" s="1"/>
  <c r="J10" i="42" s="1"/>
  <c r="T12" i="42"/>
  <c r="W12" i="42"/>
  <c r="Z12" i="42"/>
  <c r="K10" i="42" s="1"/>
  <c r="O13" i="42"/>
  <c r="U13" i="42" s="1"/>
  <c r="P13" i="42"/>
  <c r="Q13" i="42"/>
  <c r="R13" i="42"/>
  <c r="S13" i="42"/>
  <c r="Y13" i="42" s="1"/>
  <c r="T13" i="42"/>
  <c r="Z13" i="42" s="1"/>
  <c r="V13" i="42"/>
  <c r="W13" i="42"/>
  <c r="X13" i="42"/>
  <c r="O14" i="42"/>
  <c r="U14" i="42" s="1"/>
  <c r="P14" i="42"/>
  <c r="V14" i="42" s="1"/>
  <c r="Q14" i="42"/>
  <c r="R14" i="42"/>
  <c r="X14" i="42" s="1"/>
  <c r="S14" i="42"/>
  <c r="Y14" i="42" s="1"/>
  <c r="T14" i="42"/>
  <c r="Z14" i="42" s="1"/>
  <c r="W14" i="42"/>
  <c r="O15" i="42"/>
  <c r="U15" i="42" s="1"/>
  <c r="P15" i="42"/>
  <c r="Q15" i="42"/>
  <c r="R15" i="42"/>
  <c r="X15" i="42" s="1"/>
  <c r="S15" i="42"/>
  <c r="Y15" i="42" s="1"/>
  <c r="T15" i="42"/>
  <c r="Z15" i="42" s="1"/>
  <c r="V15" i="42"/>
  <c r="W15" i="42"/>
  <c r="O16" i="42"/>
  <c r="U16" i="42" s="1"/>
  <c r="P16" i="42"/>
  <c r="Q16" i="42"/>
  <c r="W16" i="42" s="1"/>
  <c r="R16" i="42"/>
  <c r="X16" i="42" s="1"/>
  <c r="S16" i="42"/>
  <c r="T16" i="42"/>
  <c r="Z16" i="42" s="1"/>
  <c r="V16" i="42"/>
  <c r="Y16" i="42"/>
  <c r="O17" i="42"/>
  <c r="U17" i="42" s="1"/>
  <c r="P17" i="42"/>
  <c r="V17" i="42" s="1"/>
  <c r="Q17" i="42"/>
  <c r="W17" i="42" s="1"/>
  <c r="R17" i="42"/>
  <c r="X17" i="42" s="1"/>
  <c r="S17" i="42"/>
  <c r="Y17" i="42" s="1"/>
  <c r="T17" i="42"/>
  <c r="Z17" i="42" s="1"/>
  <c r="O18" i="42"/>
  <c r="U18" i="42" s="1"/>
  <c r="P18" i="42"/>
  <c r="Q18" i="42"/>
  <c r="W18" i="42" s="1"/>
  <c r="R18" i="42"/>
  <c r="X18" i="42" s="1"/>
  <c r="S18" i="42"/>
  <c r="Y18" i="42" s="1"/>
  <c r="T18" i="42"/>
  <c r="Z18" i="42" s="1"/>
  <c r="V18" i="42"/>
  <c r="O19" i="42"/>
  <c r="P19" i="42"/>
  <c r="Q19" i="42"/>
  <c r="W19" i="42" s="1"/>
  <c r="R19" i="42"/>
  <c r="X19" i="42" s="1"/>
  <c r="S19" i="42"/>
  <c r="T19" i="42"/>
  <c r="Z19" i="42" s="1"/>
  <c r="U19" i="42"/>
  <c r="V19" i="42"/>
  <c r="Y19" i="42"/>
  <c r="O20" i="42"/>
  <c r="U20" i="42" s="1"/>
  <c r="P20" i="42"/>
  <c r="V20" i="42" s="1"/>
  <c r="Q20" i="42"/>
  <c r="W20" i="42" s="1"/>
  <c r="R20" i="42"/>
  <c r="X20" i="42" s="1"/>
  <c r="S20" i="42"/>
  <c r="T20" i="42"/>
  <c r="Y20" i="42"/>
  <c r="Z20" i="42"/>
  <c r="O21" i="42"/>
  <c r="U21" i="42" s="1"/>
  <c r="P21" i="42"/>
  <c r="V21" i="42" s="1"/>
  <c r="Q21" i="42"/>
  <c r="W21" i="42" s="1"/>
  <c r="R21" i="42"/>
  <c r="X21" i="42" s="1"/>
  <c r="S21" i="42"/>
  <c r="T21" i="42"/>
  <c r="Z21" i="42" s="1"/>
  <c r="Y21" i="42"/>
  <c r="O22" i="42"/>
  <c r="P22" i="42"/>
  <c r="V22" i="42" s="1"/>
  <c r="Q22" i="42"/>
  <c r="W22" i="42" s="1"/>
  <c r="R22" i="42"/>
  <c r="S22" i="42"/>
  <c r="T22" i="42"/>
  <c r="Z22" i="42" s="1"/>
  <c r="U22" i="42"/>
  <c r="X22" i="42"/>
  <c r="Y22" i="42"/>
  <c r="O23" i="42"/>
  <c r="P23" i="42"/>
  <c r="Q23" i="42"/>
  <c r="W23" i="42" s="1"/>
  <c r="R23" i="42"/>
  <c r="X23" i="42" s="1"/>
  <c r="S23" i="42"/>
  <c r="Y23" i="42" s="1"/>
  <c r="T23" i="42"/>
  <c r="Z23" i="42" s="1"/>
  <c r="U23" i="42"/>
  <c r="V23" i="42"/>
  <c r="O24" i="42"/>
  <c r="P24" i="42"/>
  <c r="V24" i="42" s="1"/>
  <c r="Q24" i="42"/>
  <c r="W24" i="42" s="1"/>
  <c r="R24" i="42"/>
  <c r="S24" i="42"/>
  <c r="T24" i="42"/>
  <c r="U24" i="42"/>
  <c r="X24" i="42"/>
  <c r="Y24" i="42"/>
  <c r="Z24" i="42"/>
  <c r="O25" i="42"/>
  <c r="U25" i="42" s="1"/>
  <c r="P25" i="42"/>
  <c r="V25" i="42" s="1"/>
  <c r="Q25" i="42"/>
  <c r="W25" i="42" s="1"/>
  <c r="R25" i="42"/>
  <c r="X25" i="42" s="1"/>
  <c r="S25" i="42"/>
  <c r="T25" i="42"/>
  <c r="Z25" i="42" s="1"/>
  <c r="Y25" i="42"/>
  <c r="O26" i="42"/>
  <c r="U26" i="42" s="1"/>
  <c r="P26" i="42"/>
  <c r="V26" i="42" s="1"/>
  <c r="Q26" i="42"/>
  <c r="W26" i="42" s="1"/>
  <c r="R26" i="42"/>
  <c r="S26" i="42"/>
  <c r="T26" i="42"/>
  <c r="X26" i="42"/>
  <c r="Y26" i="42"/>
  <c r="Z26" i="42"/>
  <c r="O27" i="42"/>
  <c r="P27" i="42"/>
  <c r="Q27" i="42"/>
  <c r="W27" i="42" s="1"/>
  <c r="R27" i="42"/>
  <c r="X27" i="42" s="1"/>
  <c r="S27" i="42"/>
  <c r="T27" i="42"/>
  <c r="Z27" i="42" s="1"/>
  <c r="U27" i="42"/>
  <c r="V27" i="42"/>
  <c r="Y27" i="42"/>
  <c r="O28" i="42"/>
  <c r="P28" i="42"/>
  <c r="V28" i="42" s="1"/>
  <c r="D16" i="42" s="1"/>
  <c r="Q28" i="42"/>
  <c r="W28" i="42" s="1"/>
  <c r="R28" i="42"/>
  <c r="S28" i="42"/>
  <c r="Y28" i="42" s="1"/>
  <c r="T28" i="42"/>
  <c r="Z28" i="42" s="1"/>
  <c r="U28" i="42"/>
  <c r="C16" i="42" s="1"/>
  <c r="X28" i="42"/>
  <c r="O29" i="42"/>
  <c r="P29" i="42"/>
  <c r="Q29" i="42"/>
  <c r="W29" i="42" s="1"/>
  <c r="R29" i="42"/>
  <c r="X29" i="42" s="1"/>
  <c r="S29" i="42"/>
  <c r="T29" i="42"/>
  <c r="Z29" i="42" s="1"/>
  <c r="U29" i="42"/>
  <c r="V29" i="42"/>
  <c r="Y29" i="42"/>
  <c r="O30" i="42"/>
  <c r="U30" i="42" s="1"/>
  <c r="P30" i="42"/>
  <c r="V30" i="42" s="1"/>
  <c r="Q30" i="42"/>
  <c r="W30" i="42" s="1"/>
  <c r="R30" i="42"/>
  <c r="X30" i="42" s="1"/>
  <c r="S30" i="42"/>
  <c r="Y30" i="42" s="1"/>
  <c r="T30" i="42"/>
  <c r="Z30" i="42"/>
  <c r="O31" i="42"/>
  <c r="U31" i="42" s="1"/>
  <c r="P31" i="42"/>
  <c r="V31" i="42" s="1"/>
  <c r="Q31" i="42"/>
  <c r="W31" i="42" s="1"/>
  <c r="R31" i="42"/>
  <c r="X31" i="42" s="1"/>
  <c r="S31" i="42"/>
  <c r="T31" i="42"/>
  <c r="Z31" i="42" s="1"/>
  <c r="Y31" i="42"/>
  <c r="O32" i="42"/>
  <c r="P32" i="42"/>
  <c r="V32" i="42" s="1"/>
  <c r="Q32" i="42"/>
  <c r="W32" i="42" s="1"/>
  <c r="R32" i="42"/>
  <c r="S32" i="42"/>
  <c r="T32" i="42"/>
  <c r="Z32" i="42" s="1"/>
  <c r="U32" i="42"/>
  <c r="X32" i="42"/>
  <c r="Y32" i="42"/>
  <c r="O33" i="42"/>
  <c r="U33" i="42" s="1"/>
  <c r="P33" i="42"/>
  <c r="V33" i="42" s="1"/>
  <c r="Q33" i="42"/>
  <c r="W33" i="42" s="1"/>
  <c r="R33" i="42"/>
  <c r="X33" i="42" s="1"/>
  <c r="S33" i="42"/>
  <c r="T33" i="42"/>
  <c r="Z33" i="42" s="1"/>
  <c r="Y33" i="42"/>
  <c r="O34" i="42"/>
  <c r="U34" i="42" s="1"/>
  <c r="P34" i="42"/>
  <c r="V34" i="42" s="1"/>
  <c r="Q34" i="42"/>
  <c r="W34" i="42" s="1"/>
  <c r="R34" i="42"/>
  <c r="S34" i="42"/>
  <c r="T34" i="42"/>
  <c r="Z34" i="42" s="1"/>
  <c r="X34" i="42"/>
  <c r="Y34" i="42"/>
  <c r="O35" i="42"/>
  <c r="P35" i="42"/>
  <c r="V35" i="42" s="1"/>
  <c r="Q35" i="42"/>
  <c r="W35" i="42" s="1"/>
  <c r="R35" i="42"/>
  <c r="S35" i="42"/>
  <c r="T35" i="42"/>
  <c r="Z35" i="42" s="1"/>
  <c r="U35" i="42"/>
  <c r="X35" i="42"/>
  <c r="Y35" i="42"/>
  <c r="O36" i="42"/>
  <c r="P36" i="42"/>
  <c r="V36" i="42" s="1"/>
  <c r="Q36" i="42"/>
  <c r="W36" i="42" s="1"/>
  <c r="R36" i="42"/>
  <c r="S36" i="42"/>
  <c r="Y36" i="42" s="1"/>
  <c r="T36" i="42"/>
  <c r="Z36" i="42" s="1"/>
  <c r="U36" i="42"/>
  <c r="X36" i="42"/>
  <c r="O37" i="42"/>
  <c r="P37" i="42"/>
  <c r="V37" i="42" s="1"/>
  <c r="Q37" i="42"/>
  <c r="W37" i="42" s="1"/>
  <c r="R37" i="42"/>
  <c r="S37" i="42"/>
  <c r="T37" i="42"/>
  <c r="Z37" i="42" s="1"/>
  <c r="U37" i="42"/>
  <c r="X37" i="42"/>
  <c r="Y37" i="42"/>
  <c r="O38" i="42"/>
  <c r="U38" i="42" s="1"/>
  <c r="P38" i="42"/>
  <c r="V38" i="42" s="1"/>
  <c r="Q38" i="42"/>
  <c r="W38" i="42" s="1"/>
  <c r="R38" i="42"/>
  <c r="X38" i="42" s="1"/>
  <c r="S38" i="42"/>
  <c r="Y38" i="42" s="1"/>
  <c r="T38" i="42"/>
  <c r="Z38" i="42" s="1"/>
  <c r="O39" i="42"/>
  <c r="U39" i="42" s="1"/>
  <c r="P39" i="42"/>
  <c r="V39" i="42" s="1"/>
  <c r="Q39" i="42"/>
  <c r="W39" i="42" s="1"/>
  <c r="R39" i="42"/>
  <c r="X39" i="42" s="1"/>
  <c r="S39" i="42"/>
  <c r="Y39" i="42" s="1"/>
  <c r="T39" i="42"/>
  <c r="Z39" i="42" s="1"/>
  <c r="O40" i="42"/>
  <c r="P40" i="42"/>
  <c r="V40" i="42" s="1"/>
  <c r="Q40" i="42"/>
  <c r="W40" i="42" s="1"/>
  <c r="R40" i="42"/>
  <c r="S40" i="42"/>
  <c r="T40" i="42"/>
  <c r="Z40" i="42" s="1"/>
  <c r="U40" i="42"/>
  <c r="X40" i="42"/>
  <c r="Y40" i="42"/>
  <c r="O41" i="42"/>
  <c r="U41" i="42" s="1"/>
  <c r="P41" i="42"/>
  <c r="V41" i="42" s="1"/>
  <c r="Q41" i="42"/>
  <c r="W41" i="42" s="1"/>
  <c r="R41" i="42"/>
  <c r="S41" i="42"/>
  <c r="T41" i="42"/>
  <c r="Z41" i="42" s="1"/>
  <c r="X41" i="42"/>
  <c r="Y41" i="42"/>
  <c r="O42" i="42"/>
  <c r="U42" i="42" s="1"/>
  <c r="P42" i="42"/>
  <c r="V42" i="42" s="1"/>
  <c r="Q42" i="42"/>
  <c r="W42" i="42" s="1"/>
  <c r="R42" i="42"/>
  <c r="S42" i="42"/>
  <c r="T42" i="42"/>
  <c r="Z42" i="42" s="1"/>
  <c r="X42" i="42"/>
  <c r="Y42" i="42"/>
  <c r="O43" i="42"/>
  <c r="P43" i="42"/>
  <c r="V43" i="42" s="1"/>
  <c r="Q43" i="42"/>
  <c r="W43" i="42" s="1"/>
  <c r="R43" i="42"/>
  <c r="S43" i="42"/>
  <c r="T43" i="42"/>
  <c r="Z43" i="42" s="1"/>
  <c r="U43" i="42"/>
  <c r="X43" i="42"/>
  <c r="Y43" i="42"/>
  <c r="O44" i="42"/>
  <c r="U44" i="42" s="1"/>
  <c r="P44" i="42"/>
  <c r="V44" i="42" s="1"/>
  <c r="Q44" i="42"/>
  <c r="W44" i="42" s="1"/>
  <c r="R44" i="42"/>
  <c r="S44" i="42"/>
  <c r="Y44" i="42" s="1"/>
  <c r="T44" i="42"/>
  <c r="Z44" i="42" s="1"/>
  <c r="X44" i="42"/>
  <c r="O45" i="42"/>
  <c r="P45" i="42"/>
  <c r="V45" i="42" s="1"/>
  <c r="Q45" i="42"/>
  <c r="W45" i="42" s="1"/>
  <c r="R45" i="42"/>
  <c r="S45" i="42"/>
  <c r="T45" i="42"/>
  <c r="Z45" i="42" s="1"/>
  <c r="U45" i="42"/>
  <c r="X45" i="42"/>
  <c r="Y45" i="42"/>
  <c r="O46" i="42"/>
  <c r="P46" i="42"/>
  <c r="V46" i="42" s="1"/>
  <c r="Q46" i="42"/>
  <c r="W46" i="42" s="1"/>
  <c r="R46" i="42"/>
  <c r="X46" i="42" s="1"/>
  <c r="S46" i="42"/>
  <c r="Y46" i="42" s="1"/>
  <c r="T46" i="42"/>
  <c r="Z46" i="42" s="1"/>
  <c r="U46" i="42"/>
  <c r="O47" i="42"/>
  <c r="U47" i="42" s="1"/>
  <c r="P47" i="42"/>
  <c r="V47" i="42" s="1"/>
  <c r="Q47" i="42"/>
  <c r="W47" i="42" s="1"/>
  <c r="R47" i="42"/>
  <c r="X47" i="42" s="1"/>
  <c r="S47" i="42"/>
  <c r="Y47" i="42" s="1"/>
  <c r="T47" i="42"/>
  <c r="Z47" i="42" s="1"/>
  <c r="O48" i="42"/>
  <c r="P48" i="42"/>
  <c r="V48" i="42" s="1"/>
  <c r="Q48" i="42"/>
  <c r="W48" i="42" s="1"/>
  <c r="R48" i="42"/>
  <c r="S48" i="42"/>
  <c r="T48" i="42"/>
  <c r="Z48" i="42" s="1"/>
  <c r="U48" i="42"/>
  <c r="X48" i="42"/>
  <c r="Y48" i="42"/>
  <c r="O49" i="42"/>
  <c r="U49" i="42" s="1"/>
  <c r="P49" i="42"/>
  <c r="V49" i="42" s="1"/>
  <c r="Q49" i="42"/>
  <c r="W49" i="42" s="1"/>
  <c r="R49" i="42"/>
  <c r="X49" i="42" s="1"/>
  <c r="S49" i="42"/>
  <c r="T49" i="42"/>
  <c r="Z49" i="42" s="1"/>
  <c r="Y49" i="42"/>
  <c r="O50" i="42"/>
  <c r="U50" i="42" s="1"/>
  <c r="P50" i="42"/>
  <c r="V50" i="42" s="1"/>
  <c r="Q50" i="42"/>
  <c r="W50" i="42" s="1"/>
  <c r="R50" i="42"/>
  <c r="S50" i="42"/>
  <c r="T50" i="42"/>
  <c r="Z50" i="42" s="1"/>
  <c r="X50" i="42"/>
  <c r="Y50" i="42"/>
  <c r="O51" i="42"/>
  <c r="P51" i="42"/>
  <c r="V51" i="42" s="1"/>
  <c r="Q51" i="42"/>
  <c r="W51" i="42" s="1"/>
  <c r="R51" i="42"/>
  <c r="S51" i="42"/>
  <c r="T51" i="42"/>
  <c r="Z51" i="42" s="1"/>
  <c r="U51" i="42"/>
  <c r="X51" i="42"/>
  <c r="Y51" i="42"/>
  <c r="O52" i="42"/>
  <c r="U52" i="42" s="1"/>
  <c r="P52" i="42"/>
  <c r="V52" i="42" s="1"/>
  <c r="Q52" i="42"/>
  <c r="W52" i="42" s="1"/>
  <c r="R52" i="42"/>
  <c r="S52" i="42"/>
  <c r="Y52" i="42" s="1"/>
  <c r="T52" i="42"/>
  <c r="Z52" i="42" s="1"/>
  <c r="X52" i="42"/>
  <c r="O53" i="42"/>
  <c r="P53" i="42"/>
  <c r="V53" i="42" s="1"/>
  <c r="Q53" i="42"/>
  <c r="W53" i="42" s="1"/>
  <c r="R53" i="42"/>
  <c r="S53" i="42"/>
  <c r="T53" i="42"/>
  <c r="Z53" i="42" s="1"/>
  <c r="U53" i="42"/>
  <c r="X53" i="42"/>
  <c r="Y53" i="42"/>
  <c r="O54" i="42"/>
  <c r="P54" i="42"/>
  <c r="V54" i="42" s="1"/>
  <c r="Q54" i="42"/>
  <c r="W54" i="42" s="1"/>
  <c r="R54" i="42"/>
  <c r="X54" i="42" s="1"/>
  <c r="S54" i="42"/>
  <c r="Y54" i="42" s="1"/>
  <c r="T54" i="42"/>
  <c r="Z54" i="42" s="1"/>
  <c r="U54" i="42"/>
  <c r="O55" i="42"/>
  <c r="P55" i="42"/>
  <c r="V55" i="42" s="1"/>
  <c r="Q55" i="42"/>
  <c r="W55" i="42" s="1"/>
  <c r="R55" i="42"/>
  <c r="X55" i="42" s="1"/>
  <c r="S55" i="42"/>
  <c r="Y55" i="42" s="1"/>
  <c r="T55" i="42"/>
  <c r="Z55" i="42" s="1"/>
  <c r="U55" i="42"/>
  <c r="O56" i="42"/>
  <c r="P56" i="42"/>
  <c r="V56" i="42" s="1"/>
  <c r="Q56" i="42"/>
  <c r="W56" i="42" s="1"/>
  <c r="R56" i="42"/>
  <c r="S56" i="42"/>
  <c r="T56" i="42"/>
  <c r="Z56" i="42" s="1"/>
  <c r="U56" i="42"/>
  <c r="X56" i="42"/>
  <c r="Y56" i="42"/>
  <c r="O15" i="31" l="1"/>
  <c r="K19" i="42"/>
  <c r="K17" i="42"/>
  <c r="E10" i="42"/>
  <c r="J16" i="42"/>
  <c r="J19" i="42"/>
  <c r="J17" i="42"/>
  <c r="I17" i="42"/>
  <c r="I19" i="42"/>
  <c r="C19" i="42"/>
  <c r="C17" i="42"/>
  <c r="W9" i="42"/>
  <c r="E19" i="42"/>
  <c r="D17" i="42"/>
  <c r="E16" i="42"/>
  <c r="E17" i="42"/>
  <c r="K16" i="42"/>
  <c r="D19" i="42"/>
  <c r="D10" i="42"/>
  <c r="I16" i="42"/>
  <c r="C10" i="42"/>
  <c r="K93" i="35"/>
  <c r="K92" i="35"/>
  <c r="K91" i="35"/>
  <c r="J94" i="35"/>
  <c r="J91" i="35"/>
  <c r="I91" i="35"/>
  <c r="E86" i="35"/>
  <c r="E85" i="35"/>
  <c r="E84" i="35"/>
  <c r="E83" i="35"/>
  <c r="D86" i="35"/>
  <c r="D85" i="35"/>
  <c r="D84" i="35"/>
  <c r="D83" i="35"/>
  <c r="C86" i="35"/>
  <c r="C85" i="35"/>
  <c r="C84" i="35"/>
  <c r="C83" i="35"/>
  <c r="J54" i="35"/>
  <c r="J51" i="35"/>
  <c r="I51" i="35"/>
  <c r="E53" i="35"/>
  <c r="D53" i="35"/>
  <c r="C51" i="35"/>
  <c r="K34" i="35"/>
  <c r="K54" i="35" s="1"/>
  <c r="I34" i="35"/>
  <c r="I54" i="35" s="1"/>
  <c r="E34" i="35"/>
  <c r="E94" i="35" s="1"/>
  <c r="D34" i="35"/>
  <c r="D94" i="35" s="1"/>
  <c r="C34" i="35"/>
  <c r="C54" i="35" s="1"/>
  <c r="K33" i="35"/>
  <c r="K53" i="35" s="1"/>
  <c r="J33" i="35"/>
  <c r="J53" i="35" s="1"/>
  <c r="I33" i="35"/>
  <c r="I53" i="35" s="1"/>
  <c r="E33" i="35"/>
  <c r="E93" i="35" s="1"/>
  <c r="D33" i="35"/>
  <c r="D93" i="35" s="1"/>
  <c r="C33" i="35"/>
  <c r="C53" i="35" s="1"/>
  <c r="K32" i="35"/>
  <c r="K52" i="35" s="1"/>
  <c r="J32" i="35"/>
  <c r="J92" i="35" s="1"/>
  <c r="I32" i="35"/>
  <c r="I92" i="35" s="1"/>
  <c r="E32" i="35"/>
  <c r="E92" i="35" s="1"/>
  <c r="D32" i="35"/>
  <c r="D52" i="35" s="1"/>
  <c r="C32" i="35"/>
  <c r="C92" i="35" s="1"/>
  <c r="K31" i="35"/>
  <c r="K51" i="35" s="1"/>
  <c r="E31" i="35"/>
  <c r="E91" i="35" s="1"/>
  <c r="D31" i="35"/>
  <c r="D51" i="35" s="1"/>
  <c r="C31" i="35"/>
  <c r="C91" i="35" s="1"/>
  <c r="K30" i="35"/>
  <c r="K90" i="35" s="1"/>
  <c r="J30" i="35"/>
  <c r="J50" i="35" s="1"/>
  <c r="I30" i="35"/>
  <c r="I90" i="35" s="1"/>
  <c r="E30" i="35"/>
  <c r="E90" i="35" s="1"/>
  <c r="D30" i="35"/>
  <c r="D50" i="35" s="1"/>
  <c r="C30" i="35"/>
  <c r="C90" i="35" s="1"/>
  <c r="K26" i="35"/>
  <c r="K46" i="35" s="1"/>
  <c r="J26" i="35"/>
  <c r="J46" i="35" s="1"/>
  <c r="I26" i="35"/>
  <c r="I46" i="35" s="1"/>
  <c r="K25" i="35"/>
  <c r="K45" i="35" s="1"/>
  <c r="J25" i="35"/>
  <c r="J45" i="35" s="1"/>
  <c r="I25" i="35"/>
  <c r="I45" i="35" s="1"/>
  <c r="K24" i="35"/>
  <c r="K44" i="35" s="1"/>
  <c r="J24" i="35"/>
  <c r="J44" i="35" s="1"/>
  <c r="I24" i="35"/>
  <c r="I44" i="35" s="1"/>
  <c r="K23" i="35"/>
  <c r="K43" i="35" s="1"/>
  <c r="J23" i="35"/>
  <c r="J43" i="35" s="1"/>
  <c r="I23" i="35"/>
  <c r="I43" i="35" s="1"/>
  <c r="C52" i="35" l="1"/>
  <c r="I83" i="35"/>
  <c r="I84" i="35"/>
  <c r="I85" i="35"/>
  <c r="I86" i="35"/>
  <c r="D54" i="35"/>
  <c r="E50" i="35"/>
  <c r="E54" i="35"/>
  <c r="D91" i="35"/>
  <c r="I50" i="35"/>
  <c r="K94" i="35"/>
  <c r="I94" i="35"/>
  <c r="C50" i="35"/>
  <c r="I93" i="35"/>
  <c r="J90" i="35"/>
  <c r="E51" i="35"/>
  <c r="K50" i="35"/>
  <c r="J83" i="35"/>
  <c r="J85" i="35"/>
  <c r="C93" i="35"/>
  <c r="J86" i="35"/>
  <c r="E52" i="35"/>
  <c r="I52" i="35"/>
  <c r="J84" i="35"/>
  <c r="C94" i="35"/>
  <c r="J93" i="35"/>
  <c r="K83" i="35"/>
  <c r="D90" i="35"/>
  <c r="K84" i="35"/>
  <c r="J52" i="35"/>
  <c r="K85" i="35"/>
  <c r="D92" i="35"/>
  <c r="K86" i="35"/>
  <c r="K67" i="35" l="1"/>
  <c r="J67" i="35"/>
  <c r="I67" i="35"/>
  <c r="E67" i="35"/>
  <c r="D67" i="35"/>
  <c r="C67" i="35"/>
  <c r="E66" i="35"/>
  <c r="D66" i="35"/>
  <c r="C66" i="35"/>
  <c r="E65" i="35"/>
  <c r="D65" i="35"/>
  <c r="C65" i="35"/>
  <c r="E64" i="35"/>
  <c r="D64" i="35"/>
  <c r="C64" i="35"/>
  <c r="BA22" i="34"/>
  <c r="AZ22" i="34"/>
  <c r="AY22" i="34"/>
  <c r="BA21" i="34"/>
  <c r="AZ21" i="34"/>
  <c r="AY21" i="34"/>
  <c r="AU22" i="34"/>
  <c r="AT22" i="34"/>
  <c r="AS22" i="34"/>
  <c r="AU21" i="34"/>
  <c r="AT21" i="34"/>
  <c r="AS21" i="34"/>
  <c r="AO22" i="34"/>
  <c r="AN22" i="34"/>
  <c r="AM22" i="34"/>
  <c r="AO21" i="34"/>
  <c r="AN21" i="34"/>
  <c r="AM21" i="34"/>
  <c r="AI22" i="34"/>
  <c r="AH22" i="34"/>
  <c r="AG22" i="34"/>
  <c r="AI21" i="34"/>
  <c r="AH21" i="34"/>
  <c r="AG21" i="34"/>
  <c r="AG23" i="34" s="1"/>
  <c r="AC22" i="34"/>
  <c r="AB22" i="34"/>
  <c r="AA22" i="34"/>
  <c r="AC21" i="34"/>
  <c r="AB21" i="34"/>
  <c r="AA21" i="34"/>
  <c r="W22" i="34"/>
  <c r="V22" i="34"/>
  <c r="U22" i="34"/>
  <c r="W21" i="34"/>
  <c r="V21" i="34"/>
  <c r="U21" i="34"/>
  <c r="Q22" i="34"/>
  <c r="P22" i="34"/>
  <c r="O22" i="34"/>
  <c r="Q21" i="34"/>
  <c r="P21" i="34"/>
  <c r="O21" i="34"/>
  <c r="K22" i="34"/>
  <c r="J22" i="34"/>
  <c r="I22" i="34"/>
  <c r="K21" i="34"/>
  <c r="J21" i="34"/>
  <c r="I21" i="34"/>
  <c r="E22" i="34"/>
  <c r="D22" i="34"/>
  <c r="E21" i="34"/>
  <c r="D21" i="34"/>
  <c r="C22" i="34"/>
  <c r="C21" i="34"/>
  <c r="AS23" i="34" l="1"/>
  <c r="U23" i="34"/>
  <c r="O23" i="34"/>
  <c r="O24" i="34" s="1"/>
  <c r="AA23" i="34"/>
  <c r="AY23" i="34"/>
  <c r="AM23" i="34"/>
  <c r="AM25" i="34" s="1"/>
  <c r="BA25" i="34"/>
  <c r="P23" i="34"/>
  <c r="P24" i="34" s="1"/>
  <c r="V23" i="34"/>
  <c r="V24" i="34" s="1"/>
  <c r="AB23" i="34"/>
  <c r="AB25" i="34" s="1"/>
  <c r="AH23" i="34"/>
  <c r="AH24" i="34" s="1"/>
  <c r="AN23" i="34"/>
  <c r="AN25" i="34" s="1"/>
  <c r="AT23" i="34"/>
  <c r="AT24" i="34" s="1"/>
  <c r="AZ23" i="34"/>
  <c r="AZ24" i="34" s="1"/>
  <c r="Q23" i="34"/>
  <c r="Q24" i="34" s="1"/>
  <c r="W23" i="34"/>
  <c r="W24" i="34" s="1"/>
  <c r="AC23" i="34"/>
  <c r="AC25" i="34" s="1"/>
  <c r="AI23" i="34"/>
  <c r="AI25" i="34" s="1"/>
  <c r="AO23" i="34"/>
  <c r="AO24" i="34" s="1"/>
  <c r="AU23" i="34"/>
  <c r="AU24" i="34" s="1"/>
  <c r="BA23" i="34"/>
  <c r="BA24" i="34" s="1"/>
  <c r="AY25" i="34"/>
  <c r="AY24" i="34"/>
  <c r="AS25" i="34"/>
  <c r="AS24" i="34"/>
  <c r="AG25" i="34"/>
  <c r="AG24" i="34"/>
  <c r="AA25" i="34"/>
  <c r="AA24" i="34"/>
  <c r="U25" i="34"/>
  <c r="U24" i="34"/>
  <c r="O25" i="34"/>
  <c r="BT165" i="17"/>
  <c r="BS165" i="17"/>
  <c r="BR165" i="17"/>
  <c r="BT152" i="17"/>
  <c r="BS152" i="17"/>
  <c r="BR152" i="17"/>
  <c r="BL165" i="17"/>
  <c r="BK165" i="17"/>
  <c r="BJ165" i="17"/>
  <c r="BL152" i="17"/>
  <c r="BK152" i="17"/>
  <c r="BJ152" i="17"/>
  <c r="BD165" i="17"/>
  <c r="BC165" i="17"/>
  <c r="BB165" i="17"/>
  <c r="BD152" i="17"/>
  <c r="BC152" i="17"/>
  <c r="BB152" i="17"/>
  <c r="AV165" i="17"/>
  <c r="AU165" i="17"/>
  <c r="AT165" i="17"/>
  <c r="AV152" i="17"/>
  <c r="AU152" i="17"/>
  <c r="AT152" i="17"/>
  <c r="AN165" i="17"/>
  <c r="AM165" i="17"/>
  <c r="AL165" i="17"/>
  <c r="AN152" i="17"/>
  <c r="AM152" i="17"/>
  <c r="AL152" i="17"/>
  <c r="AD165" i="17"/>
  <c r="AD152" i="17"/>
  <c r="X165" i="17"/>
  <c r="W165" i="17"/>
  <c r="V165" i="17"/>
  <c r="X152" i="17"/>
  <c r="W152" i="17"/>
  <c r="V152" i="17"/>
  <c r="P165" i="17"/>
  <c r="O165" i="17"/>
  <c r="N165" i="17"/>
  <c r="P152" i="17"/>
  <c r="O152" i="17"/>
  <c r="N152" i="17"/>
  <c r="F165" i="17"/>
  <c r="E165" i="17"/>
  <c r="D165" i="17"/>
  <c r="AC24" i="34" l="1"/>
  <c r="AN24" i="34"/>
  <c r="AM24" i="34"/>
  <c r="AZ25" i="34"/>
  <c r="W25" i="34"/>
  <c r="AU25" i="34"/>
  <c r="AT25" i="34"/>
  <c r="Q25" i="34"/>
  <c r="AB24" i="34"/>
  <c r="V25" i="34"/>
  <c r="AH25" i="34"/>
  <c r="AO25" i="34"/>
  <c r="AI24" i="34"/>
  <c r="P25" i="34"/>
  <c r="F152" i="17"/>
  <c r="E152" i="17"/>
  <c r="D152" i="17"/>
  <c r="BT137" i="17"/>
  <c r="BS137" i="17"/>
  <c r="BR137" i="17"/>
  <c r="BT124" i="17"/>
  <c r="BS124" i="17"/>
  <c r="BR124" i="17"/>
  <c r="BL137" i="17"/>
  <c r="BK137" i="17"/>
  <c r="BJ137" i="17"/>
  <c r="BL124" i="17"/>
  <c r="BK124" i="17"/>
  <c r="BJ124" i="17"/>
  <c r="BD137" i="17"/>
  <c r="BC137" i="17"/>
  <c r="BB137" i="17"/>
  <c r="BD124" i="17"/>
  <c r="BC124" i="17"/>
  <c r="BB124" i="17"/>
  <c r="AV137" i="17"/>
  <c r="AU137" i="17"/>
  <c r="AT137" i="17"/>
  <c r="AV124" i="17"/>
  <c r="AU124" i="17"/>
  <c r="AT124" i="17"/>
  <c r="AN137" i="17"/>
  <c r="AM137" i="17"/>
  <c r="AL137" i="17"/>
  <c r="AN124" i="17"/>
  <c r="AM124" i="17"/>
  <c r="AL124" i="17"/>
  <c r="AD124" i="17"/>
  <c r="X137" i="17"/>
  <c r="W137" i="17"/>
  <c r="V137" i="17"/>
  <c r="X124" i="17"/>
  <c r="W124" i="17"/>
  <c r="V124" i="17"/>
  <c r="P137" i="17"/>
  <c r="O137" i="17"/>
  <c r="N137" i="17"/>
  <c r="P124" i="17"/>
  <c r="O124" i="17"/>
  <c r="N124" i="17"/>
  <c r="F137" i="17"/>
  <c r="E137" i="17"/>
  <c r="D137" i="17"/>
  <c r="F124" i="17"/>
  <c r="E124" i="17"/>
  <c r="D124" i="17"/>
  <c r="BT109" i="17"/>
  <c r="BS109" i="17"/>
  <c r="BR109" i="17"/>
  <c r="BT96" i="17"/>
  <c r="BS96" i="17"/>
  <c r="BR96" i="17"/>
  <c r="BL109" i="17"/>
  <c r="BK109" i="17"/>
  <c r="BJ109" i="17"/>
  <c r="BL96" i="17"/>
  <c r="BK96" i="17"/>
  <c r="BJ96" i="17"/>
  <c r="BD109" i="17"/>
  <c r="BC109" i="17"/>
  <c r="BB109" i="17"/>
  <c r="BD96" i="17"/>
  <c r="BC96" i="17"/>
  <c r="BB96" i="17"/>
  <c r="AV109" i="17"/>
  <c r="AU109" i="17"/>
  <c r="AT109" i="17"/>
  <c r="AV96" i="17"/>
  <c r="AU96" i="17"/>
  <c r="AT96" i="17"/>
  <c r="AN109" i="17"/>
  <c r="AM109" i="17"/>
  <c r="AL109" i="17"/>
  <c r="AN96" i="17"/>
  <c r="AM96" i="17"/>
  <c r="AL96" i="17"/>
  <c r="AF96" i="17"/>
  <c r="AG96" i="17" s="1"/>
  <c r="AE96" i="17"/>
  <c r="AD96" i="17"/>
  <c r="X109" i="17"/>
  <c r="W109" i="17"/>
  <c r="V109" i="17"/>
  <c r="X96" i="17"/>
  <c r="W96" i="17"/>
  <c r="V96" i="17"/>
  <c r="P109" i="17"/>
  <c r="O109" i="17"/>
  <c r="N109" i="17"/>
  <c r="P96" i="17"/>
  <c r="O96" i="17"/>
  <c r="N96" i="17"/>
  <c r="D50" i="17"/>
  <c r="F109" i="17"/>
  <c r="E109" i="17"/>
  <c r="D109" i="17"/>
  <c r="F96" i="17"/>
  <c r="E96" i="17"/>
  <c r="D96" i="17"/>
  <c r="BR40" i="17" l="1"/>
  <c r="BR39" i="17"/>
  <c r="BS40" i="17"/>
  <c r="BS39" i="17"/>
  <c r="BJ40" i="17"/>
  <c r="BJ39" i="17"/>
  <c r="BK40" i="17"/>
  <c r="BK39" i="17"/>
  <c r="BB40" i="17"/>
  <c r="BB39" i="17"/>
  <c r="BC40" i="17"/>
  <c r="BC39" i="17"/>
  <c r="AT40" i="17"/>
  <c r="AT39" i="17"/>
  <c r="AU40" i="17"/>
  <c r="AU39" i="17"/>
  <c r="AL40" i="17"/>
  <c r="AL39" i="17"/>
  <c r="AM40" i="17"/>
  <c r="AM39" i="17"/>
  <c r="AD40" i="17"/>
  <c r="AD39" i="17"/>
  <c r="AE40" i="17"/>
  <c r="AE39" i="17"/>
  <c r="V40" i="17"/>
  <c r="V39" i="17"/>
  <c r="W40" i="17"/>
  <c r="W39" i="17"/>
  <c r="N40" i="17"/>
  <c r="N39" i="17"/>
  <c r="O40" i="17"/>
  <c r="O39" i="17"/>
  <c r="D40" i="17"/>
  <c r="D39" i="17"/>
  <c r="E40" i="17"/>
  <c r="E39" i="17"/>
  <c r="BC41" i="17" l="1"/>
  <c r="BS41" i="17"/>
  <c r="E41" i="17"/>
  <c r="W41" i="17"/>
  <c r="AM41" i="17"/>
  <c r="N41" i="17"/>
  <c r="AD41" i="17"/>
  <c r="AT41" i="17"/>
  <c r="BJ41" i="17"/>
  <c r="D41" i="17"/>
  <c r="V41" i="17"/>
  <c r="AL41" i="17"/>
  <c r="BB41" i="17"/>
  <c r="O41" i="17"/>
  <c r="AE41" i="17"/>
  <c r="AU41" i="17"/>
  <c r="BK41" i="17"/>
  <c r="BR41" i="17"/>
  <c r="D74" i="35" l="1"/>
  <c r="E23" i="34"/>
  <c r="E24" i="34" s="1"/>
  <c r="D23" i="34"/>
  <c r="D25" i="34" s="1"/>
  <c r="C23" i="34"/>
  <c r="C25" i="34" s="1"/>
  <c r="P22" i="31"/>
  <c r="P21" i="31"/>
  <c r="P20" i="31"/>
  <c r="Q20" i="31" s="1"/>
  <c r="P19" i="31"/>
  <c r="P15" i="31"/>
  <c r="Q15" i="31" s="1"/>
  <c r="F13" i="31" s="1"/>
  <c r="P18" i="31"/>
  <c r="P14" i="31"/>
  <c r="P13" i="31"/>
  <c r="P12" i="31"/>
  <c r="AE4" i="31"/>
  <c r="X5" i="31"/>
  <c r="AE5" i="31"/>
  <c r="X6" i="31"/>
  <c r="AE6" i="31"/>
  <c r="X7" i="31"/>
  <c r="AE7" i="31"/>
  <c r="X8" i="31"/>
  <c r="AE8" i="31"/>
  <c r="X9" i="31"/>
  <c r="AE9" i="31"/>
  <c r="X10" i="31"/>
  <c r="AE10" i="31"/>
  <c r="X11" i="31"/>
  <c r="AE11" i="31"/>
  <c r="X12" i="31"/>
  <c r="AE12" i="31"/>
  <c r="X13" i="31"/>
  <c r="AE13" i="31"/>
  <c r="X14" i="31"/>
  <c r="AE14" i="31"/>
  <c r="X15" i="31"/>
  <c r="AE15" i="31"/>
  <c r="X16" i="31"/>
  <c r="AE16" i="31"/>
  <c r="X17" i="31"/>
  <c r="AE17" i="31"/>
  <c r="X18" i="31"/>
  <c r="AE18" i="31"/>
  <c r="X19" i="31"/>
  <c r="AE19" i="31"/>
  <c r="X20" i="31"/>
  <c r="AE20" i="31"/>
  <c r="X21" i="31"/>
  <c r="AE21" i="31"/>
  <c r="X22" i="31"/>
  <c r="AE22" i="31"/>
  <c r="X23" i="31"/>
  <c r="AE23" i="31"/>
  <c r="X24" i="31"/>
  <c r="AE24" i="31"/>
  <c r="X25" i="31"/>
  <c r="AE25" i="31"/>
  <c r="X26" i="31"/>
  <c r="AE26" i="31"/>
  <c r="X27" i="31"/>
  <c r="AE27" i="31"/>
  <c r="X28" i="31"/>
  <c r="AE28" i="31"/>
  <c r="X29" i="31"/>
  <c r="AE29" i="31"/>
  <c r="X30" i="31"/>
  <c r="AE30" i="31"/>
  <c r="X31" i="31"/>
  <c r="AE31" i="31"/>
  <c r="X32" i="31"/>
  <c r="Y32" i="31" s="1"/>
  <c r="AE32" i="31"/>
  <c r="X33" i="31"/>
  <c r="AE33" i="31"/>
  <c r="X34" i="31"/>
  <c r="AE34" i="31"/>
  <c r="X35" i="31"/>
  <c r="AE35" i="31"/>
  <c r="X36" i="31"/>
  <c r="AE36" i="31"/>
  <c r="X37" i="31"/>
  <c r="AE37" i="31"/>
  <c r="X38" i="31"/>
  <c r="AE38" i="31"/>
  <c r="X39" i="31"/>
  <c r="AE39" i="31"/>
  <c r="X40" i="31"/>
  <c r="AE40" i="31"/>
  <c r="X41" i="31"/>
  <c r="AE41" i="31"/>
  <c r="X42" i="31"/>
  <c r="AE42" i="31"/>
  <c r="X43" i="31"/>
  <c r="AE43" i="31"/>
  <c r="X44" i="31"/>
  <c r="AE44" i="31"/>
  <c r="X45" i="31"/>
  <c r="AE45" i="31"/>
  <c r="X46" i="31"/>
  <c r="AE46" i="31"/>
  <c r="X47" i="31"/>
  <c r="AE47" i="31"/>
  <c r="X48" i="31"/>
  <c r="AE48" i="31"/>
  <c r="X49" i="31"/>
  <c r="AE49" i="31"/>
  <c r="X50" i="31"/>
  <c r="AE50" i="31"/>
  <c r="X51" i="31"/>
  <c r="AE51" i="31"/>
  <c r="X52" i="31"/>
  <c r="AE52" i="31"/>
  <c r="X53" i="31"/>
  <c r="AE53" i="31"/>
  <c r="X54" i="31"/>
  <c r="AE54" i="31"/>
  <c r="X55" i="31"/>
  <c r="AE55" i="31"/>
  <c r="X56" i="31"/>
  <c r="AE56" i="31"/>
  <c r="X57" i="31"/>
  <c r="AE57" i="31"/>
  <c r="X58" i="31"/>
  <c r="AE58" i="31"/>
  <c r="X59" i="31"/>
  <c r="AE59" i="31"/>
  <c r="X60" i="31"/>
  <c r="AE60" i="31"/>
  <c r="X61" i="31"/>
  <c r="AE61" i="31"/>
  <c r="X62" i="31"/>
  <c r="AE62" i="31"/>
  <c r="X63" i="31"/>
  <c r="AE63" i="31"/>
  <c r="X64" i="31"/>
  <c r="AE64" i="31"/>
  <c r="X65" i="31"/>
  <c r="AE65" i="31"/>
  <c r="X66" i="31"/>
  <c r="AE66" i="31"/>
  <c r="X67" i="31"/>
  <c r="AE67" i="31"/>
  <c r="X68" i="31"/>
  <c r="AE68" i="31"/>
  <c r="X69" i="31"/>
  <c r="AE69" i="31"/>
  <c r="X70" i="31"/>
  <c r="AE70" i="31"/>
  <c r="X71" i="31"/>
  <c r="AE71" i="31"/>
  <c r="X72" i="31"/>
  <c r="AE72" i="31"/>
  <c r="X73" i="31"/>
  <c r="AE73" i="31"/>
  <c r="X74" i="31"/>
  <c r="AE74" i="31"/>
  <c r="X75" i="31"/>
  <c r="AE75" i="31"/>
  <c r="X76" i="31"/>
  <c r="AE76" i="31"/>
  <c r="X77" i="31"/>
  <c r="AE77" i="31"/>
  <c r="X78" i="31"/>
  <c r="AE78" i="31"/>
  <c r="X79" i="31"/>
  <c r="Y79" i="31" s="1"/>
  <c r="AE79" i="31"/>
  <c r="X80" i="31"/>
  <c r="Y80" i="31" s="1"/>
  <c r="AE80" i="31"/>
  <c r="X81" i="31"/>
  <c r="Y81" i="31" s="1"/>
  <c r="AE81" i="31"/>
  <c r="X82" i="31"/>
  <c r="Y82" i="31" s="1"/>
  <c r="AE82" i="31"/>
  <c r="X83" i="31"/>
  <c r="Y83" i="31" s="1"/>
  <c r="AE83" i="31"/>
  <c r="X84" i="31"/>
  <c r="Y84" i="31" s="1"/>
  <c r="AE84" i="31"/>
  <c r="X85" i="31"/>
  <c r="Y85" i="31"/>
  <c r="AE85" i="31"/>
  <c r="X86" i="31"/>
  <c r="AE86" i="31"/>
  <c r="X87" i="31"/>
  <c r="AE87" i="31"/>
  <c r="X88" i="31"/>
  <c r="AE88" i="31"/>
  <c r="X89" i="31"/>
  <c r="AE89" i="31"/>
  <c r="X90" i="31"/>
  <c r="AE90" i="31"/>
  <c r="X91" i="31"/>
  <c r="AE91" i="31"/>
  <c r="X92" i="31"/>
  <c r="AE92" i="31"/>
  <c r="X93" i="31"/>
  <c r="AE93" i="31"/>
  <c r="X94" i="31"/>
  <c r="AE94" i="31"/>
  <c r="X95" i="31"/>
  <c r="AE95" i="31"/>
  <c r="X96" i="31"/>
  <c r="AE96" i="31"/>
  <c r="X97" i="31"/>
  <c r="AE97" i="31"/>
  <c r="X98" i="31"/>
  <c r="AE98" i="31"/>
  <c r="X99" i="31"/>
  <c r="AE99" i="31"/>
  <c r="X100" i="31"/>
  <c r="AE100" i="31"/>
  <c r="X101" i="31"/>
  <c r="AE101" i="31"/>
  <c r="X102" i="31"/>
  <c r="AE102" i="31"/>
  <c r="X103" i="31"/>
  <c r="AE103" i="31"/>
  <c r="X104" i="31"/>
  <c r="AE104" i="31"/>
  <c r="X105" i="31"/>
  <c r="AE105" i="31"/>
  <c r="X106" i="31"/>
  <c r="AE106" i="31"/>
  <c r="X107" i="31"/>
  <c r="Y107" i="31" s="1"/>
  <c r="AE107" i="31"/>
  <c r="X108" i="31"/>
  <c r="AE108" i="31"/>
  <c r="X109" i="31"/>
  <c r="Y109" i="31" s="1"/>
  <c r="AE109" i="31"/>
  <c r="X110" i="31"/>
  <c r="AE110" i="31"/>
  <c r="X111" i="31"/>
  <c r="AE111" i="31"/>
  <c r="X112" i="31"/>
  <c r="AE112" i="31"/>
  <c r="X113" i="31"/>
  <c r="AE113" i="31"/>
  <c r="X114" i="31"/>
  <c r="AE114" i="31"/>
  <c r="X115" i="31"/>
  <c r="AE115" i="31"/>
  <c r="X116" i="31"/>
  <c r="AE116" i="31"/>
  <c r="X117" i="31"/>
  <c r="Y117" i="31" s="1"/>
  <c r="AE117" i="31"/>
  <c r="X118" i="31"/>
  <c r="AE118" i="31"/>
  <c r="X119" i="31"/>
  <c r="AE119" i="31"/>
  <c r="X120" i="31"/>
  <c r="AE120" i="31"/>
  <c r="X121" i="31"/>
  <c r="AE121" i="31"/>
  <c r="X122" i="31"/>
  <c r="AE122" i="31"/>
  <c r="X123" i="31"/>
  <c r="AE123" i="31"/>
  <c r="X124" i="31"/>
  <c r="AE124" i="31"/>
  <c r="X125" i="31"/>
  <c r="AE125" i="31"/>
  <c r="X126" i="31"/>
  <c r="AE126" i="31"/>
  <c r="X127" i="31"/>
  <c r="AE127" i="31"/>
  <c r="X128" i="31"/>
  <c r="AE128" i="31"/>
  <c r="X129" i="31"/>
  <c r="AE129" i="31"/>
  <c r="X130" i="31"/>
  <c r="AE130" i="31"/>
  <c r="X131" i="31"/>
  <c r="AE131" i="31"/>
  <c r="X132" i="31"/>
  <c r="AE132" i="31"/>
  <c r="X133" i="31"/>
  <c r="AE133" i="31"/>
  <c r="X134" i="31"/>
  <c r="X135" i="31"/>
  <c r="X136" i="31"/>
  <c r="X137" i="31"/>
  <c r="X138" i="31"/>
  <c r="X139" i="31"/>
  <c r="X140" i="31"/>
  <c r="X141" i="31"/>
  <c r="X142" i="31"/>
  <c r="X143" i="31"/>
  <c r="X144" i="31"/>
  <c r="X145" i="31"/>
  <c r="Y145" i="31" s="1"/>
  <c r="X146" i="31"/>
  <c r="Y146" i="31" s="1"/>
  <c r="X147" i="31"/>
  <c r="X148" i="31"/>
  <c r="X149" i="31"/>
  <c r="X150" i="31"/>
  <c r="X151" i="31"/>
  <c r="X152" i="31"/>
  <c r="X153" i="31"/>
  <c r="X154" i="31"/>
  <c r="X155" i="31"/>
  <c r="X156" i="31"/>
  <c r="X157" i="31"/>
  <c r="X158" i="31"/>
  <c r="X159" i="31"/>
  <c r="X160" i="31"/>
  <c r="X161" i="31"/>
  <c r="X162" i="31"/>
  <c r="X163" i="31"/>
  <c r="X164" i="31"/>
  <c r="X165" i="31"/>
  <c r="X166" i="31"/>
  <c r="X167" i="31"/>
  <c r="X168" i="31"/>
  <c r="X169" i="31"/>
  <c r="X170" i="31"/>
  <c r="X171" i="31"/>
  <c r="X172" i="31"/>
  <c r="X173" i="31"/>
  <c r="X174" i="31"/>
  <c r="X175" i="31"/>
  <c r="X176" i="31"/>
  <c r="X177" i="31"/>
  <c r="X178" i="31"/>
  <c r="X179" i="31"/>
  <c r="X180" i="31"/>
  <c r="X181" i="31"/>
  <c r="X182" i="31"/>
  <c r="X183" i="31"/>
  <c r="X184" i="31"/>
  <c r="X185" i="31"/>
  <c r="X186" i="31"/>
  <c r="X187" i="31"/>
  <c r="X188" i="31"/>
  <c r="X189" i="31"/>
  <c r="X190" i="31"/>
  <c r="X191" i="31"/>
  <c r="X192" i="31"/>
  <c r="X193" i="31"/>
  <c r="X194" i="31"/>
  <c r="X195" i="31"/>
  <c r="X196" i="31"/>
  <c r="X197" i="31"/>
  <c r="X198" i="31"/>
  <c r="X199" i="31"/>
  <c r="X200" i="31"/>
  <c r="X201" i="31"/>
  <c r="X202" i="31"/>
  <c r="X203" i="31"/>
  <c r="X204" i="31"/>
  <c r="X205" i="31"/>
  <c r="X206" i="31"/>
  <c r="X207" i="31"/>
  <c r="X208" i="31"/>
  <c r="X209" i="31"/>
  <c r="X210" i="31"/>
  <c r="X211" i="31"/>
  <c r="X212" i="31"/>
  <c r="X213" i="31"/>
  <c r="X214" i="31"/>
  <c r="X215" i="31"/>
  <c r="X216" i="31"/>
  <c r="X217" i="31"/>
  <c r="X218" i="31"/>
  <c r="X219" i="31"/>
  <c r="X220" i="31"/>
  <c r="X221" i="31"/>
  <c r="X222" i="31"/>
  <c r="X223" i="31"/>
  <c r="X224" i="31"/>
  <c r="X225" i="31"/>
  <c r="X226" i="31"/>
  <c r="X227" i="31"/>
  <c r="Y227" i="31" s="1"/>
  <c r="X228" i="31"/>
  <c r="Y228" i="31" s="1"/>
  <c r="X229" i="31"/>
  <c r="X230" i="31"/>
  <c r="X231" i="31"/>
  <c r="X232" i="31"/>
  <c r="X233" i="31"/>
  <c r="X234" i="31"/>
  <c r="X235" i="31"/>
  <c r="X236" i="31"/>
  <c r="X237" i="31"/>
  <c r="X238" i="31"/>
  <c r="X239" i="31"/>
  <c r="X240" i="31"/>
  <c r="X241" i="31"/>
  <c r="X242" i="31"/>
  <c r="X243" i="31"/>
  <c r="X244" i="31"/>
  <c r="X245" i="31"/>
  <c r="X246" i="31"/>
  <c r="X247" i="31"/>
  <c r="X248" i="31"/>
  <c r="X249" i="31"/>
  <c r="X250" i="31"/>
  <c r="X251" i="31"/>
  <c r="X252" i="31"/>
  <c r="X253" i="31"/>
  <c r="X254" i="31"/>
  <c r="X255" i="31"/>
  <c r="X256" i="31"/>
  <c r="X257" i="31"/>
  <c r="X258" i="31"/>
  <c r="X259" i="31"/>
  <c r="X260" i="31"/>
  <c r="X261" i="31"/>
  <c r="X262" i="31"/>
  <c r="X263" i="31"/>
  <c r="X264" i="31"/>
  <c r="X265" i="31"/>
  <c r="X266" i="31"/>
  <c r="X267" i="31"/>
  <c r="X268" i="31"/>
  <c r="X269" i="31"/>
  <c r="X270" i="31"/>
  <c r="Y270" i="31" s="1"/>
  <c r="X271" i="31"/>
  <c r="X272" i="31"/>
  <c r="X273" i="31"/>
  <c r="X274" i="31"/>
  <c r="X275" i="31"/>
  <c r="X276" i="31"/>
  <c r="X277" i="31"/>
  <c r="X278" i="31"/>
  <c r="X279" i="31"/>
  <c r="X280" i="31"/>
  <c r="X281" i="31"/>
  <c r="X282" i="31"/>
  <c r="X283" i="31"/>
  <c r="X284" i="31"/>
  <c r="X285" i="31"/>
  <c r="X286" i="31"/>
  <c r="X287" i="31"/>
  <c r="X288" i="31"/>
  <c r="X289" i="31"/>
  <c r="X290" i="31"/>
  <c r="X291" i="31"/>
  <c r="X292" i="31"/>
  <c r="X293" i="31"/>
  <c r="X294" i="31"/>
  <c r="X295" i="31"/>
  <c r="X296" i="31"/>
  <c r="X297" i="31"/>
  <c r="X298" i="31"/>
  <c r="X299" i="31"/>
  <c r="X300" i="31"/>
  <c r="X301" i="31"/>
  <c r="X302" i="31"/>
  <c r="X303" i="31"/>
  <c r="X304" i="31"/>
  <c r="X305" i="31"/>
  <c r="X306" i="31"/>
  <c r="X307" i="31"/>
  <c r="X308" i="31"/>
  <c r="X309" i="31"/>
  <c r="X310" i="31"/>
  <c r="X311" i="31"/>
  <c r="X312" i="31"/>
  <c r="X313" i="31"/>
  <c r="X314" i="31"/>
  <c r="X315" i="31"/>
  <c r="X316" i="31"/>
  <c r="X317" i="31"/>
  <c r="X318" i="31"/>
  <c r="X319" i="31"/>
  <c r="X320" i="31"/>
  <c r="X321" i="31"/>
  <c r="X322" i="31"/>
  <c r="X323" i="31"/>
  <c r="X324" i="31"/>
  <c r="X325" i="31"/>
  <c r="X326" i="31"/>
  <c r="X327" i="31"/>
  <c r="X328" i="31"/>
  <c r="X329" i="31"/>
  <c r="X330" i="31"/>
  <c r="X331" i="31"/>
  <c r="X332" i="31"/>
  <c r="X333" i="31"/>
  <c r="X334" i="31"/>
  <c r="X335" i="31"/>
  <c r="X336" i="31"/>
  <c r="X337" i="31"/>
  <c r="X338" i="31"/>
  <c r="X339" i="31"/>
  <c r="X340" i="31"/>
  <c r="X341" i="31"/>
  <c r="X342" i="31"/>
  <c r="X343" i="31"/>
  <c r="X344" i="31"/>
  <c r="X345" i="31"/>
  <c r="X346" i="31"/>
  <c r="X347" i="31"/>
  <c r="X348" i="31"/>
  <c r="X349" i="31"/>
  <c r="X350" i="31"/>
  <c r="X351" i="31"/>
  <c r="X352" i="31"/>
  <c r="X353" i="31"/>
  <c r="X354" i="31"/>
  <c r="X355" i="31"/>
  <c r="X356" i="31"/>
  <c r="X357" i="31"/>
  <c r="X358" i="31"/>
  <c r="X359" i="31"/>
  <c r="X360" i="31"/>
  <c r="X361" i="31"/>
  <c r="X362" i="31"/>
  <c r="X363" i="31"/>
  <c r="X364" i="31"/>
  <c r="X365" i="31"/>
  <c r="X366" i="31"/>
  <c r="X367" i="31"/>
  <c r="X368" i="31"/>
  <c r="X369" i="31"/>
  <c r="X370" i="31"/>
  <c r="X371" i="31"/>
  <c r="X372" i="31"/>
  <c r="X373" i="31"/>
  <c r="X374" i="31"/>
  <c r="X375" i="31"/>
  <c r="X376" i="31"/>
  <c r="X377" i="31"/>
  <c r="X378" i="31"/>
  <c r="X379" i="31"/>
  <c r="X380" i="31"/>
  <c r="X381" i="31"/>
  <c r="X382" i="31"/>
  <c r="X383" i="31"/>
  <c r="X384" i="31"/>
  <c r="X385" i="31"/>
  <c r="X386" i="31"/>
  <c r="X387" i="31"/>
  <c r="X388" i="31"/>
  <c r="X389" i="31"/>
  <c r="X390" i="31"/>
  <c r="X391" i="31"/>
  <c r="X392" i="31"/>
  <c r="X393" i="31"/>
  <c r="X394" i="31"/>
  <c r="X395" i="31"/>
  <c r="X396" i="31"/>
  <c r="X397" i="31"/>
  <c r="X398" i="31"/>
  <c r="X399" i="31"/>
  <c r="X400" i="31"/>
  <c r="X401" i="31"/>
  <c r="X402" i="31"/>
  <c r="X403" i="31"/>
  <c r="X404" i="31"/>
  <c r="X405" i="31"/>
  <c r="X406" i="31"/>
  <c r="X407" i="31"/>
  <c r="X408" i="31"/>
  <c r="X409" i="31"/>
  <c r="X410" i="31"/>
  <c r="X411" i="31"/>
  <c r="X412" i="31"/>
  <c r="X413" i="31"/>
  <c r="X414" i="31"/>
  <c r="X415" i="31"/>
  <c r="X416" i="31"/>
  <c r="X417" i="31"/>
  <c r="X418" i="31"/>
  <c r="X419" i="31"/>
  <c r="X420" i="31"/>
  <c r="X421" i="31"/>
  <c r="X422" i="31"/>
  <c r="X423" i="31"/>
  <c r="X424" i="31"/>
  <c r="X425" i="31"/>
  <c r="X426" i="31"/>
  <c r="X427" i="31"/>
  <c r="X428" i="31"/>
  <c r="X429" i="31"/>
  <c r="X430" i="31"/>
  <c r="X431" i="31"/>
  <c r="X432" i="31"/>
  <c r="X433" i="31"/>
  <c r="X434" i="31"/>
  <c r="X435" i="31"/>
  <c r="X436" i="31"/>
  <c r="X437" i="31"/>
  <c r="X438" i="31"/>
  <c r="X439" i="31"/>
  <c r="X440" i="31"/>
  <c r="X441" i="31"/>
  <c r="X442" i="31"/>
  <c r="X443" i="31"/>
  <c r="X444" i="31"/>
  <c r="X445" i="31"/>
  <c r="X446" i="31"/>
  <c r="X447" i="31"/>
  <c r="X448" i="31"/>
  <c r="X449" i="31"/>
  <c r="Y244" i="31" l="1"/>
  <c r="Z244" i="31" s="1"/>
  <c r="Y89" i="31"/>
  <c r="Z89" i="31" s="1"/>
  <c r="Y269" i="31"/>
  <c r="Z269" i="31" s="1"/>
  <c r="Z83" i="31"/>
  <c r="Y8" i="31"/>
  <c r="Z8" i="31" s="1"/>
  <c r="Y108" i="31"/>
  <c r="K13" i="31"/>
  <c r="V18" i="55" s="1"/>
  <c r="J13" i="31"/>
  <c r="I13" i="31"/>
  <c r="C13" i="31"/>
  <c r="D13" i="31"/>
  <c r="E13" i="31"/>
  <c r="V8" i="55" s="1"/>
  <c r="Z108" i="31"/>
  <c r="Z80" i="31"/>
  <c r="Z228" i="31"/>
  <c r="Y130" i="31"/>
  <c r="Z130" i="31" s="1"/>
  <c r="Z107" i="31"/>
  <c r="Y121" i="31"/>
  <c r="Z121" i="31" s="1"/>
  <c r="Z79" i="31"/>
  <c r="Z82" i="31"/>
  <c r="Y319" i="31"/>
  <c r="Z319" i="31" s="1"/>
  <c r="Y301" i="31"/>
  <c r="Z301" i="31" s="1"/>
  <c r="Y344" i="31"/>
  <c r="Z344" i="31" s="1"/>
  <c r="Z270" i="31"/>
  <c r="Z227" i="31"/>
  <c r="Z109" i="31"/>
  <c r="Y141" i="31"/>
  <c r="Z141" i="31" s="1"/>
  <c r="Y309" i="31"/>
  <c r="Z309" i="31" s="1"/>
  <c r="Y264" i="31"/>
  <c r="Z264" i="31" s="1"/>
  <c r="Y90" i="31"/>
  <c r="Z90" i="31" s="1"/>
  <c r="Y324" i="31"/>
  <c r="Z324" i="31" s="1"/>
  <c r="Z146" i="31"/>
  <c r="Y352" i="31"/>
  <c r="Z352" i="31" s="1"/>
  <c r="Z32" i="31"/>
  <c r="Y92" i="31"/>
  <c r="Z92" i="31" s="1"/>
  <c r="Z145" i="31"/>
  <c r="Y360" i="31"/>
  <c r="Z360" i="31" s="1"/>
  <c r="Z85" i="31"/>
  <c r="Y118" i="31"/>
  <c r="Z118" i="31" s="1"/>
  <c r="Y106" i="31"/>
  <c r="Z106" i="31" s="1"/>
  <c r="Y341" i="31"/>
  <c r="Z341" i="31" s="1"/>
  <c r="Y313" i="31"/>
  <c r="Z313" i="31" s="1"/>
  <c r="Z84" i="31"/>
  <c r="Y311" i="31"/>
  <c r="Z311" i="31" s="1"/>
  <c r="Y127" i="31"/>
  <c r="Z127" i="31" s="1"/>
  <c r="Y363" i="31"/>
  <c r="Z363" i="31" s="1"/>
  <c r="Y125" i="31"/>
  <c r="Z125" i="31" s="1"/>
  <c r="Y131" i="31"/>
  <c r="Z131" i="31" s="1"/>
  <c r="Y355" i="31"/>
  <c r="Z355" i="31" s="1"/>
  <c r="Y336" i="31"/>
  <c r="Z336" i="31" s="1"/>
  <c r="Y322" i="31"/>
  <c r="Z322" i="31" s="1"/>
  <c r="Y49" i="31"/>
  <c r="Z49" i="31" s="1"/>
  <c r="Z117" i="31"/>
  <c r="Y391" i="31"/>
  <c r="Z391" i="31" s="1"/>
  <c r="Y320" i="31"/>
  <c r="Z320" i="31" s="1"/>
  <c r="Y45" i="31"/>
  <c r="Z45" i="31" s="1"/>
  <c r="E74" i="35"/>
  <c r="D24" i="34"/>
  <c r="J74" i="35"/>
  <c r="E25" i="34"/>
  <c r="J64" i="35"/>
  <c r="C24" i="34"/>
  <c r="K23" i="34"/>
  <c r="K24" i="34" s="1"/>
  <c r="I23" i="34"/>
  <c r="I24" i="34" s="1"/>
  <c r="J23" i="34"/>
  <c r="J24" i="34" s="1"/>
  <c r="Y33" i="31"/>
  <c r="Z33" i="31" s="1"/>
  <c r="Y378" i="31"/>
  <c r="Z378" i="31" s="1"/>
  <c r="Y317" i="31"/>
  <c r="Z317" i="31" s="1"/>
  <c r="Y236" i="31"/>
  <c r="Z236" i="31" s="1"/>
  <c r="Y394" i="31"/>
  <c r="Z394" i="31" s="1"/>
  <c r="Y343" i="31"/>
  <c r="Z343" i="31" s="1"/>
  <c r="Y144" i="31"/>
  <c r="Z144" i="31" s="1"/>
  <c r="Y256" i="31"/>
  <c r="Z256" i="31" s="1"/>
  <c r="Y260" i="31"/>
  <c r="Z260" i="31" s="1"/>
  <c r="Y306" i="31"/>
  <c r="Z306" i="31" s="1"/>
  <c r="Y327" i="31"/>
  <c r="Z327" i="31" s="1"/>
  <c r="Y229" i="31"/>
  <c r="Z229" i="31" s="1"/>
  <c r="Y143" i="31"/>
  <c r="Z143" i="31" s="1"/>
  <c r="Y41" i="31"/>
  <c r="Z41" i="31" s="1"/>
  <c r="Y135" i="31"/>
  <c r="Z135" i="31" s="1"/>
  <c r="Y326" i="31"/>
  <c r="Z326" i="31" s="1"/>
  <c r="Y314" i="31"/>
  <c r="Z314" i="31" s="1"/>
  <c r="Y348" i="31"/>
  <c r="Z348" i="31" s="1"/>
  <c r="Y221" i="31"/>
  <c r="Z221" i="31" s="1"/>
  <c r="Y100" i="31"/>
  <c r="Z100" i="31" s="1"/>
  <c r="Y225" i="31"/>
  <c r="Z225" i="31" s="1"/>
  <c r="Y362" i="31"/>
  <c r="Z362" i="31" s="1"/>
  <c r="Y139" i="31"/>
  <c r="Z139" i="31" s="1"/>
  <c r="Y333" i="31"/>
  <c r="Z333" i="31" s="1"/>
  <c r="Y339" i="31"/>
  <c r="Z339" i="31" s="1"/>
  <c r="Y332" i="31"/>
  <c r="Z332" i="31" s="1"/>
  <c r="Y372" i="31"/>
  <c r="Z372" i="31" s="1"/>
  <c r="Y55" i="31"/>
  <c r="Z55" i="31" s="1"/>
  <c r="Y122" i="31"/>
  <c r="Z122" i="31" s="1"/>
  <c r="Z81" i="31"/>
  <c r="Y402" i="31"/>
  <c r="Z402" i="31" s="1"/>
  <c r="Y267" i="31"/>
  <c r="Z267" i="31" s="1"/>
  <c r="Y310" i="31"/>
  <c r="Z310" i="31" s="1"/>
  <c r="Y318" i="31"/>
  <c r="Z318" i="31" s="1"/>
  <c r="Y14" i="31"/>
  <c r="Z14" i="31" s="1"/>
  <c r="Y62" i="31"/>
  <c r="Z62" i="31" s="1"/>
  <c r="Y96" i="31"/>
  <c r="Z96" i="31" s="1"/>
  <c r="Y93" i="31"/>
  <c r="Z93" i="31" s="1"/>
  <c r="Y38" i="31" l="1"/>
  <c r="Z38" i="31" s="1"/>
  <c r="Y390" i="31"/>
  <c r="Z390" i="31" s="1"/>
  <c r="Y44" i="31"/>
  <c r="Z44" i="31" s="1"/>
  <c r="Y257" i="31"/>
  <c r="Z257" i="31" s="1"/>
  <c r="Y5" i="31"/>
  <c r="Z5" i="31" s="1"/>
  <c r="Y4" i="31"/>
  <c r="Z4" i="31" s="1"/>
  <c r="Y6" i="31"/>
  <c r="Z6" i="31" s="1"/>
  <c r="Y303" i="31"/>
  <c r="Z303" i="31" s="1"/>
  <c r="Y387" i="31"/>
  <c r="Z387" i="31" s="1"/>
  <c r="Y388" i="31"/>
  <c r="Z388" i="31" s="1"/>
  <c r="Y321" i="31"/>
  <c r="Z321" i="31" s="1"/>
  <c r="Y393" i="31"/>
  <c r="Z393" i="31" s="1"/>
  <c r="Y392" i="31"/>
  <c r="Z392" i="31" s="1"/>
  <c r="Y120" i="31"/>
  <c r="Z120" i="31" s="1"/>
  <c r="Y304" i="31"/>
  <c r="Z304" i="31" s="1"/>
  <c r="Y104" i="31"/>
  <c r="Z104" i="31" s="1"/>
  <c r="Y12" i="31"/>
  <c r="Z12" i="31" s="1"/>
  <c r="Y386" i="31"/>
  <c r="Z386" i="31" s="1"/>
  <c r="Y128" i="31"/>
  <c r="Z128" i="31" s="1"/>
  <c r="Y102" i="31"/>
  <c r="Z102" i="31" s="1"/>
  <c r="Y389" i="31"/>
  <c r="Z389" i="31" s="1"/>
  <c r="Y347" i="31"/>
  <c r="Z347" i="31" s="1"/>
  <c r="Y346" i="31"/>
  <c r="Z346" i="31" s="1"/>
  <c r="Y345" i="31"/>
  <c r="Z345" i="31" s="1"/>
  <c r="Y142" i="31"/>
  <c r="Z142" i="31" s="1"/>
  <c r="Y40" i="31"/>
  <c r="Z40" i="31" s="1"/>
  <c r="Y337" i="31"/>
  <c r="Z337" i="31" s="1"/>
  <c r="Y124" i="31"/>
  <c r="Z124" i="31" s="1"/>
  <c r="Y43" i="31"/>
  <c r="Z43" i="31" s="1"/>
  <c r="Y335" i="31"/>
  <c r="Z335" i="31" s="1"/>
  <c r="Y358" i="31"/>
  <c r="Z358" i="31" s="1"/>
  <c r="Y46" i="31"/>
  <c r="Z46" i="31" s="1"/>
  <c r="Y35" i="31"/>
  <c r="Z35" i="31" s="1"/>
  <c r="Y302" i="31"/>
  <c r="Z302" i="31" s="1"/>
  <c r="Y47" i="31"/>
  <c r="Z47" i="31" s="1"/>
  <c r="Y263" i="31"/>
  <c r="Z263" i="31" s="1"/>
  <c r="Y261" i="31"/>
  <c r="Z261" i="31" s="1"/>
  <c r="Y308" i="31"/>
  <c r="Z308" i="31" s="1"/>
  <c r="Y105" i="31"/>
  <c r="Z105" i="31" s="1"/>
  <c r="Y323" i="31"/>
  <c r="Z323" i="31" s="1"/>
  <c r="Y48" i="31"/>
  <c r="Z48" i="31" s="1"/>
  <c r="Y50" i="31"/>
  <c r="Z50" i="31" s="1"/>
  <c r="Y91" i="31"/>
  <c r="Z91" i="31" s="1"/>
  <c r="Y340" i="31"/>
  <c r="Z340" i="31" s="1"/>
  <c r="Y325" i="31"/>
  <c r="Z325" i="31" s="1"/>
  <c r="Y10" i="31"/>
  <c r="Z10" i="31" s="1"/>
  <c r="Y7" i="31"/>
  <c r="Z7" i="31" s="1"/>
  <c r="Y353" i="31"/>
  <c r="Z353" i="31" s="1"/>
  <c r="Y342" i="31"/>
  <c r="Z342" i="31" s="1"/>
  <c r="Y359" i="31"/>
  <c r="Z359" i="31" s="1"/>
  <c r="Y312" i="31"/>
  <c r="Z312" i="31" s="1"/>
  <c r="Y361" i="31"/>
  <c r="Z361" i="31" s="1"/>
  <c r="Y237" i="31"/>
  <c r="Z237" i="31" s="1"/>
  <c r="Y103" i="31"/>
  <c r="Z103" i="31" s="1"/>
  <c r="Y16" i="31"/>
  <c r="Z16" i="31" s="1"/>
  <c r="Y262" i="31"/>
  <c r="Z262" i="31" s="1"/>
  <c r="Y119" i="31"/>
  <c r="Z119" i="31" s="1"/>
  <c r="Y354" i="31"/>
  <c r="Z354" i="31" s="1"/>
  <c r="Y132" i="31"/>
  <c r="Z132" i="31" s="1"/>
  <c r="Y133" i="31"/>
  <c r="Z133" i="31" s="1"/>
  <c r="Y129" i="31"/>
  <c r="Z129" i="31" s="1"/>
  <c r="Y364" i="31"/>
  <c r="Z364" i="31" s="1"/>
  <c r="Y371" i="31"/>
  <c r="Z371" i="31" s="1"/>
  <c r="Y368" i="31"/>
  <c r="Z368" i="31" s="1"/>
  <c r="Y34" i="31"/>
  <c r="Z34" i="31" s="1"/>
  <c r="Y99" i="31"/>
  <c r="Z99" i="31" s="1"/>
  <c r="Y126" i="31"/>
  <c r="Z126" i="31" s="1"/>
  <c r="Y357" i="31"/>
  <c r="Z357" i="31" s="1"/>
  <c r="Y86" i="31"/>
  <c r="Z86" i="31" s="1"/>
  <c r="Y87" i="31"/>
  <c r="Z87" i="31" s="1"/>
  <c r="Y365" i="31"/>
  <c r="Z365" i="31" s="1"/>
  <c r="Y356" i="31"/>
  <c r="Z356" i="31" s="1"/>
  <c r="Y88" i="31"/>
  <c r="Z88" i="31" s="1"/>
  <c r="Y338" i="31"/>
  <c r="Z338" i="31" s="1"/>
  <c r="Y67" i="31"/>
  <c r="Z67" i="31" s="1"/>
  <c r="Y334" i="31"/>
  <c r="Z334" i="31" s="1"/>
  <c r="Y42" i="31"/>
  <c r="Z42" i="31" s="1"/>
  <c r="Y9" i="31"/>
  <c r="Z9" i="31" s="1"/>
  <c r="Y39" i="31"/>
  <c r="Z39" i="31" s="1"/>
  <c r="Y328" i="31"/>
  <c r="Z328" i="31" s="1"/>
  <c r="Y329" i="31"/>
  <c r="Z329" i="31" s="1"/>
  <c r="Y36" i="31"/>
  <c r="Z36" i="31" s="1"/>
  <c r="Y370" i="31"/>
  <c r="Z370" i="31" s="1"/>
  <c r="Y37" i="31"/>
  <c r="Z37" i="31" s="1"/>
  <c r="Y331" i="31"/>
  <c r="Z331" i="31" s="1"/>
  <c r="K74" i="35"/>
  <c r="K64" i="35"/>
  <c r="I64" i="35"/>
  <c r="D73" i="35"/>
  <c r="J73" i="35"/>
  <c r="J66" i="35"/>
  <c r="I66" i="35"/>
  <c r="J75" i="35"/>
  <c r="D75" i="35"/>
  <c r="J72" i="35"/>
  <c r="D72" i="35"/>
  <c r="I75" i="35"/>
  <c r="C75" i="35"/>
  <c r="I74" i="35"/>
  <c r="I72" i="35"/>
  <c r="C72" i="35"/>
  <c r="J71" i="35"/>
  <c r="D71" i="35"/>
  <c r="J65" i="35"/>
  <c r="I73" i="35"/>
  <c r="C73" i="35"/>
  <c r="I71" i="35"/>
  <c r="C71" i="35"/>
  <c r="I65" i="35"/>
  <c r="K25" i="34"/>
  <c r="J25" i="34"/>
  <c r="I25" i="34"/>
  <c r="Y397" i="31"/>
  <c r="Z397" i="31" s="1"/>
  <c r="Y396" i="31"/>
  <c r="Z396" i="31" s="1"/>
  <c r="Y399" i="31"/>
  <c r="Z399" i="31" s="1"/>
  <c r="Y395" i="31"/>
  <c r="Z395" i="31" s="1"/>
  <c r="Y405" i="31"/>
  <c r="Z405" i="31" s="1"/>
  <c r="Y401" i="31"/>
  <c r="Z401" i="31" s="1"/>
  <c r="Y403" i="31"/>
  <c r="Z403" i="31" s="1"/>
  <c r="Y265" i="31"/>
  <c r="Z265" i="31" s="1"/>
  <c r="Y266" i="31"/>
  <c r="Z266" i="31" s="1"/>
  <c r="Y111" i="31"/>
  <c r="Z111" i="31" s="1"/>
  <c r="Y115" i="31"/>
  <c r="Z115" i="31" s="1"/>
  <c r="Y114" i="31"/>
  <c r="Z114" i="31" s="1"/>
  <c r="Y112" i="31"/>
  <c r="Z112" i="31" s="1"/>
  <c r="Y113" i="31"/>
  <c r="Z113" i="31" s="1"/>
  <c r="Y116" i="31"/>
  <c r="Z116" i="31" s="1"/>
  <c r="Y241" i="31"/>
  <c r="Z241" i="31" s="1"/>
  <c r="Y268" i="31"/>
  <c r="Z268" i="31" s="1"/>
  <c r="Y65" i="31"/>
  <c r="Z65" i="31" s="1"/>
  <c r="Y110" i="31"/>
  <c r="Z110" i="31" s="1"/>
  <c r="Y377" i="31"/>
  <c r="Z377" i="31" s="1"/>
  <c r="Y375" i="31"/>
  <c r="Z375" i="31" s="1"/>
  <c r="Y376" i="31"/>
  <c r="Z376" i="31" s="1"/>
  <c r="Y238" i="31"/>
  <c r="Z238" i="31" s="1"/>
  <c r="Y240" i="31"/>
  <c r="Z240" i="31" s="1"/>
  <c r="Y259" i="31"/>
  <c r="Z259" i="31" s="1"/>
  <c r="Y258" i="31"/>
  <c r="Z258" i="31" s="1"/>
  <c r="Y254" i="31"/>
  <c r="Z254" i="31" s="1"/>
  <c r="Y255" i="31"/>
  <c r="Z255" i="31" s="1"/>
  <c r="Y70" i="31"/>
  <c r="Z70" i="31" s="1"/>
  <c r="Y239" i="31"/>
  <c r="Z239" i="31" s="1"/>
  <c r="Y398" i="31"/>
  <c r="Z398" i="31" s="1"/>
  <c r="Y351" i="31"/>
  <c r="Z351" i="31" s="1"/>
  <c r="Y349" i="31"/>
  <c r="Z349" i="31" s="1"/>
  <c r="Y315" i="31"/>
  <c r="Z315" i="31" s="1"/>
  <c r="Y316" i="31"/>
  <c r="Z316" i="31" s="1"/>
  <c r="Y350" i="31"/>
  <c r="Z350" i="31" s="1"/>
  <c r="Y330" i="31"/>
  <c r="Z330" i="31" s="1"/>
  <c r="Y366" i="31"/>
  <c r="Z366" i="31" s="1"/>
  <c r="Y123" i="31"/>
  <c r="Z123" i="31" s="1"/>
  <c r="Y95" i="31"/>
  <c r="Z95" i="31" s="1"/>
  <c r="Y94" i="31"/>
  <c r="Z94" i="31" s="1"/>
  <c r="Y232" i="31"/>
  <c r="Z232" i="31" s="1"/>
  <c r="Y235" i="31"/>
  <c r="Z235" i="31" s="1"/>
  <c r="Y231" i="31"/>
  <c r="Z231" i="31" s="1"/>
  <c r="Y230" i="31"/>
  <c r="Z230" i="31" s="1"/>
  <c r="Y234" i="31"/>
  <c r="Z234" i="31" s="1"/>
  <c r="Y69" i="31"/>
  <c r="Z69" i="31" s="1"/>
  <c r="Y73" i="31"/>
  <c r="Z73" i="31" s="1"/>
  <c r="Y74" i="31"/>
  <c r="Z74" i="31" s="1"/>
  <c r="Y66" i="31"/>
  <c r="Z66" i="31" s="1"/>
  <c r="Y64" i="31"/>
  <c r="Z64" i="31" s="1"/>
  <c r="Y71" i="31"/>
  <c r="Z71" i="31" s="1"/>
  <c r="Y63" i="31"/>
  <c r="Z63" i="31" s="1"/>
  <c r="Y68" i="31"/>
  <c r="Z68" i="31" s="1"/>
  <c r="Y72" i="31"/>
  <c r="Z72" i="31" s="1"/>
  <c r="Y224" i="31"/>
  <c r="Z224" i="31" s="1"/>
  <c r="Y226" i="31"/>
  <c r="Z226" i="31" s="1"/>
  <c r="Y373" i="31"/>
  <c r="Z373" i="31" s="1"/>
  <c r="Y369" i="31"/>
  <c r="Z369" i="31" s="1"/>
  <c r="Y367" i="31"/>
  <c r="Z367" i="31" s="1"/>
  <c r="Y404" i="31"/>
  <c r="Z404" i="31" s="1"/>
  <c r="Y56" i="31"/>
  <c r="Z56" i="31" s="1"/>
  <c r="Y374" i="31"/>
  <c r="Z374" i="31" s="1"/>
  <c r="Y305" i="31"/>
  <c r="Z305" i="31" s="1"/>
  <c r="Y307" i="31"/>
  <c r="Z307" i="31" s="1"/>
  <c r="Y383" i="31"/>
  <c r="Z383" i="31" s="1"/>
  <c r="Y379" i="31"/>
  <c r="Z379" i="31" s="1"/>
  <c r="Y384" i="31"/>
  <c r="Z384" i="31" s="1"/>
  <c r="Y385" i="31"/>
  <c r="Z385" i="31" s="1"/>
  <c r="Y380" i="31"/>
  <c r="Z380" i="31" s="1"/>
  <c r="Y381" i="31"/>
  <c r="Z381" i="31" s="1"/>
  <c r="Y222" i="31"/>
  <c r="Z222" i="31" s="1"/>
  <c r="Y223" i="31"/>
  <c r="Z223" i="31" s="1"/>
  <c r="Y15" i="31"/>
  <c r="Z15" i="31" s="1"/>
  <c r="Y11" i="31"/>
  <c r="Z11" i="31" s="1"/>
  <c r="Y17" i="31"/>
  <c r="Z17" i="31" s="1"/>
  <c r="Y13" i="31"/>
  <c r="Z13" i="31" s="1"/>
  <c r="Y140" i="31"/>
  <c r="Z140" i="31" s="1"/>
  <c r="Y138" i="31"/>
  <c r="Z138" i="31" s="1"/>
  <c r="Y97" i="31"/>
  <c r="Z97" i="31" s="1"/>
  <c r="Y98" i="31"/>
  <c r="Z98" i="31" s="1"/>
  <c r="Y233" i="31"/>
  <c r="Z233" i="31" s="1"/>
  <c r="Y53" i="31"/>
  <c r="Z53" i="31" s="1"/>
  <c r="Y57" i="31"/>
  <c r="Z57" i="31" s="1"/>
  <c r="Y52" i="31"/>
  <c r="Z52" i="31" s="1"/>
  <c r="Y60" i="31"/>
  <c r="Z60" i="31" s="1"/>
  <c r="Y54" i="31"/>
  <c r="Z54" i="31" s="1"/>
  <c r="Y61" i="31"/>
  <c r="Z61" i="31" s="1"/>
  <c r="Y58" i="31"/>
  <c r="Z58" i="31" s="1"/>
  <c r="Y51" i="31"/>
  <c r="Z51" i="31" s="1"/>
  <c r="Y59" i="31"/>
  <c r="Z59" i="31" s="1"/>
  <c r="Y101" i="31"/>
  <c r="Z101" i="31" s="1"/>
  <c r="Y382" i="31"/>
  <c r="Z382" i="31" s="1"/>
  <c r="Y243" i="31"/>
  <c r="Z243" i="31" s="1"/>
  <c r="Y242" i="31"/>
  <c r="Z242" i="31" s="1"/>
  <c r="Y137" i="31"/>
  <c r="Z137" i="31" s="1"/>
  <c r="Y136" i="31"/>
  <c r="Z136" i="31" s="1"/>
  <c r="Y134" i="31"/>
  <c r="Z134" i="31" s="1"/>
  <c r="Y400" i="31"/>
  <c r="Z400" i="31" s="1"/>
  <c r="O12" i="31" l="1"/>
  <c r="Q12" i="31" s="1"/>
  <c r="F10" i="31" s="1"/>
  <c r="O14" i="31"/>
  <c r="Q14" i="31" s="1"/>
  <c r="F12" i="31" s="1"/>
  <c r="O18" i="31"/>
  <c r="Q18" i="31" s="1"/>
  <c r="F17" i="31" s="1"/>
  <c r="O13" i="31"/>
  <c r="Q13" i="31" s="1"/>
  <c r="F11" i="31" s="1"/>
  <c r="O19" i="31"/>
  <c r="Q19" i="31" s="1"/>
  <c r="F18" i="31" s="1"/>
  <c r="O22" i="31"/>
  <c r="Q22" i="31" s="1"/>
  <c r="F21" i="31" s="1"/>
  <c r="K66" i="35"/>
  <c r="K73" i="35"/>
  <c r="K75" i="35"/>
  <c r="K71" i="35"/>
  <c r="C74" i="35"/>
  <c r="E73" i="35"/>
  <c r="E75" i="35"/>
  <c r="K65" i="35"/>
  <c r="E72" i="35"/>
  <c r="K72" i="35"/>
  <c r="E71" i="35"/>
  <c r="O21" i="31"/>
  <c r="Q21" i="31" s="1"/>
  <c r="F20" i="31" s="1"/>
  <c r="C18" i="31" l="1"/>
  <c r="E18" i="31"/>
  <c r="V10" i="55" s="1"/>
  <c r="D18" i="31"/>
  <c r="K18" i="31"/>
  <c r="V20" i="55" s="1"/>
  <c r="J11" i="31"/>
  <c r="I11" i="31"/>
  <c r="D11" i="31"/>
  <c r="C11" i="31"/>
  <c r="I20" i="31"/>
  <c r="D20" i="31"/>
  <c r="V12" i="55" s="1"/>
  <c r="C20" i="31"/>
  <c r="K20" i="31"/>
  <c r="J20" i="31"/>
  <c r="V22" i="55" s="1"/>
  <c r="C12" i="31"/>
  <c r="K12" i="31"/>
  <c r="V17" i="55" s="1"/>
  <c r="D12" i="31"/>
  <c r="J12" i="31"/>
  <c r="I12" i="31"/>
  <c r="E12" i="31"/>
  <c r="V7" i="55" s="1"/>
  <c r="J21" i="31"/>
  <c r="E21" i="31"/>
  <c r="V13" i="55" s="1"/>
  <c r="D21" i="31"/>
  <c r="I21" i="31"/>
  <c r="C21" i="31"/>
  <c r="K21" i="31"/>
  <c r="V23" i="55" s="1"/>
  <c r="K10" i="31"/>
  <c r="V15" i="55" s="1"/>
  <c r="E10" i="31"/>
  <c r="V5" i="55" s="1"/>
  <c r="D10" i="31"/>
  <c r="C10" i="31"/>
  <c r="J10" i="31"/>
  <c r="I10" i="31"/>
  <c r="C17" i="31"/>
  <c r="I17" i="31"/>
  <c r="E17" i="31"/>
  <c r="V9" i="55" s="1"/>
  <c r="D17" i="31"/>
  <c r="K17" i="31"/>
  <c r="V19" i="55" s="1"/>
  <c r="J17" i="31"/>
  <c r="K92" i="25"/>
  <c r="J84" i="25"/>
  <c r="K84" i="25"/>
  <c r="I82" i="25"/>
  <c r="I84" i="25"/>
  <c r="I81" i="25"/>
  <c r="E92" i="25"/>
  <c r="D84" i="25"/>
  <c r="E84" i="25"/>
  <c r="D81" i="25"/>
  <c r="E81" i="25"/>
  <c r="K54" i="25"/>
  <c r="J54" i="25"/>
  <c r="I54" i="25"/>
  <c r="K53" i="25"/>
  <c r="J53" i="25"/>
  <c r="I53" i="25"/>
  <c r="E54" i="25"/>
  <c r="D54" i="25"/>
  <c r="C54" i="25"/>
  <c r="E53" i="25"/>
  <c r="D53" i="25"/>
  <c r="C53" i="25"/>
  <c r="K49" i="25"/>
  <c r="J49" i="25"/>
  <c r="I49" i="25"/>
  <c r="K48" i="25"/>
  <c r="J48" i="25"/>
  <c r="I48" i="25"/>
  <c r="K47" i="25"/>
  <c r="J47" i="25"/>
  <c r="I47" i="25"/>
  <c r="K46" i="25"/>
  <c r="J46" i="25"/>
  <c r="I46" i="25"/>
  <c r="K45" i="25"/>
  <c r="J45" i="25"/>
  <c r="I45" i="25"/>
  <c r="C49" i="25"/>
  <c r="D49" i="25"/>
  <c r="E49" i="25"/>
  <c r="E48" i="25"/>
  <c r="D48" i="25"/>
  <c r="C48" i="25"/>
  <c r="E47" i="25"/>
  <c r="D47" i="25"/>
  <c r="C47" i="25"/>
  <c r="E46" i="25"/>
  <c r="D46" i="25"/>
  <c r="C46" i="25"/>
  <c r="E45" i="25"/>
  <c r="D45" i="25"/>
  <c r="C45" i="25"/>
  <c r="K41" i="25"/>
  <c r="J41" i="25"/>
  <c r="I41" i="25"/>
  <c r="K40" i="25"/>
  <c r="J40" i="25"/>
  <c r="I40" i="25"/>
  <c r="K39" i="25"/>
  <c r="J39" i="25"/>
  <c r="I39" i="25"/>
  <c r="K38" i="25"/>
  <c r="J38" i="25"/>
  <c r="I38" i="25"/>
  <c r="K37" i="25"/>
  <c r="J37" i="25"/>
  <c r="I37" i="25"/>
  <c r="K36" i="25"/>
  <c r="J36" i="25"/>
  <c r="I36" i="25"/>
  <c r="K35" i="25"/>
  <c r="J35" i="25"/>
  <c r="I35" i="25"/>
  <c r="K34" i="25"/>
  <c r="J34" i="25"/>
  <c r="I34" i="25"/>
  <c r="K33" i="25"/>
  <c r="J33" i="25"/>
  <c r="I33" i="25"/>
  <c r="K32" i="25"/>
  <c r="J32" i="25"/>
  <c r="I32" i="25"/>
  <c r="K31" i="25"/>
  <c r="J31" i="25"/>
  <c r="I31" i="25"/>
  <c r="K30" i="25"/>
  <c r="J30" i="25"/>
  <c r="I30" i="25"/>
  <c r="K29" i="25"/>
  <c r="J29" i="25"/>
  <c r="I29" i="25"/>
  <c r="K28" i="25"/>
  <c r="J28" i="25"/>
  <c r="I28" i="25"/>
  <c r="K27" i="25"/>
  <c r="J27" i="25"/>
  <c r="I27" i="25"/>
  <c r="K26" i="25"/>
  <c r="J26" i="25"/>
  <c r="I26" i="25"/>
  <c r="K25" i="25"/>
  <c r="J25" i="25"/>
  <c r="I25" i="25"/>
  <c r="K24" i="25"/>
  <c r="J24" i="25"/>
  <c r="I24" i="25"/>
  <c r="K23" i="25"/>
  <c r="J23" i="25"/>
  <c r="I23" i="25"/>
  <c r="K22" i="25"/>
  <c r="J22" i="25"/>
  <c r="I22" i="25"/>
  <c r="C27" i="25"/>
  <c r="D27" i="25"/>
  <c r="E27" i="25"/>
  <c r="C28" i="25"/>
  <c r="D28" i="25"/>
  <c r="E28" i="25"/>
  <c r="C29" i="25"/>
  <c r="D29" i="25"/>
  <c r="E29" i="25"/>
  <c r="C30" i="25"/>
  <c r="D30" i="25"/>
  <c r="E30" i="25"/>
  <c r="C31" i="25"/>
  <c r="D31" i="25"/>
  <c r="E31" i="25"/>
  <c r="C32" i="25"/>
  <c r="D32" i="25"/>
  <c r="E32" i="25"/>
  <c r="C33" i="25"/>
  <c r="D33" i="25"/>
  <c r="E33" i="25"/>
  <c r="C34" i="25"/>
  <c r="D34" i="25"/>
  <c r="E34" i="25"/>
  <c r="C35" i="25"/>
  <c r="D35" i="25"/>
  <c r="E35" i="25"/>
  <c r="C36" i="25"/>
  <c r="D36" i="25"/>
  <c r="E36" i="25"/>
  <c r="C37" i="25"/>
  <c r="D37" i="25"/>
  <c r="E37" i="25"/>
  <c r="C38" i="25"/>
  <c r="D38" i="25"/>
  <c r="E38" i="25"/>
  <c r="C39" i="25"/>
  <c r="D39" i="25"/>
  <c r="E39" i="25"/>
  <c r="C40" i="25"/>
  <c r="D40" i="25"/>
  <c r="E40" i="25"/>
  <c r="C41" i="25"/>
  <c r="D41" i="25"/>
  <c r="E41" i="25"/>
  <c r="E26" i="25"/>
  <c r="D26" i="25"/>
  <c r="C26" i="25"/>
  <c r="E25" i="25"/>
  <c r="D25" i="25"/>
  <c r="C25" i="25"/>
  <c r="E24" i="25"/>
  <c r="D24" i="25"/>
  <c r="C24" i="25"/>
  <c r="E23" i="25"/>
  <c r="D23" i="25"/>
  <c r="C23" i="25"/>
  <c r="E22" i="25"/>
  <c r="D22" i="25"/>
  <c r="C22" i="25"/>
  <c r="K18" i="25"/>
  <c r="J18" i="25"/>
  <c r="I18" i="25"/>
  <c r="K17" i="25"/>
  <c r="J17" i="25"/>
  <c r="I17" i="25"/>
  <c r="K16" i="25"/>
  <c r="J16" i="25"/>
  <c r="I16" i="25"/>
  <c r="K15" i="25"/>
  <c r="J15" i="25"/>
  <c r="I15" i="25"/>
  <c r="K14" i="25"/>
  <c r="J14" i="25"/>
  <c r="I14" i="25"/>
  <c r="C18" i="25"/>
  <c r="D18" i="25"/>
  <c r="E18" i="25"/>
  <c r="E17" i="25"/>
  <c r="D17" i="25"/>
  <c r="C17" i="25"/>
  <c r="E16" i="25"/>
  <c r="D16" i="25"/>
  <c r="C16" i="25"/>
  <c r="E15" i="25"/>
  <c r="D15" i="25"/>
  <c r="C15" i="25"/>
  <c r="E14" i="25"/>
  <c r="D14" i="25"/>
  <c r="C14" i="25"/>
  <c r="K10" i="25"/>
  <c r="J10" i="25"/>
  <c r="I10" i="25"/>
  <c r="K9" i="25"/>
  <c r="J9" i="25"/>
  <c r="I9" i="25"/>
  <c r="K8" i="25"/>
  <c r="J8" i="25"/>
  <c r="I8" i="25"/>
  <c r="K7" i="25"/>
  <c r="J7" i="25"/>
  <c r="I7" i="25"/>
  <c r="D7" i="25"/>
  <c r="E7" i="25"/>
  <c r="D8" i="25"/>
  <c r="E8" i="25"/>
  <c r="D9" i="25"/>
  <c r="E9" i="25"/>
  <c r="D10" i="25"/>
  <c r="E10" i="25"/>
  <c r="C8" i="25"/>
  <c r="C9" i="25"/>
  <c r="C10" i="25"/>
  <c r="C7" i="25"/>
  <c r="B5" i="26"/>
  <c r="C5" i="26"/>
  <c r="D5" i="26"/>
  <c r="E5" i="26"/>
  <c r="F5" i="26"/>
  <c r="G5" i="26"/>
  <c r="H5" i="26"/>
  <c r="I5" i="26"/>
  <c r="J5" i="26"/>
  <c r="B6" i="26"/>
  <c r="C6" i="26"/>
  <c r="D6" i="26"/>
  <c r="E6" i="26"/>
  <c r="F6" i="26"/>
  <c r="G6" i="26"/>
  <c r="H6" i="26"/>
  <c r="C63" i="25" s="1"/>
  <c r="I6" i="26"/>
  <c r="D63" i="25" s="1"/>
  <c r="J81" i="25" s="1"/>
  <c r="J6" i="26"/>
  <c r="E63" i="25" s="1"/>
  <c r="K81" i="25" s="1"/>
  <c r="B7" i="26"/>
  <c r="C7" i="26"/>
  <c r="D7" i="26"/>
  <c r="E7" i="26"/>
  <c r="H7" i="26" s="1"/>
  <c r="F7" i="26"/>
  <c r="I7" i="26" s="1"/>
  <c r="G7" i="26"/>
  <c r="J7" i="26" s="1"/>
  <c r="B8" i="26"/>
  <c r="C8" i="26"/>
  <c r="D8" i="26"/>
  <c r="E8" i="26"/>
  <c r="F8" i="26"/>
  <c r="G8" i="26"/>
  <c r="H8" i="26"/>
  <c r="I8" i="26"/>
  <c r="J8" i="26"/>
  <c r="C9" i="26"/>
  <c r="D9" i="26"/>
  <c r="F9" i="26"/>
  <c r="G9" i="26"/>
  <c r="I9" i="26"/>
  <c r="J9" i="26"/>
  <c r="B10" i="26"/>
  <c r="C10" i="26"/>
  <c r="D10" i="26"/>
  <c r="E10" i="26"/>
  <c r="H10" i="26" s="1"/>
  <c r="F10" i="26"/>
  <c r="I10" i="26" s="1"/>
  <c r="G10" i="26"/>
  <c r="J10" i="26" s="1"/>
  <c r="B11" i="26"/>
  <c r="C11" i="26"/>
  <c r="D11" i="26"/>
  <c r="J11" i="26" s="1"/>
  <c r="E11" i="26"/>
  <c r="F11" i="26"/>
  <c r="G11" i="26"/>
  <c r="D12" i="26"/>
  <c r="G12" i="26"/>
  <c r="J12" i="26"/>
  <c r="B13" i="26"/>
  <c r="C13" i="26"/>
  <c r="D13" i="26"/>
  <c r="E13" i="26"/>
  <c r="F13" i="26"/>
  <c r="G13" i="26"/>
  <c r="H13" i="26"/>
  <c r="I13" i="26"/>
  <c r="J13" i="26"/>
  <c r="B14" i="26"/>
  <c r="C14" i="26"/>
  <c r="D14" i="26"/>
  <c r="E14" i="26"/>
  <c r="H14" i="26" s="1"/>
  <c r="C71" i="25" s="1"/>
  <c r="I89" i="25" s="1"/>
  <c r="F14" i="26"/>
  <c r="G14" i="26"/>
  <c r="B15" i="26"/>
  <c r="C15" i="26"/>
  <c r="I15" i="26" s="1"/>
  <c r="D64" i="25" s="1"/>
  <c r="J82" i="25" s="1"/>
  <c r="D15" i="26"/>
  <c r="G15" i="26"/>
  <c r="H15" i="26"/>
  <c r="B16" i="26"/>
  <c r="C16" i="26"/>
  <c r="D16" i="26"/>
  <c r="E16" i="26"/>
  <c r="F16" i="26"/>
  <c r="G16" i="26"/>
  <c r="J16" i="26" s="1"/>
  <c r="H16" i="26"/>
  <c r="I16" i="26"/>
  <c r="C17" i="26"/>
  <c r="D17" i="26"/>
  <c r="F17" i="26"/>
  <c r="G17" i="26"/>
  <c r="I17" i="26"/>
  <c r="J17" i="26"/>
  <c r="D18" i="26"/>
  <c r="G18" i="26"/>
  <c r="J18" i="26"/>
  <c r="B19" i="26"/>
  <c r="C19" i="26"/>
  <c r="D19" i="26"/>
  <c r="E19" i="26"/>
  <c r="H19" i="26" s="1"/>
  <c r="C72" i="25" s="1"/>
  <c r="I90" i="25" s="1"/>
  <c r="F19" i="26"/>
  <c r="G19" i="26"/>
  <c r="B20" i="26"/>
  <c r="C20" i="26"/>
  <c r="D20" i="26"/>
  <c r="E20" i="26"/>
  <c r="H20" i="26" s="1"/>
  <c r="F20" i="26"/>
  <c r="I20" i="26" s="1"/>
  <c r="G20" i="26"/>
  <c r="D21" i="26"/>
  <c r="G21" i="26"/>
  <c r="J21" i="26"/>
  <c r="D22" i="26"/>
  <c r="G22" i="26"/>
  <c r="J22" i="26"/>
  <c r="D23" i="26"/>
  <c r="G23" i="26"/>
  <c r="J23" i="26"/>
  <c r="D24" i="26"/>
  <c r="G24" i="26"/>
  <c r="J24" i="26"/>
  <c r="B25" i="26"/>
  <c r="C25" i="26"/>
  <c r="D25" i="26"/>
  <c r="E25" i="26"/>
  <c r="H25" i="26" s="1"/>
  <c r="C65" i="25" s="1"/>
  <c r="I83" i="25" s="1"/>
  <c r="F25" i="26"/>
  <c r="I25" i="26" s="1"/>
  <c r="D65" i="25" s="1"/>
  <c r="J83" i="25" s="1"/>
  <c r="G25" i="26"/>
  <c r="B26" i="26"/>
  <c r="C26" i="26"/>
  <c r="D26" i="26"/>
  <c r="E26" i="26"/>
  <c r="F26" i="26"/>
  <c r="G26" i="26"/>
  <c r="H26" i="26"/>
  <c r="C66" i="25" s="1"/>
  <c r="I26" i="26"/>
  <c r="D66" i="25" s="1"/>
  <c r="J26" i="26"/>
  <c r="E66" i="25" s="1"/>
  <c r="B27" i="26"/>
  <c r="C27" i="26"/>
  <c r="D27" i="26"/>
  <c r="E27" i="26"/>
  <c r="F27" i="26"/>
  <c r="G27" i="26"/>
  <c r="I27" i="26"/>
  <c r="B28" i="26"/>
  <c r="C28" i="26"/>
  <c r="D28" i="26"/>
  <c r="E28" i="26"/>
  <c r="H28" i="26" s="1"/>
  <c r="C73" i="25" s="1"/>
  <c r="F28" i="26"/>
  <c r="I28" i="26" s="1"/>
  <c r="D73" i="25" s="1"/>
  <c r="J91" i="25" s="1"/>
  <c r="G28" i="26"/>
  <c r="B29" i="26"/>
  <c r="C29" i="26"/>
  <c r="D29" i="26"/>
  <c r="J29" i="26" s="1"/>
  <c r="E29" i="26"/>
  <c r="F29" i="26"/>
  <c r="G29" i="26"/>
  <c r="H29" i="26"/>
  <c r="I29" i="26"/>
  <c r="D30" i="26"/>
  <c r="G30" i="26"/>
  <c r="C31" i="26"/>
  <c r="D31" i="26"/>
  <c r="F31" i="26"/>
  <c r="G31" i="26"/>
  <c r="I31" i="26"/>
  <c r="J31" i="26"/>
  <c r="B32" i="26"/>
  <c r="C32" i="26"/>
  <c r="D32" i="26"/>
  <c r="E32" i="26"/>
  <c r="F32" i="26"/>
  <c r="G32" i="26"/>
  <c r="D33" i="26"/>
  <c r="G33" i="26"/>
  <c r="J33" i="26"/>
  <c r="B34" i="26"/>
  <c r="C34" i="26"/>
  <c r="D34" i="26"/>
  <c r="E34" i="26"/>
  <c r="H34" i="26" s="1"/>
  <c r="C70" i="25" s="1"/>
  <c r="I88" i="25" s="1"/>
  <c r="F34" i="26"/>
  <c r="G34" i="26"/>
  <c r="B35" i="26"/>
  <c r="C35" i="26"/>
  <c r="D35" i="26"/>
  <c r="E35" i="26"/>
  <c r="H35" i="26" s="1"/>
  <c r="F35" i="26"/>
  <c r="I35" i="26" s="1"/>
  <c r="G35" i="26"/>
  <c r="B36" i="26"/>
  <c r="C36" i="26"/>
  <c r="D36" i="26"/>
  <c r="E36" i="26"/>
  <c r="F36" i="26"/>
  <c r="G36" i="26"/>
  <c r="J36" i="26" s="1"/>
  <c r="H36" i="26"/>
  <c r="B37" i="26"/>
  <c r="C37" i="26"/>
  <c r="D37" i="26"/>
  <c r="E37" i="26"/>
  <c r="H37" i="26" s="1"/>
  <c r="F37" i="26"/>
  <c r="G37" i="26"/>
  <c r="B38" i="26"/>
  <c r="C38" i="26"/>
  <c r="D38" i="26"/>
  <c r="E38" i="26"/>
  <c r="F38" i="26"/>
  <c r="G38" i="26"/>
  <c r="J38" i="26"/>
  <c r="E74" i="25" s="1"/>
  <c r="C64" i="25"/>
  <c r="I11" i="26" l="1"/>
  <c r="C83" i="25"/>
  <c r="J15" i="26"/>
  <c r="E64" i="25" s="1"/>
  <c r="K82" i="25" s="1"/>
  <c r="J19" i="26"/>
  <c r="E72" i="25" s="1"/>
  <c r="K90" i="25" s="1"/>
  <c r="H11" i="26"/>
  <c r="J28" i="26"/>
  <c r="E73" i="25" s="1"/>
  <c r="K91" i="25" s="1"/>
  <c r="J32" i="26"/>
  <c r="C90" i="25"/>
  <c r="D83" i="25"/>
  <c r="C81" i="25"/>
  <c r="C84" i="25"/>
  <c r="D82" i="25"/>
  <c r="C82" i="25"/>
  <c r="C88" i="25"/>
  <c r="C89" i="25"/>
  <c r="I91" i="25"/>
  <c r="E82" i="25"/>
  <c r="C91" i="25"/>
  <c r="D91" i="25"/>
  <c r="I36" i="26"/>
  <c r="J27" i="26"/>
  <c r="J34" i="26"/>
  <c r="E70" i="25" s="1"/>
  <c r="K88" i="25" s="1"/>
  <c r="G39" i="26"/>
  <c r="J37" i="26"/>
  <c r="I19" i="26"/>
  <c r="D72" i="25" s="1"/>
  <c r="J90" i="25" s="1"/>
  <c r="J14" i="26"/>
  <c r="E71" i="25" s="1"/>
  <c r="K89" i="25" s="1"/>
  <c r="J35" i="26"/>
  <c r="J30" i="26"/>
  <c r="J20" i="26"/>
  <c r="J25" i="26"/>
  <c r="E65" i="25" s="1"/>
  <c r="K83" i="25" s="1"/>
  <c r="H27" i="26"/>
  <c r="I38" i="26"/>
  <c r="D74" i="25" s="1"/>
  <c r="I34" i="26"/>
  <c r="D70" i="25" s="1"/>
  <c r="J88" i="25" s="1"/>
  <c r="I37" i="26"/>
  <c r="I14" i="26"/>
  <c r="D71" i="25" s="1"/>
  <c r="J89" i="25" s="1"/>
  <c r="F39" i="26"/>
  <c r="I32" i="26"/>
  <c r="E39" i="26"/>
  <c r="D39" i="26"/>
  <c r="C39" i="26"/>
  <c r="I39" i="26" s="1"/>
  <c r="B39" i="26"/>
  <c r="H32" i="26"/>
  <c r="H38" i="26"/>
  <c r="C74" i="25" s="1"/>
  <c r="L121" i="21"/>
  <c r="K121" i="21"/>
  <c r="J121" i="21"/>
  <c r="L120" i="21"/>
  <c r="K120" i="21"/>
  <c r="J120" i="21"/>
  <c r="E121" i="21"/>
  <c r="D121" i="21"/>
  <c r="C121" i="21"/>
  <c r="E120" i="21"/>
  <c r="D120" i="21"/>
  <c r="C120" i="21"/>
  <c r="L116" i="21"/>
  <c r="K116" i="21"/>
  <c r="J116" i="21"/>
  <c r="L115" i="21"/>
  <c r="K115" i="21"/>
  <c r="J115" i="21"/>
  <c r="L114" i="21"/>
  <c r="K114" i="21"/>
  <c r="J114" i="21"/>
  <c r="L113" i="21"/>
  <c r="K113" i="21"/>
  <c r="J113" i="21"/>
  <c r="L112" i="21"/>
  <c r="K112" i="21"/>
  <c r="J112" i="21"/>
  <c r="C116" i="21"/>
  <c r="D116" i="21"/>
  <c r="E116" i="21"/>
  <c r="E115" i="21"/>
  <c r="D115" i="21"/>
  <c r="C115" i="21"/>
  <c r="E114" i="21"/>
  <c r="D114" i="21"/>
  <c r="C114" i="21"/>
  <c r="E113" i="21"/>
  <c r="D113" i="21"/>
  <c r="C113" i="21"/>
  <c r="E112" i="21"/>
  <c r="D112" i="21"/>
  <c r="C112" i="21"/>
  <c r="C85" i="21"/>
  <c r="D85" i="21"/>
  <c r="E85" i="21"/>
  <c r="E84" i="21"/>
  <c r="D84" i="21"/>
  <c r="C84" i="21"/>
  <c r="D74" i="21"/>
  <c r="E74" i="21"/>
  <c r="C74" i="21"/>
  <c r="L60" i="21"/>
  <c r="K60" i="21"/>
  <c r="J60" i="21"/>
  <c r="L59" i="21"/>
  <c r="K59" i="21"/>
  <c r="J59" i="21"/>
  <c r="E60" i="21"/>
  <c r="D60" i="21"/>
  <c r="C60" i="21"/>
  <c r="E59" i="21"/>
  <c r="D59" i="21"/>
  <c r="C59" i="21"/>
  <c r="L55" i="21"/>
  <c r="K55" i="21"/>
  <c r="J55" i="21"/>
  <c r="L54" i="21"/>
  <c r="K54" i="21"/>
  <c r="J54" i="21"/>
  <c r="L53" i="21"/>
  <c r="K53" i="21"/>
  <c r="J53" i="21"/>
  <c r="L52" i="21"/>
  <c r="K52" i="21"/>
  <c r="J52" i="21"/>
  <c r="L51" i="21"/>
  <c r="K51" i="21"/>
  <c r="J51" i="21"/>
  <c r="C54" i="21"/>
  <c r="D54" i="21"/>
  <c r="E54" i="21"/>
  <c r="C55" i="21"/>
  <c r="D55" i="21"/>
  <c r="E55" i="21"/>
  <c r="E53" i="21"/>
  <c r="D53" i="21"/>
  <c r="C53" i="21"/>
  <c r="E52" i="21"/>
  <c r="D52" i="21"/>
  <c r="C52" i="21"/>
  <c r="E51" i="21"/>
  <c r="D51" i="21"/>
  <c r="C51" i="21"/>
  <c r="L47" i="21"/>
  <c r="K47" i="21"/>
  <c r="J47" i="21"/>
  <c r="L46" i="21"/>
  <c r="K46" i="21"/>
  <c r="J46" i="21"/>
  <c r="L45" i="21"/>
  <c r="K45" i="21"/>
  <c r="J45" i="21"/>
  <c r="L44" i="21"/>
  <c r="K44" i="21"/>
  <c r="J44" i="21"/>
  <c r="L43" i="21"/>
  <c r="K43" i="21"/>
  <c r="J43" i="21"/>
  <c r="L42" i="21"/>
  <c r="K42" i="21"/>
  <c r="J42" i="21"/>
  <c r="L41" i="21"/>
  <c r="K41" i="21"/>
  <c r="J41" i="21"/>
  <c r="L40" i="21"/>
  <c r="K40" i="21"/>
  <c r="J40" i="21"/>
  <c r="L39" i="21"/>
  <c r="K39" i="21"/>
  <c r="J39" i="21"/>
  <c r="L38" i="21"/>
  <c r="K38" i="21"/>
  <c r="J38" i="21"/>
  <c r="L37" i="21"/>
  <c r="K37" i="21"/>
  <c r="J37" i="21"/>
  <c r="L36" i="21"/>
  <c r="K36" i="21"/>
  <c r="J36" i="21"/>
  <c r="L35" i="21"/>
  <c r="K35" i="21"/>
  <c r="J35" i="21"/>
  <c r="L34" i="21"/>
  <c r="K34" i="21"/>
  <c r="J34" i="21"/>
  <c r="L33" i="21"/>
  <c r="K33" i="21"/>
  <c r="J33" i="21"/>
  <c r="L32" i="21"/>
  <c r="K32" i="21"/>
  <c r="J32" i="21"/>
  <c r="L31" i="21"/>
  <c r="K31" i="21"/>
  <c r="J31" i="21"/>
  <c r="L30" i="21"/>
  <c r="K30" i="21"/>
  <c r="J30" i="21"/>
  <c r="L29" i="21"/>
  <c r="K29" i="21"/>
  <c r="J29" i="21"/>
  <c r="L28" i="21"/>
  <c r="K28" i="21"/>
  <c r="J28" i="21"/>
  <c r="E47" i="21"/>
  <c r="D47" i="21"/>
  <c r="C47" i="21"/>
  <c r="E46" i="21"/>
  <c r="D46" i="21"/>
  <c r="C46" i="21"/>
  <c r="E45" i="21"/>
  <c r="D45" i="21"/>
  <c r="C45" i="21"/>
  <c r="E44" i="21"/>
  <c r="D44" i="21"/>
  <c r="C44" i="21"/>
  <c r="E43" i="21"/>
  <c r="D43" i="21"/>
  <c r="C43" i="21"/>
  <c r="E42" i="21"/>
  <c r="D42" i="21"/>
  <c r="C42" i="21"/>
  <c r="E41" i="21"/>
  <c r="D41" i="21"/>
  <c r="C41" i="21"/>
  <c r="E40" i="21"/>
  <c r="D40" i="21"/>
  <c r="C40" i="21"/>
  <c r="E39" i="21"/>
  <c r="D39" i="21"/>
  <c r="C39" i="21"/>
  <c r="E38" i="21"/>
  <c r="D38" i="21"/>
  <c r="C38" i="21"/>
  <c r="E37" i="21"/>
  <c r="D37" i="21"/>
  <c r="C37" i="21"/>
  <c r="E36" i="21"/>
  <c r="D36" i="21"/>
  <c r="C36" i="21"/>
  <c r="E35" i="21"/>
  <c r="D35" i="21"/>
  <c r="C35" i="21"/>
  <c r="E34" i="21"/>
  <c r="D34" i="21"/>
  <c r="C34" i="21"/>
  <c r="E33" i="21"/>
  <c r="D33" i="21"/>
  <c r="C33" i="21"/>
  <c r="E32" i="21"/>
  <c r="D32" i="21"/>
  <c r="C32" i="21"/>
  <c r="E31" i="21"/>
  <c r="D31" i="21"/>
  <c r="C31" i="21"/>
  <c r="E30" i="21"/>
  <c r="D30" i="21"/>
  <c r="C30" i="21"/>
  <c r="E29" i="21"/>
  <c r="D29" i="21"/>
  <c r="C29" i="21"/>
  <c r="E28" i="21"/>
  <c r="D28" i="21"/>
  <c r="C28" i="21"/>
  <c r="L24" i="21"/>
  <c r="K24" i="21"/>
  <c r="J24" i="21"/>
  <c r="L23" i="21"/>
  <c r="K23" i="21"/>
  <c r="J23" i="21"/>
  <c r="L22" i="21"/>
  <c r="K22" i="21"/>
  <c r="J22" i="21"/>
  <c r="L21" i="21"/>
  <c r="K21" i="21"/>
  <c r="J21" i="21"/>
  <c r="L20" i="21"/>
  <c r="K20" i="21"/>
  <c r="J20" i="21"/>
  <c r="K13" i="21"/>
  <c r="L13" i="21"/>
  <c r="K14" i="21"/>
  <c r="L14" i="21"/>
  <c r="K15" i="21"/>
  <c r="L15" i="21"/>
  <c r="K16" i="21"/>
  <c r="L16" i="21"/>
  <c r="J14" i="21"/>
  <c r="J15" i="21"/>
  <c r="J16" i="21"/>
  <c r="C24" i="21"/>
  <c r="D24" i="21"/>
  <c r="E24" i="21"/>
  <c r="E23" i="21"/>
  <c r="D23" i="21"/>
  <c r="C23" i="21"/>
  <c r="E22" i="21"/>
  <c r="D22" i="21"/>
  <c r="C22" i="21"/>
  <c r="E21" i="21"/>
  <c r="D21" i="21"/>
  <c r="C21" i="21"/>
  <c r="E20" i="21"/>
  <c r="D20" i="21"/>
  <c r="C20" i="21"/>
  <c r="C14" i="21"/>
  <c r="D14" i="21"/>
  <c r="E14" i="21"/>
  <c r="C15" i="21"/>
  <c r="D15" i="21"/>
  <c r="E15" i="21"/>
  <c r="C16" i="21"/>
  <c r="D16" i="21"/>
  <c r="E16" i="21"/>
  <c r="D13" i="21"/>
  <c r="E13" i="21"/>
  <c r="J13" i="21"/>
  <c r="C13" i="21"/>
  <c r="E7" i="22"/>
  <c r="E8" i="22"/>
  <c r="E14" i="22"/>
  <c r="F14" i="22"/>
  <c r="I14" i="22" s="1"/>
  <c r="H14" i="22"/>
  <c r="J14" i="22"/>
  <c r="E15" i="22"/>
  <c r="H15" i="22" s="1"/>
  <c r="F15" i="22"/>
  <c r="I15" i="22" s="1"/>
  <c r="E16" i="22"/>
  <c r="H16" i="22" s="1"/>
  <c r="F16" i="22"/>
  <c r="I16" i="22" s="1"/>
  <c r="E17" i="22"/>
  <c r="H17" i="22" s="1"/>
  <c r="F17" i="22"/>
  <c r="I17" i="22" s="1"/>
  <c r="E18" i="22"/>
  <c r="H18" i="22" s="1"/>
  <c r="F18" i="22"/>
  <c r="I18" i="22" s="1"/>
  <c r="E19" i="22"/>
  <c r="F19" i="22"/>
  <c r="I19" i="22"/>
  <c r="J19" i="22"/>
  <c r="F83" i="21" s="1"/>
  <c r="E20" i="22"/>
  <c r="F20" i="22"/>
  <c r="I20" i="22" s="1"/>
  <c r="H20" i="22"/>
  <c r="E21" i="22"/>
  <c r="J21" i="22" s="1"/>
  <c r="F82" i="21" s="1"/>
  <c r="F21" i="22"/>
  <c r="I21" i="22" s="1"/>
  <c r="E22" i="22"/>
  <c r="H22" i="22" s="1"/>
  <c r="F22" i="22"/>
  <c r="I22" i="22" s="1"/>
  <c r="E23" i="22"/>
  <c r="H23" i="22" s="1"/>
  <c r="F23" i="22"/>
  <c r="E24" i="22"/>
  <c r="H24" i="22" s="1"/>
  <c r="F24" i="22"/>
  <c r="I24" i="22" s="1"/>
  <c r="E25" i="22"/>
  <c r="F25" i="22"/>
  <c r="H25" i="22"/>
  <c r="I25" i="22"/>
  <c r="J25" i="22"/>
  <c r="F104" i="21" s="1"/>
  <c r="E26" i="22"/>
  <c r="H26" i="22" s="1"/>
  <c r="F26" i="22"/>
  <c r="I26" i="22" s="1"/>
  <c r="B28" i="22"/>
  <c r="C28" i="22"/>
  <c r="E31" i="22"/>
  <c r="F31" i="22"/>
  <c r="F77" i="21"/>
  <c r="C77" i="21" s="1"/>
  <c r="BS48" i="17"/>
  <c r="BT48" i="17"/>
  <c r="BU48" i="17" s="1"/>
  <c r="BS49" i="17"/>
  <c r="BT49" i="17"/>
  <c r="BU49" i="17" s="1"/>
  <c r="BS50" i="17"/>
  <c r="BT50" i="17"/>
  <c r="BU50" i="17" s="1"/>
  <c r="BR50" i="17"/>
  <c r="BR49" i="17"/>
  <c r="BR48" i="17"/>
  <c r="BK48" i="17"/>
  <c r="BL48" i="17"/>
  <c r="BM48" i="17" s="1"/>
  <c r="BK49" i="17"/>
  <c r="BL49" i="17"/>
  <c r="BM49" i="17" s="1"/>
  <c r="BK50" i="17"/>
  <c r="BL50" i="17"/>
  <c r="BM50" i="17" s="1"/>
  <c r="BJ50" i="17"/>
  <c r="BJ49" i="17"/>
  <c r="BJ48" i="17"/>
  <c r="BC48" i="17"/>
  <c r="BD48" i="17"/>
  <c r="BE48" i="17" s="1"/>
  <c r="BC49" i="17"/>
  <c r="BD49" i="17"/>
  <c r="BE49" i="17" s="1"/>
  <c r="BC50" i="17"/>
  <c r="BD50" i="17"/>
  <c r="BE50" i="17" s="1"/>
  <c r="BB50" i="17"/>
  <c r="BB49" i="17"/>
  <c r="BB48" i="17"/>
  <c r="AU48" i="17"/>
  <c r="AV48" i="17"/>
  <c r="AW48" i="17" s="1"/>
  <c r="AU49" i="17"/>
  <c r="AV49" i="17"/>
  <c r="AW49" i="17" s="1"/>
  <c r="AU50" i="17"/>
  <c r="AV50" i="17"/>
  <c r="AW50" i="17" s="1"/>
  <c r="AT50" i="17"/>
  <c r="AT49" i="17"/>
  <c r="AT48" i="17"/>
  <c r="AM48" i="17"/>
  <c r="AN48" i="17"/>
  <c r="AO48" i="17" s="1"/>
  <c r="AM49" i="17"/>
  <c r="AN49" i="17"/>
  <c r="AO49" i="17" s="1"/>
  <c r="AM50" i="17"/>
  <c r="AN50" i="17"/>
  <c r="AO50" i="17" s="1"/>
  <c r="AL50" i="17"/>
  <c r="AL49" i="17"/>
  <c r="AL48" i="17"/>
  <c r="AE48" i="17"/>
  <c r="AF48" i="17"/>
  <c r="AG48" i="17" s="1"/>
  <c r="AE49" i="17"/>
  <c r="AF49" i="17"/>
  <c r="AG49" i="17" s="1"/>
  <c r="AE50" i="17"/>
  <c r="AF50" i="17"/>
  <c r="AG50" i="17" s="1"/>
  <c r="AD50" i="17"/>
  <c r="AD49" i="17"/>
  <c r="AD48" i="17"/>
  <c r="W48" i="17"/>
  <c r="X48" i="17"/>
  <c r="Y48" i="17" s="1"/>
  <c r="W49" i="17"/>
  <c r="X49" i="17"/>
  <c r="Y49" i="17" s="1"/>
  <c r="W50" i="17"/>
  <c r="X50" i="17"/>
  <c r="Y50" i="17" s="1"/>
  <c r="V50" i="17"/>
  <c r="V49" i="17"/>
  <c r="V48" i="17"/>
  <c r="O48" i="17"/>
  <c r="P48" i="17"/>
  <c r="Q48" i="17" s="1"/>
  <c r="O49" i="17"/>
  <c r="P49" i="17"/>
  <c r="Q49" i="17" s="1"/>
  <c r="O50" i="17"/>
  <c r="P50" i="17"/>
  <c r="Q50" i="17" s="1"/>
  <c r="N50" i="17"/>
  <c r="N49" i="17"/>
  <c r="N48" i="17"/>
  <c r="E48" i="17"/>
  <c r="F48" i="17"/>
  <c r="G48" i="17" s="1"/>
  <c r="E49" i="17"/>
  <c r="F49" i="17"/>
  <c r="G49" i="17" s="1"/>
  <c r="E50" i="17"/>
  <c r="F50" i="17"/>
  <c r="G50" i="17" s="1"/>
  <c r="D49" i="17"/>
  <c r="D48" i="17"/>
  <c r="BT40" i="17"/>
  <c r="BU40" i="17" s="1"/>
  <c r="BL40" i="17"/>
  <c r="BM40" i="17" s="1"/>
  <c r="BD40" i="17"/>
  <c r="BE40" i="17" s="1"/>
  <c r="AV40" i="17"/>
  <c r="AW40" i="17" s="1"/>
  <c r="BT39" i="17"/>
  <c r="BU39" i="17" s="1"/>
  <c r="BL39" i="17"/>
  <c r="BM39" i="17" s="1"/>
  <c r="BD39" i="17"/>
  <c r="BE39" i="17" s="1"/>
  <c r="AV39" i="17"/>
  <c r="AW39" i="17" s="1"/>
  <c r="AN40" i="17"/>
  <c r="AO40" i="17" s="1"/>
  <c r="AN39" i="17"/>
  <c r="AO39" i="17" s="1"/>
  <c r="AO41" i="17" s="1"/>
  <c r="AF40" i="17"/>
  <c r="AG40" i="17" s="1"/>
  <c r="X40" i="17"/>
  <c r="Y40" i="17" s="1"/>
  <c r="P40" i="17"/>
  <c r="Q40" i="17" s="1"/>
  <c r="F40" i="17"/>
  <c r="G40" i="17" s="1"/>
  <c r="AF39" i="17"/>
  <c r="AG39" i="17" s="1"/>
  <c r="X39" i="17"/>
  <c r="Y39" i="17" s="1"/>
  <c r="Y41" i="17" s="1"/>
  <c r="P39" i="17"/>
  <c r="Q39" i="17" s="1"/>
  <c r="F39" i="17"/>
  <c r="E20" i="17"/>
  <c r="F20" i="17"/>
  <c r="E21" i="17"/>
  <c r="F21" i="17"/>
  <c r="G21" i="17" s="1"/>
  <c r="E22" i="17"/>
  <c r="E193" i="17" s="1"/>
  <c r="F22" i="17"/>
  <c r="E23" i="17"/>
  <c r="F23" i="17"/>
  <c r="E24" i="17"/>
  <c r="F24" i="17"/>
  <c r="E25" i="17"/>
  <c r="F25" i="17"/>
  <c r="G25" i="17" s="1"/>
  <c r="E26" i="17"/>
  <c r="F26" i="17"/>
  <c r="G26" i="17" s="1"/>
  <c r="E7" i="17"/>
  <c r="F7" i="17"/>
  <c r="E8" i="17"/>
  <c r="E207" i="17" s="1"/>
  <c r="F8" i="17"/>
  <c r="G8" i="17" s="1"/>
  <c r="E9" i="17"/>
  <c r="F9" i="17"/>
  <c r="G9" i="17" s="1"/>
  <c r="G180" i="17" s="1"/>
  <c r="E10" i="17"/>
  <c r="F10" i="17"/>
  <c r="E11" i="17"/>
  <c r="F11" i="17"/>
  <c r="E12" i="17"/>
  <c r="F12" i="17"/>
  <c r="G12" i="17" s="1"/>
  <c r="E13" i="17"/>
  <c r="F13" i="17"/>
  <c r="G13" i="17" s="1"/>
  <c r="O20" i="17"/>
  <c r="P20" i="17"/>
  <c r="Q20" i="17" s="1"/>
  <c r="O21" i="17"/>
  <c r="P21" i="17"/>
  <c r="Q21" i="17" s="1"/>
  <c r="O22" i="17"/>
  <c r="O193" i="17" s="1"/>
  <c r="P22" i="17"/>
  <c r="O23" i="17"/>
  <c r="P23" i="17"/>
  <c r="Q23" i="17" s="1"/>
  <c r="O24" i="17"/>
  <c r="P24" i="17"/>
  <c r="Q24" i="17" s="1"/>
  <c r="O25" i="17"/>
  <c r="P25" i="17"/>
  <c r="Q25" i="17" s="1"/>
  <c r="O26" i="17"/>
  <c r="P26" i="17"/>
  <c r="Q26" i="17" s="1"/>
  <c r="O7" i="17"/>
  <c r="O66" i="17" s="1"/>
  <c r="P7" i="17"/>
  <c r="O8" i="17"/>
  <c r="P8" i="17"/>
  <c r="Q8" i="17" s="1"/>
  <c r="O9" i="17"/>
  <c r="P9" i="17"/>
  <c r="Q9" i="17" s="1"/>
  <c r="Q180" i="17" s="1"/>
  <c r="O10" i="17"/>
  <c r="P10" i="17"/>
  <c r="Q10" i="17" s="1"/>
  <c r="O11" i="17"/>
  <c r="P11" i="17"/>
  <c r="Q11" i="17" s="1"/>
  <c r="O12" i="17"/>
  <c r="P12" i="17"/>
  <c r="Q12" i="17" s="1"/>
  <c r="O13" i="17"/>
  <c r="P13" i="17"/>
  <c r="Q13" i="17" s="1"/>
  <c r="W20" i="17"/>
  <c r="X20" i="17"/>
  <c r="Y20" i="17" s="1"/>
  <c r="W21" i="17"/>
  <c r="X21" i="17"/>
  <c r="Y21" i="17" s="1"/>
  <c r="W22" i="17"/>
  <c r="W193" i="17" s="1"/>
  <c r="X22" i="17"/>
  <c r="W23" i="17"/>
  <c r="X23" i="17"/>
  <c r="Y23" i="17" s="1"/>
  <c r="W24" i="17"/>
  <c r="X24" i="17"/>
  <c r="Y24" i="17" s="1"/>
  <c r="W25" i="17"/>
  <c r="X25" i="17"/>
  <c r="Y25" i="17" s="1"/>
  <c r="W26" i="17"/>
  <c r="X26" i="17"/>
  <c r="Y26" i="17" s="1"/>
  <c r="W7" i="17"/>
  <c r="W66" i="17" s="1"/>
  <c r="X7" i="17"/>
  <c r="W8" i="17"/>
  <c r="X8" i="17"/>
  <c r="W9" i="17"/>
  <c r="X9" i="17"/>
  <c r="W10" i="17"/>
  <c r="W209" i="17" s="1"/>
  <c r="X10" i="17"/>
  <c r="W11" i="17"/>
  <c r="X11" i="17"/>
  <c r="Y11" i="17" s="1"/>
  <c r="W12" i="17"/>
  <c r="X12" i="17"/>
  <c r="Y12" i="17" s="1"/>
  <c r="W13" i="17"/>
  <c r="X13" i="17"/>
  <c r="Y13" i="17" s="1"/>
  <c r="AE20" i="17"/>
  <c r="AF20" i="17"/>
  <c r="AE21" i="17"/>
  <c r="AF21" i="17"/>
  <c r="AE22" i="17"/>
  <c r="AE193" i="17" s="1"/>
  <c r="AF22" i="17"/>
  <c r="AE23" i="17"/>
  <c r="AF23" i="17"/>
  <c r="AE24" i="17"/>
  <c r="AF24" i="17"/>
  <c r="AE25" i="17"/>
  <c r="AF25" i="17"/>
  <c r="AE26" i="17"/>
  <c r="AF26" i="17"/>
  <c r="AE7" i="17"/>
  <c r="AF7" i="17"/>
  <c r="AE8" i="17"/>
  <c r="AF8" i="17"/>
  <c r="AE9" i="17"/>
  <c r="AF9" i="17"/>
  <c r="AE10" i="17"/>
  <c r="AF10" i="17"/>
  <c r="AE11" i="17"/>
  <c r="AF11" i="17"/>
  <c r="AE12" i="17"/>
  <c r="AF12" i="17"/>
  <c r="AE13" i="17"/>
  <c r="AF13" i="17"/>
  <c r="AM20" i="17"/>
  <c r="AN20" i="17"/>
  <c r="AO20" i="17" s="1"/>
  <c r="AM21" i="17"/>
  <c r="AN21" i="17"/>
  <c r="AO21" i="17" s="1"/>
  <c r="AM22" i="17"/>
  <c r="AM193" i="17" s="1"/>
  <c r="AN22" i="17"/>
  <c r="AM23" i="17"/>
  <c r="AM222" i="17" s="1"/>
  <c r="AN23" i="17"/>
  <c r="AM24" i="17"/>
  <c r="AM223" i="17" s="1"/>
  <c r="AN24" i="17"/>
  <c r="AM25" i="17"/>
  <c r="AN25" i="17"/>
  <c r="AO25" i="17" s="1"/>
  <c r="AM26" i="17"/>
  <c r="AN26" i="17"/>
  <c r="AO26" i="17" s="1"/>
  <c r="AM7" i="17"/>
  <c r="AM66" i="17" s="1"/>
  <c r="AN7" i="17"/>
  <c r="AM8" i="17"/>
  <c r="AN8" i="17"/>
  <c r="AO8" i="17" s="1"/>
  <c r="AM9" i="17"/>
  <c r="AN9" i="17"/>
  <c r="AO9" i="17" s="1"/>
  <c r="AO180" i="17" s="1"/>
  <c r="AM10" i="17"/>
  <c r="AM209" i="17" s="1"/>
  <c r="AN10" i="17"/>
  <c r="AM11" i="17"/>
  <c r="AM210" i="17" s="1"/>
  <c r="AN11" i="17"/>
  <c r="AM12" i="17"/>
  <c r="AN12" i="17"/>
  <c r="AO12" i="17" s="1"/>
  <c r="AM13" i="17"/>
  <c r="AN13" i="17"/>
  <c r="AO13" i="17" s="1"/>
  <c r="AU20" i="17"/>
  <c r="AV20" i="17"/>
  <c r="AW20" i="17" s="1"/>
  <c r="AU21" i="17"/>
  <c r="AV21" i="17"/>
  <c r="AW21" i="17" s="1"/>
  <c r="AU22" i="17"/>
  <c r="AU193" i="17" s="1"/>
  <c r="AV22" i="17"/>
  <c r="AU23" i="17"/>
  <c r="AU222" i="17" s="1"/>
  <c r="AV23" i="17"/>
  <c r="AW23" i="17" s="1"/>
  <c r="AU24" i="17"/>
  <c r="AU223" i="17" s="1"/>
  <c r="AV24" i="17"/>
  <c r="AW24" i="17" s="1"/>
  <c r="AU25" i="17"/>
  <c r="AU224" i="17" s="1"/>
  <c r="AV25" i="17"/>
  <c r="AW25" i="17" s="1"/>
  <c r="AU26" i="17"/>
  <c r="AU225" i="17" s="1"/>
  <c r="AV26" i="17"/>
  <c r="AW26" i="17" s="1"/>
  <c r="AU7" i="17"/>
  <c r="AU66" i="17" s="1"/>
  <c r="AV7" i="17"/>
  <c r="AU8" i="17"/>
  <c r="AV8" i="17"/>
  <c r="AW8" i="17" s="1"/>
  <c r="AU9" i="17"/>
  <c r="AV9" i="17"/>
  <c r="AW9" i="17" s="1"/>
  <c r="AW180" i="17" s="1"/>
  <c r="AU10" i="17"/>
  <c r="AV10" i="17"/>
  <c r="AW10" i="17" s="1"/>
  <c r="AU11" i="17"/>
  <c r="AV11" i="17"/>
  <c r="AW11" i="17" s="1"/>
  <c r="AU12" i="17"/>
  <c r="AV12" i="17"/>
  <c r="AW12" i="17" s="1"/>
  <c r="AU13" i="17"/>
  <c r="AV13" i="17"/>
  <c r="AW13" i="17" s="1"/>
  <c r="BC20" i="17"/>
  <c r="BD20" i="17"/>
  <c r="BC21" i="17"/>
  <c r="BD21" i="17"/>
  <c r="BC22" i="17"/>
  <c r="BC193" i="17" s="1"/>
  <c r="BD22" i="17"/>
  <c r="BC23" i="17"/>
  <c r="BC222" i="17" s="1"/>
  <c r="BD23" i="17"/>
  <c r="BC24" i="17"/>
  <c r="BC223" i="17" s="1"/>
  <c r="BD24" i="17"/>
  <c r="BC25" i="17"/>
  <c r="BC224" i="17" s="1"/>
  <c r="BD25" i="17"/>
  <c r="BC26" i="17"/>
  <c r="BD26" i="17"/>
  <c r="BE26" i="17" s="1"/>
  <c r="BC7" i="17"/>
  <c r="BC66" i="17" s="1"/>
  <c r="BD7" i="17"/>
  <c r="BC8" i="17"/>
  <c r="BD8" i="17"/>
  <c r="BC9" i="17"/>
  <c r="BD9" i="17"/>
  <c r="BE9" i="17" s="1"/>
  <c r="BE180" i="17" s="1"/>
  <c r="BC10" i="17"/>
  <c r="BC209" i="17" s="1"/>
  <c r="BD10" i="17"/>
  <c r="BC11" i="17"/>
  <c r="BC210" i="17" s="1"/>
  <c r="BD11" i="17"/>
  <c r="BC12" i="17"/>
  <c r="BC211" i="17" s="1"/>
  <c r="BD12" i="17"/>
  <c r="BC13" i="17"/>
  <c r="BD13" i="17"/>
  <c r="BE13" i="17" s="1"/>
  <c r="BK20" i="17"/>
  <c r="BL20" i="17"/>
  <c r="BM20" i="17" s="1"/>
  <c r="BK21" i="17"/>
  <c r="BL21" i="17"/>
  <c r="BM21" i="17" s="1"/>
  <c r="BK22" i="17"/>
  <c r="BK193" i="17" s="1"/>
  <c r="BL22" i="17"/>
  <c r="BK23" i="17"/>
  <c r="BL23" i="17"/>
  <c r="BM23" i="17" s="1"/>
  <c r="BK24" i="17"/>
  <c r="BL24" i="17"/>
  <c r="BM24" i="17" s="1"/>
  <c r="BK25" i="17"/>
  <c r="BL25" i="17"/>
  <c r="BM25" i="17" s="1"/>
  <c r="BK26" i="17"/>
  <c r="BL26" i="17"/>
  <c r="BM26" i="17" s="1"/>
  <c r="BK7" i="17"/>
  <c r="BK66" i="17" s="1"/>
  <c r="BL7" i="17"/>
  <c r="BK8" i="17"/>
  <c r="BL8" i="17"/>
  <c r="BM8" i="17" s="1"/>
  <c r="BK9" i="17"/>
  <c r="BL9" i="17"/>
  <c r="BM9" i="17" s="1"/>
  <c r="BM180" i="17" s="1"/>
  <c r="BK10" i="17"/>
  <c r="BL10" i="17"/>
  <c r="BM10" i="17" s="1"/>
  <c r="BK11" i="17"/>
  <c r="BL11" i="17"/>
  <c r="BM11" i="17" s="1"/>
  <c r="BK12" i="17"/>
  <c r="BL12" i="17"/>
  <c r="BM12" i="17" s="1"/>
  <c r="BK13" i="17"/>
  <c r="BL13" i="17"/>
  <c r="BM13" i="17" s="1"/>
  <c r="BS20" i="17"/>
  <c r="BT20" i="17"/>
  <c r="BS21" i="17"/>
  <c r="BT21" i="17"/>
  <c r="BS22" i="17"/>
  <c r="BS193" i="17" s="1"/>
  <c r="BT22" i="17"/>
  <c r="BS23" i="17"/>
  <c r="BT23" i="17"/>
  <c r="BU23" i="17" s="1"/>
  <c r="BS24" i="17"/>
  <c r="BT24" i="17"/>
  <c r="BU24" i="17" s="1"/>
  <c r="BS25" i="17"/>
  <c r="BT25" i="17"/>
  <c r="BU25" i="17" s="1"/>
  <c r="BS26" i="17"/>
  <c r="BT26" i="17"/>
  <c r="BU26" i="17" s="1"/>
  <c r="BS7" i="17"/>
  <c r="BS66" i="17" s="1"/>
  <c r="BT7" i="17"/>
  <c r="BS8" i="17"/>
  <c r="BT8" i="17"/>
  <c r="BU8" i="17" s="1"/>
  <c r="BS9" i="17"/>
  <c r="BT9" i="17"/>
  <c r="BU9" i="17" s="1"/>
  <c r="BU180" i="17" s="1"/>
  <c r="BS10" i="17"/>
  <c r="BT10" i="17"/>
  <c r="BU10" i="17" s="1"/>
  <c r="BS11" i="17"/>
  <c r="BT11" i="17"/>
  <c r="BU11" i="17" s="1"/>
  <c r="BS12" i="17"/>
  <c r="BT12" i="17"/>
  <c r="BU12" i="17" s="1"/>
  <c r="BS13" i="17"/>
  <c r="BT13" i="17"/>
  <c r="BU13" i="17" s="1"/>
  <c r="BR26" i="17"/>
  <c r="BR13" i="17"/>
  <c r="BJ26" i="17"/>
  <c r="BJ13" i="17"/>
  <c r="BB26" i="17"/>
  <c r="BB13" i="17"/>
  <c r="AT26" i="17"/>
  <c r="AT225" i="17" s="1"/>
  <c r="AT13" i="17"/>
  <c r="AL26" i="17"/>
  <c r="AL13" i="17"/>
  <c r="AD26" i="17"/>
  <c r="AD13" i="17"/>
  <c r="V26" i="17"/>
  <c r="V13" i="17"/>
  <c r="N26" i="17"/>
  <c r="N13" i="17"/>
  <c r="D26" i="17"/>
  <c r="D13" i="17"/>
  <c r="BR25" i="17"/>
  <c r="BJ25" i="17"/>
  <c r="BB25" i="17"/>
  <c r="BB224" i="17" s="1"/>
  <c r="AT25" i="17"/>
  <c r="AT224" i="17" s="1"/>
  <c r="BR12" i="17"/>
  <c r="BJ12" i="17"/>
  <c r="BB12" i="17"/>
  <c r="BB211" i="17" s="1"/>
  <c r="AT12" i="17"/>
  <c r="AT211" i="17" s="1"/>
  <c r="AL25" i="17"/>
  <c r="AL12" i="17"/>
  <c r="AD25" i="17"/>
  <c r="V25" i="17"/>
  <c r="N25" i="17"/>
  <c r="AD12" i="17"/>
  <c r="V12" i="17"/>
  <c r="N12" i="17"/>
  <c r="D25" i="17"/>
  <c r="D12" i="17"/>
  <c r="BR24" i="17"/>
  <c r="BJ24" i="17"/>
  <c r="BB24" i="17"/>
  <c r="BB223" i="17" s="1"/>
  <c r="AT24" i="17"/>
  <c r="AT223" i="17" s="1"/>
  <c r="BR11" i="17"/>
  <c r="BJ11" i="17"/>
  <c r="BB11" i="17"/>
  <c r="BB210" i="17" s="1"/>
  <c r="AT11" i="17"/>
  <c r="AT210" i="17" s="1"/>
  <c r="AL24" i="17"/>
  <c r="AL223" i="17" s="1"/>
  <c r="AL11" i="17"/>
  <c r="AL210" i="17" s="1"/>
  <c r="AD24" i="17"/>
  <c r="V24" i="17"/>
  <c r="N24" i="17"/>
  <c r="AD11" i="17"/>
  <c r="V11" i="17"/>
  <c r="N11" i="17"/>
  <c r="D24" i="17"/>
  <c r="D11" i="17"/>
  <c r="BR23" i="17"/>
  <c r="BR222" i="17" s="1"/>
  <c r="BJ23" i="17"/>
  <c r="BB23" i="17"/>
  <c r="BB222" i="17" s="1"/>
  <c r="AT23" i="17"/>
  <c r="AT222" i="17" s="1"/>
  <c r="BR10" i="17"/>
  <c r="BR209" i="17" s="1"/>
  <c r="BJ10" i="17"/>
  <c r="BB10" i="17"/>
  <c r="BB209" i="17" s="1"/>
  <c r="AT10" i="17"/>
  <c r="AT209" i="17" s="1"/>
  <c r="AL23" i="17"/>
  <c r="AL222" i="17" s="1"/>
  <c r="AL10" i="17"/>
  <c r="AL209" i="17" s="1"/>
  <c r="AD23" i="17"/>
  <c r="V23" i="17"/>
  <c r="N23" i="17"/>
  <c r="AD10" i="17"/>
  <c r="V10" i="17"/>
  <c r="V209" i="17" s="1"/>
  <c r="N10" i="17"/>
  <c r="D23" i="17"/>
  <c r="D222" i="17" s="1"/>
  <c r="D10" i="17"/>
  <c r="D209" i="17" s="1"/>
  <c r="BR9" i="17"/>
  <c r="BJ9" i="17"/>
  <c r="BB9" i="17"/>
  <c r="AT9" i="17"/>
  <c r="BR22" i="17"/>
  <c r="BR193" i="17" s="1"/>
  <c r="BJ22" i="17"/>
  <c r="BJ193" i="17" s="1"/>
  <c r="BB22" i="17"/>
  <c r="BB193" i="17" s="1"/>
  <c r="AT22" i="17"/>
  <c r="AT193" i="17" s="1"/>
  <c r="AL22" i="17"/>
  <c r="AL193" i="17" s="1"/>
  <c r="AL9" i="17"/>
  <c r="AD22" i="17"/>
  <c r="AD193" i="17" s="1"/>
  <c r="V22" i="17"/>
  <c r="V193" i="17" s="1"/>
  <c r="N22" i="17"/>
  <c r="N193" i="17" s="1"/>
  <c r="AD9" i="17"/>
  <c r="V9" i="17"/>
  <c r="N9" i="17"/>
  <c r="D22" i="17"/>
  <c r="D193" i="17" s="1"/>
  <c r="D9" i="17"/>
  <c r="BR21" i="17"/>
  <c r="BJ21" i="17"/>
  <c r="BB21" i="17"/>
  <c r="AT21" i="17"/>
  <c r="AL21" i="17"/>
  <c r="AD21" i="17"/>
  <c r="V21" i="17"/>
  <c r="N21" i="17"/>
  <c r="BR8" i="17"/>
  <c r="BJ8" i="17"/>
  <c r="BB8" i="17"/>
  <c r="AT8" i="17"/>
  <c r="AL8" i="17"/>
  <c r="AD8" i="17"/>
  <c r="V8" i="17"/>
  <c r="N8" i="17"/>
  <c r="D21" i="17"/>
  <c r="D8" i="17"/>
  <c r="D207" i="17" s="1"/>
  <c r="BR20" i="17"/>
  <c r="BR7" i="17"/>
  <c r="BJ20" i="17"/>
  <c r="BJ7" i="17"/>
  <c r="BB20" i="17"/>
  <c r="BB135" i="17" s="1"/>
  <c r="BB7" i="17"/>
  <c r="AT20" i="17"/>
  <c r="AT7" i="17"/>
  <c r="AL20" i="17"/>
  <c r="AL7" i="17"/>
  <c r="AL66" i="17" s="1"/>
  <c r="AD20" i="17"/>
  <c r="AD7" i="17"/>
  <c r="V20" i="17"/>
  <c r="V7" i="17"/>
  <c r="V66" i="17" s="1"/>
  <c r="N20" i="17"/>
  <c r="N7" i="17"/>
  <c r="D20" i="17"/>
  <c r="D7" i="17"/>
  <c r="D122" i="17" s="1"/>
  <c r="E91" i="25" l="1"/>
  <c r="E90" i="25"/>
  <c r="J39" i="26"/>
  <c r="E89" i="25"/>
  <c r="D90" i="25"/>
  <c r="E83" i="25"/>
  <c r="I92" i="25"/>
  <c r="C92" i="25"/>
  <c r="D89" i="25"/>
  <c r="D92" i="25"/>
  <c r="J92" i="25"/>
  <c r="E88" i="25"/>
  <c r="D88" i="25"/>
  <c r="C82" i="21"/>
  <c r="E82" i="21"/>
  <c r="D82" i="21"/>
  <c r="H21" i="22"/>
  <c r="J15" i="22"/>
  <c r="F90" i="21" s="1"/>
  <c r="J26" i="22"/>
  <c r="F105" i="21" s="1"/>
  <c r="J20" i="22"/>
  <c r="F81" i="21" s="1"/>
  <c r="J17" i="22"/>
  <c r="F75" i="21" s="1"/>
  <c r="C83" i="21"/>
  <c r="D83" i="21"/>
  <c r="J22" i="22"/>
  <c r="F99" i="21" s="1"/>
  <c r="E83" i="21"/>
  <c r="J16" i="22"/>
  <c r="G20" i="17"/>
  <c r="G107" i="17" s="1"/>
  <c r="AW41" i="17"/>
  <c r="BE41" i="17"/>
  <c r="BM41" i="17"/>
  <c r="BM207" i="17" s="1"/>
  <c r="BU41" i="17"/>
  <c r="BU151" i="17" s="1"/>
  <c r="Q41" i="17"/>
  <c r="Q207" i="17" s="1"/>
  <c r="BL66" i="17"/>
  <c r="BM66" i="17" s="1"/>
  <c r="BM7" i="17"/>
  <c r="AO220" i="17"/>
  <c r="AO164" i="17"/>
  <c r="P66" i="17"/>
  <c r="Q66" i="17" s="1"/>
  <c r="Q7" i="17"/>
  <c r="BE8" i="17"/>
  <c r="AO135" i="17"/>
  <c r="AO107" i="17"/>
  <c r="BD210" i="17"/>
  <c r="BE11" i="17"/>
  <c r="BD209" i="17"/>
  <c r="BE10" i="17"/>
  <c r="BT193" i="17"/>
  <c r="BU22" i="17"/>
  <c r="BU193" i="17" s="1"/>
  <c r="AW151" i="17"/>
  <c r="AW207" i="17"/>
  <c r="AN209" i="17"/>
  <c r="AO10" i="17"/>
  <c r="X193" i="17"/>
  <c r="Y22" i="17"/>
  <c r="Y193" i="17" s="1"/>
  <c r="AN193" i="17"/>
  <c r="AO22" i="17"/>
  <c r="AO193" i="17" s="1"/>
  <c r="BU21" i="17"/>
  <c r="BD224" i="17"/>
  <c r="BE25" i="17"/>
  <c r="AV66" i="17"/>
  <c r="AW66" i="17" s="1"/>
  <c r="AW7" i="17"/>
  <c r="Y164" i="17"/>
  <c r="Y220" i="17"/>
  <c r="X66" i="17"/>
  <c r="Y66" i="17" s="1"/>
  <c r="Y7" i="17"/>
  <c r="AW135" i="17"/>
  <c r="AW107" i="17"/>
  <c r="BU20" i="17"/>
  <c r="BL193" i="17"/>
  <c r="BM22" i="17"/>
  <c r="BM193" i="17" s="1"/>
  <c r="BD223" i="17"/>
  <c r="BE24" i="17"/>
  <c r="AO207" i="17"/>
  <c r="AO151" i="17"/>
  <c r="Y135" i="17"/>
  <c r="Y107" i="17"/>
  <c r="P193" i="17"/>
  <c r="Q22" i="17"/>
  <c r="Q193" i="17" s="1"/>
  <c r="AN210" i="17"/>
  <c r="AO11" i="17"/>
  <c r="BD66" i="17"/>
  <c r="BD71" i="17" s="1"/>
  <c r="BD197" i="17" s="1"/>
  <c r="BE7" i="17"/>
  <c r="AW164" i="17"/>
  <c r="AW220" i="17"/>
  <c r="BM135" i="17"/>
  <c r="BM107" i="17"/>
  <c r="BD193" i="17"/>
  <c r="BE22" i="17"/>
  <c r="BE193" i="17" s="1"/>
  <c r="X209" i="17"/>
  <c r="Y10" i="17"/>
  <c r="Q135" i="17"/>
  <c r="Q107" i="17"/>
  <c r="BT66" i="17"/>
  <c r="BU66" i="17" s="1"/>
  <c r="BU7" i="17"/>
  <c r="AN222" i="17"/>
  <c r="AO23" i="17"/>
  <c r="AN66" i="17"/>
  <c r="AO66" i="17" s="1"/>
  <c r="AO7" i="17"/>
  <c r="BE21" i="17"/>
  <c r="Y9" i="17"/>
  <c r="Y180" i="17" s="1"/>
  <c r="BD222" i="17"/>
  <c r="BE23" i="17"/>
  <c r="BD211" i="17"/>
  <c r="BE12" i="17"/>
  <c r="BE20" i="17"/>
  <c r="AV193" i="17"/>
  <c r="AW22" i="17"/>
  <c r="AW193" i="17" s="1"/>
  <c r="AN223" i="17"/>
  <c r="AO24" i="17"/>
  <c r="Y8" i="17"/>
  <c r="G7" i="17"/>
  <c r="G122" i="17" s="1"/>
  <c r="AE224" i="17"/>
  <c r="AE140" i="17"/>
  <c r="AE168" i="17"/>
  <c r="AE112" i="17"/>
  <c r="AD164" i="17"/>
  <c r="AD220" i="17"/>
  <c r="AG10" i="17"/>
  <c r="AF125" i="17"/>
  <c r="AG125" i="17" s="1"/>
  <c r="AE153" i="17"/>
  <c r="AE125" i="17"/>
  <c r="AE209" i="17"/>
  <c r="AD100" i="17"/>
  <c r="AD156" i="17"/>
  <c r="AD128" i="17"/>
  <c r="AD212" i="17"/>
  <c r="AG25" i="17"/>
  <c r="AF140" i="17"/>
  <c r="AG140" i="17" s="1"/>
  <c r="AF112" i="17"/>
  <c r="AG112" i="17" s="1"/>
  <c r="AE167" i="17"/>
  <c r="AE111" i="17"/>
  <c r="AE223" i="17"/>
  <c r="AE139" i="17"/>
  <c r="AG13" i="17"/>
  <c r="AF100" i="17"/>
  <c r="AG100" i="17" s="1"/>
  <c r="AF128" i="17"/>
  <c r="AG128" i="17" s="1"/>
  <c r="AE212" i="17"/>
  <c r="AE156" i="17"/>
  <c r="AE100" i="17"/>
  <c r="AE128" i="17"/>
  <c r="AG20" i="17"/>
  <c r="AF107" i="17"/>
  <c r="AG107" i="17" s="1"/>
  <c r="AF135" i="17"/>
  <c r="AG11" i="17"/>
  <c r="AF126" i="17"/>
  <c r="AG126" i="17" s="1"/>
  <c r="AF98" i="17"/>
  <c r="AG98" i="17" s="1"/>
  <c r="AD207" i="17"/>
  <c r="AD151" i="17"/>
  <c r="AG23" i="17"/>
  <c r="AF138" i="17"/>
  <c r="AG138" i="17" s="1"/>
  <c r="AG21" i="17"/>
  <c r="AE220" i="17"/>
  <c r="AE164" i="17"/>
  <c r="AD166" i="17"/>
  <c r="AD222" i="17"/>
  <c r="AD138" i="17"/>
  <c r="AE151" i="17"/>
  <c r="AE207" i="17"/>
  <c r="AE138" i="17"/>
  <c r="AE166" i="17"/>
  <c r="AE222" i="17"/>
  <c r="AD112" i="17"/>
  <c r="AD140" i="17"/>
  <c r="AD224" i="17"/>
  <c r="AD168" i="17"/>
  <c r="AD107" i="17"/>
  <c r="AD135" i="17"/>
  <c r="AF94" i="17"/>
  <c r="AG94" i="17" s="1"/>
  <c r="AF122" i="17"/>
  <c r="AG122" i="17" s="1"/>
  <c r="AD113" i="17"/>
  <c r="AD169" i="17"/>
  <c r="AD225" i="17"/>
  <c r="AD141" i="17"/>
  <c r="AG24" i="17"/>
  <c r="AF139" i="17"/>
  <c r="AG139" i="17" s="1"/>
  <c r="AF111" i="17"/>
  <c r="AG111" i="17" s="1"/>
  <c r="AD155" i="17"/>
  <c r="AD127" i="17"/>
  <c r="AD99" i="17"/>
  <c r="AD211" i="17"/>
  <c r="AD154" i="17"/>
  <c r="AD98" i="17"/>
  <c r="AD210" i="17"/>
  <c r="AD126" i="17"/>
  <c r="AE94" i="17"/>
  <c r="AE122" i="17"/>
  <c r="AE135" i="17"/>
  <c r="AE107" i="17"/>
  <c r="AD122" i="17"/>
  <c r="AD94" i="17"/>
  <c r="AD167" i="17"/>
  <c r="AD223" i="17"/>
  <c r="AD111" i="17"/>
  <c r="AD139" i="17"/>
  <c r="AD209" i="17"/>
  <c r="AD153" i="17"/>
  <c r="AD125" i="17"/>
  <c r="AG26" i="17"/>
  <c r="AF141" i="17"/>
  <c r="AG141" i="17" s="1"/>
  <c r="AF113" i="17"/>
  <c r="AG113" i="17" s="1"/>
  <c r="AG12" i="17"/>
  <c r="AF99" i="17"/>
  <c r="AG99" i="17" s="1"/>
  <c r="AF127" i="17"/>
  <c r="AG127" i="17" s="1"/>
  <c r="AE99" i="17"/>
  <c r="AE155" i="17"/>
  <c r="AE127" i="17"/>
  <c r="AE211" i="17"/>
  <c r="AE154" i="17"/>
  <c r="AE210" i="17"/>
  <c r="AE126" i="17"/>
  <c r="AE98" i="17"/>
  <c r="AE141" i="17"/>
  <c r="AE225" i="17"/>
  <c r="AE169" i="17"/>
  <c r="AE113" i="17"/>
  <c r="E77" i="21"/>
  <c r="D77" i="21"/>
  <c r="V135" i="17"/>
  <c r="AG8" i="17"/>
  <c r="AE66" i="17"/>
  <c r="BR135" i="17"/>
  <c r="AF193" i="17"/>
  <c r="AG193" i="17" s="1"/>
  <c r="AG22" i="17"/>
  <c r="F223" i="17"/>
  <c r="G24" i="17"/>
  <c r="AG9" i="17"/>
  <c r="F222" i="17"/>
  <c r="F194" i="17"/>
  <c r="G23" i="17"/>
  <c r="F193" i="17"/>
  <c r="G22" i="17"/>
  <c r="G193" i="17" s="1"/>
  <c r="AF66" i="17"/>
  <c r="AG7" i="17"/>
  <c r="E135" i="17"/>
  <c r="F210" i="17"/>
  <c r="G11" i="17"/>
  <c r="F41" i="17"/>
  <c r="F207" i="17" s="1"/>
  <c r="G39" i="17"/>
  <c r="G41" i="17" s="1"/>
  <c r="G151" i="17" s="1"/>
  <c r="F209" i="17"/>
  <c r="F181" i="17"/>
  <c r="G10" i="17"/>
  <c r="AG41" i="17"/>
  <c r="BL67" i="17"/>
  <c r="BM67" i="17" s="1"/>
  <c r="V67" i="17"/>
  <c r="V69" i="17" s="1"/>
  <c r="V112" i="17" s="1"/>
  <c r="V207" i="17"/>
  <c r="BK67" i="17"/>
  <c r="BK71" i="17" s="1"/>
  <c r="BK183" i="17" s="1"/>
  <c r="BK207" i="17"/>
  <c r="O67" i="17"/>
  <c r="O207" i="17"/>
  <c r="AD67" i="17"/>
  <c r="AT67" i="17"/>
  <c r="AT207" i="17"/>
  <c r="BD67" i="17"/>
  <c r="BD207" i="17"/>
  <c r="N67" i="17"/>
  <c r="N207" i="17"/>
  <c r="P67" i="17"/>
  <c r="Q67" i="17" s="1"/>
  <c r="AL67" i="17"/>
  <c r="AL207" i="17"/>
  <c r="AM164" i="17"/>
  <c r="AM220" i="17"/>
  <c r="BB67" i="17"/>
  <c r="BB207" i="17"/>
  <c r="BC67" i="17"/>
  <c r="BC207" i="17"/>
  <c r="AU164" i="17"/>
  <c r="AU220" i="17"/>
  <c r="AU226" i="17" s="1"/>
  <c r="N135" i="17"/>
  <c r="E94" i="17"/>
  <c r="N164" i="17"/>
  <c r="N220" i="17"/>
  <c r="AV67" i="17"/>
  <c r="AW67" i="17" s="1"/>
  <c r="AU67" i="17"/>
  <c r="AU207" i="17"/>
  <c r="W67" i="17"/>
  <c r="W71" i="17" s="1"/>
  <c r="W207" i="17"/>
  <c r="BJ67" i="17"/>
  <c r="BJ207" i="17"/>
  <c r="BR67" i="17"/>
  <c r="BR207" i="17"/>
  <c r="V164" i="17"/>
  <c r="V220" i="17"/>
  <c r="BT164" i="17"/>
  <c r="BT220" i="17"/>
  <c r="AL164" i="17"/>
  <c r="AL220" i="17"/>
  <c r="AN67" i="17"/>
  <c r="AO67" i="17" s="1"/>
  <c r="AM67" i="17"/>
  <c r="AM207" i="17"/>
  <c r="X67" i="17"/>
  <c r="X207" i="17"/>
  <c r="BS67" i="17"/>
  <c r="BS207" i="17"/>
  <c r="BS164" i="17"/>
  <c r="BS220" i="17"/>
  <c r="BB164" i="17"/>
  <c r="BB220" i="17"/>
  <c r="BJ164" i="17"/>
  <c r="BJ220" i="17"/>
  <c r="O164" i="17"/>
  <c r="O220" i="17"/>
  <c r="AT164" i="17"/>
  <c r="AT220" i="17"/>
  <c r="AT226" i="17" s="1"/>
  <c r="BR164" i="17"/>
  <c r="BR220" i="17"/>
  <c r="BK164" i="17"/>
  <c r="BK220" i="17"/>
  <c r="BL135" i="17"/>
  <c r="AF67" i="17"/>
  <c r="AG67" i="17" s="1"/>
  <c r="P135" i="17"/>
  <c r="BT67" i="17"/>
  <c r="BU67" i="17" s="1"/>
  <c r="D164" i="17"/>
  <c r="D220" i="17"/>
  <c r="W164" i="17"/>
  <c r="W220" i="17"/>
  <c r="AE67" i="17"/>
  <c r="BD164" i="17"/>
  <c r="BD220" i="17"/>
  <c r="BJ135" i="17"/>
  <c r="BC164" i="17"/>
  <c r="BC220" i="17"/>
  <c r="E164" i="17"/>
  <c r="E220" i="17"/>
  <c r="AT197" i="17"/>
  <c r="AT141" i="17"/>
  <c r="AT169" i="17"/>
  <c r="AT113" i="17"/>
  <c r="BC112" i="17"/>
  <c r="BC168" i="17"/>
  <c r="BC196" i="17"/>
  <c r="BC140" i="17"/>
  <c r="AT112" i="17"/>
  <c r="AT168" i="17"/>
  <c r="AT140" i="17"/>
  <c r="AT196" i="17"/>
  <c r="BD183" i="17"/>
  <c r="BD127" i="17"/>
  <c r="BD99" i="17"/>
  <c r="BD155" i="17"/>
  <c r="BB168" i="17"/>
  <c r="BB112" i="17"/>
  <c r="BB196" i="17"/>
  <c r="BB140" i="17"/>
  <c r="BC155" i="17"/>
  <c r="BC99" i="17"/>
  <c r="BC127" i="17"/>
  <c r="BC183" i="17"/>
  <c r="AU197" i="17"/>
  <c r="AU141" i="17"/>
  <c r="AU169" i="17"/>
  <c r="AU113" i="17"/>
  <c r="BB99" i="17"/>
  <c r="BB155" i="17"/>
  <c r="BB183" i="17"/>
  <c r="BB127" i="17"/>
  <c r="BD168" i="17"/>
  <c r="BD112" i="17"/>
  <c r="BD196" i="17"/>
  <c r="BD140" i="17"/>
  <c r="AU168" i="17"/>
  <c r="AU112" i="17"/>
  <c r="AU196" i="17"/>
  <c r="AU140" i="17"/>
  <c r="AT127" i="17"/>
  <c r="AT183" i="17"/>
  <c r="AT155" i="17"/>
  <c r="AT99" i="17"/>
  <c r="AD66" i="17"/>
  <c r="D181" i="17"/>
  <c r="D153" i="17"/>
  <c r="AN180" i="17"/>
  <c r="AN68" i="17"/>
  <c r="AO68" i="17" s="1"/>
  <c r="D166" i="17"/>
  <c r="D194" i="17"/>
  <c r="BB167" i="17"/>
  <c r="BB195" i="17"/>
  <c r="BS180" i="17"/>
  <c r="BS68" i="17"/>
  <c r="BC180" i="17"/>
  <c r="BC68" i="17"/>
  <c r="AM180" i="17"/>
  <c r="AM68" i="17"/>
  <c r="W180" i="17"/>
  <c r="W68" i="17"/>
  <c r="AT153" i="17"/>
  <c r="AT181" i="17"/>
  <c r="BD167" i="17"/>
  <c r="BD195" i="17"/>
  <c r="X107" i="17"/>
  <c r="X135" i="17"/>
  <c r="F167" i="17"/>
  <c r="F195" i="17"/>
  <c r="BB153" i="17"/>
  <c r="BB181" i="17"/>
  <c r="BC107" i="17"/>
  <c r="BC135" i="17"/>
  <c r="BR180" i="17"/>
  <c r="BR68" i="17"/>
  <c r="BB194" i="17"/>
  <c r="BB166" i="17"/>
  <c r="BK107" i="17"/>
  <c r="BK135" i="17"/>
  <c r="BC153" i="17"/>
  <c r="BC181" i="17"/>
  <c r="AU167" i="17"/>
  <c r="AU195" i="17"/>
  <c r="AU107" i="17"/>
  <c r="AU135" i="17"/>
  <c r="AM181" i="17"/>
  <c r="AM153" i="17"/>
  <c r="W153" i="17"/>
  <c r="W181" i="17"/>
  <c r="O107" i="17"/>
  <c r="O135" i="17"/>
  <c r="BJ122" i="17"/>
  <c r="BJ66" i="17"/>
  <c r="AU194" i="17"/>
  <c r="AU166" i="17"/>
  <c r="E180" i="17"/>
  <c r="E68" i="17"/>
  <c r="AL154" i="17"/>
  <c r="AL182" i="17"/>
  <c r="AM167" i="17"/>
  <c r="AM195" i="17"/>
  <c r="AM135" i="17"/>
  <c r="W107" i="17"/>
  <c r="W135" i="17"/>
  <c r="N68" i="17"/>
  <c r="N180" i="17"/>
  <c r="F180" i="17"/>
  <c r="F68" i="17"/>
  <c r="G68" i="17" s="1"/>
  <c r="BD107" i="17"/>
  <c r="BD135" i="17"/>
  <c r="AN107" i="17"/>
  <c r="AN135" i="17"/>
  <c r="AL135" i="17"/>
  <c r="N122" i="17"/>
  <c r="N66" i="17"/>
  <c r="AT122" i="17"/>
  <c r="AT66" i="17"/>
  <c r="AT180" i="17"/>
  <c r="AT68" i="17"/>
  <c r="AT154" i="17"/>
  <c r="AT182" i="17"/>
  <c r="BL180" i="17"/>
  <c r="BL68" i="17"/>
  <c r="BM68" i="17" s="1"/>
  <c r="BD154" i="17"/>
  <c r="BD182" i="17"/>
  <c r="BD166" i="17"/>
  <c r="BD194" i="17"/>
  <c r="AV68" i="17"/>
  <c r="AW68" i="17" s="1"/>
  <c r="AV180" i="17"/>
  <c r="AN154" i="17"/>
  <c r="AN182" i="17"/>
  <c r="AN194" i="17"/>
  <c r="AN166" i="17"/>
  <c r="AF180" i="17"/>
  <c r="AF68" i="17"/>
  <c r="P68" i="17"/>
  <c r="Q68" i="17" s="1"/>
  <c r="P180" i="17"/>
  <c r="F154" i="17"/>
  <c r="F182" i="17"/>
  <c r="F166" i="17"/>
  <c r="AT167" i="17"/>
  <c r="AT195" i="17"/>
  <c r="AL166" i="17"/>
  <c r="AL194" i="17"/>
  <c r="BT107" i="17"/>
  <c r="BT135" i="17"/>
  <c r="AL167" i="17"/>
  <c r="AL195" i="17"/>
  <c r="BS107" i="17"/>
  <c r="BS135" i="17"/>
  <c r="BB68" i="17"/>
  <c r="BB180" i="17"/>
  <c r="BR181" i="17"/>
  <c r="BR153" i="17"/>
  <c r="BB154" i="17"/>
  <c r="BB182" i="17"/>
  <c r="BK180" i="17"/>
  <c r="BK68" i="17"/>
  <c r="BC154" i="17"/>
  <c r="BC182" i="17"/>
  <c r="BC70" i="17"/>
  <c r="BC212" i="17" s="1"/>
  <c r="BC69" i="17"/>
  <c r="BC100" i="17" s="1"/>
  <c r="BC71" i="17"/>
  <c r="BC194" i="17"/>
  <c r="BC166" i="17"/>
  <c r="AU68" i="17"/>
  <c r="AU70" i="17" s="1"/>
  <c r="AU180" i="17"/>
  <c r="AM154" i="17"/>
  <c r="AM182" i="17"/>
  <c r="AM194" i="17"/>
  <c r="AM166" i="17"/>
  <c r="AE180" i="17"/>
  <c r="AE68" i="17"/>
  <c r="O180" i="17"/>
  <c r="O68" i="17"/>
  <c r="AL181" i="17"/>
  <c r="AL153" i="17"/>
  <c r="BT180" i="17"/>
  <c r="BT68" i="17"/>
  <c r="BU68" i="17" s="1"/>
  <c r="BD180" i="17"/>
  <c r="BD68" i="17"/>
  <c r="BE68" i="17" s="1"/>
  <c r="X180" i="17"/>
  <c r="X68" i="17"/>
  <c r="V180" i="17"/>
  <c r="V68" i="17"/>
  <c r="BR194" i="17"/>
  <c r="BR166" i="17"/>
  <c r="BR122" i="17"/>
  <c r="BR66" i="17"/>
  <c r="AD180" i="17"/>
  <c r="AD68" i="17"/>
  <c r="AN167" i="17"/>
  <c r="AN195" i="17"/>
  <c r="F107" i="17"/>
  <c r="F135" i="17"/>
  <c r="V181" i="17"/>
  <c r="V153" i="17"/>
  <c r="BC167" i="17"/>
  <c r="BC195" i="17"/>
  <c r="AT135" i="17"/>
  <c r="BB122" i="17"/>
  <c r="BB66" i="17"/>
  <c r="D180" i="17"/>
  <c r="D68" i="17"/>
  <c r="AL180" i="17"/>
  <c r="AL68" i="17"/>
  <c r="BJ180" i="17"/>
  <c r="BJ68" i="17"/>
  <c r="AT166" i="17"/>
  <c r="AT194" i="17"/>
  <c r="BD181" i="17"/>
  <c r="BD153" i="17"/>
  <c r="AV135" i="17"/>
  <c r="AN181" i="17"/>
  <c r="AN153" i="17"/>
  <c r="X153" i="17"/>
  <c r="X181" i="17"/>
  <c r="F153" i="17"/>
  <c r="V151" i="17"/>
  <c r="BK151" i="17"/>
  <c r="AU151" i="17"/>
  <c r="O151" i="17"/>
  <c r="AL151" i="17"/>
  <c r="X151" i="17"/>
  <c r="BB151" i="17"/>
  <c r="BS151" i="17"/>
  <c r="BC151" i="17"/>
  <c r="AM151" i="17"/>
  <c r="W151" i="17"/>
  <c r="E67" i="17"/>
  <c r="E151" i="17"/>
  <c r="AT151" i="17"/>
  <c r="BD151" i="17"/>
  <c r="D67" i="17"/>
  <c r="D151" i="17"/>
  <c r="BJ151" i="17"/>
  <c r="BR151" i="17"/>
  <c r="AL122" i="17"/>
  <c r="F67" i="17"/>
  <c r="G67" i="17" s="1"/>
  <c r="V122" i="17"/>
  <c r="N151" i="17"/>
  <c r="D107" i="17"/>
  <c r="D135" i="17"/>
  <c r="AT107" i="17"/>
  <c r="V107" i="17"/>
  <c r="BB107" i="17"/>
  <c r="BB110" i="17"/>
  <c r="BB138" i="17"/>
  <c r="BC97" i="17"/>
  <c r="BC125" i="17"/>
  <c r="AU111" i="17"/>
  <c r="AU139" i="17"/>
  <c r="AM97" i="17"/>
  <c r="AM125" i="17"/>
  <c r="W97" i="17"/>
  <c r="W125" i="17"/>
  <c r="D97" i="17"/>
  <c r="D125" i="17"/>
  <c r="BL122" i="17"/>
  <c r="AV122" i="17"/>
  <c r="P122" i="17"/>
  <c r="AL98" i="17"/>
  <c r="AL126" i="17"/>
  <c r="AL97" i="17"/>
  <c r="AL125" i="17"/>
  <c r="AT111" i="17"/>
  <c r="AT139" i="17"/>
  <c r="BJ107" i="17"/>
  <c r="D110" i="17"/>
  <c r="D138" i="17"/>
  <c r="AL110" i="17"/>
  <c r="AL138" i="17"/>
  <c r="BR110" i="17"/>
  <c r="BR138" i="17"/>
  <c r="BB111" i="17"/>
  <c r="BB139" i="17"/>
  <c r="BK122" i="17"/>
  <c r="AU122" i="17"/>
  <c r="AU110" i="17"/>
  <c r="AU138" i="17"/>
  <c r="O122" i="17"/>
  <c r="BD111" i="17"/>
  <c r="BD139" i="17"/>
  <c r="AN111" i="17"/>
  <c r="AN139" i="17"/>
  <c r="F111" i="17"/>
  <c r="F139" i="17"/>
  <c r="AL111" i="17"/>
  <c r="AL139" i="17"/>
  <c r="BC111" i="17"/>
  <c r="BC139" i="17"/>
  <c r="AM111" i="17"/>
  <c r="AM139" i="17"/>
  <c r="AT97" i="17"/>
  <c r="AT125" i="17"/>
  <c r="AL107" i="17"/>
  <c r="V97" i="17"/>
  <c r="V125" i="17"/>
  <c r="BB97" i="17"/>
  <c r="BB125" i="17"/>
  <c r="AT98" i="17"/>
  <c r="AT126" i="17"/>
  <c r="BT122" i="17"/>
  <c r="BD98" i="17"/>
  <c r="BD126" i="17"/>
  <c r="BD122" i="17"/>
  <c r="BD110" i="17"/>
  <c r="BD138" i="17"/>
  <c r="AN98" i="17"/>
  <c r="AN126" i="17"/>
  <c r="AN122" i="17"/>
  <c r="AN110" i="17"/>
  <c r="AN138" i="17"/>
  <c r="X122" i="17"/>
  <c r="F98" i="17"/>
  <c r="F126" i="17"/>
  <c r="F122" i="17"/>
  <c r="F110" i="17"/>
  <c r="F138" i="17"/>
  <c r="BB98" i="17"/>
  <c r="BB126" i="17"/>
  <c r="BS122" i="17"/>
  <c r="BC98" i="17"/>
  <c r="BC126" i="17"/>
  <c r="BC122" i="17"/>
  <c r="BC110" i="17"/>
  <c r="BC138" i="17"/>
  <c r="AM98" i="17"/>
  <c r="AM126" i="17"/>
  <c r="AM122" i="17"/>
  <c r="AM110" i="17"/>
  <c r="AM138" i="17"/>
  <c r="W122" i="17"/>
  <c r="E122" i="17"/>
  <c r="BR97" i="17"/>
  <c r="BR125" i="17"/>
  <c r="AT110" i="17"/>
  <c r="AT138" i="17"/>
  <c r="BD97" i="17"/>
  <c r="BD125" i="17"/>
  <c r="AN97" i="17"/>
  <c r="AN125" i="17"/>
  <c r="X97" i="17"/>
  <c r="X125" i="17"/>
  <c r="F97" i="17"/>
  <c r="F125" i="17"/>
  <c r="AV94" i="17"/>
  <c r="P94" i="17"/>
  <c r="BL94" i="17"/>
  <c r="AU94" i="17"/>
  <c r="O94" i="17"/>
  <c r="BJ94" i="17"/>
  <c r="AL94" i="17"/>
  <c r="AM107" i="17"/>
  <c r="BR94" i="17"/>
  <c r="BT94" i="17"/>
  <c r="BD94" i="17"/>
  <c r="AN94" i="17"/>
  <c r="X94" i="17"/>
  <c r="BK94" i="17"/>
  <c r="N94" i="17"/>
  <c r="N107" i="17"/>
  <c r="BS94" i="17"/>
  <c r="BC94" i="17"/>
  <c r="AM94" i="17"/>
  <c r="W94" i="17"/>
  <c r="BR107" i="17"/>
  <c r="AT94" i="17"/>
  <c r="V94" i="17"/>
  <c r="BB94" i="17"/>
  <c r="BL107" i="17"/>
  <c r="AV107" i="17"/>
  <c r="P107" i="17"/>
  <c r="E107" i="17"/>
  <c r="D66" i="17"/>
  <c r="D94" i="17"/>
  <c r="F66" i="17"/>
  <c r="F94" i="17"/>
  <c r="E66" i="17"/>
  <c r="H39" i="26"/>
  <c r="J24" i="22"/>
  <c r="F76" i="21" s="1"/>
  <c r="J18" i="22"/>
  <c r="F95" i="21" s="1"/>
  <c r="J23" i="22"/>
  <c r="F100" i="21" s="1"/>
  <c r="AN41" i="17"/>
  <c r="AN220" i="17" s="1"/>
  <c r="AF41" i="17"/>
  <c r="AF209" i="17" s="1"/>
  <c r="AG209" i="17" s="1"/>
  <c r="F27" i="17"/>
  <c r="BT14" i="17"/>
  <c r="N14" i="17"/>
  <c r="P41" i="17"/>
  <c r="P207" i="17" s="1"/>
  <c r="BD41" i="17"/>
  <c r="E14" i="17"/>
  <c r="F14" i="17"/>
  <c r="X41" i="17"/>
  <c r="X220" i="17" s="1"/>
  <c r="BL41" i="17"/>
  <c r="BL220" i="17" s="1"/>
  <c r="AT27" i="17"/>
  <c r="O14" i="17"/>
  <c r="D14" i="17"/>
  <c r="AV41" i="17"/>
  <c r="AV220" i="17" s="1"/>
  <c r="P27" i="17"/>
  <c r="X14" i="17"/>
  <c r="BJ27" i="17"/>
  <c r="AE14" i="17"/>
  <c r="E27" i="17"/>
  <c r="AV27" i="17"/>
  <c r="BS14" i="17"/>
  <c r="AT14" i="17"/>
  <c r="AN27" i="17"/>
  <c r="BR27" i="17"/>
  <c r="BS27" i="17"/>
  <c r="BR14" i="17"/>
  <c r="BT41" i="17"/>
  <c r="BT207" i="17" s="1"/>
  <c r="W14" i="17"/>
  <c r="D27" i="17"/>
  <c r="BK14" i="17"/>
  <c r="P14" i="17"/>
  <c r="N27" i="17"/>
  <c r="V14" i="17"/>
  <c r="AF27" i="17"/>
  <c r="AG27" i="17" s="1"/>
  <c r="BC27" i="17"/>
  <c r="W27" i="17"/>
  <c r="BL14" i="17"/>
  <c r="AL27" i="17"/>
  <c r="AL14" i="17"/>
  <c r="BT27" i="17"/>
  <c r="AD27" i="17"/>
  <c r="AM27" i="17"/>
  <c r="BB27" i="17"/>
  <c r="BK27" i="17"/>
  <c r="BL27" i="17"/>
  <c r="AV14" i="17"/>
  <c r="BB14" i="17"/>
  <c r="BD14" i="17"/>
  <c r="V27" i="17"/>
  <c r="AE27" i="17"/>
  <c r="AM14" i="17"/>
  <c r="AN14" i="17"/>
  <c r="BD27" i="17"/>
  <c r="AU14" i="17"/>
  <c r="BC14" i="17"/>
  <c r="O27" i="17"/>
  <c r="X27" i="17"/>
  <c r="BJ14" i="17"/>
  <c r="AF14" i="17"/>
  <c r="AG14" i="17" s="1"/>
  <c r="AU27" i="17"/>
  <c r="AD14" i="17"/>
  <c r="L111" i="14"/>
  <c r="K111" i="14"/>
  <c r="J111" i="14"/>
  <c r="L110" i="14"/>
  <c r="K110" i="14"/>
  <c r="J110" i="14"/>
  <c r="E111" i="14"/>
  <c r="D111" i="14"/>
  <c r="C111" i="14"/>
  <c r="E110" i="14"/>
  <c r="D110" i="14"/>
  <c r="C110" i="14"/>
  <c r="L106" i="14"/>
  <c r="K106" i="14"/>
  <c r="J106" i="14"/>
  <c r="L105" i="14"/>
  <c r="K105" i="14"/>
  <c r="J105" i="14"/>
  <c r="L104" i="14"/>
  <c r="K104" i="14"/>
  <c r="J104" i="14"/>
  <c r="L103" i="14"/>
  <c r="K103" i="14"/>
  <c r="J103" i="14"/>
  <c r="L102" i="14"/>
  <c r="K102" i="14"/>
  <c r="J102" i="14"/>
  <c r="C104" i="14"/>
  <c r="D104" i="14"/>
  <c r="E104" i="14"/>
  <c r="C105" i="14"/>
  <c r="D105" i="14"/>
  <c r="E105" i="14"/>
  <c r="C106" i="14"/>
  <c r="D106" i="14"/>
  <c r="E106" i="14"/>
  <c r="E103" i="14"/>
  <c r="D103" i="14"/>
  <c r="C103" i="14"/>
  <c r="E102" i="14"/>
  <c r="D102" i="14"/>
  <c r="C102" i="14"/>
  <c r="L98" i="14"/>
  <c r="K98" i="14"/>
  <c r="J98" i="14"/>
  <c r="L97" i="14"/>
  <c r="K97" i="14"/>
  <c r="J97" i="14"/>
  <c r="L96" i="14"/>
  <c r="K96" i="14"/>
  <c r="J96" i="14"/>
  <c r="L95" i="14"/>
  <c r="K95" i="14"/>
  <c r="J95" i="14"/>
  <c r="L94" i="14"/>
  <c r="K94" i="14"/>
  <c r="J94" i="14"/>
  <c r="L93" i="14"/>
  <c r="K93" i="14"/>
  <c r="J93" i="14"/>
  <c r="L92" i="14"/>
  <c r="K92" i="14"/>
  <c r="J92" i="14"/>
  <c r="L91" i="14"/>
  <c r="K91" i="14"/>
  <c r="J91" i="14"/>
  <c r="L90" i="14"/>
  <c r="K90" i="14"/>
  <c r="J90" i="14"/>
  <c r="L89" i="14"/>
  <c r="K89" i="14"/>
  <c r="J89" i="14"/>
  <c r="L88" i="14"/>
  <c r="K88" i="14"/>
  <c r="J88" i="14"/>
  <c r="L87" i="14"/>
  <c r="K87" i="14"/>
  <c r="J87" i="14"/>
  <c r="L86" i="14"/>
  <c r="K86" i="14"/>
  <c r="J86" i="14"/>
  <c r="L85" i="14"/>
  <c r="K85" i="14"/>
  <c r="J85" i="14"/>
  <c r="L84" i="14"/>
  <c r="K84" i="14"/>
  <c r="J84" i="14"/>
  <c r="L83" i="14"/>
  <c r="K83" i="14"/>
  <c r="J83" i="14"/>
  <c r="L82" i="14"/>
  <c r="K82" i="14"/>
  <c r="J82" i="14"/>
  <c r="L81" i="14"/>
  <c r="K81" i="14"/>
  <c r="J81" i="14"/>
  <c r="L80" i="14"/>
  <c r="K80" i="14"/>
  <c r="J80" i="14"/>
  <c r="L79" i="14"/>
  <c r="K79" i="14"/>
  <c r="J79" i="14"/>
  <c r="C84" i="14"/>
  <c r="D84" i="14"/>
  <c r="E84" i="14"/>
  <c r="C85" i="14"/>
  <c r="D85" i="14"/>
  <c r="E85" i="14"/>
  <c r="C86" i="14"/>
  <c r="D86" i="14"/>
  <c r="E86" i="14"/>
  <c r="C87" i="14"/>
  <c r="D87" i="14"/>
  <c r="E87" i="14"/>
  <c r="C88" i="14"/>
  <c r="D88" i="14"/>
  <c r="E88" i="14"/>
  <c r="C89" i="14"/>
  <c r="D89" i="14"/>
  <c r="E89" i="14"/>
  <c r="C90" i="14"/>
  <c r="D90" i="14"/>
  <c r="E90" i="14"/>
  <c r="C91" i="14"/>
  <c r="D91" i="14"/>
  <c r="E91" i="14"/>
  <c r="C92" i="14"/>
  <c r="D92" i="14"/>
  <c r="E92" i="14"/>
  <c r="C93" i="14"/>
  <c r="D93" i="14"/>
  <c r="E93" i="14"/>
  <c r="C94" i="14"/>
  <c r="D94" i="14"/>
  <c r="E94" i="14"/>
  <c r="C95" i="14"/>
  <c r="D95" i="14"/>
  <c r="E95" i="14"/>
  <c r="C96" i="14"/>
  <c r="D96" i="14"/>
  <c r="E96" i="14"/>
  <c r="C97" i="14"/>
  <c r="D97" i="14"/>
  <c r="E97" i="14"/>
  <c r="C98" i="14"/>
  <c r="D98" i="14"/>
  <c r="E98" i="14"/>
  <c r="E83" i="14"/>
  <c r="D83" i="14"/>
  <c r="C83" i="14"/>
  <c r="E82" i="14"/>
  <c r="D82" i="14"/>
  <c r="C82" i="14"/>
  <c r="E81" i="14"/>
  <c r="D81" i="14"/>
  <c r="C81" i="14"/>
  <c r="E80" i="14"/>
  <c r="D80" i="14"/>
  <c r="C80" i="14"/>
  <c r="E79" i="14"/>
  <c r="D79" i="14"/>
  <c r="C79" i="14"/>
  <c r="L75" i="14"/>
  <c r="K75" i="14"/>
  <c r="J75" i="14"/>
  <c r="L74" i="14"/>
  <c r="K74" i="14"/>
  <c r="J74" i="14"/>
  <c r="L73" i="14"/>
  <c r="K73" i="14"/>
  <c r="J73" i="14"/>
  <c r="L72" i="14"/>
  <c r="K72" i="14"/>
  <c r="J72" i="14"/>
  <c r="L71" i="14"/>
  <c r="K71" i="14"/>
  <c r="J71" i="14"/>
  <c r="C75" i="14"/>
  <c r="D75" i="14"/>
  <c r="E75" i="14"/>
  <c r="E74" i="14"/>
  <c r="D74" i="14"/>
  <c r="C74" i="14"/>
  <c r="E73" i="14"/>
  <c r="D73" i="14"/>
  <c r="C73" i="14"/>
  <c r="E72" i="14"/>
  <c r="D72" i="14"/>
  <c r="C72" i="14"/>
  <c r="E71" i="14"/>
  <c r="D71" i="14"/>
  <c r="C71" i="14"/>
  <c r="L67" i="14"/>
  <c r="K67" i="14"/>
  <c r="J67" i="14"/>
  <c r="L66" i="14"/>
  <c r="K66" i="14"/>
  <c r="J66" i="14"/>
  <c r="L65" i="14"/>
  <c r="K65" i="14"/>
  <c r="J65" i="14"/>
  <c r="L64" i="14"/>
  <c r="K64" i="14"/>
  <c r="J64" i="14"/>
  <c r="D64" i="14"/>
  <c r="E64" i="14"/>
  <c r="D65" i="14"/>
  <c r="E65" i="14"/>
  <c r="D66" i="14"/>
  <c r="E66" i="14"/>
  <c r="D67" i="14"/>
  <c r="E67" i="14"/>
  <c r="C65" i="14"/>
  <c r="C66" i="14"/>
  <c r="C67" i="14"/>
  <c r="C64" i="14"/>
  <c r="L55" i="14"/>
  <c r="K55" i="14"/>
  <c r="J55" i="14"/>
  <c r="L54" i="14"/>
  <c r="K54" i="14"/>
  <c r="J54" i="14"/>
  <c r="E55" i="14"/>
  <c r="D55" i="14"/>
  <c r="C55" i="14"/>
  <c r="E54" i="14"/>
  <c r="D54" i="14"/>
  <c r="C54" i="14"/>
  <c r="J49" i="14"/>
  <c r="K49" i="14"/>
  <c r="L49" i="14"/>
  <c r="J50" i="14"/>
  <c r="K50" i="14"/>
  <c r="L50" i="14"/>
  <c r="C49" i="14"/>
  <c r="D49" i="14"/>
  <c r="E49" i="14"/>
  <c r="C50" i="14"/>
  <c r="D50" i="14"/>
  <c r="E50" i="14"/>
  <c r="L48" i="14"/>
  <c r="K48" i="14"/>
  <c r="J48" i="14"/>
  <c r="L47" i="14"/>
  <c r="K47" i="14"/>
  <c r="J47" i="14"/>
  <c r="L46" i="14"/>
  <c r="K46" i="14"/>
  <c r="J46" i="14"/>
  <c r="E48" i="14"/>
  <c r="D48" i="14"/>
  <c r="C48" i="14"/>
  <c r="E47" i="14"/>
  <c r="D47" i="14"/>
  <c r="C47" i="14"/>
  <c r="E46" i="14"/>
  <c r="D46" i="14"/>
  <c r="C46" i="14"/>
  <c r="L42" i="14"/>
  <c r="K42" i="14"/>
  <c r="J42" i="14"/>
  <c r="L41" i="14"/>
  <c r="K41" i="14"/>
  <c r="J41" i="14"/>
  <c r="L40" i="14"/>
  <c r="K40" i="14"/>
  <c r="J40" i="14"/>
  <c r="L39" i="14"/>
  <c r="K39" i="14"/>
  <c r="J39" i="14"/>
  <c r="L38" i="14"/>
  <c r="K38" i="14"/>
  <c r="J38" i="14"/>
  <c r="L37" i="14"/>
  <c r="K37" i="14"/>
  <c r="J37" i="14"/>
  <c r="L36" i="14"/>
  <c r="K36" i="14"/>
  <c r="J36" i="14"/>
  <c r="L35" i="14"/>
  <c r="K35" i="14"/>
  <c r="J35" i="14"/>
  <c r="L34" i="14"/>
  <c r="K34" i="14"/>
  <c r="J34" i="14"/>
  <c r="L33" i="14"/>
  <c r="K33" i="14"/>
  <c r="J33" i="14"/>
  <c r="L32" i="14"/>
  <c r="K32" i="14"/>
  <c r="J32" i="14"/>
  <c r="L31" i="14"/>
  <c r="K31" i="14"/>
  <c r="J31" i="14"/>
  <c r="L30" i="14"/>
  <c r="K30" i="14"/>
  <c r="J30" i="14"/>
  <c r="L29" i="14"/>
  <c r="K29" i="14"/>
  <c r="J29" i="14"/>
  <c r="L28" i="14"/>
  <c r="K28" i="14"/>
  <c r="J28" i="14"/>
  <c r="L27" i="14"/>
  <c r="K27" i="14"/>
  <c r="J27" i="14"/>
  <c r="L26" i="14"/>
  <c r="K26" i="14"/>
  <c r="J26" i="14"/>
  <c r="L25" i="14"/>
  <c r="K25" i="14"/>
  <c r="J25" i="14"/>
  <c r="L24" i="14"/>
  <c r="K24" i="14"/>
  <c r="J24" i="14"/>
  <c r="L23" i="14"/>
  <c r="K23" i="14"/>
  <c r="J23" i="14"/>
  <c r="C28" i="14"/>
  <c r="D28" i="14"/>
  <c r="E28" i="14"/>
  <c r="C29" i="14"/>
  <c r="D29" i="14"/>
  <c r="E29" i="14"/>
  <c r="C30" i="14"/>
  <c r="D30" i="14"/>
  <c r="E30" i="14"/>
  <c r="C31" i="14"/>
  <c r="D31" i="14"/>
  <c r="E31" i="14"/>
  <c r="C32" i="14"/>
  <c r="D32" i="14"/>
  <c r="E32" i="14"/>
  <c r="C33" i="14"/>
  <c r="D33" i="14"/>
  <c r="E33" i="14"/>
  <c r="C34" i="14"/>
  <c r="D34" i="14"/>
  <c r="E34" i="14"/>
  <c r="C35" i="14"/>
  <c r="D35" i="14"/>
  <c r="E35" i="14"/>
  <c r="C36" i="14"/>
  <c r="D36" i="14"/>
  <c r="E36" i="14"/>
  <c r="C37" i="14"/>
  <c r="D37" i="14"/>
  <c r="E37" i="14"/>
  <c r="C38" i="14"/>
  <c r="D38" i="14"/>
  <c r="E38" i="14"/>
  <c r="C39" i="14"/>
  <c r="D39" i="14"/>
  <c r="E39" i="14"/>
  <c r="C40" i="14"/>
  <c r="D40" i="14"/>
  <c r="E40" i="14"/>
  <c r="C41" i="14"/>
  <c r="D41" i="14"/>
  <c r="E41" i="14"/>
  <c r="C42" i="14"/>
  <c r="D42" i="14"/>
  <c r="E42" i="14"/>
  <c r="E27" i="14"/>
  <c r="D27" i="14"/>
  <c r="C27" i="14"/>
  <c r="E26" i="14"/>
  <c r="D26" i="14"/>
  <c r="C26" i="14"/>
  <c r="E25" i="14"/>
  <c r="D25" i="14"/>
  <c r="C25" i="14"/>
  <c r="E24" i="14"/>
  <c r="D24" i="14"/>
  <c r="C24" i="14"/>
  <c r="E23" i="14"/>
  <c r="D23" i="14"/>
  <c r="C23" i="14"/>
  <c r="C75" i="21" l="1"/>
  <c r="D75" i="21"/>
  <c r="E75" i="21"/>
  <c r="C76" i="21"/>
  <c r="D76" i="21"/>
  <c r="E76" i="21"/>
  <c r="D81" i="21"/>
  <c r="E81" i="21"/>
  <c r="C81" i="21"/>
  <c r="G135" i="17"/>
  <c r="BM164" i="17"/>
  <c r="Q151" i="17"/>
  <c r="Q164" i="17"/>
  <c r="Q220" i="17"/>
  <c r="BM220" i="17"/>
  <c r="BU207" i="17"/>
  <c r="BM151" i="17"/>
  <c r="BD70" i="17"/>
  <c r="BD225" i="17" s="1"/>
  <c r="BD226" i="17" s="1"/>
  <c r="BD69" i="17"/>
  <c r="BD100" i="17" s="1"/>
  <c r="BD101" i="17" s="1"/>
  <c r="Q71" i="17"/>
  <c r="Q183" i="17" s="1"/>
  <c r="AW70" i="17"/>
  <c r="AW210" i="17" s="1"/>
  <c r="AO27" i="17"/>
  <c r="AU155" i="17"/>
  <c r="AU209" i="17"/>
  <c r="Q27" i="17"/>
  <c r="AF167" i="17"/>
  <c r="AG167" i="17" s="1"/>
  <c r="BM27" i="17"/>
  <c r="Y151" i="17"/>
  <c r="Y207" i="17"/>
  <c r="G94" i="17"/>
  <c r="AO223" i="17"/>
  <c r="AO139" i="17"/>
  <c r="AO195" i="17"/>
  <c r="AO111" i="17"/>
  <c r="AO167" i="17"/>
  <c r="Y14" i="17"/>
  <c r="Y94" i="17"/>
  <c r="Y122" i="17"/>
  <c r="BU220" i="17"/>
  <c r="BU164" i="17"/>
  <c r="Q69" i="17"/>
  <c r="Q70" i="17"/>
  <c r="X71" i="17"/>
  <c r="X184" i="17" s="1"/>
  <c r="Y67" i="17"/>
  <c r="Y71" i="17" s="1"/>
  <c r="BU71" i="17"/>
  <c r="AW224" i="17"/>
  <c r="AO122" i="17"/>
  <c r="AO14" i="17"/>
  <c r="AO94" i="17"/>
  <c r="BE155" i="17"/>
  <c r="BE127" i="17"/>
  <c r="BE183" i="17"/>
  <c r="BE99" i="17"/>
  <c r="BE211" i="17"/>
  <c r="BE111" i="17"/>
  <c r="BE139" i="17"/>
  <c r="BE195" i="17"/>
  <c r="BE167" i="17"/>
  <c r="BE223" i="17"/>
  <c r="Y209" i="17"/>
  <c r="Y125" i="17"/>
  <c r="Y181" i="17"/>
  <c r="Y97" i="17"/>
  <c r="Y153" i="17"/>
  <c r="AO222" i="17"/>
  <c r="AO138" i="17"/>
  <c r="AO194" i="17"/>
  <c r="AO166" i="17"/>
  <c r="AO110" i="17"/>
  <c r="Y68" i="17"/>
  <c r="BE14" i="17"/>
  <c r="BE122" i="17"/>
  <c r="BE94" i="17"/>
  <c r="BU122" i="17"/>
  <c r="BU14" i="17"/>
  <c r="BU94" i="17"/>
  <c r="BE66" i="17"/>
  <c r="BU27" i="17"/>
  <c r="BU135" i="17"/>
  <c r="BU107" i="17"/>
  <c r="AO125" i="17"/>
  <c r="AO181" i="17"/>
  <c r="AO97" i="17"/>
  <c r="AO153" i="17"/>
  <c r="AO209" i="17"/>
  <c r="BE27" i="17"/>
  <c r="BE135" i="17"/>
  <c r="BE107" i="17"/>
  <c r="BU70" i="17"/>
  <c r="BU69" i="17"/>
  <c r="AW209" i="17"/>
  <c r="BM71" i="17"/>
  <c r="BE67" i="17"/>
  <c r="BE125" i="17"/>
  <c r="BE181" i="17"/>
  <c r="BE209" i="17"/>
  <c r="BE97" i="17"/>
  <c r="BE153" i="17"/>
  <c r="BE151" i="17"/>
  <c r="BE207" i="17"/>
  <c r="AO71" i="17"/>
  <c r="BE222" i="17"/>
  <c r="BE138" i="17"/>
  <c r="BE110" i="17"/>
  <c r="BE166" i="17"/>
  <c r="BE194" i="17"/>
  <c r="AO126" i="17"/>
  <c r="AO182" i="17"/>
  <c r="AO154" i="17"/>
  <c r="AO98" i="17"/>
  <c r="AO210" i="17"/>
  <c r="BE164" i="17"/>
  <c r="BE220" i="17"/>
  <c r="AW14" i="17"/>
  <c r="AW94" i="17"/>
  <c r="AW122" i="17"/>
  <c r="BE126" i="17"/>
  <c r="BE154" i="17"/>
  <c r="BE98" i="17"/>
  <c r="BE182" i="17"/>
  <c r="BE210" i="17"/>
  <c r="Q14" i="17"/>
  <c r="Q94" i="17"/>
  <c r="Q122" i="17"/>
  <c r="AO69" i="17"/>
  <c r="AO70" i="17"/>
  <c r="AW69" i="17"/>
  <c r="AW71" i="17"/>
  <c r="Y27" i="17"/>
  <c r="BE224" i="17"/>
  <c r="BE140" i="17"/>
  <c r="BE196" i="17"/>
  <c r="BE112" i="17"/>
  <c r="BE168" i="17"/>
  <c r="Q195" i="17"/>
  <c r="BM122" i="17"/>
  <c r="BM94" i="17"/>
  <c r="BM14" i="17"/>
  <c r="Q181" i="17"/>
  <c r="AW27" i="17"/>
  <c r="BM69" i="17"/>
  <c r="BM70" i="17"/>
  <c r="AF225" i="17"/>
  <c r="AG225" i="17" s="1"/>
  <c r="AF224" i="17"/>
  <c r="AG224" i="17" s="1"/>
  <c r="AF155" i="17"/>
  <c r="AG155" i="17" s="1"/>
  <c r="AF151" i="17"/>
  <c r="AG151" i="17" s="1"/>
  <c r="AF154" i="17"/>
  <c r="AG154" i="17" s="1"/>
  <c r="AD142" i="17"/>
  <c r="AF169" i="17"/>
  <c r="AG169" i="17" s="1"/>
  <c r="AF168" i="17"/>
  <c r="AG168" i="17" s="1"/>
  <c r="AF207" i="17"/>
  <c r="AG207" i="17" s="1"/>
  <c r="AF210" i="17"/>
  <c r="AG210" i="17" s="1"/>
  <c r="AG180" i="17"/>
  <c r="AF211" i="17"/>
  <c r="AG211" i="17" s="1"/>
  <c r="AF223" i="17"/>
  <c r="AG223" i="17" s="1"/>
  <c r="AF164" i="17"/>
  <c r="AG164" i="17" s="1"/>
  <c r="AF212" i="17"/>
  <c r="AG212" i="17" s="1"/>
  <c r="AF220" i="17"/>
  <c r="AG220" i="17" s="1"/>
  <c r="AF166" i="17"/>
  <c r="AG166" i="17" s="1"/>
  <c r="AF156" i="17"/>
  <c r="AG156" i="17" s="1"/>
  <c r="AG129" i="17"/>
  <c r="AF153" i="17"/>
  <c r="AG153" i="17" s="1"/>
  <c r="AF222" i="17"/>
  <c r="AG222" i="17" s="1"/>
  <c r="AF142" i="17"/>
  <c r="G18" i="55" s="1"/>
  <c r="AG135" i="17"/>
  <c r="AG142" i="17" s="1"/>
  <c r="AE142" i="17"/>
  <c r="BK69" i="17"/>
  <c r="BK169" i="17" s="1"/>
  <c r="BK70" i="17"/>
  <c r="BK166" i="17" s="1"/>
  <c r="V70" i="17"/>
  <c r="V225" i="17" s="1"/>
  <c r="V71" i="17"/>
  <c r="V196" i="17" s="1"/>
  <c r="BL69" i="17"/>
  <c r="BL128" i="17" s="1"/>
  <c r="AV70" i="17"/>
  <c r="AV225" i="17" s="1"/>
  <c r="AM71" i="17"/>
  <c r="AM196" i="17" s="1"/>
  <c r="G14" i="17"/>
  <c r="BS70" i="17"/>
  <c r="BS211" i="17" s="1"/>
  <c r="BC225" i="17"/>
  <c r="BC226" i="17" s="1"/>
  <c r="AN207" i="17"/>
  <c r="AN69" i="17"/>
  <c r="AN112" i="17" s="1"/>
  <c r="AL69" i="17"/>
  <c r="AL127" i="17" s="1"/>
  <c r="AM69" i="17"/>
  <c r="AM140" i="17" s="1"/>
  <c r="BC156" i="17"/>
  <c r="BC157" i="17" s="1"/>
  <c r="P71" i="17"/>
  <c r="P183" i="17" s="1"/>
  <c r="AV207" i="17"/>
  <c r="F220" i="17"/>
  <c r="G220" i="17"/>
  <c r="G164" i="17"/>
  <c r="X69" i="17"/>
  <c r="X100" i="17" s="1"/>
  <c r="X70" i="17"/>
  <c r="X212" i="17" s="1"/>
  <c r="V155" i="17"/>
  <c r="AG68" i="17"/>
  <c r="V99" i="17"/>
  <c r="BC141" i="17"/>
  <c r="BC142" i="17" s="1"/>
  <c r="G207" i="17"/>
  <c r="G27" i="17"/>
  <c r="AF69" i="17"/>
  <c r="AG66" i="17"/>
  <c r="AM70" i="17"/>
  <c r="F69" i="17"/>
  <c r="G66" i="17"/>
  <c r="AN70" i="17"/>
  <c r="AN224" i="17" s="1"/>
  <c r="AN71" i="17"/>
  <c r="AN184" i="17" s="1"/>
  <c r="BC213" i="17"/>
  <c r="W184" i="17"/>
  <c r="W194" i="17"/>
  <c r="O70" i="17"/>
  <c r="O166" i="17" s="1"/>
  <c r="P220" i="17"/>
  <c r="W70" i="17"/>
  <c r="W69" i="17"/>
  <c r="W127" i="17" s="1"/>
  <c r="AF75" i="17"/>
  <c r="AF194" i="17" s="1"/>
  <c r="BL207" i="17"/>
  <c r="V141" i="17"/>
  <c r="AE72" i="17"/>
  <c r="V128" i="17"/>
  <c r="BS69" i="17"/>
  <c r="BS110" i="17" s="1"/>
  <c r="V168" i="17"/>
  <c r="BT70" i="17"/>
  <c r="BT153" i="17" s="1"/>
  <c r="BR69" i="17"/>
  <c r="P151" i="17"/>
  <c r="BS71" i="17"/>
  <c r="BK182" i="17"/>
  <c r="BK184" i="17"/>
  <c r="W183" i="17"/>
  <c r="BC128" i="17"/>
  <c r="BC129" i="17" s="1"/>
  <c r="AV164" i="17"/>
  <c r="BL71" i="17"/>
  <c r="BL195" i="17" s="1"/>
  <c r="W196" i="17"/>
  <c r="W197" i="17"/>
  <c r="V113" i="17"/>
  <c r="BC184" i="17"/>
  <c r="BC185" i="17" s="1"/>
  <c r="BC113" i="17"/>
  <c r="BC114" i="17" s="1"/>
  <c r="V169" i="17"/>
  <c r="V156" i="17"/>
  <c r="X164" i="17"/>
  <c r="BC169" i="17"/>
  <c r="BC170" i="17" s="1"/>
  <c r="BK197" i="17"/>
  <c r="V100" i="17"/>
  <c r="V140" i="17"/>
  <c r="F164" i="17"/>
  <c r="BL151" i="17"/>
  <c r="AE75" i="17"/>
  <c r="AE181" i="17" s="1"/>
  <c r="BK196" i="17"/>
  <c r="BD184" i="17"/>
  <c r="BD185" i="17" s="1"/>
  <c r="V127" i="17"/>
  <c r="BC197" i="17"/>
  <c r="BC198" i="17" s="1"/>
  <c r="AU69" i="17"/>
  <c r="AU71" i="17"/>
  <c r="O69" i="17"/>
  <c r="BJ71" i="17"/>
  <c r="BJ195" i="17" s="1"/>
  <c r="BD198" i="17"/>
  <c r="O71" i="17"/>
  <c r="O194" i="17" s="1"/>
  <c r="P70" i="17"/>
  <c r="AT170" i="17"/>
  <c r="AU170" i="17"/>
  <c r="BK194" i="17"/>
  <c r="P69" i="17"/>
  <c r="AL70" i="17"/>
  <c r="BL70" i="17"/>
  <c r="AF72" i="17"/>
  <c r="BT69" i="17"/>
  <c r="D71" i="17"/>
  <c r="D70" i="17"/>
  <c r="D69" i="17"/>
  <c r="D111" i="17" s="1"/>
  <c r="BB69" i="17"/>
  <c r="BB70" i="17"/>
  <c r="BB71" i="17"/>
  <c r="AE69" i="17"/>
  <c r="AU198" i="17"/>
  <c r="AL71" i="17"/>
  <c r="BT71" i="17"/>
  <c r="AV69" i="17"/>
  <c r="E70" i="17"/>
  <c r="E69" i="17"/>
  <c r="E71" i="17"/>
  <c r="AT69" i="17"/>
  <c r="AT71" i="17"/>
  <c r="AT70" i="17"/>
  <c r="AT212" i="17" s="1"/>
  <c r="AT213" i="17" s="1"/>
  <c r="W195" i="17"/>
  <c r="AV71" i="17"/>
  <c r="F70" i="17"/>
  <c r="F71" i="17"/>
  <c r="AT198" i="17"/>
  <c r="W182" i="17"/>
  <c r="AD69" i="17"/>
  <c r="AD75" i="17"/>
  <c r="AD182" i="17" s="1"/>
  <c r="AD72" i="17"/>
  <c r="BR71" i="17"/>
  <c r="BR70" i="17"/>
  <c r="BK181" i="17"/>
  <c r="N69" i="17"/>
  <c r="N71" i="17"/>
  <c r="N70" i="17"/>
  <c r="BJ69" i="17"/>
  <c r="BJ111" i="17" s="1"/>
  <c r="BJ70" i="17"/>
  <c r="BK195" i="17"/>
  <c r="AT114" i="17"/>
  <c r="BL164" i="17"/>
  <c r="BT151" i="17"/>
  <c r="AU114" i="17"/>
  <c r="P164" i="17"/>
  <c r="F151" i="17"/>
  <c r="AN151" i="17"/>
  <c r="AN164" i="17"/>
  <c r="AV151" i="17"/>
  <c r="AU142" i="17"/>
  <c r="AT142" i="17"/>
  <c r="BC101" i="17"/>
  <c r="AU153" i="17" l="1"/>
  <c r="BD212" i="17"/>
  <c r="BD213" i="17" s="1"/>
  <c r="BD156" i="17"/>
  <c r="BD157" i="17" s="1"/>
  <c r="BD113" i="17"/>
  <c r="BD114" i="17" s="1"/>
  <c r="BD141" i="17"/>
  <c r="BD142" i="17" s="1"/>
  <c r="BD169" i="17"/>
  <c r="BD170" i="17" s="1"/>
  <c r="Q196" i="17"/>
  <c r="AU210" i="17"/>
  <c r="AW222" i="17"/>
  <c r="Q194" i="17"/>
  <c r="AU156" i="17"/>
  <c r="Q184" i="17"/>
  <c r="Q182" i="17"/>
  <c r="AW225" i="17"/>
  <c r="BD128" i="17"/>
  <c r="BD129" i="17" s="1"/>
  <c r="Q197" i="17"/>
  <c r="AU211" i="17"/>
  <c r="AU154" i="17"/>
  <c r="AW223" i="17"/>
  <c r="AU212" i="17"/>
  <c r="AW166" i="17"/>
  <c r="AW153" i="17"/>
  <c r="AW212" i="17"/>
  <c r="AW211" i="17"/>
  <c r="AG213" i="17"/>
  <c r="BK223" i="17"/>
  <c r="BK140" i="17"/>
  <c r="BK209" i="17"/>
  <c r="AG157" i="17"/>
  <c r="BS209" i="17"/>
  <c r="AU184" i="17"/>
  <c r="AU182" i="17"/>
  <c r="AU183" i="17"/>
  <c r="AU181" i="17"/>
  <c r="BK156" i="17"/>
  <c r="AU128" i="17"/>
  <c r="AU100" i="17"/>
  <c r="AU98" i="17"/>
  <c r="AU126" i="17"/>
  <c r="AU99" i="17"/>
  <c r="AU127" i="17"/>
  <c r="AU97" i="17"/>
  <c r="AU125" i="17"/>
  <c r="BK211" i="17"/>
  <c r="Y194" i="17"/>
  <c r="Y182" i="17"/>
  <c r="Y197" i="17"/>
  <c r="Y196" i="17"/>
  <c r="Y184" i="17"/>
  <c r="Y183" i="17"/>
  <c r="Y195" i="17"/>
  <c r="X182" i="17"/>
  <c r="Q211" i="17"/>
  <c r="Q225" i="17"/>
  <c r="Q166" i="17"/>
  <c r="Q223" i="17"/>
  <c r="Q153" i="17"/>
  <c r="Q212" i="17"/>
  <c r="Q224" i="17"/>
  <c r="Q222" i="17"/>
  <c r="Q209" i="17"/>
  <c r="Q210" i="17"/>
  <c r="Q111" i="17"/>
  <c r="Q139" i="17"/>
  <c r="Q110" i="17"/>
  <c r="Q141" i="17"/>
  <c r="Q100" i="17"/>
  <c r="Q99" i="17"/>
  <c r="Q97" i="17"/>
  <c r="Q167" i="17"/>
  <c r="Q155" i="17"/>
  <c r="Q156" i="17"/>
  <c r="Q127" i="17"/>
  <c r="Q125" i="17"/>
  <c r="Q113" i="17"/>
  <c r="Q128" i="17"/>
  <c r="Q140" i="17"/>
  <c r="Q112" i="17"/>
  <c r="Q98" i="17"/>
  <c r="Q168" i="17"/>
  <c r="Q138" i="17"/>
  <c r="Q126" i="17"/>
  <c r="Q154" i="17"/>
  <c r="Q169" i="17"/>
  <c r="BM197" i="17"/>
  <c r="BM182" i="17"/>
  <c r="BM183" i="17"/>
  <c r="BM184" i="17"/>
  <c r="BM195" i="17"/>
  <c r="BM196" i="17"/>
  <c r="BM181" i="17"/>
  <c r="BM194" i="17"/>
  <c r="X194" i="17"/>
  <c r="BK210" i="17"/>
  <c r="AW197" i="17"/>
  <c r="AW195" i="17"/>
  <c r="AW182" i="17"/>
  <c r="AW184" i="17"/>
  <c r="AW181" i="17"/>
  <c r="AW194" i="17"/>
  <c r="AW183" i="17"/>
  <c r="AW196" i="17"/>
  <c r="BE71" i="17"/>
  <c r="BE70" i="17"/>
  <c r="BE69" i="17"/>
  <c r="X183" i="17"/>
  <c r="V211" i="17"/>
  <c r="AW139" i="17"/>
  <c r="AW169" i="17"/>
  <c r="AW154" i="17"/>
  <c r="AW126" i="17"/>
  <c r="AW98" i="17"/>
  <c r="AW138" i="17"/>
  <c r="AW168" i="17"/>
  <c r="AW110" i="17"/>
  <c r="AW100" i="17"/>
  <c r="AW141" i="17"/>
  <c r="AW125" i="17"/>
  <c r="AW156" i="17"/>
  <c r="AW97" i="17"/>
  <c r="AW128" i="17"/>
  <c r="AW155" i="17"/>
  <c r="AW99" i="17"/>
  <c r="AW167" i="17"/>
  <c r="AW111" i="17"/>
  <c r="AW127" i="17"/>
  <c r="AW113" i="17"/>
  <c r="AW112" i="17"/>
  <c r="AW140" i="17"/>
  <c r="AO211" i="17"/>
  <c r="AO225" i="17"/>
  <c r="AO212" i="17"/>
  <c r="AO224" i="17"/>
  <c r="BU139" i="17"/>
  <c r="BU97" i="17"/>
  <c r="BU125" i="17"/>
  <c r="BU111" i="17"/>
  <c r="BU112" i="17"/>
  <c r="BU168" i="17"/>
  <c r="BU141" i="17"/>
  <c r="BU155" i="17"/>
  <c r="BU140" i="17"/>
  <c r="BU154" i="17"/>
  <c r="BU99" i="17"/>
  <c r="BU127" i="17"/>
  <c r="BU110" i="17"/>
  <c r="BU100" i="17"/>
  <c r="BU98" i="17"/>
  <c r="BU138" i="17"/>
  <c r="BU167" i="17"/>
  <c r="BU126" i="17"/>
  <c r="BU113" i="17"/>
  <c r="BU156" i="17"/>
  <c r="BU128" i="17"/>
  <c r="BU169" i="17"/>
  <c r="AO155" i="17"/>
  <c r="AO100" i="17"/>
  <c r="AO156" i="17"/>
  <c r="AO140" i="17"/>
  <c r="AO128" i="17"/>
  <c r="AO169" i="17"/>
  <c r="AO127" i="17"/>
  <c r="AO168" i="17"/>
  <c r="AO99" i="17"/>
  <c r="AO112" i="17"/>
  <c r="AO141" i="17"/>
  <c r="AO113" i="17"/>
  <c r="BU223" i="17"/>
  <c r="BU209" i="17"/>
  <c r="BU225" i="17"/>
  <c r="BU211" i="17"/>
  <c r="BU224" i="17"/>
  <c r="BU166" i="17"/>
  <c r="BU153" i="17"/>
  <c r="BU222" i="17"/>
  <c r="BU212" i="17"/>
  <c r="BU210" i="17"/>
  <c r="X197" i="17"/>
  <c r="Y69" i="17"/>
  <c r="X196" i="17"/>
  <c r="BM225" i="17"/>
  <c r="BM210" i="17"/>
  <c r="BM211" i="17"/>
  <c r="BM209" i="17"/>
  <c r="BM153" i="17"/>
  <c r="BM166" i="17"/>
  <c r="BM223" i="17"/>
  <c r="BM224" i="17"/>
  <c r="BM222" i="17"/>
  <c r="BM212" i="17"/>
  <c r="Y70" i="17"/>
  <c r="BU181" i="17"/>
  <c r="BU196" i="17"/>
  <c r="BU183" i="17"/>
  <c r="BU195" i="17"/>
  <c r="BU194" i="17"/>
  <c r="BU184" i="17"/>
  <c r="BU182" i="17"/>
  <c r="BU197" i="17"/>
  <c r="AO184" i="17"/>
  <c r="AO196" i="17"/>
  <c r="AO183" i="17"/>
  <c r="AO197" i="17"/>
  <c r="V166" i="17"/>
  <c r="X195" i="17"/>
  <c r="BM169" i="17"/>
  <c r="BM156" i="17"/>
  <c r="BM113" i="17"/>
  <c r="BM99" i="17"/>
  <c r="BM141" i="17"/>
  <c r="BM155" i="17"/>
  <c r="BM126" i="17"/>
  <c r="BM154" i="17"/>
  <c r="BM127" i="17"/>
  <c r="BM138" i="17"/>
  <c r="BM111" i="17"/>
  <c r="BM168" i="17"/>
  <c r="BM97" i="17"/>
  <c r="BM167" i="17"/>
  <c r="BM112" i="17"/>
  <c r="BM125" i="17"/>
  <c r="BM139" i="17"/>
  <c r="BM140" i="17"/>
  <c r="BM110" i="17"/>
  <c r="BM100" i="17"/>
  <c r="BM98" i="17"/>
  <c r="BM128" i="17"/>
  <c r="BK212" i="17"/>
  <c r="BK155" i="17"/>
  <c r="BK99" i="17"/>
  <c r="BK112" i="17"/>
  <c r="V223" i="17"/>
  <c r="BK100" i="17"/>
  <c r="BK128" i="17"/>
  <c r="AF110" i="17"/>
  <c r="AG110" i="17" s="1"/>
  <c r="AG114" i="17" s="1"/>
  <c r="AF97" i="17"/>
  <c r="AG97" i="17" s="1"/>
  <c r="AG101" i="17" s="1"/>
  <c r="BK168" i="17"/>
  <c r="BK153" i="17"/>
  <c r="V224" i="17"/>
  <c r="BK141" i="17"/>
  <c r="V222" i="17"/>
  <c r="AG226" i="17"/>
  <c r="BL100" i="17"/>
  <c r="BK225" i="17"/>
  <c r="BK224" i="17"/>
  <c r="AD110" i="17"/>
  <c r="AD97" i="17"/>
  <c r="V212" i="17"/>
  <c r="AG170" i="17"/>
  <c r="AE110" i="17"/>
  <c r="AE97" i="17"/>
  <c r="BK113" i="17"/>
  <c r="BK127" i="17"/>
  <c r="BK222" i="17"/>
  <c r="V184" i="17"/>
  <c r="V194" i="17"/>
  <c r="V210" i="17"/>
  <c r="V195" i="17"/>
  <c r="AV153" i="17"/>
  <c r="AV209" i="17"/>
  <c r="AV166" i="17"/>
  <c r="BL169" i="17"/>
  <c r="AM184" i="17"/>
  <c r="AL113" i="17"/>
  <c r="V182" i="17"/>
  <c r="BS225" i="17"/>
  <c r="AM113" i="17"/>
  <c r="BL113" i="17"/>
  <c r="V197" i="17"/>
  <c r="AM183" i="17"/>
  <c r="BL112" i="17"/>
  <c r="AN128" i="17"/>
  <c r="AL140" i="17"/>
  <c r="AL128" i="17"/>
  <c r="AV224" i="17"/>
  <c r="AN141" i="17"/>
  <c r="BL140" i="17"/>
  <c r="AN99" i="17"/>
  <c r="AV222" i="17"/>
  <c r="AN127" i="17"/>
  <c r="BL98" i="17"/>
  <c r="AM99" i="17"/>
  <c r="AM197" i="17"/>
  <c r="AM198" i="17" s="1"/>
  <c r="AV212" i="17"/>
  <c r="BL99" i="17"/>
  <c r="AL141" i="17"/>
  <c r="BL111" i="17"/>
  <c r="AL99" i="17"/>
  <c r="BS166" i="17"/>
  <c r="AV211" i="17"/>
  <c r="AV223" i="17"/>
  <c r="AN113" i="17"/>
  <c r="AN114" i="17" s="1"/>
  <c r="AN100" i="17"/>
  <c r="BS153" i="17"/>
  <c r="BL97" i="17"/>
  <c r="V183" i="17"/>
  <c r="AL100" i="17"/>
  <c r="BS212" i="17"/>
  <c r="BL138" i="17"/>
  <c r="BL141" i="17"/>
  <c r="AM128" i="17"/>
  <c r="BL139" i="17"/>
  <c r="BL127" i="17"/>
  <c r="AV210" i="17"/>
  <c r="AM169" i="17"/>
  <c r="AM127" i="17"/>
  <c r="BS222" i="17"/>
  <c r="BK185" i="17"/>
  <c r="AM141" i="17"/>
  <c r="AM142" i="17" s="1"/>
  <c r="AM112" i="17"/>
  <c r="AM156" i="17"/>
  <c r="P181" i="17"/>
  <c r="AL112" i="17"/>
  <c r="AN140" i="17"/>
  <c r="P182" i="17"/>
  <c r="P195" i="17"/>
  <c r="P196" i="17"/>
  <c r="AN225" i="17"/>
  <c r="AN226" i="17" s="1"/>
  <c r="AN169" i="17"/>
  <c r="AN155" i="17"/>
  <c r="AM155" i="17"/>
  <c r="P194" i="17"/>
  <c r="O153" i="17"/>
  <c r="AN156" i="17"/>
  <c r="AM100" i="17"/>
  <c r="P184" i="17"/>
  <c r="BS156" i="17"/>
  <c r="BS138" i="17"/>
  <c r="AN196" i="17"/>
  <c r="BS139" i="17"/>
  <c r="AN211" i="17"/>
  <c r="X111" i="17"/>
  <c r="AN168" i="17"/>
  <c r="W154" i="17"/>
  <c r="W111" i="17"/>
  <c r="X156" i="17"/>
  <c r="AN212" i="17"/>
  <c r="X110" i="17"/>
  <c r="AE194" i="17"/>
  <c r="X168" i="17"/>
  <c r="BS125" i="17"/>
  <c r="X128" i="17"/>
  <c r="X167" i="17"/>
  <c r="X126" i="17"/>
  <c r="W167" i="17"/>
  <c r="AM168" i="17"/>
  <c r="AM224" i="17"/>
  <c r="X98" i="17"/>
  <c r="X99" i="17"/>
  <c r="X141" i="17"/>
  <c r="AM211" i="17"/>
  <c r="W110" i="17"/>
  <c r="AM212" i="17"/>
  <c r="W98" i="17"/>
  <c r="AN197" i="17"/>
  <c r="AM225" i="17"/>
  <c r="X154" i="17"/>
  <c r="X139" i="17"/>
  <c r="X138" i="17"/>
  <c r="O182" i="17"/>
  <c r="BJ181" i="17"/>
  <c r="X155" i="17"/>
  <c r="AN183" i="17"/>
  <c r="AN185" i="17" s="1"/>
  <c r="W141" i="17"/>
  <c r="X210" i="17"/>
  <c r="BS126" i="17"/>
  <c r="BS97" i="17"/>
  <c r="P197" i="17"/>
  <c r="BS223" i="17"/>
  <c r="BS210" i="17"/>
  <c r="BS224" i="17"/>
  <c r="X140" i="17"/>
  <c r="X169" i="17"/>
  <c r="X113" i="17"/>
  <c r="X127" i="17"/>
  <c r="X112" i="17"/>
  <c r="W138" i="17"/>
  <c r="X166" i="17"/>
  <c r="X224" i="17"/>
  <c r="X222" i="17"/>
  <c r="X223" i="17"/>
  <c r="X211" i="17"/>
  <c r="AE182" i="17"/>
  <c r="W155" i="17"/>
  <c r="X225" i="17"/>
  <c r="W139" i="17"/>
  <c r="AG75" i="17"/>
  <c r="AG72" i="17"/>
  <c r="AG69" i="17"/>
  <c r="BL156" i="17"/>
  <c r="G69" i="17"/>
  <c r="G70" i="17"/>
  <c r="G71" i="17"/>
  <c r="F211" i="17"/>
  <c r="F212" i="17"/>
  <c r="F224" i="17"/>
  <c r="F225" i="17"/>
  <c r="BL181" i="17"/>
  <c r="AF183" i="17"/>
  <c r="BR156" i="17"/>
  <c r="BR211" i="17"/>
  <c r="BR225" i="17"/>
  <c r="BR224" i="17"/>
  <c r="BR212" i="17"/>
  <c r="BR223" i="17"/>
  <c r="BR210" i="17"/>
  <c r="BR140" i="17"/>
  <c r="BR100" i="17"/>
  <c r="BT210" i="17"/>
  <c r="BT225" i="17"/>
  <c r="BT222" i="17"/>
  <c r="BT212" i="17"/>
  <c r="BT223" i="17"/>
  <c r="BT211" i="17"/>
  <c r="BT224" i="17"/>
  <c r="BT209" i="17"/>
  <c r="BS112" i="17"/>
  <c r="BS140" i="17"/>
  <c r="W166" i="17"/>
  <c r="W225" i="17"/>
  <c r="W212" i="17"/>
  <c r="W211" i="17"/>
  <c r="W210" i="17"/>
  <c r="W222" i="17"/>
  <c r="W223" i="17"/>
  <c r="W224" i="17"/>
  <c r="BB225" i="17"/>
  <c r="BB226" i="17" s="1"/>
  <c r="BB212" i="17"/>
  <c r="BB213" i="17" s="1"/>
  <c r="BR168" i="17"/>
  <c r="AL225" i="17"/>
  <c r="AL212" i="17"/>
  <c r="AL211" i="17"/>
  <c r="AL224" i="17"/>
  <c r="AF184" i="17"/>
  <c r="AF196" i="17"/>
  <c r="AF197" i="17"/>
  <c r="BS168" i="17"/>
  <c r="BL194" i="17"/>
  <c r="W168" i="17"/>
  <c r="BS100" i="17"/>
  <c r="BS169" i="17"/>
  <c r="D98" i="17"/>
  <c r="W140" i="17"/>
  <c r="BL168" i="17"/>
  <c r="BL222" i="17"/>
  <c r="BL212" i="17"/>
  <c r="BL225" i="17"/>
  <c r="BL223" i="17"/>
  <c r="BL224" i="17"/>
  <c r="BL210" i="17"/>
  <c r="BL209" i="17"/>
  <c r="BL211" i="17"/>
  <c r="D223" i="17"/>
  <c r="D225" i="17"/>
  <c r="D210" i="17"/>
  <c r="D212" i="17"/>
  <c r="D224" i="17"/>
  <c r="D211" i="17"/>
  <c r="N224" i="17"/>
  <c r="N211" i="17"/>
  <c r="N223" i="17"/>
  <c r="N222" i="17"/>
  <c r="N210" i="17"/>
  <c r="N225" i="17"/>
  <c r="N209" i="17"/>
  <c r="N212" i="17"/>
  <c r="AF195" i="17"/>
  <c r="W126" i="17"/>
  <c r="AE195" i="17"/>
  <c r="AF182" i="17"/>
  <c r="BR112" i="17"/>
  <c r="BR128" i="17"/>
  <c r="P210" i="17"/>
  <c r="P222" i="17"/>
  <c r="P225" i="17"/>
  <c r="P224" i="17"/>
  <c r="P212" i="17"/>
  <c r="P223" i="17"/>
  <c r="P211" i="17"/>
  <c r="P209" i="17"/>
  <c r="BS111" i="17"/>
  <c r="BR127" i="17"/>
  <c r="BS99" i="17"/>
  <c r="BS141" i="17"/>
  <c r="E222" i="17"/>
  <c r="E212" i="17"/>
  <c r="E210" i="17"/>
  <c r="E223" i="17"/>
  <c r="E225" i="17"/>
  <c r="E209" i="17"/>
  <c r="E224" i="17"/>
  <c r="E211" i="17"/>
  <c r="BR99" i="17"/>
  <c r="W100" i="17"/>
  <c r="W113" i="17"/>
  <c r="W128" i="17"/>
  <c r="W156" i="17"/>
  <c r="W169" i="17"/>
  <c r="W112" i="17"/>
  <c r="BR113" i="17"/>
  <c r="BR141" i="17"/>
  <c r="BJ225" i="17"/>
  <c r="BJ223" i="17"/>
  <c r="BJ209" i="17"/>
  <c r="BJ212" i="17"/>
  <c r="BJ211" i="17"/>
  <c r="BJ224" i="17"/>
  <c r="BJ222" i="17"/>
  <c r="BJ210" i="17"/>
  <c r="BS128" i="17"/>
  <c r="BS113" i="17"/>
  <c r="BS155" i="17"/>
  <c r="BS98" i="17"/>
  <c r="AL169" i="17"/>
  <c r="AF181" i="17"/>
  <c r="BT166" i="17"/>
  <c r="BS127" i="17"/>
  <c r="W99" i="17"/>
  <c r="O225" i="17"/>
  <c r="O211" i="17"/>
  <c r="O212" i="17"/>
  <c r="O222" i="17"/>
  <c r="O223" i="17"/>
  <c r="O224" i="17"/>
  <c r="O209" i="17"/>
  <c r="O210" i="17"/>
  <c r="N184" i="17"/>
  <c r="N183" i="17"/>
  <c r="N196" i="17"/>
  <c r="N197" i="17"/>
  <c r="BS196" i="17"/>
  <c r="BS197" i="17"/>
  <c r="BS184" i="17"/>
  <c r="BS183" i="17"/>
  <c r="BS194" i="17"/>
  <c r="N111" i="17"/>
  <c r="N140" i="17"/>
  <c r="N169" i="17"/>
  <c r="N155" i="17"/>
  <c r="N168" i="17"/>
  <c r="N113" i="17"/>
  <c r="N128" i="17"/>
  <c r="N99" i="17"/>
  <c r="N100" i="17"/>
  <c r="N127" i="17"/>
  <c r="N156" i="17"/>
  <c r="N112" i="17"/>
  <c r="N141" i="17"/>
  <c r="E140" i="17"/>
  <c r="E155" i="17"/>
  <c r="E112" i="17"/>
  <c r="E99" i="17"/>
  <c r="E113" i="17"/>
  <c r="E156" i="17"/>
  <c r="E128" i="17"/>
  <c r="E168" i="17"/>
  <c r="E169" i="17"/>
  <c r="E100" i="17"/>
  <c r="E127" i="17"/>
  <c r="E141" i="17"/>
  <c r="BR155" i="17"/>
  <c r="BR196" i="17"/>
  <c r="BR184" i="17"/>
  <c r="BR197" i="17"/>
  <c r="BR183" i="17"/>
  <c r="AD183" i="17"/>
  <c r="AD196" i="17"/>
  <c r="AD184" i="17"/>
  <c r="AD197" i="17"/>
  <c r="AT156" i="17"/>
  <c r="AT157" i="17" s="1"/>
  <c r="AT128" i="17"/>
  <c r="AT129" i="17" s="1"/>
  <c r="AT100" i="17"/>
  <c r="AT101" i="17" s="1"/>
  <c r="F99" i="17"/>
  <c r="F112" i="17"/>
  <c r="F168" i="17"/>
  <c r="F156" i="17"/>
  <c r="F127" i="17"/>
  <c r="F113" i="17"/>
  <c r="F140" i="17"/>
  <c r="F100" i="17"/>
  <c r="F169" i="17"/>
  <c r="F128" i="17"/>
  <c r="F141" i="17"/>
  <c r="F155" i="17"/>
  <c r="AV100" i="17"/>
  <c r="AV99" i="17"/>
  <c r="AV156" i="17"/>
  <c r="AV168" i="17"/>
  <c r="AV128" i="17"/>
  <c r="AV141" i="17"/>
  <c r="AV140" i="17"/>
  <c r="AV169" i="17"/>
  <c r="AV112" i="17"/>
  <c r="AV127" i="17"/>
  <c r="AV113" i="17"/>
  <c r="AV155" i="17"/>
  <c r="BB169" i="17"/>
  <c r="BB170" i="17" s="1"/>
  <c r="BB141" i="17"/>
  <c r="BB142" i="17" s="1"/>
  <c r="BB100" i="17"/>
  <c r="BB101" i="17" s="1"/>
  <c r="BB113" i="17"/>
  <c r="BB114" i="17" s="1"/>
  <c r="BB128" i="17"/>
  <c r="BB129" i="17" s="1"/>
  <c r="BB156" i="17"/>
  <c r="BB157" i="17" s="1"/>
  <c r="AT184" i="17"/>
  <c r="AT185" i="17" s="1"/>
  <c r="BT184" i="17"/>
  <c r="BT183" i="17"/>
  <c r="BT196" i="17"/>
  <c r="BT197" i="17"/>
  <c r="D196" i="17"/>
  <c r="D197" i="17"/>
  <c r="D184" i="17"/>
  <c r="D183" i="17"/>
  <c r="BL166" i="17"/>
  <c r="BL155" i="17"/>
  <c r="O183" i="17"/>
  <c r="O196" i="17"/>
  <c r="O197" i="17"/>
  <c r="O184" i="17"/>
  <c r="AE197" i="17"/>
  <c r="AE196" i="17"/>
  <c r="AE183" i="17"/>
  <c r="AE184" i="17"/>
  <c r="BR169" i="17"/>
  <c r="O169" i="17"/>
  <c r="O168" i="17"/>
  <c r="O141" i="17"/>
  <c r="O128" i="17"/>
  <c r="O155" i="17"/>
  <c r="O113" i="17"/>
  <c r="O112" i="17"/>
  <c r="O156" i="17"/>
  <c r="O99" i="17"/>
  <c r="O140" i="17"/>
  <c r="O100" i="17"/>
  <c r="O127" i="17"/>
  <c r="F196" i="17"/>
  <c r="F183" i="17"/>
  <c r="F197" i="17"/>
  <c r="F184" i="17"/>
  <c r="N125" i="17"/>
  <c r="D100" i="17"/>
  <c r="D140" i="17"/>
  <c r="D156" i="17"/>
  <c r="D128" i="17"/>
  <c r="D112" i="17"/>
  <c r="D99" i="17"/>
  <c r="D168" i="17"/>
  <c r="D141" i="17"/>
  <c r="D113" i="17"/>
  <c r="D155" i="17"/>
  <c r="D127" i="17"/>
  <c r="D169" i="17"/>
  <c r="D167" i="17"/>
  <c r="N98" i="17"/>
  <c r="D154" i="17"/>
  <c r="AV184" i="17"/>
  <c r="AV183" i="17"/>
  <c r="AV197" i="17"/>
  <c r="AV196" i="17"/>
  <c r="N97" i="17"/>
  <c r="BJ113" i="17"/>
  <c r="BJ99" i="17"/>
  <c r="BJ155" i="17"/>
  <c r="BJ169" i="17"/>
  <c r="BJ140" i="17"/>
  <c r="BJ112" i="17"/>
  <c r="BJ127" i="17"/>
  <c r="BJ141" i="17"/>
  <c r="BJ128" i="17"/>
  <c r="BJ168" i="17"/>
  <c r="BJ156" i="17"/>
  <c r="BJ100" i="17"/>
  <c r="O195" i="17"/>
  <c r="AL197" i="17"/>
  <c r="AL183" i="17"/>
  <c r="AL184" i="17"/>
  <c r="AL196" i="17"/>
  <c r="BB197" i="17"/>
  <c r="BB198" i="17" s="1"/>
  <c r="BB184" i="17"/>
  <c r="BB185" i="17" s="1"/>
  <c r="AL168" i="17"/>
  <c r="AL156" i="17"/>
  <c r="BL183" i="17"/>
  <c r="BL182" i="17"/>
  <c r="BL196" i="17"/>
  <c r="BL184" i="17"/>
  <c r="BL197" i="17"/>
  <c r="E184" i="17"/>
  <c r="E196" i="17"/>
  <c r="E197" i="17"/>
  <c r="E183" i="17"/>
  <c r="BT128" i="17"/>
  <c r="BT99" i="17"/>
  <c r="BT112" i="17"/>
  <c r="BT155" i="17"/>
  <c r="BT127" i="17"/>
  <c r="BT113" i="17"/>
  <c r="BT169" i="17"/>
  <c r="BT156" i="17"/>
  <c r="BT100" i="17"/>
  <c r="BT140" i="17"/>
  <c r="BT141" i="17"/>
  <c r="BT168" i="17"/>
  <c r="BS195" i="17"/>
  <c r="N110" i="17"/>
  <c r="D126" i="17"/>
  <c r="D139" i="17"/>
  <c r="W185" i="17"/>
  <c r="BS181" i="17"/>
  <c r="BS182" i="17"/>
  <c r="BL153" i="17"/>
  <c r="P155" i="17"/>
  <c r="P100" i="17"/>
  <c r="P99" i="17"/>
  <c r="P113" i="17"/>
  <c r="P127" i="17"/>
  <c r="P112" i="17"/>
  <c r="P156" i="17"/>
  <c r="P128" i="17"/>
  <c r="P168" i="17"/>
  <c r="P141" i="17"/>
  <c r="P140" i="17"/>
  <c r="P169" i="17"/>
  <c r="BJ183" i="17"/>
  <c r="BJ197" i="17"/>
  <c r="BJ184" i="17"/>
  <c r="BJ196" i="17"/>
  <c r="AL155" i="17"/>
  <c r="BJ194" i="17"/>
  <c r="W198" i="17"/>
  <c r="BK198" i="17"/>
  <c r="BJ182" i="17"/>
  <c r="P166" i="17"/>
  <c r="P153" i="17"/>
  <c r="O181" i="17"/>
  <c r="E195" i="17"/>
  <c r="E182" i="17"/>
  <c r="E194" i="17"/>
  <c r="E181" i="17"/>
  <c r="BR195" i="17"/>
  <c r="BR182" i="17"/>
  <c r="AV195" i="17"/>
  <c r="AV181" i="17"/>
  <c r="AV182" i="17"/>
  <c r="AV194" i="17"/>
  <c r="BT110" i="17"/>
  <c r="N153" i="17"/>
  <c r="N166" i="17"/>
  <c r="AD195" i="17"/>
  <c r="AD181" i="17"/>
  <c r="AD194" i="17"/>
  <c r="E166" i="17"/>
  <c r="E153" i="17"/>
  <c r="BT125" i="17"/>
  <c r="N181" i="17"/>
  <c r="N194" i="17"/>
  <c r="N195" i="17"/>
  <c r="N182" i="17"/>
  <c r="BT195" i="17"/>
  <c r="BT182" i="17"/>
  <c r="BT181" i="17"/>
  <c r="BT194" i="17"/>
  <c r="D182" i="17"/>
  <c r="D195" i="17"/>
  <c r="BJ153" i="17"/>
  <c r="BJ166" i="17"/>
  <c r="BJ97" i="17"/>
  <c r="BR167" i="17"/>
  <c r="BR154" i="17"/>
  <c r="BT167" i="17"/>
  <c r="BT154" i="17"/>
  <c r="BS154" i="17"/>
  <c r="BT98" i="17"/>
  <c r="O154" i="17"/>
  <c r="O167" i="17"/>
  <c r="N139" i="17"/>
  <c r="BL125" i="17"/>
  <c r="BT138" i="17"/>
  <c r="P167" i="17"/>
  <c r="P154" i="17"/>
  <c r="V167" i="17"/>
  <c r="V154" i="17"/>
  <c r="P110" i="17"/>
  <c r="BL126" i="17"/>
  <c r="BL154" i="17"/>
  <c r="BL167" i="17"/>
  <c r="P111" i="17"/>
  <c r="BJ167" i="17"/>
  <c r="BJ154" i="17"/>
  <c r="BT139" i="17"/>
  <c r="P97" i="17"/>
  <c r="BS167" i="17"/>
  <c r="AV154" i="17"/>
  <c r="AV167" i="17"/>
  <c r="BK167" i="17"/>
  <c r="BK154" i="17"/>
  <c r="BT126" i="17"/>
  <c r="BT111" i="17"/>
  <c r="N126" i="17"/>
  <c r="N154" i="17"/>
  <c r="N167" i="17"/>
  <c r="E154" i="17"/>
  <c r="E167" i="17"/>
  <c r="BL110" i="17"/>
  <c r="P98" i="17"/>
  <c r="N138" i="17"/>
  <c r="BT97" i="17"/>
  <c r="E125" i="17"/>
  <c r="E138" i="17"/>
  <c r="E126" i="17"/>
  <c r="E139" i="17"/>
  <c r="BJ98" i="17"/>
  <c r="BJ139" i="17"/>
  <c r="BJ110" i="17"/>
  <c r="BJ125" i="17"/>
  <c r="BJ138" i="17"/>
  <c r="BJ126" i="17"/>
  <c r="BR139" i="17"/>
  <c r="BR126" i="17"/>
  <c r="AV138" i="17"/>
  <c r="AV126" i="17"/>
  <c r="AV125" i="17"/>
  <c r="AV139" i="17"/>
  <c r="V139" i="17"/>
  <c r="V138" i="17"/>
  <c r="V126" i="17"/>
  <c r="O138" i="17"/>
  <c r="O125" i="17"/>
  <c r="O126" i="17"/>
  <c r="O139" i="17"/>
  <c r="BK138" i="17"/>
  <c r="BK125" i="17"/>
  <c r="BK126" i="17"/>
  <c r="BK139" i="17"/>
  <c r="P138" i="17"/>
  <c r="P126" i="17"/>
  <c r="P125" i="17"/>
  <c r="P139" i="17"/>
  <c r="V110" i="17"/>
  <c r="V98" i="17"/>
  <c r="V111" i="17"/>
  <c r="BK98" i="17"/>
  <c r="BK111" i="17"/>
  <c r="BK110" i="17"/>
  <c r="BK97" i="17"/>
  <c r="O110" i="17"/>
  <c r="O111" i="17"/>
  <c r="O97" i="17"/>
  <c r="O98" i="17"/>
  <c r="E98" i="17"/>
  <c r="E110" i="17"/>
  <c r="E97" i="17"/>
  <c r="E111" i="17"/>
  <c r="BR98" i="17"/>
  <c r="BR111" i="17"/>
  <c r="AV110" i="17"/>
  <c r="AV111" i="17"/>
  <c r="AV97" i="17"/>
  <c r="AV98" i="17"/>
  <c r="AO185" i="17" l="1"/>
  <c r="Q185" i="17"/>
  <c r="AW226" i="17"/>
  <c r="Q198" i="17"/>
  <c r="AW213" i="17"/>
  <c r="AO213" i="17"/>
  <c r="AO101" i="17"/>
  <c r="BM185" i="17"/>
  <c r="AO129" i="17"/>
  <c r="AO157" i="17"/>
  <c r="X185" i="17"/>
  <c r="Q129" i="17"/>
  <c r="Y185" i="17"/>
  <c r="AO114" i="17"/>
  <c r="X198" i="17"/>
  <c r="AG183" i="17"/>
  <c r="AG182" i="17"/>
  <c r="V213" i="17"/>
  <c r="BU170" i="17"/>
  <c r="AW101" i="17"/>
  <c r="BU101" i="17"/>
  <c r="BM114" i="17"/>
  <c r="BK213" i="17"/>
  <c r="AW157" i="17"/>
  <c r="AO226" i="17"/>
  <c r="BM129" i="17"/>
  <c r="Q157" i="17"/>
  <c r="Q142" i="17"/>
  <c r="V198" i="17"/>
  <c r="Q101" i="17"/>
  <c r="BU142" i="17"/>
  <c r="V226" i="17"/>
  <c r="AG197" i="17"/>
  <c r="BU114" i="17"/>
  <c r="BU129" i="17"/>
  <c r="AW170" i="17"/>
  <c r="AW198" i="17"/>
  <c r="Q213" i="17"/>
  <c r="AW185" i="17"/>
  <c r="AM185" i="17"/>
  <c r="Q170" i="17"/>
  <c r="BM226" i="17"/>
  <c r="AG184" i="17"/>
  <c r="BK226" i="17"/>
  <c r="BM101" i="17"/>
  <c r="AO198" i="17"/>
  <c r="AO170" i="17"/>
  <c r="BE128" i="17"/>
  <c r="BE129" i="17" s="1"/>
  <c r="BE100" i="17"/>
  <c r="BE101" i="17" s="1"/>
  <c r="BE169" i="17"/>
  <c r="BE170" i="17" s="1"/>
  <c r="BE156" i="17"/>
  <c r="BE157" i="17" s="1"/>
  <c r="BE113" i="17"/>
  <c r="BE114" i="17" s="1"/>
  <c r="BE141" i="17"/>
  <c r="BE142" i="17" s="1"/>
  <c r="AG196" i="17"/>
  <c r="AW129" i="17"/>
  <c r="Y139" i="17"/>
  <c r="Y155" i="17"/>
  <c r="Y154" i="17"/>
  <c r="Y141" i="17"/>
  <c r="Y98" i="17"/>
  <c r="Y113" i="17"/>
  <c r="Y169" i="17"/>
  <c r="Y156" i="17"/>
  <c r="Y100" i="17"/>
  <c r="Y128" i="17"/>
  <c r="Y112" i="17"/>
  <c r="Y140" i="17"/>
  <c r="Y127" i="17"/>
  <c r="Y99" i="17"/>
  <c r="Y168" i="17"/>
  <c r="Y167" i="17"/>
  <c r="Y138" i="17"/>
  <c r="Y111" i="17"/>
  <c r="Y110" i="17"/>
  <c r="Y126" i="17"/>
  <c r="BE212" i="17"/>
  <c r="BE213" i="17" s="1"/>
  <c r="BE225" i="17"/>
  <c r="BE226" i="17" s="1"/>
  <c r="AO142" i="17"/>
  <c r="Q226" i="17"/>
  <c r="AW114" i="17"/>
  <c r="BM170" i="17"/>
  <c r="BU198" i="17"/>
  <c r="AW142" i="17"/>
  <c r="BM198" i="17"/>
  <c r="Y198" i="17"/>
  <c r="BU213" i="17"/>
  <c r="BM213" i="17"/>
  <c r="BM142" i="17"/>
  <c r="BU185" i="17"/>
  <c r="BM157" i="17"/>
  <c r="Y225" i="17"/>
  <c r="Y224" i="17"/>
  <c r="Y222" i="17"/>
  <c r="Y211" i="17"/>
  <c r="Y212" i="17"/>
  <c r="Y223" i="17"/>
  <c r="Y166" i="17"/>
  <c r="Y210" i="17"/>
  <c r="BU226" i="17"/>
  <c r="BE184" i="17"/>
  <c r="BE185" i="17" s="1"/>
  <c r="BE197" i="17"/>
  <c r="BE198" i="17" s="1"/>
  <c r="BU157" i="17"/>
  <c r="Q114" i="17"/>
  <c r="AG194" i="17"/>
  <c r="AG181" i="17"/>
  <c r="AG195" i="17"/>
  <c r="V185" i="17"/>
  <c r="BS213" i="17"/>
  <c r="AM129" i="17"/>
  <c r="AN129" i="17"/>
  <c r="BR226" i="17"/>
  <c r="BL142" i="17"/>
  <c r="AL101" i="17"/>
  <c r="AM114" i="17"/>
  <c r="AL142" i="17"/>
  <c r="BL114" i="17"/>
  <c r="BL101" i="17"/>
  <c r="AN101" i="17"/>
  <c r="AV226" i="17"/>
  <c r="AN142" i="17"/>
  <c r="AV213" i="17"/>
  <c r="BS226" i="17"/>
  <c r="P185" i="17"/>
  <c r="AM101" i="17"/>
  <c r="AL198" i="17"/>
  <c r="X129" i="17"/>
  <c r="AN213" i="17"/>
  <c r="AN157" i="17"/>
  <c r="AN198" i="17"/>
  <c r="AN170" i="17"/>
  <c r="P198" i="17"/>
  <c r="X142" i="17"/>
  <c r="E226" i="17"/>
  <c r="W170" i="17"/>
  <c r="BS129" i="17"/>
  <c r="BS142" i="17"/>
  <c r="AM226" i="17"/>
  <c r="W129" i="17"/>
  <c r="X226" i="17"/>
  <c r="BJ213" i="17"/>
  <c r="X114" i="17"/>
  <c r="E213" i="17"/>
  <c r="X170" i="17"/>
  <c r="X101" i="17"/>
  <c r="D213" i="17"/>
  <c r="BT213" i="17"/>
  <c r="D226" i="17"/>
  <c r="F213" i="17"/>
  <c r="X213" i="17"/>
  <c r="AD101" i="17"/>
  <c r="W101" i="17"/>
  <c r="AF198" i="17"/>
  <c r="I18" i="55" s="1"/>
  <c r="W157" i="17"/>
  <c r="X157" i="17"/>
  <c r="AF226" i="17"/>
  <c r="X18" i="55" s="1"/>
  <c r="AM213" i="17"/>
  <c r="F198" i="17"/>
  <c r="D157" i="17"/>
  <c r="AF213" i="17"/>
  <c r="X8" i="55" s="1"/>
  <c r="BL226" i="17"/>
  <c r="AE185" i="17"/>
  <c r="P226" i="17"/>
  <c r="AD114" i="17"/>
  <c r="BJ185" i="17"/>
  <c r="BR198" i="17"/>
  <c r="W142" i="17"/>
  <c r="D170" i="17"/>
  <c r="BS114" i="17"/>
  <c r="BR213" i="17"/>
  <c r="G184" i="17"/>
  <c r="G196" i="17"/>
  <c r="G183" i="17"/>
  <c r="G197" i="17"/>
  <c r="G181" i="17"/>
  <c r="G194" i="17"/>
  <c r="G195" i="17"/>
  <c r="G182" i="17"/>
  <c r="G211" i="17"/>
  <c r="G224" i="17"/>
  <c r="G212" i="17"/>
  <c r="G225" i="17"/>
  <c r="G153" i="17"/>
  <c r="G222" i="17"/>
  <c r="G166" i="17"/>
  <c r="G209" i="17"/>
  <c r="G210" i="17"/>
  <c r="G223" i="17"/>
  <c r="D129" i="17"/>
  <c r="W213" i="17"/>
  <c r="G168" i="17"/>
  <c r="G140" i="17"/>
  <c r="G112" i="17"/>
  <c r="G99" i="17"/>
  <c r="G156" i="17"/>
  <c r="G100" i="17"/>
  <c r="G155" i="17"/>
  <c r="G169" i="17"/>
  <c r="G128" i="17"/>
  <c r="G127" i="17"/>
  <c r="G113" i="17"/>
  <c r="G141" i="17"/>
  <c r="G126" i="17"/>
  <c r="G98" i="17"/>
  <c r="G125" i="17"/>
  <c r="G167" i="17"/>
  <c r="G154" i="17"/>
  <c r="G139" i="17"/>
  <c r="G97" i="17"/>
  <c r="G110" i="17"/>
  <c r="G138" i="17"/>
  <c r="G111" i="17"/>
  <c r="W114" i="17"/>
  <c r="D114" i="17"/>
  <c r="AD129" i="17"/>
  <c r="BS101" i="17"/>
  <c r="P213" i="17"/>
  <c r="AF129" i="17"/>
  <c r="G8" i="55" s="1"/>
  <c r="AF114" i="17"/>
  <c r="F18" i="55" s="1"/>
  <c r="O213" i="17"/>
  <c r="AE198" i="17"/>
  <c r="BJ226" i="17"/>
  <c r="AE226" i="17"/>
  <c r="D142" i="17"/>
  <c r="BL198" i="17"/>
  <c r="O198" i="17"/>
  <c r="AF101" i="17"/>
  <c r="F8" i="55" s="1"/>
  <c r="F226" i="17"/>
  <c r="AD226" i="17"/>
  <c r="AD213" i="17"/>
  <c r="N101" i="17"/>
  <c r="AD157" i="17"/>
  <c r="O226" i="17"/>
  <c r="BL213" i="17"/>
  <c r="BS198" i="17"/>
  <c r="BT226" i="17"/>
  <c r="N213" i="17"/>
  <c r="N226" i="17"/>
  <c r="AD170" i="17"/>
  <c r="AU213" i="17"/>
  <c r="W226" i="17"/>
  <c r="D101" i="17"/>
  <c r="AL226" i="17"/>
  <c r="AE213" i="17"/>
  <c r="D198" i="17"/>
  <c r="BL185" i="17"/>
  <c r="AF185" i="17"/>
  <c r="I8" i="55" s="1"/>
  <c r="AL213" i="17"/>
  <c r="D185" i="17"/>
  <c r="AU185" i="17"/>
  <c r="BJ198" i="17"/>
  <c r="BS185" i="17"/>
  <c r="N185" i="17"/>
  <c r="AL157" i="17"/>
  <c r="F170" i="17"/>
  <c r="F114" i="17"/>
  <c r="O185" i="17"/>
  <c r="BT185" i="17"/>
  <c r="BR170" i="17"/>
  <c r="BR185" i="17"/>
  <c r="AV198" i="17"/>
  <c r="N142" i="17"/>
  <c r="N198" i="17"/>
  <c r="AD198" i="17"/>
  <c r="BT129" i="17"/>
  <c r="AD185" i="17"/>
  <c r="BT198" i="17"/>
  <c r="AV185" i="17"/>
  <c r="AL185" i="17"/>
  <c r="BJ157" i="17"/>
  <c r="AM170" i="17"/>
  <c r="AM157" i="17"/>
  <c r="AL114" i="17"/>
  <c r="N129" i="17"/>
  <c r="AF157" i="17"/>
  <c r="H8" i="55" s="1"/>
  <c r="N157" i="17"/>
  <c r="N114" i="17"/>
  <c r="P114" i="17"/>
  <c r="P170" i="17"/>
  <c r="BT142" i="17"/>
  <c r="E129" i="17"/>
  <c r="BR157" i="17"/>
  <c r="O142" i="17"/>
  <c r="AE170" i="17"/>
  <c r="V157" i="17"/>
  <c r="BJ101" i="17"/>
  <c r="F185" i="17"/>
  <c r="BL129" i="17"/>
  <c r="BJ129" i="17"/>
  <c r="BT114" i="17"/>
  <c r="AV157" i="17"/>
  <c r="V170" i="17"/>
  <c r="AV170" i="17"/>
  <c r="BJ170" i="17"/>
  <c r="O157" i="17"/>
  <c r="BS157" i="17"/>
  <c r="F101" i="17"/>
  <c r="E185" i="17"/>
  <c r="BK157" i="17"/>
  <c r="AL129" i="17"/>
  <c r="O170" i="17"/>
  <c r="BT157" i="17"/>
  <c r="AU157" i="17"/>
  <c r="BS170" i="17"/>
  <c r="BR142" i="17"/>
  <c r="P101" i="17"/>
  <c r="BL157" i="17"/>
  <c r="BL170" i="17"/>
  <c r="AF170" i="17"/>
  <c r="H18" i="55" s="1"/>
  <c r="BT101" i="17"/>
  <c r="BT170" i="17"/>
  <c r="AE157" i="17"/>
  <c r="AE129" i="17"/>
  <c r="AE114" i="17"/>
  <c r="BK170" i="17"/>
  <c r="P157" i="17"/>
  <c r="V101" i="17"/>
  <c r="BK142" i="17"/>
  <c r="N170" i="17"/>
  <c r="AE101" i="17"/>
  <c r="AL170" i="17"/>
  <c r="E198" i="17"/>
  <c r="BJ114" i="17"/>
  <c r="O101" i="17"/>
  <c r="P142" i="17"/>
  <c r="BK129" i="17"/>
  <c r="AU129" i="17"/>
  <c r="AV142" i="17"/>
  <c r="BR129" i="17"/>
  <c r="BJ142" i="17"/>
  <c r="P129" i="17"/>
  <c r="O129" i="17"/>
  <c r="E170" i="17"/>
  <c r="F129" i="17"/>
  <c r="V129" i="17"/>
  <c r="F157" i="17"/>
  <c r="V142" i="17"/>
  <c r="E157" i="17"/>
  <c r="F142" i="17"/>
  <c r="AV129" i="17"/>
  <c r="E114" i="17"/>
  <c r="BR101" i="17"/>
  <c r="E142" i="17"/>
  <c r="BK114" i="17"/>
  <c r="AV101" i="17"/>
  <c r="O114" i="17"/>
  <c r="AV114" i="17"/>
  <c r="AU101" i="17"/>
  <c r="BR114" i="17"/>
  <c r="V114" i="17"/>
  <c r="BK101" i="17"/>
  <c r="E101" i="17"/>
  <c r="AG198" i="17" l="1"/>
  <c r="AG185" i="17"/>
  <c r="Y170" i="17"/>
  <c r="Y101" i="17"/>
  <c r="Y157" i="17"/>
  <c r="Y129" i="17"/>
  <c r="Y213" i="17"/>
  <c r="Y114" i="17"/>
  <c r="Y142" i="17"/>
  <c r="Y226" i="17"/>
  <c r="G157" i="17"/>
  <c r="G129" i="17"/>
  <c r="G185" i="17"/>
  <c r="G142" i="17"/>
  <c r="G114" i="17"/>
  <c r="G213" i="17"/>
  <c r="G198" i="17"/>
  <c r="G101" i="17"/>
  <c r="G170" i="17"/>
  <c r="G226" i="17"/>
</calcChain>
</file>

<file path=xl/comments1.xml><?xml version="1.0" encoding="utf-8"?>
<comments xmlns="http://schemas.openxmlformats.org/spreadsheetml/2006/main">
  <authors>
    <author>Author</author>
  </authors>
  <commentList>
    <comment ref="J9" authorId="0">
      <text>
        <r>
          <rPr>
            <b/>
            <sz val="9"/>
            <color indexed="81"/>
            <rFont val="Tahoma"/>
            <family val="2"/>
          </rPr>
          <t>Author:</t>
        </r>
        <r>
          <rPr>
            <sz val="9"/>
            <color indexed="81"/>
            <rFont val="Tahoma"/>
            <family val="2"/>
          </rPr>
          <t xml:space="preserve">
split 50/50 Atlantic &amp; Northsea</t>
        </r>
      </text>
    </comment>
    <comment ref="K9" authorId="0">
      <text>
        <r>
          <rPr>
            <b/>
            <sz val="9"/>
            <color indexed="81"/>
            <rFont val="Tahoma"/>
            <family val="2"/>
          </rPr>
          <t>Author:</t>
        </r>
        <r>
          <rPr>
            <sz val="9"/>
            <color indexed="81"/>
            <rFont val="Tahoma"/>
            <family val="2"/>
          </rPr>
          <t xml:space="preserve">
split 50/50 Atlantic &amp; Northsea</t>
        </r>
      </text>
    </comment>
    <comment ref="J13" authorId="0">
      <text>
        <r>
          <rPr>
            <b/>
            <sz val="9"/>
            <color indexed="81"/>
            <rFont val="Tahoma"/>
            <family val="2"/>
          </rPr>
          <t>Author:</t>
        </r>
        <r>
          <rPr>
            <sz val="9"/>
            <color indexed="81"/>
            <rFont val="Tahoma"/>
            <family val="2"/>
          </rPr>
          <t xml:space="preserve">
split 50/50 Atlantic &amp; Northsea</t>
        </r>
      </text>
    </comment>
    <comment ref="K13" authorId="0">
      <text>
        <r>
          <rPr>
            <b/>
            <sz val="9"/>
            <color indexed="81"/>
            <rFont val="Tahoma"/>
            <family val="2"/>
          </rPr>
          <t>Author:</t>
        </r>
        <r>
          <rPr>
            <sz val="9"/>
            <color indexed="81"/>
            <rFont val="Tahoma"/>
            <family val="2"/>
          </rPr>
          <t xml:space="preserve">
split 50/50 Atlantic &amp; Northsea</t>
        </r>
      </text>
    </comment>
    <comment ref="J18" authorId="0">
      <text>
        <r>
          <rPr>
            <b/>
            <sz val="9"/>
            <color indexed="81"/>
            <rFont val="Tahoma"/>
            <family val="2"/>
          </rPr>
          <t>Author:</t>
        </r>
        <r>
          <rPr>
            <sz val="9"/>
            <color indexed="81"/>
            <rFont val="Tahoma"/>
            <family val="2"/>
          </rPr>
          <t xml:space="preserve">
new figure from latest country fiche Feb 2014: 27%</t>
        </r>
      </text>
    </comment>
    <comment ref="K18" authorId="0">
      <text>
        <r>
          <rPr>
            <b/>
            <sz val="9"/>
            <color indexed="81"/>
            <rFont val="Tahoma"/>
            <family val="2"/>
          </rPr>
          <t>Author:</t>
        </r>
        <r>
          <rPr>
            <sz val="9"/>
            <color indexed="81"/>
            <rFont val="Tahoma"/>
            <family val="2"/>
          </rPr>
          <t xml:space="preserve">
new figure from latest country fiche Feb 2014: 27%</t>
        </r>
      </text>
    </comment>
    <comment ref="J30" authorId="0">
      <text>
        <r>
          <rPr>
            <b/>
            <sz val="9"/>
            <color indexed="81"/>
            <rFont val="Tahoma"/>
            <family val="2"/>
          </rPr>
          <t>Author:</t>
        </r>
        <r>
          <rPr>
            <sz val="9"/>
            <color indexed="81"/>
            <rFont val="Tahoma"/>
            <family val="2"/>
          </rPr>
          <t xml:space="preserve">
split 50/50 Atlantic &amp; Northsea</t>
        </r>
      </text>
    </comment>
    <comment ref="K30" authorId="0">
      <text>
        <r>
          <rPr>
            <b/>
            <sz val="9"/>
            <color indexed="81"/>
            <rFont val="Tahoma"/>
            <family val="2"/>
          </rPr>
          <t>Author:</t>
        </r>
        <r>
          <rPr>
            <sz val="9"/>
            <color indexed="81"/>
            <rFont val="Tahoma"/>
            <family val="2"/>
          </rPr>
          <t xml:space="preserve">
split 50/50 Atlantic &amp; Northsea</t>
        </r>
      </text>
    </comment>
    <comment ref="J32" authorId="0">
      <text>
        <r>
          <rPr>
            <b/>
            <sz val="9"/>
            <color indexed="81"/>
            <rFont val="Tahoma"/>
            <family val="2"/>
          </rPr>
          <t>Author:</t>
        </r>
        <r>
          <rPr>
            <sz val="9"/>
            <color indexed="81"/>
            <rFont val="Tahoma"/>
            <family val="2"/>
          </rPr>
          <t xml:space="preserve">
split 50/50 Atlantic &amp; Northsea</t>
        </r>
      </text>
    </comment>
    <comment ref="K32" authorId="0">
      <text>
        <r>
          <rPr>
            <b/>
            <sz val="9"/>
            <color indexed="81"/>
            <rFont val="Tahoma"/>
            <family val="2"/>
          </rPr>
          <t>Author:</t>
        </r>
        <r>
          <rPr>
            <sz val="9"/>
            <color indexed="81"/>
            <rFont val="Tahoma"/>
            <family val="2"/>
          </rPr>
          <t xml:space="preserve">
split 50/50 Atlantic &amp; Northsea</t>
        </r>
      </text>
    </comment>
  </commentList>
</comments>
</file>

<file path=xl/comments2.xml><?xml version="1.0" encoding="utf-8"?>
<comments xmlns="http://schemas.openxmlformats.org/spreadsheetml/2006/main">
  <authors>
    <author>Author</author>
  </authors>
  <commentList>
    <comment ref="A10" authorId="0">
      <text>
        <r>
          <rPr>
            <b/>
            <sz val="8"/>
            <color indexed="81"/>
            <rFont val="Tahoma"/>
            <family val="2"/>
          </rPr>
          <t>Author:</t>
        </r>
        <r>
          <rPr>
            <sz val="8"/>
            <color indexed="81"/>
            <rFont val="Tahoma"/>
            <family val="2"/>
          </rPr>
          <t xml:space="preserve">
MAE 2,1 and 2,2 - Catching fish for human consumption and for animal feeding - no disaggregation </t>
        </r>
      </text>
    </comment>
    <comment ref="A11" authorId="0">
      <text>
        <r>
          <rPr>
            <b/>
            <sz val="8"/>
            <color indexed="81"/>
            <rFont val="Tahoma"/>
            <family val="2"/>
          </rPr>
          <t>Author:</t>
        </r>
        <r>
          <rPr>
            <sz val="8"/>
            <color indexed="81"/>
            <rFont val="Tahoma"/>
            <family val="2"/>
          </rPr>
          <t xml:space="preserve">
MAE 3,2 Marine aquatic products</t>
        </r>
      </text>
    </comment>
    <comment ref="A13" authorId="0">
      <text>
        <r>
          <rPr>
            <b/>
            <sz val="8"/>
            <color indexed="81"/>
            <rFont val="Tahoma"/>
            <family val="2"/>
          </rPr>
          <t>Author:</t>
        </r>
        <r>
          <rPr>
            <sz val="8"/>
            <color indexed="81"/>
            <rFont val="Tahoma"/>
            <family val="2"/>
          </rPr>
          <t xml:space="preserve">
MAE 2,5, - Agriculture on saline soils</t>
        </r>
      </text>
    </comment>
  </commentList>
</comments>
</file>

<file path=xl/comments3.xml><?xml version="1.0" encoding="utf-8"?>
<comments xmlns="http://schemas.openxmlformats.org/spreadsheetml/2006/main">
  <authors>
    <author>Author</author>
  </authors>
  <commentList>
    <comment ref="C17" authorId="0">
      <text>
        <r>
          <rPr>
            <b/>
            <sz val="8"/>
            <color indexed="81"/>
            <rFont val="Tahoma"/>
            <family val="2"/>
          </rPr>
          <t>Author:</t>
        </r>
        <r>
          <rPr>
            <sz val="8"/>
            <color indexed="81"/>
            <rFont val="Tahoma"/>
            <family val="2"/>
          </rPr>
          <t xml:space="preserve">
2011 and 2012 data --&gt; production value </t>
        </r>
      </text>
    </comment>
    <comment ref="C19" authorId="0">
      <text>
        <r>
          <rPr>
            <b/>
            <sz val="8"/>
            <color indexed="81"/>
            <rFont val="Tahoma"/>
            <family val="2"/>
          </rPr>
          <t>Author:</t>
        </r>
        <r>
          <rPr>
            <sz val="8"/>
            <color indexed="81"/>
            <rFont val="Tahoma"/>
            <family val="2"/>
          </rPr>
          <t xml:space="preserve">
MAGRAMA- Macromagnitudes de Pesca Marína
</t>
        </r>
      </text>
    </comment>
  </commentList>
</comments>
</file>

<file path=xl/comments4.xml><?xml version="1.0" encoding="utf-8"?>
<comments xmlns="http://schemas.openxmlformats.org/spreadsheetml/2006/main">
  <authors>
    <author>Author</author>
  </authors>
  <commentList>
    <comment ref="B9" authorId="0">
      <text>
        <r>
          <rPr>
            <b/>
            <sz val="9"/>
            <color indexed="81"/>
            <rFont val="Tahoma"/>
            <charset val="1"/>
          </rPr>
          <t>Author:</t>
        </r>
        <r>
          <rPr>
            <sz val="9"/>
            <color indexed="81"/>
            <rFont val="Tahoma"/>
            <charset val="1"/>
          </rPr>
          <t xml:space="preserve">
exemplary explanation: instead of 52.24 cargo handling (for which no data was available), the code 52.24A was used instead (also due to the fact that it appeared to match better with mea's.
Similar procdure will be applied to other cells with two NACE codes (see beneath)</t>
        </r>
      </text>
    </comment>
    <comment ref="B15" authorId="0">
      <text>
        <r>
          <rPr>
            <b/>
            <sz val="9"/>
            <color indexed="81"/>
            <rFont val="Tahoma"/>
            <charset val="1"/>
          </rPr>
          <t>Author:</t>
        </r>
        <r>
          <rPr>
            <sz val="9"/>
            <color indexed="81"/>
            <rFont val="Tahoma"/>
            <charset val="1"/>
          </rPr>
          <t xml:space="preserve">
exemplary explanation: instead of 52.24 cargo handling (for which no data was available), the code 52.24A was used instead (also due to the fact that it appeared to match better with mea's</t>
        </r>
      </text>
    </comment>
    <comment ref="B20" authorId="0">
      <text>
        <r>
          <rPr>
            <b/>
            <sz val="9"/>
            <color indexed="81"/>
            <rFont val="Tahoma"/>
            <charset val="1"/>
          </rPr>
          <t>Author:</t>
        </r>
        <r>
          <rPr>
            <sz val="9"/>
            <color indexed="81"/>
            <rFont val="Tahoma"/>
            <charset val="1"/>
          </rPr>
          <t xml:space="preserve">
exemplary explanation: instead of 52.24 cargo handling (for which no data was available), the code 52.24A was used instead (also due to the fact that it appeared to match better with mea's</t>
        </r>
      </text>
    </comment>
    <comment ref="B27" authorId="0">
      <text>
        <r>
          <rPr>
            <b/>
            <sz val="9"/>
            <color indexed="81"/>
            <rFont val="Tahoma"/>
            <charset val="1"/>
          </rPr>
          <t>Author:</t>
        </r>
        <r>
          <rPr>
            <sz val="9"/>
            <color indexed="81"/>
            <rFont val="Tahoma"/>
            <charset val="1"/>
          </rPr>
          <t xml:space="preserve">
exemplary explanation: instead of 52.24 cargo handling (for which no data was available), the code 52.24A was used instead (also due to the fact that it appeared to match better with mea's</t>
        </r>
      </text>
    </comment>
  </commentList>
</comments>
</file>

<file path=xl/comments5.xml><?xml version="1.0" encoding="utf-8"?>
<comments xmlns="http://schemas.openxmlformats.org/spreadsheetml/2006/main">
  <authors>
    <author>Author</author>
  </authors>
  <commentList>
    <comment ref="F217" authorId="0">
      <text>
        <r>
          <rPr>
            <b/>
            <sz val="9"/>
            <color indexed="81"/>
            <rFont val="Tahoma"/>
            <family val="2"/>
          </rPr>
          <t>Author:</t>
        </r>
        <r>
          <rPr>
            <sz val="9"/>
            <color indexed="81"/>
            <rFont val="Tahoma"/>
            <family val="2"/>
          </rPr>
          <t xml:space="preserve">
passenger numbers travelling between Ireland and UK, Europe fell by 4% to 4.42 m in 2012</t>
        </r>
      </text>
    </comment>
    <comment ref="F219" authorId="0">
      <text>
        <r>
          <rPr>
            <b/>
            <sz val="9"/>
            <color indexed="81"/>
            <rFont val="Tahoma"/>
            <family val="2"/>
          </rPr>
          <t>Author:</t>
        </r>
        <r>
          <rPr>
            <sz val="9"/>
            <color indexed="81"/>
            <rFont val="Tahoma"/>
            <family val="2"/>
          </rPr>
          <t xml:space="preserve">
total volume of landings by the IE fleet of fish for human consumption amounted to 314,200 tonnes of seafood. The total volume of landings increased by 27% , due to the catches in boarfish (increase of 68,000 tonnes during that period), EP, 2013: Fisheries in Ireland. P. 22</t>
        </r>
      </text>
    </comment>
    <comment ref="F221" authorId="0">
      <text>
        <r>
          <rPr>
            <b/>
            <sz val="9"/>
            <color indexed="81"/>
            <rFont val="Tahoma"/>
            <family val="2"/>
          </rPr>
          <t>Author:</t>
        </r>
        <r>
          <rPr>
            <sz val="9"/>
            <color indexed="81"/>
            <rFont val="Tahoma"/>
            <family val="2"/>
          </rPr>
          <t xml:space="preserve">
11% increase from 2008 to 2009 with 47,400 tonnes in 2009 as total output of the sector. Acc. To Department of Agriculture, Food and the Marine, Annual Review of and Outlook for Agriculture, Fisheries and Food. </t>
        </r>
      </text>
    </comment>
    <comment ref="F225" authorId="0">
      <text>
        <r>
          <rPr>
            <b/>
            <sz val="9"/>
            <color indexed="81"/>
            <rFont val="Tahoma"/>
            <family val="2"/>
          </rPr>
          <t>Author:</t>
        </r>
        <r>
          <rPr>
            <sz val="9"/>
            <color indexed="81"/>
            <rFont val="Tahoma"/>
            <family val="2"/>
          </rPr>
          <t xml:space="preserve">
increase of 80% of cruise vessels visiting Ireland between 2002 and 2012. See IMDO, 2013: The Maritime Transport Economist, Vol. 10; hence </t>
        </r>
      </text>
    </comment>
  </commentList>
</comments>
</file>

<file path=xl/sharedStrings.xml><?xml version="1.0" encoding="utf-8"?>
<sst xmlns="http://schemas.openxmlformats.org/spreadsheetml/2006/main" count="54405" uniqueCount="5307">
  <si>
    <t>NACE_R2</t>
  </si>
  <si>
    <t>C3315 - Repair and maintenance of ships and boats</t>
  </si>
  <si>
    <t>rolling time bookmark</t>
  </si>
  <si>
    <t>http://appsso.eurostat.ec.europa.eu/nui/show.do?query=BOOKMARK_DS-120933_QID_7BF4B68B_UID_-3F171EB0&amp;layout=TIME,C,X,0;GEO,B,Y,0;NACE_R2,B,Z,0;INDIC_SB,B,Z,1;INDICATORS,C,Z,2;&amp;zSelection=DS-120933NACE_R2,C3011;DS-120933INDICATORS,OBS_FLAG;DS-120933INDIC_SB,V12150;&amp;rankName1=INDIC-SB_1_2_-1_2&amp;rankName2=INDICATORS_1_2_-1_2&amp;rankName3=NACE-R2_1_2_0_1&amp;rankName4=TIME_1_0_0_0&amp;rankName5=GEO_1_2_0_1&amp;sortC=ASC_-1_FIRST&amp;rStp=&amp;cStp=&amp;rDCh=&amp;cDCh=&amp;rDM=true&amp;cDM=true&amp;footnes=false&amp;empty=false&amp;wai=false&amp;time_mode=ROLLING&amp;lang=EN&amp;cfo=%23%23%23%2C%23%23%23.%23%23%23</t>
  </si>
  <si>
    <t>fixed time bookmark</t>
  </si>
  <si>
    <t>http://appsso.eurostat.ec.europa.eu/nui/show.do?query=BOOKMARK_DS-120933_QID_DD9850B_UID_-3F171EB0&amp;layout=TIME,C,X,0;GEO,B,Y,0;NACE_R2,B,Z,0;INDIC_SB,B,Z,1;INDICATORS,C,Z,2;&amp;zSelection=DS-120933NACE_R2,C3011;DS-120933INDICATORS,OBS_FLAG;DS-120933INDIC_SB,V12150;&amp;rankName1=INDIC-SB_1_2_-1_2&amp;rankName2=INDICATORS_1_2_-1_2&amp;rankName3=NACE-R2_1_2_0_1&amp;rankName4=TIME_1_0_0_0&amp;rankName5=GEO_1_2_0_1&amp;sortC=ASC_-1_FIRST&amp;rStp=&amp;cStp=&amp;rDCh=&amp;cDCh=&amp;rDM=true&amp;cDM=true&amp;footnes=false&amp;empty=false&amp;wai=false&amp;time_mode=NONE&amp;lang=EN&amp;cfo=%23%23%23%2C%23%23%23.%23%23%23</t>
  </si>
  <si>
    <t>BE</t>
  </si>
  <si>
    <t>Belgium</t>
  </si>
  <si>
    <t>DE</t>
  </si>
  <si>
    <t>Germany (until 1990 former territory of the FRG)</t>
  </si>
  <si>
    <t>ES</t>
  </si>
  <si>
    <t>Spain</t>
  </si>
  <si>
    <t>FR</t>
  </si>
  <si>
    <t>France</t>
  </si>
  <si>
    <t>IE</t>
  </si>
  <si>
    <t>Ireland</t>
  </si>
  <si>
    <t>AT</t>
  </si>
  <si>
    <t>Austria</t>
  </si>
  <si>
    <t>BG</t>
  </si>
  <si>
    <t>Bulgaria</t>
  </si>
  <si>
    <t>CH</t>
  </si>
  <si>
    <t>Switzerland</t>
  </si>
  <si>
    <t>CY</t>
  </si>
  <si>
    <t>Cyprus</t>
  </si>
  <si>
    <t>CZ</t>
  </si>
  <si>
    <t>Czech Republic</t>
  </si>
  <si>
    <t>DK</t>
  </si>
  <si>
    <t>Denmark</t>
  </si>
  <si>
    <t>EE</t>
  </si>
  <si>
    <t>Estonia</t>
  </si>
  <si>
    <t>EL</t>
  </si>
  <si>
    <t>Greece</t>
  </si>
  <si>
    <t>EU27</t>
  </si>
  <si>
    <t>European Union (27 countries)</t>
  </si>
  <si>
    <t>FI</t>
  </si>
  <si>
    <t>Finland</t>
  </si>
  <si>
    <t>HR</t>
  </si>
  <si>
    <t>Croatia</t>
  </si>
  <si>
    <t>HU</t>
  </si>
  <si>
    <t>Hungary</t>
  </si>
  <si>
    <t>IS</t>
  </si>
  <si>
    <t>Iceland</t>
  </si>
  <si>
    <t>IT</t>
  </si>
  <si>
    <t>Italy</t>
  </si>
  <si>
    <t>LI</t>
  </si>
  <si>
    <t>Liechtenstein</t>
  </si>
  <si>
    <t>LT</t>
  </si>
  <si>
    <t>Lithuania</t>
  </si>
  <si>
    <t>LU</t>
  </si>
  <si>
    <t>Luxembourg</t>
  </si>
  <si>
    <t>LV</t>
  </si>
  <si>
    <t>Latvia</t>
  </si>
  <si>
    <t>MK</t>
  </si>
  <si>
    <t>Former Yugoslav Republic of Macedonia, the</t>
  </si>
  <si>
    <t>MT</t>
  </si>
  <si>
    <t>Malta</t>
  </si>
  <si>
    <t>NL</t>
  </si>
  <si>
    <t>Netherlands</t>
  </si>
  <si>
    <t>NO</t>
  </si>
  <si>
    <t>Norway</t>
  </si>
  <si>
    <t>PL</t>
  </si>
  <si>
    <t>Poland</t>
  </si>
  <si>
    <t>PT</t>
  </si>
  <si>
    <t>Portugal</t>
  </si>
  <si>
    <t>RO</t>
  </si>
  <si>
    <t>Romania</t>
  </si>
  <si>
    <t>SE</t>
  </si>
  <si>
    <t>Sweden</t>
  </si>
  <si>
    <t>SI</t>
  </si>
  <si>
    <t>Slovenia</t>
  </si>
  <si>
    <t>SK</t>
  </si>
  <si>
    <t>Slovakia</t>
  </si>
  <si>
    <t>TOTAL</t>
  </si>
  <si>
    <t>Total</t>
  </si>
  <si>
    <t>TR</t>
  </si>
  <si>
    <t>Turkey</t>
  </si>
  <si>
    <t>UK</t>
  </si>
  <si>
    <t>United Kingdom</t>
  </si>
  <si>
    <t>North Sea</t>
  </si>
  <si>
    <t>Atlantic</t>
  </si>
  <si>
    <t>Other EU</t>
  </si>
  <si>
    <t>Other</t>
  </si>
  <si>
    <t>2008</t>
  </si>
  <si>
    <t>2009</t>
  </si>
  <si>
    <t>2010</t>
  </si>
  <si>
    <t>value added at factor cost</t>
  </si>
  <si>
    <t>number of persons employed</t>
  </si>
  <si>
    <t>n/a</t>
  </si>
  <si>
    <t>Aggregates</t>
  </si>
  <si>
    <t>C3011 - Building of ships and floating structures</t>
  </si>
  <si>
    <t>Construction of water projects</t>
  </si>
  <si>
    <t>static bookmark</t>
  </si>
  <si>
    <t>http://appsso.eurostat.ec.europa.eu/nui/show.do?query=BOOKMARK_DS-120935_QID_10F6FE1_UID_-3F171EB0&amp;layout=TIME,C,X,0;GEO,L,Y,0;NACE_R2,L,Z,0;INDIC_SB,L,Z,1;INDICATORS,C,Z,2;&amp;zSelection=DS-120935INDIC_SB,V12150;DS-120935INDICATORS,OBS_FLAG;DS-120935NACE_R2,F4291;&amp;rankName1=TIME_1_0_0_0&amp;rankName2=INDIC-SB_1_2_-1_2&amp;rankName3=NACE-R2_1_2_-1_2&amp;rankName4=INDICATORS_1_2_-1_2&amp;rankName5=GEO_1_2_0_1&amp;pprRK=FIRST&amp;pprSO=PROTOCOL&amp;ppcRK=FIRST&amp;ppcSO=ASC&amp;sortC=ASC_-1_FIRST&amp;rStp=&amp;cStp=&amp;rDCh=&amp;cDCh=&amp;rDM=true&amp;cDM=true&amp;footnes=false&amp;empty=false&amp;wai=false&amp;time_mode=NONE&amp;lang=EN&amp;cfo=%23%23%23%2C%23%23%23.%23%23%23</t>
  </si>
  <si>
    <t>http://appsso.eurostat.ec.europa.eu/nui/show.do?query=BOOKMARK_DS-120935_QID_-3342662_UID_-3F171EB0&amp;layout=TIME,C,X,0;GEO,L,Y,0;NACE_R2,L,Z,0;INDIC_SB,L,Z,1;INDICATORS,C,Z,2;&amp;zSelection=DS-120935INDIC_SB,V12150;DS-120935INDICATORS,OBS_FLAG;DS-120935NACE_R2,F4291;&amp;rankName1=TIME_1_0_0_0&amp;rankName2=INDIC-SB_1_2_-1_2&amp;rankName3=NACE-R2_1_2_-1_2&amp;rankName4=INDICATORS_1_2_-1_2&amp;rankName5=GEO_1_2_0_1&amp;pprRK=FIRST&amp;pprSO=PROTOCOL&amp;ppcRK=FIRST&amp;ppcSO=ASC&amp;sortC=ASC_-1_FIRST&amp;rStp=&amp;cStp=&amp;rDCh=&amp;cDCh=&amp;rDM=true&amp;cDM=true&amp;footnes=false&amp;empty=false&amp;wai=false&amp;time_mode=ROLLING&amp;lang=EN&amp;cfo=%23%23%23%2C%23%23%23.%23%23%23</t>
  </si>
  <si>
    <t>I5510 - Hotels and similar accommodation</t>
  </si>
  <si>
    <t>I5520 - Holiday and other short-stay accommodation</t>
  </si>
  <si>
    <t>I5530 - Camping grounds, recreational vehicle parks and trailer parks</t>
  </si>
  <si>
    <t>I5590 - Other accommodation</t>
  </si>
  <si>
    <t>http://appsso.eurostat.ec.europa.eu/nui/show.do?query=BOOKMARK_DS-120957_QID_1FEA1E94_UID_-3F171EB0&amp;layout=TIME,C,X,0;GEO,B,Y,0;NACE_R2,B,Z,0;INDIC_SB,B,Z,1;INDICATORS,C,Z,2;&amp;zSelection=DS-120957INDICATORS,OBS_FLAG;DS-120957NACE_R2,I5510;DS-120957INDIC_SB,V12150;&amp;rankName1=TIME_1_0_0_0&amp;rankName2=INDIC-SB_1_2_-1_2&amp;rankName3=NACE-R2_1_2_-1_2&amp;rankName4=INDICATORS_1_2_-1_2&amp;rankName5=GEO_1_2_0_1&amp;pprRK=FIRST&amp;pprSO=PROTOCOL&amp;ppcRK=FIRST&amp;ppcSO=ASC&amp;sortC=ASC_-1_FIRST&amp;rStp=&amp;cStp=&amp;rDCh=&amp;cDCh=&amp;rDM=true&amp;cDM=true&amp;footnes=false&amp;empty=false&amp;wai=false&amp;time_mode=NONE&amp;lang=EN&amp;cfo=%23%23%23%2C%23%23%23.%23%23%23</t>
  </si>
  <si>
    <t>Maritime economic activity</t>
  </si>
  <si>
    <t xml:space="preserve">GVA </t>
  </si>
  <si>
    <t>Employment</t>
  </si>
  <si>
    <t xml:space="preserve"> Source &amp; Reference year</t>
  </si>
  <si>
    <t>0. Shipbuilding</t>
  </si>
  <si>
    <t>Shipbuilding (excl. leisure boats) and ship repair</t>
  </si>
  <si>
    <t>1. Maritime transport</t>
  </si>
  <si>
    <t>Deep-sea shipping</t>
  </si>
  <si>
    <t>Short-sea shipping (incl. Ro-Ro)</t>
  </si>
  <si>
    <t>Passenger ferry services</t>
  </si>
  <si>
    <t>Inland waterway transport</t>
  </si>
  <si>
    <t>2. Food, nutrition, health and eco-system services</t>
  </si>
  <si>
    <t>Catching fish for human consumption</t>
  </si>
  <si>
    <t>Catching fish for animal feeding</t>
  </si>
  <si>
    <t>Marine aquatic products</t>
  </si>
  <si>
    <t>Blue biotechnology</t>
  </si>
  <si>
    <t>Agriculture on saline soils</t>
  </si>
  <si>
    <t>3. Energy and raw materials</t>
  </si>
  <si>
    <t>Offshore oil and gas</t>
  </si>
  <si>
    <t>Offshore wind</t>
  </si>
  <si>
    <t>Ocean renewable energy</t>
  </si>
  <si>
    <t>Carbon capture and storage</t>
  </si>
  <si>
    <t>Aggregates mining (sand, gravel, etc.)</t>
  </si>
  <si>
    <t>Marine minerals mining</t>
  </si>
  <si>
    <t>Securing fresh water supply (desalination)</t>
  </si>
  <si>
    <t>4. Leisure, working and living</t>
  </si>
  <si>
    <t>Coastal tourism</t>
  </si>
  <si>
    <t>Yachting and marinas</t>
  </si>
  <si>
    <t>Cruise tourism</t>
  </si>
  <si>
    <t>5. Coastal protection</t>
  </si>
  <si>
    <t>Protection against flooding and erosion, preventing salt water intrusion, protection of habitats</t>
  </si>
  <si>
    <t>6. Maritime monitoring and surveillance</t>
  </si>
  <si>
    <t>6.1/6.2</t>
  </si>
  <si>
    <t xml:space="preserve">Traceability and security of goods supply chains, prevention and protection against illegal movement of people and goods, </t>
  </si>
  <si>
    <t>environmental monitoring</t>
  </si>
  <si>
    <t>gva</t>
  </si>
  <si>
    <t>see 1.1</t>
  </si>
  <si>
    <t>Germany</t>
  </si>
  <si>
    <t>in mio €</t>
  </si>
  <si>
    <r>
      <t xml:space="preserve">Employment variables are expressed in </t>
    </r>
    <r>
      <rPr>
        <i/>
        <sz val="11"/>
        <color theme="1"/>
        <rFont val="Calibri"/>
        <family val="2"/>
        <scheme val="minor"/>
      </rPr>
      <t>units</t>
    </r>
    <r>
      <rPr>
        <sz val="11"/>
        <color theme="1"/>
        <rFont val="Calibri"/>
        <family val="2"/>
        <scheme val="minor"/>
      </rPr>
      <t xml:space="preserve"> for individual countries, but in </t>
    </r>
    <r>
      <rPr>
        <i/>
        <sz val="11"/>
        <color theme="1"/>
        <rFont val="Calibri"/>
        <family val="2"/>
        <scheme val="minor"/>
      </rPr>
      <t>hundreds</t>
    </r>
    <r>
      <rPr>
        <sz val="11"/>
        <color theme="1"/>
        <rFont val="Calibri"/>
        <family val="2"/>
        <scheme val="minor"/>
      </rPr>
      <t xml:space="preserve"> for European aggregates</t>
    </r>
  </si>
  <si>
    <t>MEA 0.1</t>
  </si>
  <si>
    <t>MEA 0.2</t>
  </si>
  <si>
    <t>:</t>
  </si>
  <si>
    <t>NACE</t>
  </si>
  <si>
    <t>see 1.1 deepsea shipping</t>
  </si>
  <si>
    <t>Country level - Passengers (excluding cruise passengers) transported to/from main ports [mar_mp_am_cft]</t>
  </si>
  <si>
    <t>http://appsso.eurostat.ec.europa.eu/nui/show.do?query=BOOKMARK_DS-064955_QID_7F1B112B_UID_-3F171EB0&amp;layout=TIME,C,X,0;REP_MAR,B,Y,0;UNIT,B,Z,0;INDICATORS,C,Z,1;&amp;zSelection=DS-064955UNIT,1000PASF;DS-064955INDICATORS,OBS_FLAG;&amp;rankName1=INDICATORS_1_2_-1_2&amp;rankName2=UNIT_1_2_0_1&amp;rankName3=TIME_1_0_0_0&amp;rankName4=REP-MAR_1_2_0_1&amp;pprRK=FIRST&amp;pprSO=PROTOCOL&amp;ppcRK=FIRST&amp;ppcSO=ASC&amp;sortC=ASC_-1_FIRST&amp;rStp=&amp;cStp=&amp;rDCh=&amp;cDCh=&amp;rDM=true&amp;cDM=true&amp;footnes=false&amp;empty=false&amp;wai=false&amp;time_mode=NONE&amp;lang=EN&amp;cfo=%23%23%23%2C%23%23%23.%23%23%23</t>
  </si>
  <si>
    <t>rolling bookmark</t>
  </si>
  <si>
    <t>http://appsso.eurostat.ec.europa.eu/nui/show.do?query=BOOKMARK_DS-064955_QID_6EDBE10D_UID_-3F171EB0&amp;layout=TIME,C,X,0;REP_MAR,B,Y,0;UNIT,B,Z,0;INDICATORS,C,Z,1;&amp;zSelection=DS-064955UNIT,1000PASF;DS-064955INDICATORS,OBS_FLAG;&amp;rankName1=INDICATORS_1_2_-1_2&amp;rankName2=UNIT_1_2_0_1&amp;rankName3=TIME_1_0_0_0&amp;rankName4=REP-MAR_1_2_0_1&amp;pprRK=FIRST&amp;pprSO=PROTOCOL&amp;ppcRK=FIRST&amp;ppcSO=ASC&amp;sortC=ASC_-1_FIRST&amp;rStp=&amp;cStp=&amp;rDCh=&amp;cDCh=&amp;rDM=true&amp;cDM=true&amp;footnes=false&amp;empty=false&amp;wai=false&amp;time_mode=ROLLING&amp;lang=EN&amp;cfo=%23%23%23%2C%23%23%23.%23%23%23</t>
  </si>
  <si>
    <t>UNIT</t>
  </si>
  <si>
    <t>1000PASF - 1000 passengers (excluding cruise passengers)</t>
  </si>
  <si>
    <t>EU15</t>
  </si>
  <si>
    <t>European Union (15 countries)</t>
  </si>
  <si>
    <t>EU25</t>
  </si>
  <si>
    <t>European Union (25 countries)</t>
  </si>
  <si>
    <t>EU27_NO</t>
  </si>
  <si>
    <t>EU27 plus NO</t>
  </si>
  <si>
    <t>Passengers transported</t>
  </si>
  <si>
    <t>in 1000 passengers</t>
  </si>
  <si>
    <t>Country level - Passengers embarked and disembarked in all ports [mar_mp_aa_cph]</t>
  </si>
  <si>
    <t>http://appsso.eurostat.ec.europa.eu/nui/show.do?query=BOOKMARK_DS-064947_QID_9C2A083_UID_-3F171EB0&amp;layout=TIME,C,X,0;REP_MAR,B,Y,0;UNIT,B,Z,0;INDICATORS,C,Z,1;&amp;zSelection=DS-064947INDICATORS,OBS_FLAG;DS-064947UNIT,1000PASS;&amp;rankName1=INDICATORS_1_2_-1_2&amp;rankName2=UNIT_1_2_0_1&amp;rankName3=TIME_1_0_0_0&amp;rankName4=REP-MAR_1_2_0_1&amp;pprRK=FIRST&amp;pprSO=PROTOCOL&amp;ppcRK=FIRST&amp;ppcSO=ASC&amp;sortC=ASC_-1_FIRST&amp;rStp=&amp;cStp=&amp;rDCh=&amp;cDCh=&amp;rDM=true&amp;cDM=true&amp;footnes=false&amp;empty=false&amp;wai=false&amp;time_mode=NONE&amp;lang=EN&amp;cfo=%23%23%23%2C%23%23%23.%23%23%23</t>
  </si>
  <si>
    <t>http://appsso.eurostat.ec.europa.eu/nui/show.do?query=BOOKMARK_DS-064947_QID_4CB3B241_UID_-3F171EB0&amp;layout=TIME,C,X,0;REP_MAR,B,Y,0;UNIT,B,Z,0;INDICATORS,C,Z,1;&amp;zSelection=DS-064947INDICATORS,OBS_FLAG;DS-064947UNIT,1000PASS;&amp;rankName1=INDICATORS_1_2_-1_2&amp;rankName2=UNIT_1_2_0_1&amp;rankName3=TIME_1_0_0_0&amp;rankName4=REP-MAR_1_2_0_1&amp;pprRK=FIRST&amp;pprSO=PROTOCOL&amp;ppcRK=FIRST&amp;ppcSO=ASC&amp;sortC=ASC_-1_FIRST&amp;rStp=&amp;cStp=&amp;rDCh=&amp;cDCh=&amp;rDM=true&amp;cDM=true&amp;footnes=false&amp;empty=false&amp;wai=false&amp;time_mode=ROLLING&amp;lang=EN&amp;cfo=%23%23%23%2C%23%23%23.%23%23%23</t>
  </si>
  <si>
    <t>1000PASS - 1000 Passengers</t>
  </si>
  <si>
    <t>Passengers embarked/disembarked</t>
  </si>
  <si>
    <t>http://appsso.eurostat.ec.europa.eu/nui/show.do?query=BOOKMARK_DS-064781_QID_-21965EB6_UID_-3F171EB0&amp;layout=TIME,C,X,0;REP_MAR,B,Y,0;PAR_MAR,B,Z,0;UNIT,B,Z,1;INDICATORS,C,Z,2;&amp;zSelection=DS-064781UNIT,PC_TOT;DS-064781PAR_MAR,NON_SSS;DS-064781INDICATORS,OBS_FLAG;&amp;rankName1=PAR-MAR_1_2_0_1&amp;rankName2=INDICATORS_1_2_-1_2&amp;rankName3=UNIT_1_2_-1_2&amp;rankName4=TIME_1_0_0_0&amp;rankName5=REP-MAR_1_2_0_1&amp;pprRK=FIRST&amp;pprSO=PROTOCOL&amp;ppcRK=FIRST&amp;ppcSO=ASC&amp;sortC=ASC_-1_FIRST&amp;rStp=&amp;cStp=&amp;rDCh=&amp;cDCh=&amp;rDM=true&amp;cDM=true&amp;footnes=false&amp;empty=false&amp;wai=false&amp;time_mode=NONE&amp;lang=EN&amp;cfo=%23%23%23%2C%23%23%23.%23%23%23</t>
  </si>
  <si>
    <t>http://appsso.eurostat.ec.europa.eu/nui/show.do?query=BOOKMARK_DS-064781_QID_3B0694E5_UID_-3F171EB0&amp;layout=TIME,C,X,0;REP_MAR,B,Y,0;PAR_MAR,B,Z,0;UNIT,B,Z,1;INDICATORS,C,Z,2;&amp;zSelection=DS-064781UNIT,PC_TOT;DS-064781PAR_MAR,NON_SSS;DS-064781INDICATORS,OBS_FLAG;&amp;rankName1=PAR-MAR_1_2_0_1&amp;rankName2=INDICATORS_1_2_-1_2&amp;rankName3=UNIT_1_2_-1_2&amp;rankName4=TIME_1_0_0_0&amp;rankName5=REP-MAR_1_2_0_1&amp;pprRK=FIRST&amp;pprSO=PROTOCOL&amp;ppcRK=FIRST&amp;ppcSO=ASC&amp;sortC=ASC_-1_FIRST&amp;rStp=&amp;cStp=&amp;rDCh=&amp;cDCh=&amp;rDM=true&amp;cDM=true&amp;footnes=false&amp;empty=false&amp;wai=false&amp;time_mode=ROLLING&amp;lang=EN&amp;cfo=%23%23%23%2C%23%23%23.%23%23%23</t>
  </si>
  <si>
    <t>PAR_MAR</t>
  </si>
  <si>
    <t>SHORTSEA - Short Sea Shipping</t>
  </si>
  <si>
    <t>PC_TOT - Percentage of total</t>
  </si>
  <si>
    <t>NON_SSS - Deep Sea Shipping</t>
  </si>
  <si>
    <t>UNK - Unknown</t>
  </si>
  <si>
    <t>Short sea shipping</t>
  </si>
  <si>
    <t>% of the total</t>
  </si>
  <si>
    <t>Deep Sea Shipping</t>
  </si>
  <si>
    <t>Unknown</t>
  </si>
  <si>
    <t>Step 1</t>
  </si>
  <si>
    <t>Water transport</t>
  </si>
  <si>
    <t>Port services</t>
  </si>
  <si>
    <t>Sea and coastal freight water transport</t>
  </si>
  <si>
    <t>Sea and coastal passenger water transport</t>
  </si>
  <si>
    <t>Inland water transport</t>
  </si>
  <si>
    <t>Renting and leasing of water transport</t>
  </si>
  <si>
    <t>Service activities incidental to water transportation</t>
  </si>
  <si>
    <t>Cargo handling</t>
  </si>
  <si>
    <t>Warehousing and storage</t>
  </si>
  <si>
    <t>NACE 2</t>
  </si>
  <si>
    <t>VALUE ADDED IN MIO €</t>
  </si>
  <si>
    <t>Number of persons employed</t>
  </si>
  <si>
    <t>ATLANTIC</t>
  </si>
  <si>
    <t>Value added in mio €</t>
  </si>
  <si>
    <t>Step 2</t>
  </si>
  <si>
    <t>Passengers transported to/from main ports</t>
  </si>
  <si>
    <t>excluding cruise</t>
  </si>
  <si>
    <t>Ferry + cruise</t>
  </si>
  <si>
    <t>Country level - Passengers embarked and disembarked in all ports</t>
  </si>
  <si>
    <t>Description</t>
  </si>
  <si>
    <t>Comments</t>
  </si>
  <si>
    <t>1.000 passenger</t>
  </si>
  <si>
    <t>% share</t>
  </si>
  <si>
    <t>Short Sea Shipping</t>
  </si>
  <si>
    <t>shares of transport modalities</t>
  </si>
  <si>
    <t>GVA</t>
  </si>
  <si>
    <t>http://appsso.eurostat.ec.europa.eu/nui/show.do?query=BOOKMARK_DS-120933_QID_54E6A1C2_UID_-3F171EB0&amp;layout=TIME,C,X,0;GEO,B,Y,0;NACE_R2,B,Z,0;INDIC_SB,B,Z,1;INDICATORS,C,Z,2;&amp;zSelection=DS-120933NACE_R2,B0610;DS-120933INDICATORS,OBS_FLAG;DS-120933INDIC_SB,V12150;&amp;rankName1=TIME_1_0_0_0&amp;rankName2=INDIC-SB_1_2_-1_2&amp;rankName3=NACE-R2_1_2_-1_2&amp;rankName4=INDICATORS_1_2_-1_2&amp;rankName5=GEO_1_2_0_1&amp;pprRK=FIRST&amp;pprSO=PROTOCOL&amp;ppcRK=FIRST&amp;ppcSO=ASC&amp;sortC=ASC_-1_FIRST&amp;rStp=&amp;cStp=&amp;rDCh=&amp;cDCh=&amp;rDM=true&amp;cDM=true&amp;footnes=false&amp;empty=false&amp;wai=false&amp;time_mode=NONE&amp;lang=EN&amp;cfo=%23%23%23%2C%23%23%23.%23%23%23</t>
  </si>
  <si>
    <t>NACE codes</t>
  </si>
  <si>
    <t>land locked</t>
  </si>
  <si>
    <t>no offshore data, fixed at 50% as per JRC Offshore authorities group</t>
  </si>
  <si>
    <t>no oil &amp; gas production at all as per Eurostat Energy statistics</t>
  </si>
  <si>
    <t>Calculation ends up in figure higher than 100%</t>
  </si>
  <si>
    <t>Share offshore</t>
  </si>
  <si>
    <t>Source: Eurostat energy statistics</t>
  </si>
  <si>
    <t>Production data - totals onshore and offshore</t>
  </si>
  <si>
    <t>total</t>
  </si>
  <si>
    <t>other</t>
  </si>
  <si>
    <t>gas</t>
  </si>
  <si>
    <t>oil</t>
  </si>
  <si>
    <t>production in kTOE in 2011</t>
  </si>
  <si>
    <t>Country</t>
  </si>
  <si>
    <t>share in total</t>
  </si>
  <si>
    <t>http://euoag.jrc.ec.europa.eu/node/63</t>
  </si>
  <si>
    <t>Calculation Ecorys</t>
  </si>
  <si>
    <t>Eurostat</t>
  </si>
  <si>
    <t>JRC Offshore Authorities Group</t>
  </si>
  <si>
    <t>Source:</t>
  </si>
  <si>
    <t>Shares</t>
  </si>
  <si>
    <t>Offshore</t>
  </si>
  <si>
    <t>Offshore oil production in 2011</t>
  </si>
  <si>
    <t>ten00079</t>
  </si>
  <si>
    <t>Code:</t>
  </si>
  <si>
    <t>Dry marketable production, measured after purification and extraction of NGLs (Natural Gas Liquids) and sulphur is considered as primary production. It does not include quantities re-injected, extraction losses, or quantities vented and flared. It includes quantities used within the natural gas industry, in gas extraction, pipeline systems and processing plants.</t>
  </si>
  <si>
    <t>Short Description:</t>
  </si>
  <si>
    <t>http://europa.eu/geninfo/legal_notices_en.htm</t>
  </si>
  <si>
    <t>General Disclaimer of the EC:</t>
  </si>
  <si>
    <t>http://epp.eurostat.ec.europa.eu/tgm/table.do?tab=table&amp;init=1&amp;plugin=1&amp;language=en&amp;pcode=ten00079</t>
  </si>
  <si>
    <t>Hyperlink to the table:</t>
  </si>
  <si>
    <t>11 Jun 2013 14:24:36 MEST</t>
  </si>
  <si>
    <t>Date of extraction:</t>
  </si>
  <si>
    <t>17.05.2013</t>
  </si>
  <si>
    <t>Last update:</t>
  </si>
  <si>
    <t>Source of Data:</t>
  </si>
  <si>
    <t/>
  </si>
  <si>
    <t xml:space="preserve">:=not available </t>
  </si>
  <si>
    <t>Montenegro</t>
  </si>
  <si>
    <t>Euro area (16 countries)</t>
  </si>
  <si>
    <t>Euro area (17 countries)</t>
  </si>
  <si>
    <t>Euro area (changing composition)</t>
  </si>
  <si>
    <t>EU (27 countries)</t>
  </si>
  <si>
    <t>2011</t>
  </si>
  <si>
    <t>2007</t>
  </si>
  <si>
    <t>2006</t>
  </si>
  <si>
    <t>2005</t>
  </si>
  <si>
    <t>2004</t>
  </si>
  <si>
    <t>2003</t>
  </si>
  <si>
    <t>2002</t>
  </si>
  <si>
    <t>2001</t>
  </si>
  <si>
    <t>2000</t>
  </si>
  <si>
    <t>geo\time</t>
  </si>
  <si>
    <t>1 000 tonnes of oil equivalent</t>
  </si>
  <si>
    <t>Primary production of natural gas</t>
  </si>
  <si>
    <t>ten00078</t>
  </si>
  <si>
    <t>Primary production within national boundaries including offshore production is covered. Production should only include marketable production, excluding volumes returned to formation. Such production should include all crude oil, NGLs (Natural Gas Liquids), condensates and oil from shale and tar sands, etc.</t>
  </si>
  <si>
    <t>http://epp.eurostat.ec.europa.eu/tgm/table.do?tab=table&amp;init=1&amp;plugin=1&amp;language=en&amp;pcode=ten00078</t>
  </si>
  <si>
    <t>11 Jun 2013 14:24:06 MEST</t>
  </si>
  <si>
    <t>Primary production of crude oil</t>
  </si>
  <si>
    <t>shares</t>
  </si>
  <si>
    <t>STEP 1</t>
  </si>
  <si>
    <t>Totals</t>
  </si>
  <si>
    <t>Calculate share</t>
  </si>
  <si>
    <t>see worksheets oil production by country, gas production by country, O&amp;G offshore shares</t>
  </si>
  <si>
    <t>STEP 2</t>
  </si>
  <si>
    <t>Marine aggregates mining</t>
  </si>
  <si>
    <t>marine share</t>
  </si>
  <si>
    <t>Serbia</t>
  </si>
  <si>
    <t>Russia</t>
  </si>
  <si>
    <t>Czech Rep</t>
  </si>
  <si>
    <t>marine aggregates</t>
  </si>
  <si>
    <t>total aggregates</t>
  </si>
  <si>
    <t>Offshore share marine aggregates</t>
  </si>
  <si>
    <t>Total Production (millions tonnes)</t>
  </si>
  <si>
    <t>Manufactured Aggregates (millions tonnes)</t>
  </si>
  <si>
    <t>Recycled Aggregates (millions tonnes)</t>
  </si>
  <si>
    <t>Marine Aggregates (millions tonnes)</t>
  </si>
  <si>
    <t>Crushed Rock (millions tonnes)</t>
  </si>
  <si>
    <t>Sand &amp; Gravel (millions tonnes)</t>
  </si>
  <si>
    <t>Total Number of Extraction Sites (Quarries and Pits)</t>
  </si>
  <si>
    <t>Total Number of Producers (Companies)</t>
  </si>
  <si>
    <t>http://www.uepg.eu/statistics/estimates-of-production-data/data-2008</t>
  </si>
  <si>
    <t>Estimates of Aggregates Production data 2008</t>
  </si>
  <si>
    <t>http://www.uepg.eu/statistics/estimates-of-production-data/data-2009</t>
  </si>
  <si>
    <t>Estimates of Aggregates Production data 2009</t>
  </si>
  <si>
    <t>EU-27 only</t>
  </si>
  <si>
    <t xml:space="preserve">EU-27 + EFTA </t>
  </si>
  <si>
    <t xml:space="preserve">Like-for-Like </t>
  </si>
  <si>
    <t>34 Countries</t>
  </si>
  <si>
    <t>FM</t>
  </si>
  <si>
    <t>NM</t>
  </si>
  <si>
    <t>AM</t>
  </si>
  <si>
    <t>Total Number of Extraction Sites</t>
  </si>
  <si>
    <t>Total Number of Producers</t>
  </si>
  <si>
    <t>UEPG Status</t>
  </si>
  <si>
    <t>http://www.uepg.eu/statistics/estimates-of-production-data/data-2010</t>
  </si>
  <si>
    <t>Source</t>
  </si>
  <si>
    <t>Estimates of Aggregates Production data 2010</t>
  </si>
  <si>
    <t>Static bookmark</t>
  </si>
  <si>
    <t>http://appsso.eurostat.ec.europa.eu/nui/show.do?query=BOOKMARK_DS-120933_QID_5191B02_UID_-3F171EB0&amp;layout=TIME,C,X,0;GEO,B,Y,0;NACE_R2,B,Z,0;INDIC_SB,B,Z,1;INDICATORS,C,Z,2;&amp;zSelection=DS-120933NACE_R2,B0812;DS-120933INDICATORS,OBS_FLAG;DS-120933INDIC_SB,V12150;&amp;rankName1=TIME_1_0_0_0&amp;rankName2=INDIC-SB_1_2_-1_2&amp;rankName3=NACE-R2_1_2_-1_2&amp;rankName4=INDICATORS_1_2_-1_2&amp;rankName5=GEO_1_2_0_1&amp;pprRK=FIRST&amp;pprSO=PROTOCOL&amp;ppcRK=FIRST&amp;ppcSO=ASC&amp;sortC=ASC_-1_FIRST&amp;rStp=&amp;cStp=&amp;rDCh=&amp;cDCh=&amp;rDM=true&amp;cDM=true&amp;footnes=false&amp;empty=false&amp;wai=false&amp;time_mode=NONE&amp;lang=EN&amp;cfo=%23%23%23%2C%23%23%23.%23%23%23</t>
  </si>
  <si>
    <t>West and South of Northern Ireland (UK)</t>
  </si>
  <si>
    <t>UKN05</t>
  </si>
  <si>
    <t>North of Northern Ireland (UK)</t>
  </si>
  <si>
    <t>UKN04</t>
  </si>
  <si>
    <t>East of Northern Ireland (UK)</t>
  </si>
  <si>
    <t>UKN03</t>
  </si>
  <si>
    <t>Outer Belfast</t>
  </si>
  <si>
    <t>UKN02</t>
  </si>
  <si>
    <t>Belfast</t>
  </si>
  <si>
    <t>UKN01</t>
  </si>
  <si>
    <t>Shetland Islands</t>
  </si>
  <si>
    <t>UKM66</t>
  </si>
  <si>
    <t>Orkney Islands</t>
  </si>
  <si>
    <t>UKM65</t>
  </si>
  <si>
    <t>Eilean Siar (Western Isles)</t>
  </si>
  <si>
    <t>UKM64</t>
  </si>
  <si>
    <t>Lochaber, Skye &amp; Lochalsh, Arran &amp; Cumbrae and Argyll &amp; Bute</t>
  </si>
  <si>
    <t>UKM63</t>
  </si>
  <si>
    <t>Inverness &amp; Nairn and Moray, Badenoch &amp; Strathspey</t>
  </si>
  <si>
    <t>UKM62</t>
  </si>
  <si>
    <t>Caithness &amp; Sutherland and Ross &amp; Cromarty</t>
  </si>
  <si>
    <t>UKM61</t>
  </si>
  <si>
    <t>Aberdeen City and Aberdeenshire</t>
  </si>
  <si>
    <t>UKM50</t>
  </si>
  <si>
    <t>South Lanarkshire</t>
  </si>
  <si>
    <t>UKM38</t>
  </si>
  <si>
    <t>South Ayrshire</t>
  </si>
  <si>
    <t>UKM37</t>
  </si>
  <si>
    <t>North Lanarkshire</t>
  </si>
  <si>
    <t>UKM36</t>
  </si>
  <si>
    <t>Inverclyde, East Renfrewshire and Renfrewshire</t>
  </si>
  <si>
    <t>UKM35</t>
  </si>
  <si>
    <t>Glasgow City</t>
  </si>
  <si>
    <t>UKM34</t>
  </si>
  <si>
    <t>East Ayrshire and North Ayrshire mainland</t>
  </si>
  <si>
    <t>UKM33</t>
  </si>
  <si>
    <t>Dumfries &amp; Galloway</t>
  </si>
  <si>
    <t>UKM32</t>
  </si>
  <si>
    <t>East Dunbartonshire, West Dunbartonshire and Helensburgh &amp; Lomond</t>
  </si>
  <si>
    <t>UKM31</t>
  </si>
  <si>
    <t>West Lothian</t>
  </si>
  <si>
    <t>UKM28</t>
  </si>
  <si>
    <t>Perth &amp; Kinross and Stirling</t>
  </si>
  <si>
    <t>UKM27</t>
  </si>
  <si>
    <t>Falkirk</t>
  </si>
  <si>
    <t>UKM26</t>
  </si>
  <si>
    <t>Edinburgh, City of</t>
  </si>
  <si>
    <t>UKM25</t>
  </si>
  <si>
    <t>Scottish Borders</t>
  </si>
  <si>
    <t>UKM24</t>
  </si>
  <si>
    <t>East Lothian and Midlothian</t>
  </si>
  <si>
    <t>UKM23</t>
  </si>
  <si>
    <t>Clackmannanshire and Fife</t>
  </si>
  <si>
    <t>UKM22</t>
  </si>
  <si>
    <t>Angus and Dundee City</t>
  </si>
  <si>
    <t>UKM21</t>
  </si>
  <si>
    <t>Powys</t>
  </si>
  <si>
    <t>UKL24</t>
  </si>
  <si>
    <t>Flintshire and Wrexham</t>
  </si>
  <si>
    <t>UKL23</t>
  </si>
  <si>
    <t>Cardiff and Vale of Glamorgan</t>
  </si>
  <si>
    <t>UKL22</t>
  </si>
  <si>
    <t>Monmouthshire and Newport</t>
  </si>
  <si>
    <t>UKL21</t>
  </si>
  <si>
    <t>Swansea</t>
  </si>
  <si>
    <t>UKL18</t>
  </si>
  <si>
    <t>Bridgend and Neath Port Talbot</t>
  </si>
  <si>
    <t>UKL17</t>
  </si>
  <si>
    <t>Gwent Valleys</t>
  </si>
  <si>
    <t>UKL16</t>
  </si>
  <si>
    <t>Central Valleys</t>
  </si>
  <si>
    <t>UKL15</t>
  </si>
  <si>
    <t>South West Wales</t>
  </si>
  <si>
    <t>UKL14</t>
  </si>
  <si>
    <t>Conwy and Denbighshire</t>
  </si>
  <si>
    <t>UKL13</t>
  </si>
  <si>
    <t>Gwynedd</t>
  </si>
  <si>
    <t>UKL12</t>
  </si>
  <si>
    <t>Isle of Anglesey</t>
  </si>
  <si>
    <t>UKL11</t>
  </si>
  <si>
    <t>Devon CC</t>
  </si>
  <si>
    <t>UKK43</t>
  </si>
  <si>
    <t>Torbay</t>
  </si>
  <si>
    <t>UKK42</t>
  </si>
  <si>
    <t>Plymouth</t>
  </si>
  <si>
    <t>UKK41</t>
  </si>
  <si>
    <t>Cornwall and Isles of Scilly</t>
  </si>
  <si>
    <t>UKK30</t>
  </si>
  <si>
    <t>Somerset</t>
  </si>
  <si>
    <t>UKK23</t>
  </si>
  <si>
    <t>Dorset CC</t>
  </si>
  <si>
    <t>UKK22</t>
  </si>
  <si>
    <t>Bournemouth and Poole</t>
  </si>
  <si>
    <t>UKK21</t>
  </si>
  <si>
    <t>Wiltshire CC</t>
  </si>
  <si>
    <t>UKK15</t>
  </si>
  <si>
    <t>Swindon</t>
  </si>
  <si>
    <t>UKK14</t>
  </si>
  <si>
    <t>Gloucestershire</t>
  </si>
  <si>
    <t>UKK13</t>
  </si>
  <si>
    <t>Bath and North East Somerset, North Somerset and South Gloucestershire</t>
  </si>
  <si>
    <t>UKK12</t>
  </si>
  <si>
    <t xml:space="preserve">Bristol, City of </t>
  </si>
  <si>
    <t>UKK11</t>
  </si>
  <si>
    <t>Kent CC</t>
  </si>
  <si>
    <t>UKJ42</t>
  </si>
  <si>
    <t>Medway</t>
  </si>
  <si>
    <t>UKJ41</t>
  </si>
  <si>
    <t>Isle of Wight</t>
  </si>
  <si>
    <t>UKJ34</t>
  </si>
  <si>
    <t>Hampshire CC</t>
  </si>
  <si>
    <t>UKJ33</t>
  </si>
  <si>
    <t>Southampton</t>
  </si>
  <si>
    <t>UKJ32</t>
  </si>
  <si>
    <t>Portsmouth</t>
  </si>
  <si>
    <t>UKJ31</t>
  </si>
  <si>
    <t>West Sussex</t>
  </si>
  <si>
    <t>UKJ24</t>
  </si>
  <si>
    <t>Surrey</t>
  </si>
  <si>
    <t>UKJ23</t>
  </si>
  <si>
    <t>East Sussex CC</t>
  </si>
  <si>
    <t>UKJ22</t>
  </si>
  <si>
    <t>Brighton and Hove</t>
  </si>
  <si>
    <t>UKJ21</t>
  </si>
  <si>
    <t>Oxfordshire</t>
  </si>
  <si>
    <t>UKJ14</t>
  </si>
  <si>
    <t>Buckinghamshire CC</t>
  </si>
  <si>
    <t>UKJ13</t>
  </si>
  <si>
    <t>Milton Keynes</t>
  </si>
  <si>
    <t>UKJ12</t>
  </si>
  <si>
    <t>Berkshire</t>
  </si>
  <si>
    <t>UKJ11</t>
  </si>
  <si>
    <t>Outer London - West and North West</t>
  </si>
  <si>
    <t>UKI23</t>
  </si>
  <si>
    <t>Outer London - South</t>
  </si>
  <si>
    <t>UKI22</t>
  </si>
  <si>
    <t>Outer London - East and North East</t>
  </si>
  <si>
    <t>UKI21</t>
  </si>
  <si>
    <t>Inner London - East</t>
  </si>
  <si>
    <t>UKI12</t>
  </si>
  <si>
    <t>Inner London - West</t>
  </si>
  <si>
    <t>UKI11</t>
  </si>
  <si>
    <t>Essex CC</t>
  </si>
  <si>
    <t>UKH33</t>
  </si>
  <si>
    <t>Thurrock</t>
  </si>
  <si>
    <t>UKH32</t>
  </si>
  <si>
    <t>Southend-on-Sea</t>
  </si>
  <si>
    <t>UKH31</t>
  </si>
  <si>
    <t>Central Bedfordshire</t>
  </si>
  <si>
    <t>UKH25</t>
  </si>
  <si>
    <t>Bedford</t>
  </si>
  <si>
    <t>UKH24</t>
  </si>
  <si>
    <t>Hertfordshire</t>
  </si>
  <si>
    <t>UKH23</t>
  </si>
  <si>
    <t>Luton</t>
  </si>
  <si>
    <t>UKH21</t>
  </si>
  <si>
    <t>Suffolk</t>
  </si>
  <si>
    <t>UKH14</t>
  </si>
  <si>
    <t>Norfolk</t>
  </si>
  <si>
    <t>UKH13</t>
  </si>
  <si>
    <t>Cambridgeshire CC</t>
  </si>
  <si>
    <t>UKH12</t>
  </si>
  <si>
    <t>Peterborough</t>
  </si>
  <si>
    <t>UKH11</t>
  </si>
  <si>
    <t>Wolverhampton</t>
  </si>
  <si>
    <t>UKG39</t>
  </si>
  <si>
    <t>Walsall</t>
  </si>
  <si>
    <t>UKG38</t>
  </si>
  <si>
    <t>Sandwell</t>
  </si>
  <si>
    <t>UKG37</t>
  </si>
  <si>
    <t>Dudley</t>
  </si>
  <si>
    <t>UKG36</t>
  </si>
  <si>
    <t>Coventry</t>
  </si>
  <si>
    <t>UKG33</t>
  </si>
  <si>
    <t>Solihull</t>
  </si>
  <si>
    <t>UKG32</t>
  </si>
  <si>
    <t>Birmingham</t>
  </si>
  <si>
    <t>UKG31</t>
  </si>
  <si>
    <t>Staffordshire CC</t>
  </si>
  <si>
    <t>UKG24</t>
  </si>
  <si>
    <t>Stoke-on-Trent</t>
  </si>
  <si>
    <t>UKG23</t>
  </si>
  <si>
    <t>Shropshire CC</t>
  </si>
  <si>
    <t>UKG22</t>
  </si>
  <si>
    <t>Telford and Wrekin</t>
  </si>
  <si>
    <t>UKG21</t>
  </si>
  <si>
    <t>Warwickshire</t>
  </si>
  <si>
    <t>UKG13</t>
  </si>
  <si>
    <t>Worcestershire</t>
  </si>
  <si>
    <t>UKG12</t>
  </si>
  <si>
    <t>Herefordshire, County of</t>
  </si>
  <si>
    <t>UKG11</t>
  </si>
  <si>
    <t>Lincolnshire</t>
  </si>
  <si>
    <t>UKF30</t>
  </si>
  <si>
    <t>North Northamptonshire</t>
  </si>
  <si>
    <t>UKF25</t>
  </si>
  <si>
    <t>West Northamptonshire</t>
  </si>
  <si>
    <t>UKF24</t>
  </si>
  <si>
    <t>Leicestershire CC and Rutland</t>
  </si>
  <si>
    <t>UKF22</t>
  </si>
  <si>
    <t>Leicester</t>
  </si>
  <si>
    <t>UKF21</t>
  </si>
  <si>
    <t>South Nottinghamshire</t>
  </si>
  <si>
    <t>UKF16</t>
  </si>
  <si>
    <t>North Nottinghamshire</t>
  </si>
  <si>
    <t>UKF15</t>
  </si>
  <si>
    <t>Nottingham</t>
  </si>
  <si>
    <t>UKF14</t>
  </si>
  <si>
    <t>South and West Derbyshire</t>
  </si>
  <si>
    <t>UKF13</t>
  </si>
  <si>
    <t>East Derbyshire</t>
  </si>
  <si>
    <t>UKF12</t>
  </si>
  <si>
    <t>Derby</t>
  </si>
  <si>
    <t>UKF11</t>
  </si>
  <si>
    <t>Wakefield</t>
  </si>
  <si>
    <t>UKE45</t>
  </si>
  <si>
    <t>Calderdale and Kirklees</t>
  </si>
  <si>
    <t>UKE44</t>
  </si>
  <si>
    <t>Leeds</t>
  </si>
  <si>
    <t>UKE42</t>
  </si>
  <si>
    <t>Bradford</t>
  </si>
  <si>
    <t>UKE41</t>
  </si>
  <si>
    <t>Sheffield</t>
  </si>
  <si>
    <t>UKE32</t>
  </si>
  <si>
    <t>Barnsley, Doncaster and Rotherham</t>
  </si>
  <si>
    <t>UKE31</t>
  </si>
  <si>
    <t>North Yorkshire CC</t>
  </si>
  <si>
    <t>UKE22</t>
  </si>
  <si>
    <t>York</t>
  </si>
  <si>
    <t>UKE21</t>
  </si>
  <si>
    <t>North and North East Lincolnshire</t>
  </si>
  <si>
    <t>UKE13</t>
  </si>
  <si>
    <t>East Riding of Yorkshire</t>
  </si>
  <si>
    <t>UKE12</t>
  </si>
  <si>
    <t xml:space="preserve">Kingston upon Hull, City of </t>
  </si>
  <si>
    <t>UKE11</t>
  </si>
  <si>
    <t>Wirral</t>
  </si>
  <si>
    <t>UKD74</t>
  </si>
  <si>
    <t>Sefton</t>
  </si>
  <si>
    <t>UKD73</t>
  </si>
  <si>
    <t>Liverpool</t>
  </si>
  <si>
    <t>UKD72</t>
  </si>
  <si>
    <t>East Merseyside</t>
  </si>
  <si>
    <t>UKD71</t>
  </si>
  <si>
    <t>Cheshire West and Chester</t>
  </si>
  <si>
    <t>UKD63</t>
  </si>
  <si>
    <t>Cheshire East</t>
  </si>
  <si>
    <t>UKD62</t>
  </si>
  <si>
    <t>Warrington</t>
  </si>
  <si>
    <t>UKD61</t>
  </si>
  <si>
    <t>Lancashire CC</t>
  </si>
  <si>
    <t>UKD43</t>
  </si>
  <si>
    <t>Blackpool</t>
  </si>
  <si>
    <t>UKD42</t>
  </si>
  <si>
    <t>Blackburn with Darwen</t>
  </si>
  <si>
    <t>UKD41</t>
  </si>
  <si>
    <t>Greater Manchester North</t>
  </si>
  <si>
    <t>UKD32</t>
  </si>
  <si>
    <t>Greater Manchester South</t>
  </si>
  <si>
    <t>UKD31</t>
  </si>
  <si>
    <t>East Cumbria</t>
  </si>
  <si>
    <t>UKD12</t>
  </si>
  <si>
    <t>West Cumbria</t>
  </si>
  <si>
    <t>UKD11</t>
  </si>
  <si>
    <t>Sunderland</t>
  </si>
  <si>
    <t>UKC23</t>
  </si>
  <si>
    <t>Tyneside</t>
  </si>
  <si>
    <t>UKC22</t>
  </si>
  <si>
    <t>Northumberland</t>
  </si>
  <si>
    <t>UKC21</t>
  </si>
  <si>
    <t>Durham CC</t>
  </si>
  <si>
    <t>UKC14</t>
  </si>
  <si>
    <t>Darlington</t>
  </si>
  <si>
    <t>UKC13</t>
  </si>
  <si>
    <t>South Teesside</t>
  </si>
  <si>
    <t>UKC12</t>
  </si>
  <si>
    <t>Hartlepool and Stockton-on-Tees</t>
  </si>
  <si>
    <t>UKC11</t>
  </si>
  <si>
    <t>Siirt</t>
  </si>
  <si>
    <t>TRC34</t>
  </si>
  <si>
    <t>Sirnak</t>
  </si>
  <si>
    <t>TRC33</t>
  </si>
  <si>
    <t>Batman</t>
  </si>
  <si>
    <t>TRC32</t>
  </si>
  <si>
    <t>Mardin</t>
  </si>
  <si>
    <t>TRC31</t>
  </si>
  <si>
    <t>Diyarbakir</t>
  </si>
  <si>
    <t>TRC22</t>
  </si>
  <si>
    <t>Sanliurfa</t>
  </si>
  <si>
    <t>TRC21</t>
  </si>
  <si>
    <t>Kilis</t>
  </si>
  <si>
    <t>TRC13</t>
  </si>
  <si>
    <t>Adiyaman</t>
  </si>
  <si>
    <t>TRC12</t>
  </si>
  <si>
    <t>Gaziantep</t>
  </si>
  <si>
    <t>TRC11</t>
  </si>
  <si>
    <t>Hakkari</t>
  </si>
  <si>
    <t>TRB24</t>
  </si>
  <si>
    <t>Bitlis</t>
  </si>
  <si>
    <t>TRB23</t>
  </si>
  <si>
    <t>Mus</t>
  </si>
  <si>
    <t>TRB22</t>
  </si>
  <si>
    <t>Van</t>
  </si>
  <si>
    <t>TRB21</t>
  </si>
  <si>
    <t>Tunceli</t>
  </si>
  <si>
    <t>TRB14</t>
  </si>
  <si>
    <t>Bingöl</t>
  </si>
  <si>
    <t>TRB13</t>
  </si>
  <si>
    <t>Elazig</t>
  </si>
  <si>
    <t>TRB12</t>
  </si>
  <si>
    <t>Malatya</t>
  </si>
  <si>
    <t>TRB11</t>
  </si>
  <si>
    <t>Ardahan</t>
  </si>
  <si>
    <t>TRA24</t>
  </si>
  <si>
    <t>Igdir</t>
  </si>
  <si>
    <t>TRA23</t>
  </si>
  <si>
    <t>Kars</t>
  </si>
  <si>
    <t>TRA22</t>
  </si>
  <si>
    <t>Agri</t>
  </si>
  <si>
    <t>TRA21</t>
  </si>
  <si>
    <t>Bayburt</t>
  </si>
  <si>
    <t>TRA13</t>
  </si>
  <si>
    <t>Erzincan</t>
  </si>
  <si>
    <t>TRA12</t>
  </si>
  <si>
    <t>Erzurum</t>
  </si>
  <si>
    <t>TRA11</t>
  </si>
  <si>
    <t>Gümüshane</t>
  </si>
  <si>
    <t>TR906</t>
  </si>
  <si>
    <t>Artvin</t>
  </si>
  <si>
    <t>TR905</t>
  </si>
  <si>
    <t>Rize</t>
  </si>
  <si>
    <t>TR904</t>
  </si>
  <si>
    <t>Giresun</t>
  </si>
  <si>
    <t>TR903</t>
  </si>
  <si>
    <t>Ordu</t>
  </si>
  <si>
    <t>TR902</t>
  </si>
  <si>
    <t>Trabzon</t>
  </si>
  <si>
    <t>TR901</t>
  </si>
  <si>
    <t>Amasya</t>
  </si>
  <si>
    <t>TR834</t>
  </si>
  <si>
    <t>Çorum</t>
  </si>
  <si>
    <t>TR833</t>
  </si>
  <si>
    <t>Tokat</t>
  </si>
  <si>
    <t>TR832</t>
  </si>
  <si>
    <t>Samsun</t>
  </si>
  <si>
    <t>TR831</t>
  </si>
  <si>
    <t>Sinop</t>
  </si>
  <si>
    <t>TR823</t>
  </si>
  <si>
    <t>Çankiri</t>
  </si>
  <si>
    <t>TR822</t>
  </si>
  <si>
    <t>Kastamonu</t>
  </si>
  <si>
    <t>TR821</t>
  </si>
  <si>
    <t>Bartin</t>
  </si>
  <si>
    <t>TR813</t>
  </si>
  <si>
    <t>Karabük</t>
  </si>
  <si>
    <t>TR812</t>
  </si>
  <si>
    <t>Zonguldak</t>
  </si>
  <si>
    <t>TR811</t>
  </si>
  <si>
    <t>Yozgat</t>
  </si>
  <si>
    <t>TR723</t>
  </si>
  <si>
    <t>Sivas</t>
  </si>
  <si>
    <t>TR722</t>
  </si>
  <si>
    <t>Kayseri</t>
  </si>
  <si>
    <t>TR721</t>
  </si>
  <si>
    <t>Kirsehir</t>
  </si>
  <si>
    <t>TR715</t>
  </si>
  <si>
    <t>Nevsehir</t>
  </si>
  <si>
    <t>TR714</t>
  </si>
  <si>
    <t>Nigde</t>
  </si>
  <si>
    <t>TR713</t>
  </si>
  <si>
    <t>Aksaray</t>
  </si>
  <si>
    <t>TR712</t>
  </si>
  <si>
    <t>Kirikkale</t>
  </si>
  <si>
    <t>TR711</t>
  </si>
  <si>
    <t>Osmaniye</t>
  </si>
  <si>
    <t>TR633</t>
  </si>
  <si>
    <t>Kahramanmaras</t>
  </si>
  <si>
    <t>TR632</t>
  </si>
  <si>
    <t>Hatay</t>
  </si>
  <si>
    <t>TR631</t>
  </si>
  <si>
    <t>Mersin</t>
  </si>
  <si>
    <t>TR622</t>
  </si>
  <si>
    <t>Adana</t>
  </si>
  <si>
    <t>TR621</t>
  </si>
  <si>
    <t>Burdur</t>
  </si>
  <si>
    <t>TR613</t>
  </si>
  <si>
    <t>Isparta</t>
  </si>
  <si>
    <t>TR612</t>
  </si>
  <si>
    <t>Antalya</t>
  </si>
  <si>
    <t>TR611</t>
  </si>
  <si>
    <t>Karaman</t>
  </si>
  <si>
    <t>TR522</t>
  </si>
  <si>
    <t>Konya</t>
  </si>
  <si>
    <t>TR521</t>
  </si>
  <si>
    <t>Ankara</t>
  </si>
  <si>
    <t>TR510</t>
  </si>
  <si>
    <t>Yalova</t>
  </si>
  <si>
    <t>TR425</t>
  </si>
  <si>
    <t>Bolu</t>
  </si>
  <si>
    <t>TR424</t>
  </si>
  <si>
    <t>Düzce</t>
  </si>
  <si>
    <t>TR423</t>
  </si>
  <si>
    <t>Sakarya</t>
  </si>
  <si>
    <t>TR422</t>
  </si>
  <si>
    <t>Kocaeli</t>
  </si>
  <si>
    <t>TR421</t>
  </si>
  <si>
    <t>Bilecik</t>
  </si>
  <si>
    <t>TR413</t>
  </si>
  <si>
    <t>Eskisehir</t>
  </si>
  <si>
    <t>TR412</t>
  </si>
  <si>
    <t>Bursa</t>
  </si>
  <si>
    <t>TR411</t>
  </si>
  <si>
    <t>Usak</t>
  </si>
  <si>
    <t>TR334</t>
  </si>
  <si>
    <t>Kütahya</t>
  </si>
  <si>
    <t>TR333</t>
  </si>
  <si>
    <t>Afyonkarahisar</t>
  </si>
  <si>
    <t>TR332</t>
  </si>
  <si>
    <t>Manisa</t>
  </si>
  <si>
    <t>TR331</t>
  </si>
  <si>
    <t>Mugla</t>
  </si>
  <si>
    <t>TR323</t>
  </si>
  <si>
    <t>Denizli</t>
  </si>
  <si>
    <t>TR322</t>
  </si>
  <si>
    <t>Aydin</t>
  </si>
  <si>
    <t>TR321</t>
  </si>
  <si>
    <t>Izmir</t>
  </si>
  <si>
    <t>TR310</t>
  </si>
  <si>
    <t>Çanakkale</t>
  </si>
  <si>
    <t>TR222</t>
  </si>
  <si>
    <t>Balikesir</t>
  </si>
  <si>
    <t>TR221</t>
  </si>
  <si>
    <t>Kirklareli</t>
  </si>
  <si>
    <t>TR213</t>
  </si>
  <si>
    <t>Edirne</t>
  </si>
  <si>
    <t>TR212</t>
  </si>
  <si>
    <t>Tekirdag</t>
  </si>
  <si>
    <t>TR211</t>
  </si>
  <si>
    <t>Istanbul</t>
  </si>
  <si>
    <t>TR100</t>
  </si>
  <si>
    <t>Kosický kraj</t>
  </si>
  <si>
    <t>SK042</t>
  </si>
  <si>
    <t>Presovský kraj</t>
  </si>
  <si>
    <t>SK041</t>
  </si>
  <si>
    <t>Banskobystrický kraj</t>
  </si>
  <si>
    <t>SK032</t>
  </si>
  <si>
    <t>Zilinský kraj</t>
  </si>
  <si>
    <t>SK031</t>
  </si>
  <si>
    <t>Nitriansky kraj</t>
  </si>
  <si>
    <t>SK023</t>
  </si>
  <si>
    <t>Trenciansky kraj</t>
  </si>
  <si>
    <t>SK022</t>
  </si>
  <si>
    <t>Trnavský kraj</t>
  </si>
  <si>
    <t>SK021</t>
  </si>
  <si>
    <t>Bratislavský kraj</t>
  </si>
  <si>
    <t>SK010</t>
  </si>
  <si>
    <t>Obalno-kraska</t>
  </si>
  <si>
    <t>SI024</t>
  </si>
  <si>
    <t>Goriska</t>
  </si>
  <si>
    <t>SI023</t>
  </si>
  <si>
    <t>Gorenjska</t>
  </si>
  <si>
    <t>SI022</t>
  </si>
  <si>
    <t>Osrednjeslovenska</t>
  </si>
  <si>
    <t>SI021</t>
  </si>
  <si>
    <t>Notranjsko-kraska</t>
  </si>
  <si>
    <t>SI018</t>
  </si>
  <si>
    <t>Jugovzhodna Slovenija</t>
  </si>
  <si>
    <t>SI017</t>
  </si>
  <si>
    <t>Spodnjeposavska</t>
  </si>
  <si>
    <t>SI016</t>
  </si>
  <si>
    <t>Zasavska</t>
  </si>
  <si>
    <t>SI015</t>
  </si>
  <si>
    <t>Savinjska</t>
  </si>
  <si>
    <t>SI014</t>
  </si>
  <si>
    <t>Koroska</t>
  </si>
  <si>
    <t>SI013</t>
  </si>
  <si>
    <t>Podravska</t>
  </si>
  <si>
    <t>SI012</t>
  </si>
  <si>
    <t>Pomurska</t>
  </si>
  <si>
    <t>SI011</t>
  </si>
  <si>
    <t>Norrbottens län</t>
  </si>
  <si>
    <t>SE332</t>
  </si>
  <si>
    <t>Västerbottens län</t>
  </si>
  <si>
    <t>SE331</t>
  </si>
  <si>
    <t>Jämtlands län</t>
  </si>
  <si>
    <t>SE322</t>
  </si>
  <si>
    <t>Västernorrlands län</t>
  </si>
  <si>
    <t>SE321</t>
  </si>
  <si>
    <t>Gävleborgs län</t>
  </si>
  <si>
    <t>SE313</t>
  </si>
  <si>
    <t>Dalarnas län</t>
  </si>
  <si>
    <t>SE312</t>
  </si>
  <si>
    <t>Värmlands län</t>
  </si>
  <si>
    <t>SE311</t>
  </si>
  <si>
    <t>Västra Götalands län</t>
  </si>
  <si>
    <t>SE232</t>
  </si>
  <si>
    <t>Hallands län</t>
  </si>
  <si>
    <t>SE231</t>
  </si>
  <si>
    <t>Skåne län</t>
  </si>
  <si>
    <t>SE224</t>
  </si>
  <si>
    <t>Blekinge län</t>
  </si>
  <si>
    <t>SE221</t>
  </si>
  <si>
    <t>Gotlands län</t>
  </si>
  <si>
    <t>SE214</t>
  </si>
  <si>
    <t>Kalmar län</t>
  </si>
  <si>
    <t>SE213</t>
  </si>
  <si>
    <t>Kronobergs län</t>
  </si>
  <si>
    <t>SE212</t>
  </si>
  <si>
    <t>Jönköpings län</t>
  </si>
  <si>
    <t>SE211</t>
  </si>
  <si>
    <t>Västmanlands län</t>
  </si>
  <si>
    <t>SE125</t>
  </si>
  <si>
    <t>Örebro län</t>
  </si>
  <si>
    <t>SE124</t>
  </si>
  <si>
    <t>Östergötlands län</t>
  </si>
  <si>
    <t>SE123</t>
  </si>
  <si>
    <t>Södermanlands län</t>
  </si>
  <si>
    <t>SE122</t>
  </si>
  <si>
    <t>Uppsala län</t>
  </si>
  <si>
    <t>SE121</t>
  </si>
  <si>
    <t>Stockholms län</t>
  </si>
  <si>
    <t>SE110</t>
  </si>
  <si>
    <t>Timis</t>
  </si>
  <si>
    <t>RO424</t>
  </si>
  <si>
    <t>Hunedoara</t>
  </si>
  <si>
    <t>RO423</t>
  </si>
  <si>
    <t>Caras-Severin</t>
  </si>
  <si>
    <t>RO422</t>
  </si>
  <si>
    <t>Arad</t>
  </si>
  <si>
    <t>RO421</t>
  </si>
  <si>
    <t>Vâlcea</t>
  </si>
  <si>
    <t>RO415</t>
  </si>
  <si>
    <t>Olt</t>
  </si>
  <si>
    <t>RO414</t>
  </si>
  <si>
    <t>Mehedinti</t>
  </si>
  <si>
    <t>RO413</t>
  </si>
  <si>
    <t>Gorj</t>
  </si>
  <si>
    <t>RO412</t>
  </si>
  <si>
    <t>Dolj</t>
  </si>
  <si>
    <t>RO411</t>
  </si>
  <si>
    <t>Ilfov</t>
  </si>
  <si>
    <t>RO322</t>
  </si>
  <si>
    <t>Bucuresti</t>
  </si>
  <si>
    <t>RO321</t>
  </si>
  <si>
    <t>Teleorman</t>
  </si>
  <si>
    <t>RO317</t>
  </si>
  <si>
    <t>Prahova</t>
  </si>
  <si>
    <t>RO316</t>
  </si>
  <si>
    <t>Ialomita</t>
  </si>
  <si>
    <t>RO315</t>
  </si>
  <si>
    <t>Giurgiu</t>
  </si>
  <si>
    <t>RO314</t>
  </si>
  <si>
    <t>Dâmbovita</t>
  </si>
  <si>
    <t>RO313</t>
  </si>
  <si>
    <t>Calarasi</t>
  </si>
  <si>
    <t>RO312</t>
  </si>
  <si>
    <t>Arges</t>
  </si>
  <si>
    <t>RO311</t>
  </si>
  <si>
    <t>Vrancea</t>
  </si>
  <si>
    <t>RO226</t>
  </si>
  <si>
    <t>Tulcea</t>
  </si>
  <si>
    <t>RO225</t>
  </si>
  <si>
    <t>Galati</t>
  </si>
  <si>
    <t>RO224</t>
  </si>
  <si>
    <t>Constanta</t>
  </si>
  <si>
    <t>RO223</t>
  </si>
  <si>
    <t>Buzau</t>
  </si>
  <si>
    <t>RO222</t>
  </si>
  <si>
    <t>Braila</t>
  </si>
  <si>
    <t>RO221</t>
  </si>
  <si>
    <t>Vaslui</t>
  </si>
  <si>
    <t>RO216</t>
  </si>
  <si>
    <t>Suceava</t>
  </si>
  <si>
    <t>RO215</t>
  </si>
  <si>
    <t>Neamt</t>
  </si>
  <si>
    <t>RO214</t>
  </si>
  <si>
    <t>Iasi</t>
  </si>
  <si>
    <t>RO213</t>
  </si>
  <si>
    <t>Botosani</t>
  </si>
  <si>
    <t>RO212</t>
  </si>
  <si>
    <t>Bacau</t>
  </si>
  <si>
    <t>RO211</t>
  </si>
  <si>
    <t>Sibiu</t>
  </si>
  <si>
    <t>RO126</t>
  </si>
  <si>
    <t>Mures</t>
  </si>
  <si>
    <t>RO125</t>
  </si>
  <si>
    <t>Harghita</t>
  </si>
  <si>
    <t>RO124</t>
  </si>
  <si>
    <t>Covasna</t>
  </si>
  <si>
    <t>RO123</t>
  </si>
  <si>
    <t>Brasov</t>
  </si>
  <si>
    <t>RO122</t>
  </si>
  <si>
    <t>Alba</t>
  </si>
  <si>
    <t>RO121</t>
  </si>
  <si>
    <t>Salaj</t>
  </si>
  <si>
    <t>RO116</t>
  </si>
  <si>
    <t>Satu Mare</t>
  </si>
  <si>
    <t>RO115</t>
  </si>
  <si>
    <t>Maramures</t>
  </si>
  <si>
    <t>RO114</t>
  </si>
  <si>
    <t>Cluj</t>
  </si>
  <si>
    <t>RO113</t>
  </si>
  <si>
    <t>Bistrita-Nasaud</t>
  </si>
  <si>
    <t>RO112</t>
  </si>
  <si>
    <t>Bihor</t>
  </si>
  <si>
    <t>RO111</t>
  </si>
  <si>
    <t>Região Autónoma da Madeira (PT)</t>
  </si>
  <si>
    <t>PT300</t>
  </si>
  <si>
    <t>Região Autónoma dos Açores (PT)</t>
  </si>
  <si>
    <t>PT200</t>
  </si>
  <si>
    <t>Lezíria do Tejo</t>
  </si>
  <si>
    <t>PT185</t>
  </si>
  <si>
    <t>Baixo Alentejo</t>
  </si>
  <si>
    <t>PT184</t>
  </si>
  <si>
    <t>Alentejo Central</t>
  </si>
  <si>
    <t>PT183</t>
  </si>
  <si>
    <t>Alto Alentejo</t>
  </si>
  <si>
    <t>PT182</t>
  </si>
  <si>
    <t>Alentejo Litoral</t>
  </si>
  <si>
    <t>PT181</t>
  </si>
  <si>
    <t>Península de Setúbal</t>
  </si>
  <si>
    <t>PT172</t>
  </si>
  <si>
    <t>Grande Lisboa</t>
  </si>
  <si>
    <t>PT171</t>
  </si>
  <si>
    <t>Médio Tejo</t>
  </si>
  <si>
    <t>PT16C</t>
  </si>
  <si>
    <t>Oeste</t>
  </si>
  <si>
    <t>PT16B</t>
  </si>
  <si>
    <t>Cova da Beira</t>
  </si>
  <si>
    <t>PT16A</t>
  </si>
  <si>
    <t>Beira Interior Sul</t>
  </si>
  <si>
    <t>PT169</t>
  </si>
  <si>
    <t>Beira Interior Norte</t>
  </si>
  <si>
    <t>PT168</t>
  </si>
  <si>
    <t>Serra da Estrela</t>
  </si>
  <si>
    <t>PT167</t>
  </si>
  <si>
    <t>Pinhal Interior Sul</t>
  </si>
  <si>
    <t>PT166</t>
  </si>
  <si>
    <t>Dão-Lafões</t>
  </si>
  <si>
    <t>PT165</t>
  </si>
  <si>
    <t>Pinhal Interior Norte</t>
  </si>
  <si>
    <t>PT164</t>
  </si>
  <si>
    <t>Pinhal Litoral</t>
  </si>
  <si>
    <t>PT163</t>
  </si>
  <si>
    <t>Baixo Mondego</t>
  </si>
  <si>
    <t>PT162</t>
  </si>
  <si>
    <t>Baixo Vouga</t>
  </si>
  <si>
    <t>PT161</t>
  </si>
  <si>
    <t>Algarve</t>
  </si>
  <si>
    <t>PT150</t>
  </si>
  <si>
    <t>Alto Trás-os-Montes</t>
  </si>
  <si>
    <t>PT118</t>
  </si>
  <si>
    <t>Douro</t>
  </si>
  <si>
    <t>PT117</t>
  </si>
  <si>
    <t>Entre Douro e Vouga</t>
  </si>
  <si>
    <t>PT116</t>
  </si>
  <si>
    <t>Tâmega</t>
  </si>
  <si>
    <t>PT115</t>
  </si>
  <si>
    <t>Grande Porto</t>
  </si>
  <si>
    <t>PT114</t>
  </si>
  <si>
    <t>Ave</t>
  </si>
  <si>
    <t>PT113</t>
  </si>
  <si>
    <t>Cávado</t>
  </si>
  <si>
    <t>PT112</t>
  </si>
  <si>
    <t>Minho-Lima</t>
  </si>
  <si>
    <t>PT111</t>
  </si>
  <si>
    <t>Starogardzki</t>
  </si>
  <si>
    <t>PL635</t>
  </si>
  <si>
    <t>Gdanski</t>
  </si>
  <si>
    <t>PL634</t>
  </si>
  <si>
    <t>Trojmiejski</t>
  </si>
  <si>
    <t>PL633</t>
  </si>
  <si>
    <t>Slupski</t>
  </si>
  <si>
    <t>PL631</t>
  </si>
  <si>
    <t>Elcki</t>
  </si>
  <si>
    <t>PL623</t>
  </si>
  <si>
    <t>Olsztynski</t>
  </si>
  <si>
    <t>PL622</t>
  </si>
  <si>
    <t>Elblaski</t>
  </si>
  <si>
    <t>PL621</t>
  </si>
  <si>
    <t>Wloclawski</t>
  </si>
  <si>
    <t>PL615</t>
  </si>
  <si>
    <t>Grudziadzki</t>
  </si>
  <si>
    <t>PL614</t>
  </si>
  <si>
    <t>Bydgosko-Torunski</t>
  </si>
  <si>
    <t>PL613</t>
  </si>
  <si>
    <t>Opolski</t>
  </si>
  <si>
    <t>PL522</t>
  </si>
  <si>
    <t>Nyski</t>
  </si>
  <si>
    <t>PL521</t>
  </si>
  <si>
    <t>Wroclawski</t>
  </si>
  <si>
    <t>PL518</t>
  </si>
  <si>
    <t>Walbrzyski</t>
  </si>
  <si>
    <t>PL517</t>
  </si>
  <si>
    <t>Legnicko-Glogowski</t>
  </si>
  <si>
    <t>PL516</t>
  </si>
  <si>
    <t>Jeleniogórski</t>
  </si>
  <si>
    <t>PL515</t>
  </si>
  <si>
    <t>Miasto Wroclaw</t>
  </si>
  <si>
    <t>PL514</t>
  </si>
  <si>
    <t>Zielonogórski</t>
  </si>
  <si>
    <t>PL432</t>
  </si>
  <si>
    <t>Gorzowski</t>
  </si>
  <si>
    <t>PL431</t>
  </si>
  <si>
    <t>Szczecinski</t>
  </si>
  <si>
    <t>PL425</t>
  </si>
  <si>
    <t>Miasto Szczecin</t>
  </si>
  <si>
    <t>PL424</t>
  </si>
  <si>
    <t>Stargardzki</t>
  </si>
  <si>
    <t>PL423</t>
  </si>
  <si>
    <t>Koszalinski</t>
  </si>
  <si>
    <t>PL422</t>
  </si>
  <si>
    <t>Poznanski</t>
  </si>
  <si>
    <t>PL418</t>
  </si>
  <si>
    <t>Leszczynski</t>
  </si>
  <si>
    <t>PL417</t>
  </si>
  <si>
    <t>Kaliski</t>
  </si>
  <si>
    <t>PL416</t>
  </si>
  <si>
    <t>Miasto Poznan</t>
  </si>
  <si>
    <t>PL415</t>
  </si>
  <si>
    <t>Koninski</t>
  </si>
  <si>
    <t>PL414</t>
  </si>
  <si>
    <t>Pilski</t>
  </si>
  <si>
    <t>PL411</t>
  </si>
  <si>
    <t>Suwalski</t>
  </si>
  <si>
    <t>PL345</t>
  </si>
  <si>
    <t>Lomzynski</t>
  </si>
  <si>
    <t>PL344</t>
  </si>
  <si>
    <t>Bialostocki</t>
  </si>
  <si>
    <t>PL343</t>
  </si>
  <si>
    <t>Sandomiersko-jedrzejowski</t>
  </si>
  <si>
    <t>PL332</t>
  </si>
  <si>
    <t>Kielecki</t>
  </si>
  <si>
    <t>PL331</t>
  </si>
  <si>
    <t>Tarnobrzeski</t>
  </si>
  <si>
    <t>PL326</t>
  </si>
  <si>
    <t>Rzeszowski</t>
  </si>
  <si>
    <t>PL325</t>
  </si>
  <si>
    <t>Przemyski</t>
  </si>
  <si>
    <t>PL324</t>
  </si>
  <si>
    <t>Krosnienski</t>
  </si>
  <si>
    <t>PL323</t>
  </si>
  <si>
    <t>Pulawski</t>
  </si>
  <si>
    <t>PL315</t>
  </si>
  <si>
    <t>Lubelski</t>
  </si>
  <si>
    <t>PL314</t>
  </si>
  <si>
    <t>Chelmsko-zamojski</t>
  </si>
  <si>
    <t>PL312</t>
  </si>
  <si>
    <t>Bialski</t>
  </si>
  <si>
    <t>PL311</t>
  </si>
  <si>
    <t>Tyski</t>
  </si>
  <si>
    <t>PL22C</t>
  </si>
  <si>
    <t>Sosnowiecki</t>
  </si>
  <si>
    <t>PL22B</t>
  </si>
  <si>
    <t>Katowicki</t>
  </si>
  <si>
    <t>PL22A</t>
  </si>
  <si>
    <t>Gliwicki</t>
  </si>
  <si>
    <t>PL229</t>
  </si>
  <si>
    <t>Bytomski</t>
  </si>
  <si>
    <t>PL228</t>
  </si>
  <si>
    <t>Rybnicki</t>
  </si>
  <si>
    <t>PL227</t>
  </si>
  <si>
    <t>Bielski</t>
  </si>
  <si>
    <t>PL225</t>
  </si>
  <si>
    <t>Czestochowski</t>
  </si>
  <si>
    <t>PL224</t>
  </si>
  <si>
    <t>Tarnowski</t>
  </si>
  <si>
    <t>PL217</t>
  </si>
  <si>
    <t>Oswiecimski</t>
  </si>
  <si>
    <t>PL216</t>
  </si>
  <si>
    <t>Nowosadecki</t>
  </si>
  <si>
    <t>PL215</t>
  </si>
  <si>
    <t>Krakowski</t>
  </si>
  <si>
    <t>PL214</t>
  </si>
  <si>
    <t>Miasto Kraków</t>
  </si>
  <si>
    <t>PL213</t>
  </si>
  <si>
    <t>Warszawski-zachodni</t>
  </si>
  <si>
    <t>PL12A</t>
  </si>
  <si>
    <t>Warszawski-wschodni</t>
  </si>
  <si>
    <t>PL129</t>
  </si>
  <si>
    <t>Radomski</t>
  </si>
  <si>
    <t>PL128</t>
  </si>
  <si>
    <t>Miasto Warszawa</t>
  </si>
  <si>
    <t>PL127</t>
  </si>
  <si>
    <t>Ostrolecko-siedlecki</t>
  </si>
  <si>
    <t>PL122</t>
  </si>
  <si>
    <t>Ciechanowsko-plocki</t>
  </si>
  <si>
    <t>PL121</t>
  </si>
  <si>
    <t>Skierniewicki</t>
  </si>
  <si>
    <t>PL117</t>
  </si>
  <si>
    <t>Sieradzki</t>
  </si>
  <si>
    <t>PL116</t>
  </si>
  <si>
    <t>Piotrkowski</t>
  </si>
  <si>
    <t>PL115</t>
  </si>
  <si>
    <t>Lódzki</t>
  </si>
  <si>
    <t>PL114</t>
  </si>
  <si>
    <t>Miasto Lódz</t>
  </si>
  <si>
    <t>PL113</t>
  </si>
  <si>
    <t>Finnmark</t>
  </si>
  <si>
    <t>NO073</t>
  </si>
  <si>
    <t>Troms</t>
  </si>
  <si>
    <t>NO072</t>
  </si>
  <si>
    <t>Nordland</t>
  </si>
  <si>
    <t>NO071</t>
  </si>
  <si>
    <t>Nord-Trøndelag</t>
  </si>
  <si>
    <t>NO062</t>
  </si>
  <si>
    <t>Sør-Trøndelag</t>
  </si>
  <si>
    <t>NO061</t>
  </si>
  <si>
    <t>Møre og Romsdal</t>
  </si>
  <si>
    <t>NO053</t>
  </si>
  <si>
    <t>Sogn og Fjordane</t>
  </si>
  <si>
    <t>NO052</t>
  </si>
  <si>
    <t>Hordaland</t>
  </si>
  <si>
    <t>NO051</t>
  </si>
  <si>
    <t>Rogaland</t>
  </si>
  <si>
    <t>NO043</t>
  </si>
  <si>
    <t>Vest-Agder</t>
  </si>
  <si>
    <t>NO042</t>
  </si>
  <si>
    <t>Aust-Agder</t>
  </si>
  <si>
    <t>NO041</t>
  </si>
  <si>
    <t>Telemark</t>
  </si>
  <si>
    <t>NO034</t>
  </si>
  <si>
    <t>Vestfold</t>
  </si>
  <si>
    <t>NO033</t>
  </si>
  <si>
    <t>Buskerud</t>
  </si>
  <si>
    <t>NO032</t>
  </si>
  <si>
    <t>Østfold</t>
  </si>
  <si>
    <t>NO031</t>
  </si>
  <si>
    <t>Oppland</t>
  </si>
  <si>
    <t>NO022</t>
  </si>
  <si>
    <t>Hedmark</t>
  </si>
  <si>
    <t>NO021</t>
  </si>
  <si>
    <t>Akershus</t>
  </si>
  <si>
    <t>NO012</t>
  </si>
  <si>
    <t>Oslo</t>
  </si>
  <si>
    <t>NO011</t>
  </si>
  <si>
    <t>Zuid-Limburg</t>
  </si>
  <si>
    <t>NL423</t>
  </si>
  <si>
    <t>Midden-Limburg</t>
  </si>
  <si>
    <t>NL422</t>
  </si>
  <si>
    <t>Noord-Limburg</t>
  </si>
  <si>
    <t>NL421</t>
  </si>
  <si>
    <t>Zuidoost-Noord-Brabant</t>
  </si>
  <si>
    <t>NL414</t>
  </si>
  <si>
    <t>Noordoost-Noord-Brabant</t>
  </si>
  <si>
    <t>NL413</t>
  </si>
  <si>
    <t>Midden-Noord-Brabant</t>
  </si>
  <si>
    <t>NL412</t>
  </si>
  <si>
    <t>West-Noord-Brabant</t>
  </si>
  <si>
    <t>NL411</t>
  </si>
  <si>
    <t>Overig Zeeland</t>
  </si>
  <si>
    <t>NL342</t>
  </si>
  <si>
    <t>Zeeuwsch-Vlaanderen</t>
  </si>
  <si>
    <t>NL341</t>
  </si>
  <si>
    <t>Zuidoost-Zuid-Holland</t>
  </si>
  <si>
    <t>NL33A</t>
  </si>
  <si>
    <t>Groot-Rijnmond</t>
  </si>
  <si>
    <t>NL339</t>
  </si>
  <si>
    <t>Oost-Zuid-Holland</t>
  </si>
  <si>
    <t>NL338</t>
  </si>
  <si>
    <t>Agglomeratie Leiden en Bollenstreek</t>
  </si>
  <si>
    <t>NL337</t>
  </si>
  <si>
    <t>Delft en Westland</t>
  </si>
  <si>
    <t>NL333</t>
  </si>
  <si>
    <t>Agglomeratie 's-Gravenhage</t>
  </si>
  <si>
    <t>NL332</t>
  </si>
  <si>
    <t>Het Gooi en Vechtstreek</t>
  </si>
  <si>
    <t>NL327</t>
  </si>
  <si>
    <t>Groot-Amsterdam</t>
  </si>
  <si>
    <t>NL326</t>
  </si>
  <si>
    <t>Zaanstreek</t>
  </si>
  <si>
    <t>NL325</t>
  </si>
  <si>
    <t>Agglomeratie Haarlem</t>
  </si>
  <si>
    <t>NL324</t>
  </si>
  <si>
    <t>IJmond</t>
  </si>
  <si>
    <t>NL323</t>
  </si>
  <si>
    <t>Alkmaar en omgeving</t>
  </si>
  <si>
    <t>NL322</t>
  </si>
  <si>
    <t>Kop van Noord-Holland</t>
  </si>
  <si>
    <t>NL321</t>
  </si>
  <si>
    <t>Utrecht</t>
  </si>
  <si>
    <t>NL310</t>
  </si>
  <si>
    <t>Flevoland</t>
  </si>
  <si>
    <t>NL230</t>
  </si>
  <si>
    <t>Arnhem/Nijmegen</t>
  </si>
  <si>
    <t>NL226</t>
  </si>
  <si>
    <t>Achterhoek</t>
  </si>
  <si>
    <t>NL225</t>
  </si>
  <si>
    <t>Zuidwest-Gelderland</t>
  </si>
  <si>
    <t>NL224</t>
  </si>
  <si>
    <t>Veluwe</t>
  </si>
  <si>
    <t>NL221</t>
  </si>
  <si>
    <t>Twente</t>
  </si>
  <si>
    <t>NL213</t>
  </si>
  <si>
    <t>Zuidwest-Overijssel</t>
  </si>
  <si>
    <t>NL212</t>
  </si>
  <si>
    <t>Noord-Overijssel</t>
  </si>
  <si>
    <t>NL211</t>
  </si>
  <si>
    <t>Zuidwest-Drenthe</t>
  </si>
  <si>
    <t>NL133</t>
  </si>
  <si>
    <t>Zuidoost-Drenthe</t>
  </si>
  <si>
    <t>NL132</t>
  </si>
  <si>
    <t>Noord-Drenthe</t>
  </si>
  <si>
    <t>NL131</t>
  </si>
  <si>
    <t>Zuidoost-Friesland</t>
  </si>
  <si>
    <t>NL123</t>
  </si>
  <si>
    <t>Zuidwest-Friesland</t>
  </si>
  <si>
    <t>NL122</t>
  </si>
  <si>
    <t>Noord-Friesland</t>
  </si>
  <si>
    <t>NL121</t>
  </si>
  <si>
    <t>Overig Groningen</t>
  </si>
  <si>
    <t>NL113</t>
  </si>
  <si>
    <t>Delfzijl en omgeving</t>
  </si>
  <si>
    <t>NL112</t>
  </si>
  <si>
    <t>Oost-Groningen</t>
  </si>
  <si>
    <t>NL111</t>
  </si>
  <si>
    <t>Gozo and Comino / Ghawdex u Kemmuna</t>
  </si>
  <si>
    <t>MT002</t>
  </si>
  <si>
    <t>MT001</t>
  </si>
  <si>
    <t>Skopski</t>
  </si>
  <si>
    <t>MK008</t>
  </si>
  <si>
    <t>Severoistocen</t>
  </si>
  <si>
    <t>MK007</t>
  </si>
  <si>
    <t>Poloski</t>
  </si>
  <si>
    <t>MK006</t>
  </si>
  <si>
    <t>Pelagoniski</t>
  </si>
  <si>
    <t>MK005</t>
  </si>
  <si>
    <t>Jugoistocen</t>
  </si>
  <si>
    <t>MK004</t>
  </si>
  <si>
    <t>Jugozapaden</t>
  </si>
  <si>
    <t>MK003</t>
  </si>
  <si>
    <t>Istocen</t>
  </si>
  <si>
    <t>MK002</t>
  </si>
  <si>
    <t>Vardarski</t>
  </si>
  <si>
    <t>MK001</t>
  </si>
  <si>
    <t>Crna Gora</t>
  </si>
  <si>
    <t>ME000</t>
  </si>
  <si>
    <t>Zemgale</t>
  </si>
  <si>
    <t>LV009</t>
  </si>
  <si>
    <t>Vidzeme</t>
  </si>
  <si>
    <t>LV008</t>
  </si>
  <si>
    <t>Pieriga</t>
  </si>
  <si>
    <t>LV007</t>
  </si>
  <si>
    <t>Riga</t>
  </si>
  <si>
    <t>LV006</t>
  </si>
  <si>
    <t>Latgale</t>
  </si>
  <si>
    <t>LV005</t>
  </si>
  <si>
    <t>Kurzeme</t>
  </si>
  <si>
    <t>LV003</t>
  </si>
  <si>
    <t>LU000</t>
  </si>
  <si>
    <t>Vilniaus apskritis</t>
  </si>
  <si>
    <t>LT00A</t>
  </si>
  <si>
    <t>Utenos apskritis</t>
  </si>
  <si>
    <t>LT009</t>
  </si>
  <si>
    <t>Telsiu apskritis</t>
  </si>
  <si>
    <t>LT008</t>
  </si>
  <si>
    <t>Taurages apskritis</t>
  </si>
  <si>
    <t>LT007</t>
  </si>
  <si>
    <t>Siauliu apskritis</t>
  </si>
  <si>
    <t>LT006</t>
  </si>
  <si>
    <t>Panevezio apskritis</t>
  </si>
  <si>
    <t>LT005</t>
  </si>
  <si>
    <t>Marijampoles apskritis</t>
  </si>
  <si>
    <t>LT004</t>
  </si>
  <si>
    <t>Klaipedos apskritis</t>
  </si>
  <si>
    <t>LT003</t>
  </si>
  <si>
    <t>Kauno apskritis</t>
  </si>
  <si>
    <t>LT002</t>
  </si>
  <si>
    <t>Alytaus apskritis</t>
  </si>
  <si>
    <t>LT001</t>
  </si>
  <si>
    <t>LI000</t>
  </si>
  <si>
    <t>Frosinone</t>
  </si>
  <si>
    <t>ITI45</t>
  </si>
  <si>
    <t>Latina</t>
  </si>
  <si>
    <t>ITI44</t>
  </si>
  <si>
    <t>Roma</t>
  </si>
  <si>
    <t>ITI43</t>
  </si>
  <si>
    <t>Rieti</t>
  </si>
  <si>
    <t>ITI42</t>
  </si>
  <si>
    <t>Viterbo</t>
  </si>
  <si>
    <t>ITI41</t>
  </si>
  <si>
    <t>Fermo</t>
  </si>
  <si>
    <t>ITI35</t>
  </si>
  <si>
    <t>Ascoli Piceno</t>
  </si>
  <si>
    <t>ITI34</t>
  </si>
  <si>
    <t>Macerata</t>
  </si>
  <si>
    <t>ITI33</t>
  </si>
  <si>
    <t>Ancona</t>
  </si>
  <si>
    <t>ITI32</t>
  </si>
  <si>
    <t>Pesaro e Urbino</t>
  </si>
  <si>
    <t>ITI31</t>
  </si>
  <si>
    <t>Terni</t>
  </si>
  <si>
    <t>ITI22</t>
  </si>
  <si>
    <t>Perugia</t>
  </si>
  <si>
    <t>ITI21</t>
  </si>
  <si>
    <t>Grosseto</t>
  </si>
  <si>
    <t>ITI1A</t>
  </si>
  <si>
    <t>Siena</t>
  </si>
  <si>
    <t>ITI19</t>
  </si>
  <si>
    <t>Arezzo</t>
  </si>
  <si>
    <t>ITI18</t>
  </si>
  <si>
    <t>Pisa</t>
  </si>
  <si>
    <t>ITI17</t>
  </si>
  <si>
    <t>Livorno</t>
  </si>
  <si>
    <t>ITI16</t>
  </si>
  <si>
    <t>Prato</t>
  </si>
  <si>
    <t>ITI15</t>
  </si>
  <si>
    <t>Firenze</t>
  </si>
  <si>
    <t>ITI14</t>
  </si>
  <si>
    <t>Pistoia</t>
  </si>
  <si>
    <t>ITI13</t>
  </si>
  <si>
    <t>Lucca</t>
  </si>
  <si>
    <t>ITI12</t>
  </si>
  <si>
    <t>Massa-Carrara</t>
  </si>
  <si>
    <t>ITI11</t>
  </si>
  <si>
    <t>Rimini</t>
  </si>
  <si>
    <t>ITH59</t>
  </si>
  <si>
    <t>Forlì-Cesena</t>
  </si>
  <si>
    <t>ITH58</t>
  </si>
  <si>
    <t>Ravenna</t>
  </si>
  <si>
    <t>ITH57</t>
  </si>
  <si>
    <t>Ferrara</t>
  </si>
  <si>
    <t>ITH56</t>
  </si>
  <si>
    <t>Bologna</t>
  </si>
  <si>
    <t>ITH55</t>
  </si>
  <si>
    <t>Modena</t>
  </si>
  <si>
    <t>ITH54</t>
  </si>
  <si>
    <t>Reggio nell'Emilia</t>
  </si>
  <si>
    <t>ITH53</t>
  </si>
  <si>
    <t>Parma</t>
  </si>
  <si>
    <t>ITH52</t>
  </si>
  <si>
    <t>Piacenza</t>
  </si>
  <si>
    <t>ITH51</t>
  </si>
  <si>
    <t>Trieste</t>
  </si>
  <si>
    <t>ITH44</t>
  </si>
  <si>
    <t>Gorizia</t>
  </si>
  <si>
    <t>ITH43</t>
  </si>
  <si>
    <t>Udine</t>
  </si>
  <si>
    <t>ITH42</t>
  </si>
  <si>
    <t>Pordenone</t>
  </si>
  <si>
    <t>ITH41</t>
  </si>
  <si>
    <t>Rovigo</t>
  </si>
  <si>
    <t>ITH37</t>
  </si>
  <si>
    <t>Padova</t>
  </si>
  <si>
    <t>ITH36</t>
  </si>
  <si>
    <t>Venezia</t>
  </si>
  <si>
    <t>ITH35</t>
  </si>
  <si>
    <t>Treviso</t>
  </si>
  <si>
    <t>ITH34</t>
  </si>
  <si>
    <t>Belluno</t>
  </si>
  <si>
    <t>ITH33</t>
  </si>
  <si>
    <t>Vicenza</t>
  </si>
  <si>
    <t>ITH32</t>
  </si>
  <si>
    <t>Verona</t>
  </si>
  <si>
    <t>ITH31</t>
  </si>
  <si>
    <t>Trento</t>
  </si>
  <si>
    <t>ITH20</t>
  </si>
  <si>
    <t>Bolzano-Bozen</t>
  </si>
  <si>
    <t>ITH10</t>
  </si>
  <si>
    <t>Carbonia-Iglesias</t>
  </si>
  <si>
    <t>ITG2C</t>
  </si>
  <si>
    <t>Medio Campidano</t>
  </si>
  <si>
    <t>ITG2B</t>
  </si>
  <si>
    <t>Ogliastra</t>
  </si>
  <si>
    <t>ITG2A</t>
  </si>
  <si>
    <t>Olbia-Tempio</t>
  </si>
  <si>
    <t>ITG29</t>
  </si>
  <si>
    <t>Oristano</t>
  </si>
  <si>
    <t>ITG28</t>
  </si>
  <si>
    <t>Cagliari</t>
  </si>
  <si>
    <t>ITG27</t>
  </si>
  <si>
    <t>Nuoro</t>
  </si>
  <si>
    <t>ITG26</t>
  </si>
  <si>
    <t>Sassari</t>
  </si>
  <si>
    <t>ITG25</t>
  </si>
  <si>
    <t>Siracusa</t>
  </si>
  <si>
    <t>ITG19</t>
  </si>
  <si>
    <t>Ragusa</t>
  </si>
  <si>
    <t>ITG18</t>
  </si>
  <si>
    <t>Catania</t>
  </si>
  <si>
    <t>ITG17</t>
  </si>
  <si>
    <t>Enna</t>
  </si>
  <si>
    <t>ITG16</t>
  </si>
  <si>
    <t>Caltanissetta</t>
  </si>
  <si>
    <t>ITG15</t>
  </si>
  <si>
    <t>Agrigento</t>
  </si>
  <si>
    <t>ITG14</t>
  </si>
  <si>
    <t>Messina</t>
  </si>
  <si>
    <t>ITG13</t>
  </si>
  <si>
    <t>Palermo</t>
  </si>
  <si>
    <t>ITG12</t>
  </si>
  <si>
    <t>Trapani</t>
  </si>
  <si>
    <t>ITG11</t>
  </si>
  <si>
    <t>Reggio di Calabria</t>
  </si>
  <si>
    <t>ITF65</t>
  </si>
  <si>
    <t>Vibo Valentia</t>
  </si>
  <si>
    <t>ITF64</t>
  </si>
  <si>
    <t>Catanzaro</t>
  </si>
  <si>
    <t>ITF63</t>
  </si>
  <si>
    <t>Crotone</t>
  </si>
  <si>
    <t>ITF62</t>
  </si>
  <si>
    <t>Cosenza</t>
  </si>
  <si>
    <t>ITF61</t>
  </si>
  <si>
    <t>Matera</t>
  </si>
  <si>
    <t>ITF52</t>
  </si>
  <si>
    <t>Potenza</t>
  </si>
  <si>
    <t>ITF51</t>
  </si>
  <si>
    <t>Barletta-Andria-Trani</t>
  </si>
  <si>
    <t>ITF48</t>
  </si>
  <si>
    <t>Bari</t>
  </si>
  <si>
    <t>ITF47</t>
  </si>
  <si>
    <t>Foggia</t>
  </si>
  <si>
    <t>ITF46</t>
  </si>
  <si>
    <t>Lecce</t>
  </si>
  <si>
    <t>ITF45</t>
  </si>
  <si>
    <t>Brindisi</t>
  </si>
  <si>
    <t>ITF44</t>
  </si>
  <si>
    <t>Taranto</t>
  </si>
  <si>
    <t>ITF43</t>
  </si>
  <si>
    <t>Salerno</t>
  </si>
  <si>
    <t>ITF35</t>
  </si>
  <si>
    <t>Avellino</t>
  </si>
  <si>
    <t>ITF34</t>
  </si>
  <si>
    <t>Napoli</t>
  </si>
  <si>
    <t>ITF33</t>
  </si>
  <si>
    <t>Benevento</t>
  </si>
  <si>
    <t>ITF32</t>
  </si>
  <si>
    <t>Caserta</t>
  </si>
  <si>
    <t>ITF31</t>
  </si>
  <si>
    <t>Campobasso</t>
  </si>
  <si>
    <t>ITF22</t>
  </si>
  <si>
    <t>Isernia</t>
  </si>
  <si>
    <t>ITF21</t>
  </si>
  <si>
    <t>Chieti</t>
  </si>
  <si>
    <t>ITF14</t>
  </si>
  <si>
    <t>Pescara</t>
  </si>
  <si>
    <t>ITF13</t>
  </si>
  <si>
    <t>Teramo</t>
  </si>
  <si>
    <t>ITF12</t>
  </si>
  <si>
    <t>L'Aquila</t>
  </si>
  <si>
    <t>ITF11</t>
  </si>
  <si>
    <t>Monza e della Brianza</t>
  </si>
  <si>
    <t>ITC4D</t>
  </si>
  <si>
    <t>Milano</t>
  </si>
  <si>
    <t>ITC4C</t>
  </si>
  <si>
    <t>Mantova</t>
  </si>
  <si>
    <t>ITC4B</t>
  </si>
  <si>
    <t>Cremona</t>
  </si>
  <si>
    <t>ITC4A</t>
  </si>
  <si>
    <t>Lodi</t>
  </si>
  <si>
    <t>ITC49</t>
  </si>
  <si>
    <t>Pavia</t>
  </si>
  <si>
    <t>ITC48</t>
  </si>
  <si>
    <t>Brescia</t>
  </si>
  <si>
    <t>ITC47</t>
  </si>
  <si>
    <t>Bergamo</t>
  </si>
  <si>
    <t>ITC46</t>
  </si>
  <si>
    <t>Sondrio</t>
  </si>
  <si>
    <t>ITC44</t>
  </si>
  <si>
    <t>Lecco</t>
  </si>
  <si>
    <t>ITC43</t>
  </si>
  <si>
    <t>Como</t>
  </si>
  <si>
    <t>ITC42</t>
  </si>
  <si>
    <t>Varese</t>
  </si>
  <si>
    <t>ITC41</t>
  </si>
  <si>
    <t>La Spezia</t>
  </si>
  <si>
    <t>ITC34</t>
  </si>
  <si>
    <t>Genova</t>
  </si>
  <si>
    <t>ITC33</t>
  </si>
  <si>
    <t>Savona</t>
  </si>
  <si>
    <t>ITC32</t>
  </si>
  <si>
    <t>Imperia</t>
  </si>
  <si>
    <t>ITC31</t>
  </si>
  <si>
    <t>Valle d'Aosta/Vallée d'Aoste</t>
  </si>
  <si>
    <t>ITC20</t>
  </si>
  <si>
    <t>Alessandria</t>
  </si>
  <si>
    <t>ITC18</t>
  </si>
  <si>
    <t>Asti</t>
  </si>
  <si>
    <t>ITC17</t>
  </si>
  <si>
    <t>Cuneo</t>
  </si>
  <si>
    <t>ITC16</t>
  </si>
  <si>
    <t>Novara</t>
  </si>
  <si>
    <t>ITC15</t>
  </si>
  <si>
    <t>Verbano-Cusio-Ossola</t>
  </si>
  <si>
    <t>ITC14</t>
  </si>
  <si>
    <t>Biella</t>
  </si>
  <si>
    <t>ITC13</t>
  </si>
  <si>
    <t>Vercelli</t>
  </si>
  <si>
    <t>ITC12</t>
  </si>
  <si>
    <t>Torino</t>
  </si>
  <si>
    <t>ITC11</t>
  </si>
  <si>
    <t>Landsbyggd</t>
  </si>
  <si>
    <t>IS002</t>
  </si>
  <si>
    <t>Höfudborgarsvædi</t>
  </si>
  <si>
    <t>IS001</t>
  </si>
  <si>
    <t>South-West (IE)</t>
  </si>
  <si>
    <t>IE025</t>
  </si>
  <si>
    <t>South-East (IE)</t>
  </si>
  <si>
    <t>IE024</t>
  </si>
  <si>
    <t>Mid-West</t>
  </si>
  <si>
    <t>IE023</t>
  </si>
  <si>
    <t>Mid-East</t>
  </si>
  <si>
    <t>IE022</t>
  </si>
  <si>
    <t>Dublin</t>
  </si>
  <si>
    <t>IE021</t>
  </si>
  <si>
    <t>West</t>
  </si>
  <si>
    <t>IE013</t>
  </si>
  <si>
    <t>Midland</t>
  </si>
  <si>
    <t>IE012</t>
  </si>
  <si>
    <t>Border</t>
  </si>
  <si>
    <t>IE011</t>
  </si>
  <si>
    <t>Csongrád</t>
  </si>
  <si>
    <t>HU333</t>
  </si>
  <si>
    <t>Békés</t>
  </si>
  <si>
    <t>HU332</t>
  </si>
  <si>
    <t>Bács-Kiskun</t>
  </si>
  <si>
    <t>HU331</t>
  </si>
  <si>
    <t>Szabolcs-Szatmár-Bereg</t>
  </si>
  <si>
    <t>HU323</t>
  </si>
  <si>
    <t>Jász-Nagykun-Szolnok</t>
  </si>
  <si>
    <t>HU322</t>
  </si>
  <si>
    <t>Hajdú-Bihar</t>
  </si>
  <si>
    <t>HU321</t>
  </si>
  <si>
    <t>Nógrád</t>
  </si>
  <si>
    <t>HU313</t>
  </si>
  <si>
    <t>Heves</t>
  </si>
  <si>
    <t>HU312</t>
  </si>
  <si>
    <t>Borsod-Abaúj-Zemplén</t>
  </si>
  <si>
    <t>HU311</t>
  </si>
  <si>
    <t>Tolna</t>
  </si>
  <si>
    <t>HU233</t>
  </si>
  <si>
    <t>Somogy</t>
  </si>
  <si>
    <t>HU232</t>
  </si>
  <si>
    <t>Baranya</t>
  </si>
  <si>
    <t>HU231</t>
  </si>
  <si>
    <t>Zala</t>
  </si>
  <si>
    <t>HU223</t>
  </si>
  <si>
    <t>Vas</t>
  </si>
  <si>
    <t>HU222</t>
  </si>
  <si>
    <t>Gyor-Moson-Sopron</t>
  </si>
  <si>
    <t>HU221</t>
  </si>
  <si>
    <t>Veszprém</t>
  </si>
  <si>
    <t>HU213</t>
  </si>
  <si>
    <t>Komárom-Esztergom</t>
  </si>
  <si>
    <t>HU212</t>
  </si>
  <si>
    <t>Fejér</t>
  </si>
  <si>
    <t>HU211</t>
  </si>
  <si>
    <t>Pest</t>
  </si>
  <si>
    <t>HU102</t>
  </si>
  <si>
    <t>Budapest</t>
  </si>
  <si>
    <t>HU101</t>
  </si>
  <si>
    <t>Sisacko-moslavacka zupanija</t>
  </si>
  <si>
    <t>HR04E</t>
  </si>
  <si>
    <t>Karlovacka zupanija</t>
  </si>
  <si>
    <t>HR04D</t>
  </si>
  <si>
    <t>Vukovarsko-srijemska zupanija</t>
  </si>
  <si>
    <t>HR04C</t>
  </si>
  <si>
    <t>Osjecko-baranjska zupanija</t>
  </si>
  <si>
    <t>HR04B</t>
  </si>
  <si>
    <t>Brodsko-posavska zupanija</t>
  </si>
  <si>
    <t>HR04A</t>
  </si>
  <si>
    <t>Pozesko-slavonska zupanija</t>
  </si>
  <si>
    <t>HR049</t>
  </si>
  <si>
    <t>Viroviticko-podravska zupanija</t>
  </si>
  <si>
    <t>HR048</t>
  </si>
  <si>
    <t>Bjelovarsko-bilogorska zupanija</t>
  </si>
  <si>
    <t>HR047</t>
  </si>
  <si>
    <t>Medimurska zupanija</t>
  </si>
  <si>
    <t>HR046</t>
  </si>
  <si>
    <t>Koprivnicko-krizevacka zupanija</t>
  </si>
  <si>
    <t>HR045</t>
  </si>
  <si>
    <t>Varazdinska zupanija</t>
  </si>
  <si>
    <t>HR044</t>
  </si>
  <si>
    <t>Krapinsko-zagorska zupanija</t>
  </si>
  <si>
    <t>HR043</t>
  </si>
  <si>
    <t>Zagrebacka zupanija</t>
  </si>
  <si>
    <t>HR042</t>
  </si>
  <si>
    <t>Grad Zagreb</t>
  </si>
  <si>
    <t>HR041</t>
  </si>
  <si>
    <t>Dubrovacko-neretvanska zupanija</t>
  </si>
  <si>
    <t>HR037</t>
  </si>
  <si>
    <t>Istarska zupanija</t>
  </si>
  <si>
    <t>HR036</t>
  </si>
  <si>
    <t>Splitsko-dalmatinska zupanija</t>
  </si>
  <si>
    <t>HR035</t>
  </si>
  <si>
    <t>Sibensko-kninska zupanija</t>
  </si>
  <si>
    <t>HR034</t>
  </si>
  <si>
    <t>Zadarska zupanija</t>
  </si>
  <si>
    <t>HR033</t>
  </si>
  <si>
    <t>Licko-senjska zupanija</t>
  </si>
  <si>
    <t>HR032</t>
  </si>
  <si>
    <t>Primorsko-goranska zupanija</t>
  </si>
  <si>
    <t>HR031</t>
  </si>
  <si>
    <t>Réunion (FR)</t>
  </si>
  <si>
    <t>FR940</t>
  </si>
  <si>
    <t>Guyane (FR)</t>
  </si>
  <si>
    <t>FR930</t>
  </si>
  <si>
    <t>Martinique (FR)</t>
  </si>
  <si>
    <t>FR920</t>
  </si>
  <si>
    <t>Guadeloupe (FR)</t>
  </si>
  <si>
    <t>FR910</t>
  </si>
  <si>
    <t>Haute-Corse</t>
  </si>
  <si>
    <t>FR832</t>
  </si>
  <si>
    <t>Corse-du-Sud</t>
  </si>
  <si>
    <t>FR831</t>
  </si>
  <si>
    <t>Vaucluse</t>
  </si>
  <si>
    <t>FR826</t>
  </si>
  <si>
    <t>Var</t>
  </si>
  <si>
    <t>FR825</t>
  </si>
  <si>
    <t>Bouches-du-Rhône</t>
  </si>
  <si>
    <t>FR824</t>
  </si>
  <si>
    <t>Alpes-Maritimes</t>
  </si>
  <si>
    <t>FR823</t>
  </si>
  <si>
    <t>Hautes-Alpes</t>
  </si>
  <si>
    <t>FR822</t>
  </si>
  <si>
    <t>Alpes-de-Haute-Provence</t>
  </si>
  <si>
    <t>FR821</t>
  </si>
  <si>
    <t>Pyrénées-Orientales</t>
  </si>
  <si>
    <t>FR815</t>
  </si>
  <si>
    <t>Lozère</t>
  </si>
  <si>
    <t>FR814</t>
  </si>
  <si>
    <t>Hérault</t>
  </si>
  <si>
    <t>FR813</t>
  </si>
  <si>
    <t>Gard</t>
  </si>
  <si>
    <t>FR812</t>
  </si>
  <si>
    <t>Aude</t>
  </si>
  <si>
    <t>FR811</t>
  </si>
  <si>
    <t>Puy-de-Dôme</t>
  </si>
  <si>
    <t>FR724</t>
  </si>
  <si>
    <t>Haute-Loire</t>
  </si>
  <si>
    <t>FR723</t>
  </si>
  <si>
    <t>Cantal</t>
  </si>
  <si>
    <t>FR722</t>
  </si>
  <si>
    <t>Allier</t>
  </si>
  <si>
    <t>FR721</t>
  </si>
  <si>
    <t>Haute-Savoie</t>
  </si>
  <si>
    <t>FR718</t>
  </si>
  <si>
    <t>Savoie</t>
  </si>
  <si>
    <t>FR717</t>
  </si>
  <si>
    <t>Rhône</t>
  </si>
  <si>
    <t>FR716</t>
  </si>
  <si>
    <t>Loire</t>
  </si>
  <si>
    <t>FR715</t>
  </si>
  <si>
    <t>Isère</t>
  </si>
  <si>
    <t>FR714</t>
  </si>
  <si>
    <t>Drôme</t>
  </si>
  <si>
    <t>FR713</t>
  </si>
  <si>
    <t>Ardèche</t>
  </si>
  <si>
    <t>FR712</t>
  </si>
  <si>
    <t>Ain</t>
  </si>
  <si>
    <t>FR711</t>
  </si>
  <si>
    <t>Haute-Vienne</t>
  </si>
  <si>
    <t>FR633</t>
  </si>
  <si>
    <t>Creuse</t>
  </si>
  <si>
    <t>FR632</t>
  </si>
  <si>
    <t>Corrèze</t>
  </si>
  <si>
    <t>FR631</t>
  </si>
  <si>
    <t>Tarn-et-Garonne</t>
  </si>
  <si>
    <t>FR628</t>
  </si>
  <si>
    <t>Tarn</t>
  </si>
  <si>
    <t>FR627</t>
  </si>
  <si>
    <t>Hautes-Pyrénées</t>
  </si>
  <si>
    <t>FR626</t>
  </si>
  <si>
    <t>Lot</t>
  </si>
  <si>
    <t>FR625</t>
  </si>
  <si>
    <t>Gers</t>
  </si>
  <si>
    <t>FR624</t>
  </si>
  <si>
    <t>Haute-Garonne</t>
  </si>
  <si>
    <t>FR623</t>
  </si>
  <si>
    <t>Aveyron</t>
  </si>
  <si>
    <t>FR622</t>
  </si>
  <si>
    <t>Ariège</t>
  </si>
  <si>
    <t>FR621</t>
  </si>
  <si>
    <t>Pyrénées-Atlantiques</t>
  </si>
  <si>
    <t>FR615</t>
  </si>
  <si>
    <t>Lot-et-Garonne</t>
  </si>
  <si>
    <t>FR614</t>
  </si>
  <si>
    <t>Landes</t>
  </si>
  <si>
    <t>FR613</t>
  </si>
  <si>
    <t>Gironde</t>
  </si>
  <si>
    <t>FR612</t>
  </si>
  <si>
    <t>Dordogne</t>
  </si>
  <si>
    <t>FR611</t>
  </si>
  <si>
    <t>Vienne</t>
  </si>
  <si>
    <t>FR534</t>
  </si>
  <si>
    <t>Deux-Sèvres</t>
  </si>
  <si>
    <t>FR533</t>
  </si>
  <si>
    <t>Charente-Maritime</t>
  </si>
  <si>
    <t>FR532</t>
  </si>
  <si>
    <t>Charente</t>
  </si>
  <si>
    <t>FR531</t>
  </si>
  <si>
    <t>Morbihan</t>
  </si>
  <si>
    <t>FR524</t>
  </si>
  <si>
    <t>Ille-et-Vilaine</t>
  </si>
  <si>
    <t>FR523</t>
  </si>
  <si>
    <t>Finistère</t>
  </si>
  <si>
    <t>FR522</t>
  </si>
  <si>
    <t>Côtes-d'Armor</t>
  </si>
  <si>
    <t>FR521</t>
  </si>
  <si>
    <t>Vendée</t>
  </si>
  <si>
    <t>FR515</t>
  </si>
  <si>
    <t>Sarthe</t>
  </si>
  <si>
    <t>FR514</t>
  </si>
  <si>
    <t>Mayenne</t>
  </si>
  <si>
    <t>FR513</t>
  </si>
  <si>
    <t>Maine-et-Loire</t>
  </si>
  <si>
    <t>FR512</t>
  </si>
  <si>
    <t>Loire-Atlantique</t>
  </si>
  <si>
    <t>FR511</t>
  </si>
  <si>
    <t>Territoire de Belfort</t>
  </si>
  <si>
    <t>FR434</t>
  </si>
  <si>
    <t>Haute-Saône</t>
  </si>
  <si>
    <t>FR433</t>
  </si>
  <si>
    <t>Jura</t>
  </si>
  <si>
    <t>FR432</t>
  </si>
  <si>
    <t>Doubs</t>
  </si>
  <si>
    <t>FR431</t>
  </si>
  <si>
    <t>Haut-Rhin</t>
  </si>
  <si>
    <t>FR422</t>
  </si>
  <si>
    <t>Bas-Rhin</t>
  </si>
  <si>
    <t>FR421</t>
  </si>
  <si>
    <t>Vosges</t>
  </si>
  <si>
    <t>FR414</t>
  </si>
  <si>
    <t>Moselle</t>
  </si>
  <si>
    <t>FR413</t>
  </si>
  <si>
    <t>Meuse</t>
  </si>
  <si>
    <t>FR412</t>
  </si>
  <si>
    <t>Meurthe-et-Moselle</t>
  </si>
  <si>
    <t>FR411</t>
  </si>
  <si>
    <t>Pas-de-Calais</t>
  </si>
  <si>
    <t>FR302</t>
  </si>
  <si>
    <t>Nord (FR)</t>
  </si>
  <si>
    <t>FR301</t>
  </si>
  <si>
    <t>Yonne</t>
  </si>
  <si>
    <t>FR264</t>
  </si>
  <si>
    <t>Saône-et-Loire</t>
  </si>
  <si>
    <t>FR263</t>
  </si>
  <si>
    <t>Nièvre</t>
  </si>
  <si>
    <t>FR262</t>
  </si>
  <si>
    <t>Côte-d'Or</t>
  </si>
  <si>
    <t>FR261</t>
  </si>
  <si>
    <t>Orne</t>
  </si>
  <si>
    <t>FR253</t>
  </si>
  <si>
    <t>Manche</t>
  </si>
  <si>
    <t>FR252</t>
  </si>
  <si>
    <t>Calvados</t>
  </si>
  <si>
    <t>FR251</t>
  </si>
  <si>
    <t>Loiret</t>
  </si>
  <si>
    <t>FR246</t>
  </si>
  <si>
    <t>Loir-et-Cher</t>
  </si>
  <si>
    <t>FR245</t>
  </si>
  <si>
    <t>Indre-et-Loire</t>
  </si>
  <si>
    <t>FR244</t>
  </si>
  <si>
    <t>Indre</t>
  </si>
  <si>
    <t>FR243</t>
  </si>
  <si>
    <t>Eure-et-Loir</t>
  </si>
  <si>
    <t>FR242</t>
  </si>
  <si>
    <t>Cher</t>
  </si>
  <si>
    <t>FR241</t>
  </si>
  <si>
    <t>Seine-Maritime</t>
  </si>
  <si>
    <t>FR232</t>
  </si>
  <si>
    <t>Eure</t>
  </si>
  <si>
    <t>FR231</t>
  </si>
  <si>
    <t>Somme</t>
  </si>
  <si>
    <t>FR223</t>
  </si>
  <si>
    <t>Oise</t>
  </si>
  <si>
    <t>FR222</t>
  </si>
  <si>
    <t>Aisne</t>
  </si>
  <si>
    <t>FR221</t>
  </si>
  <si>
    <t>Haute-Marne</t>
  </si>
  <si>
    <t>FR214</t>
  </si>
  <si>
    <t>Marne</t>
  </si>
  <si>
    <t>FR213</t>
  </si>
  <si>
    <t>Aube</t>
  </si>
  <si>
    <t>FR212</t>
  </si>
  <si>
    <t>Ardennes</t>
  </si>
  <si>
    <t>FR211</t>
  </si>
  <si>
    <t>Val-d'Oise</t>
  </si>
  <si>
    <t>FR108</t>
  </si>
  <si>
    <t>Val-de-Marne</t>
  </si>
  <si>
    <t>FR107</t>
  </si>
  <si>
    <t>Seine-Saint-Denis</t>
  </si>
  <si>
    <t>FR106</t>
  </si>
  <si>
    <t>Hauts-de-Seine</t>
  </si>
  <si>
    <t>FR105</t>
  </si>
  <si>
    <t>Essonne</t>
  </si>
  <si>
    <t>FR104</t>
  </si>
  <si>
    <t>Yvelines</t>
  </si>
  <si>
    <t>FR103</t>
  </si>
  <si>
    <t>Seine-et-Marne</t>
  </si>
  <si>
    <t>FR102</t>
  </si>
  <si>
    <t>Paris</t>
  </si>
  <si>
    <t>FR101</t>
  </si>
  <si>
    <t>Åland</t>
  </si>
  <si>
    <t>FI200</t>
  </si>
  <si>
    <t>Lappi</t>
  </si>
  <si>
    <t>FI1D7</t>
  </si>
  <si>
    <t>Pohjois-Pohjanmaa</t>
  </si>
  <si>
    <t>FI1D6</t>
  </si>
  <si>
    <t>Keski-Pohjanmaa</t>
  </si>
  <si>
    <t>FI1D5</t>
  </si>
  <si>
    <t>Kainuu</t>
  </si>
  <si>
    <t>FI1D4</t>
  </si>
  <si>
    <t>Pohjois-Karjala</t>
  </si>
  <si>
    <t>FI1D3</t>
  </si>
  <si>
    <t>Pohjois-Savo</t>
  </si>
  <si>
    <t>FI1D2</t>
  </si>
  <si>
    <t>Etelä-Savo</t>
  </si>
  <si>
    <t>FI1D1</t>
  </si>
  <si>
    <t>Etelä-Karjala</t>
  </si>
  <si>
    <t>FI1C5</t>
  </si>
  <si>
    <t>Kymenlaakso</t>
  </si>
  <si>
    <t>FI1C4</t>
  </si>
  <si>
    <t>Päijät-Häme</t>
  </si>
  <si>
    <t>FI1C3</t>
  </si>
  <si>
    <t>Kanta-Häme</t>
  </si>
  <si>
    <t>FI1C2</t>
  </si>
  <si>
    <t>Varsinais-Suomi</t>
  </si>
  <si>
    <t>FI1C1</t>
  </si>
  <si>
    <t>Helsinki-Uusimaa</t>
  </si>
  <si>
    <t>FI1B1</t>
  </si>
  <si>
    <t>Pirkanmaa</t>
  </si>
  <si>
    <t>FI197</t>
  </si>
  <si>
    <t>Satakunta</t>
  </si>
  <si>
    <t>FI196</t>
  </si>
  <si>
    <t>Pohjanmaa</t>
  </si>
  <si>
    <t>FI195</t>
  </si>
  <si>
    <t>Etelä-Pohjanmaa</t>
  </si>
  <si>
    <t>FI194</t>
  </si>
  <si>
    <t>Keski-Suomi</t>
  </si>
  <si>
    <t>FI193</t>
  </si>
  <si>
    <t>Tenerife</t>
  </si>
  <si>
    <t>ES709</t>
  </si>
  <si>
    <t>Lanzarote</t>
  </si>
  <si>
    <t>ES708</t>
  </si>
  <si>
    <t>La Palma</t>
  </si>
  <si>
    <t>ES707</t>
  </si>
  <si>
    <t>La Gomera</t>
  </si>
  <si>
    <t>ES706</t>
  </si>
  <si>
    <t>Gran Canaria</t>
  </si>
  <si>
    <t>ES705</t>
  </si>
  <si>
    <t>Fuerteventura</t>
  </si>
  <si>
    <t>ES704</t>
  </si>
  <si>
    <t>El Hierro</t>
  </si>
  <si>
    <t>ES703</t>
  </si>
  <si>
    <t>Melilla (ES)</t>
  </si>
  <si>
    <t>ES640</t>
  </si>
  <si>
    <t>Ceuta (ES)</t>
  </si>
  <si>
    <t>ES630</t>
  </si>
  <si>
    <t>Murcia</t>
  </si>
  <si>
    <t>ES620</t>
  </si>
  <si>
    <t>Sevilla</t>
  </si>
  <si>
    <t>ES618</t>
  </si>
  <si>
    <t>Málaga</t>
  </si>
  <si>
    <t>ES617</t>
  </si>
  <si>
    <t>Jaén</t>
  </si>
  <si>
    <t>ES616</t>
  </si>
  <si>
    <t>Huelva</t>
  </si>
  <si>
    <t>ES615</t>
  </si>
  <si>
    <t>Granada</t>
  </si>
  <si>
    <t>ES614</t>
  </si>
  <si>
    <t>Córdoba</t>
  </si>
  <si>
    <t>ES613</t>
  </si>
  <si>
    <t>Cádiz</t>
  </si>
  <si>
    <t>ES612</t>
  </si>
  <si>
    <t>Almería</t>
  </si>
  <si>
    <t>ES611</t>
  </si>
  <si>
    <t>Menorca</t>
  </si>
  <si>
    <t>ES533</t>
  </si>
  <si>
    <t>Mallorca</t>
  </si>
  <si>
    <t>ES532</t>
  </si>
  <si>
    <t>Eivissa, Formentera</t>
  </si>
  <si>
    <t>ES531</t>
  </si>
  <si>
    <t>Valencia / València</t>
  </si>
  <si>
    <t>ES523</t>
  </si>
  <si>
    <t>Castellón / Castelló</t>
  </si>
  <si>
    <t>ES522</t>
  </si>
  <si>
    <t>Alicante / Alacant</t>
  </si>
  <si>
    <t>ES521</t>
  </si>
  <si>
    <t>Tarragona</t>
  </si>
  <si>
    <t>ES514</t>
  </si>
  <si>
    <t>Lleida</t>
  </si>
  <si>
    <t>ES513</t>
  </si>
  <si>
    <t>Girona</t>
  </si>
  <si>
    <t>ES512</t>
  </si>
  <si>
    <t>Barcelona</t>
  </si>
  <si>
    <t>ES511</t>
  </si>
  <si>
    <t>Cáceres</t>
  </si>
  <si>
    <t>ES432</t>
  </si>
  <si>
    <t>Badajoz</t>
  </si>
  <si>
    <t>ES431</t>
  </si>
  <si>
    <t>Toledo</t>
  </si>
  <si>
    <t>ES425</t>
  </si>
  <si>
    <t>Guadalajara</t>
  </si>
  <si>
    <t>ES424</t>
  </si>
  <si>
    <t>Cuenca</t>
  </si>
  <si>
    <t>ES423</t>
  </si>
  <si>
    <t>Ciudad Real</t>
  </si>
  <si>
    <t>ES422</t>
  </si>
  <si>
    <t>Albacete</t>
  </si>
  <si>
    <t>ES421</t>
  </si>
  <si>
    <t>Zamora</t>
  </si>
  <si>
    <t>ES419</t>
  </si>
  <si>
    <t>Valladolid</t>
  </si>
  <si>
    <t>ES418</t>
  </si>
  <si>
    <t>Soria</t>
  </si>
  <si>
    <t>ES417</t>
  </si>
  <si>
    <t>Segovia</t>
  </si>
  <si>
    <t>ES416</t>
  </si>
  <si>
    <t>Salamanca</t>
  </si>
  <si>
    <t>ES415</t>
  </si>
  <si>
    <t>Palencia</t>
  </si>
  <si>
    <t>ES414</t>
  </si>
  <si>
    <t>León</t>
  </si>
  <si>
    <t>ES413</t>
  </si>
  <si>
    <t>Burgos</t>
  </si>
  <si>
    <t>ES412</t>
  </si>
  <si>
    <t>Ávila</t>
  </si>
  <si>
    <t>ES411</t>
  </si>
  <si>
    <t>Madrid</t>
  </si>
  <si>
    <t>ES300</t>
  </si>
  <si>
    <t>Zaragoza</t>
  </si>
  <si>
    <t>ES243</t>
  </si>
  <si>
    <t>Teruel</t>
  </si>
  <si>
    <t>ES242</t>
  </si>
  <si>
    <t>Huesca</t>
  </si>
  <si>
    <t>ES241</t>
  </si>
  <si>
    <t>La Rioja</t>
  </si>
  <si>
    <t>ES230</t>
  </si>
  <si>
    <t>Navarra</t>
  </si>
  <si>
    <t>ES220</t>
  </si>
  <si>
    <t>Vizcaya</t>
  </si>
  <si>
    <t>ES213</t>
  </si>
  <si>
    <t>Guipúzcoa</t>
  </si>
  <si>
    <t>ES212</t>
  </si>
  <si>
    <t>Álava</t>
  </si>
  <si>
    <t>ES211</t>
  </si>
  <si>
    <t>Cantabria</t>
  </si>
  <si>
    <t>ES130</t>
  </si>
  <si>
    <t>Asturias</t>
  </si>
  <si>
    <t>ES120</t>
  </si>
  <si>
    <t>Pontevedra</t>
  </si>
  <si>
    <t>ES114</t>
  </si>
  <si>
    <t>Ourense</t>
  </si>
  <si>
    <t>ES113</t>
  </si>
  <si>
    <t>Lugo</t>
  </si>
  <si>
    <t>ES112</t>
  </si>
  <si>
    <t>A Coruña</t>
  </si>
  <si>
    <t>ES111</t>
  </si>
  <si>
    <t>Chania</t>
  </si>
  <si>
    <t>EL434</t>
  </si>
  <si>
    <t>Rethymni</t>
  </si>
  <si>
    <t>EL433</t>
  </si>
  <si>
    <t>Lasithi</t>
  </si>
  <si>
    <t>EL432</t>
  </si>
  <si>
    <t>Irakleio</t>
  </si>
  <si>
    <t>EL431</t>
  </si>
  <si>
    <t>Kyklades</t>
  </si>
  <si>
    <t>EL422</t>
  </si>
  <si>
    <t>Dodekanisos</t>
  </si>
  <si>
    <t>EL421</t>
  </si>
  <si>
    <t>Chios</t>
  </si>
  <si>
    <t>EL413</t>
  </si>
  <si>
    <t>Samos</t>
  </si>
  <si>
    <t>EL412</t>
  </si>
  <si>
    <t>Lesvos</t>
  </si>
  <si>
    <t>EL411</t>
  </si>
  <si>
    <t>Attiki</t>
  </si>
  <si>
    <t>EL300</t>
  </si>
  <si>
    <t>Messinia</t>
  </si>
  <si>
    <t>EL255</t>
  </si>
  <si>
    <t>Lakonia</t>
  </si>
  <si>
    <t>EL254</t>
  </si>
  <si>
    <t>Korinthia</t>
  </si>
  <si>
    <t>EL253</t>
  </si>
  <si>
    <t>Arkadia</t>
  </si>
  <si>
    <t>EL252</t>
  </si>
  <si>
    <t>Argolida</t>
  </si>
  <si>
    <t>EL251</t>
  </si>
  <si>
    <t>Fokida</t>
  </si>
  <si>
    <t>EL245</t>
  </si>
  <si>
    <t>Fthiotida</t>
  </si>
  <si>
    <t>EL244</t>
  </si>
  <si>
    <t>Evrytania</t>
  </si>
  <si>
    <t>EL243</t>
  </si>
  <si>
    <t>Evvoia</t>
  </si>
  <si>
    <t>EL242</t>
  </si>
  <si>
    <t>Voiotia</t>
  </si>
  <si>
    <t>EL241</t>
  </si>
  <si>
    <t>Ileia</t>
  </si>
  <si>
    <t>EL233</t>
  </si>
  <si>
    <t>Achaia</t>
  </si>
  <si>
    <t>EL232</t>
  </si>
  <si>
    <t>Aitoloakarnania</t>
  </si>
  <si>
    <t>EL231</t>
  </si>
  <si>
    <t>Lefkada</t>
  </si>
  <si>
    <t>EL224</t>
  </si>
  <si>
    <t>Kefallinia</t>
  </si>
  <si>
    <t>EL223</t>
  </si>
  <si>
    <t>Kerkyra</t>
  </si>
  <si>
    <t>EL222</t>
  </si>
  <si>
    <t>Zakynthos</t>
  </si>
  <si>
    <t>EL221</t>
  </si>
  <si>
    <t>Preveza</t>
  </si>
  <si>
    <t>EL214</t>
  </si>
  <si>
    <t>Ioannina</t>
  </si>
  <si>
    <t>EL213</t>
  </si>
  <si>
    <t>Thesprotia</t>
  </si>
  <si>
    <t>EL212</t>
  </si>
  <si>
    <t>Arta</t>
  </si>
  <si>
    <t>EL211</t>
  </si>
  <si>
    <t>Trikala</t>
  </si>
  <si>
    <t>EL144</t>
  </si>
  <si>
    <t>Magnisia</t>
  </si>
  <si>
    <t>EL143</t>
  </si>
  <si>
    <t>Larisa</t>
  </si>
  <si>
    <t>EL142</t>
  </si>
  <si>
    <t>Karditsa</t>
  </si>
  <si>
    <t>EL141</t>
  </si>
  <si>
    <t>Florina</t>
  </si>
  <si>
    <t>EL134</t>
  </si>
  <si>
    <t>Kozani</t>
  </si>
  <si>
    <t>EL133</t>
  </si>
  <si>
    <t>Kastoria</t>
  </si>
  <si>
    <t>EL132</t>
  </si>
  <si>
    <t>Grevena</t>
  </si>
  <si>
    <t>EL131</t>
  </si>
  <si>
    <t>Chalkidiki</t>
  </si>
  <si>
    <t>EL127</t>
  </si>
  <si>
    <t>Serres</t>
  </si>
  <si>
    <t>EL126</t>
  </si>
  <si>
    <t>Pieria</t>
  </si>
  <si>
    <t>EL125</t>
  </si>
  <si>
    <t>Pella</t>
  </si>
  <si>
    <t>EL124</t>
  </si>
  <si>
    <t>Kilkis</t>
  </si>
  <si>
    <t>EL123</t>
  </si>
  <si>
    <t>Thessaloniki</t>
  </si>
  <si>
    <t>EL122</t>
  </si>
  <si>
    <t>Imathia</t>
  </si>
  <si>
    <t>EL121</t>
  </si>
  <si>
    <t>Kavala</t>
  </si>
  <si>
    <t>EL115</t>
  </si>
  <si>
    <t>Drama</t>
  </si>
  <si>
    <t>EL114</t>
  </si>
  <si>
    <t>Rodopi</t>
  </si>
  <si>
    <t>EL113</t>
  </si>
  <si>
    <t>Xanthi</t>
  </si>
  <si>
    <t>EL112</t>
  </si>
  <si>
    <t>Evros</t>
  </si>
  <si>
    <t>EL111</t>
  </si>
  <si>
    <t>Lõuna-Eesti</t>
  </si>
  <si>
    <t>EE008</t>
  </si>
  <si>
    <t>Kirde-Eesti</t>
  </si>
  <si>
    <t>EE007</t>
  </si>
  <si>
    <t>Kesk-Eesti</t>
  </si>
  <si>
    <t>EE006</t>
  </si>
  <si>
    <t>Lääne-Eesti</t>
  </si>
  <si>
    <t>EE004</t>
  </si>
  <si>
    <t>Põhja-Eesti</t>
  </si>
  <si>
    <t>EE001</t>
  </si>
  <si>
    <t>Nordjylland</t>
  </si>
  <si>
    <t>DK050</t>
  </si>
  <si>
    <t>Østjylland</t>
  </si>
  <si>
    <t>DK042</t>
  </si>
  <si>
    <t>Vestjylland</t>
  </si>
  <si>
    <t>DK041</t>
  </si>
  <si>
    <t>Sydjylland</t>
  </si>
  <si>
    <t>DK032</t>
  </si>
  <si>
    <t>Fyn</t>
  </si>
  <si>
    <t>DK031</t>
  </si>
  <si>
    <t>Vest- og Sydsjælland</t>
  </si>
  <si>
    <t>DK022</t>
  </si>
  <si>
    <t>Østsjælland</t>
  </si>
  <si>
    <t>DK021</t>
  </si>
  <si>
    <t>Bornholm</t>
  </si>
  <si>
    <t>DK014</t>
  </si>
  <si>
    <t>Nordsjælland</t>
  </si>
  <si>
    <t>DK013</t>
  </si>
  <si>
    <t>Københavns omegn</t>
  </si>
  <si>
    <t>DK012</t>
  </si>
  <si>
    <t>Byen København</t>
  </si>
  <si>
    <t>DK011</t>
  </si>
  <si>
    <t>Wartburgkreis</t>
  </si>
  <si>
    <t>DEG0P</t>
  </si>
  <si>
    <t>Eisenach, Kreisfreie Stadt</t>
  </si>
  <si>
    <t>DEG0N</t>
  </si>
  <si>
    <t>Altenburger Land</t>
  </si>
  <si>
    <t>DEG0M</t>
  </si>
  <si>
    <t>Greiz</t>
  </si>
  <si>
    <t>DEG0L</t>
  </si>
  <si>
    <t>Saale-Orla-Kreis</t>
  </si>
  <si>
    <t>DEG0K</t>
  </si>
  <si>
    <t>Saale-Holzland-Kreis</t>
  </si>
  <si>
    <t>DEG0J</t>
  </si>
  <si>
    <t>Saalfeld-Rudolstadt</t>
  </si>
  <si>
    <t>DEG0I</t>
  </si>
  <si>
    <t>Sonneberg</t>
  </si>
  <si>
    <t>DEG0H</t>
  </si>
  <si>
    <t>Weimarer Land</t>
  </si>
  <si>
    <t>DEG0G</t>
  </si>
  <si>
    <t>Ilm-Kreis</t>
  </si>
  <si>
    <t>DEG0F</t>
  </si>
  <si>
    <t>Hildburghausen</t>
  </si>
  <si>
    <t>DEG0E</t>
  </si>
  <si>
    <t>Sömmerda</t>
  </si>
  <si>
    <t>DEG0D</t>
  </si>
  <si>
    <t>Gotha</t>
  </si>
  <si>
    <t>DEG0C</t>
  </si>
  <si>
    <t>Schmalkalden-Meiningen</t>
  </si>
  <si>
    <t>DEG0B</t>
  </si>
  <si>
    <t>Kyffhäuserkreis</t>
  </si>
  <si>
    <t>DEG0A</t>
  </si>
  <si>
    <t>Unstrut-Hainich-Kreis</t>
  </si>
  <si>
    <t>DEG09</t>
  </si>
  <si>
    <t>Nordhausen</t>
  </si>
  <si>
    <t>DEG07</t>
  </si>
  <si>
    <t>Eichsfeld</t>
  </si>
  <si>
    <t>DEG06</t>
  </si>
  <si>
    <t>Weimar, Kreisfreie Stadt</t>
  </si>
  <si>
    <t>DEG05</t>
  </si>
  <si>
    <t>Suhl, Kreisfreie Stadt</t>
  </si>
  <si>
    <t>DEG04</t>
  </si>
  <si>
    <t>Jena, Kreisfreie Stadt</t>
  </si>
  <si>
    <t>DEG03</t>
  </si>
  <si>
    <t>Gera, Kreisfreie Stadt</t>
  </si>
  <si>
    <t>DEG02</t>
  </si>
  <si>
    <t>Erfurt, Kreisfreie Stadt</t>
  </si>
  <si>
    <t>DEG01</t>
  </si>
  <si>
    <t>Stormarn</t>
  </si>
  <si>
    <t>DEF0F</t>
  </si>
  <si>
    <t>Steinburg</t>
  </si>
  <si>
    <t>DEF0E</t>
  </si>
  <si>
    <t>Segeberg</t>
  </si>
  <si>
    <t>DEF0D</t>
  </si>
  <si>
    <t>Schleswig-Flensburg</t>
  </si>
  <si>
    <t>DEF0C</t>
  </si>
  <si>
    <t>Rendsburg-Eckernförde</t>
  </si>
  <si>
    <t>DEF0B</t>
  </si>
  <si>
    <t>Plön</t>
  </si>
  <si>
    <t>DEF0A</t>
  </si>
  <si>
    <t>Pinneberg</t>
  </si>
  <si>
    <t>DEF09</t>
  </si>
  <si>
    <t>Ostholstein</t>
  </si>
  <si>
    <t>DEF08</t>
  </si>
  <si>
    <t>Nordfriesland</t>
  </si>
  <si>
    <t>DEF07</t>
  </si>
  <si>
    <t>Herzogtum Lauenburg</t>
  </si>
  <si>
    <t>DEF06</t>
  </si>
  <si>
    <t>Dithmarschen</t>
  </si>
  <si>
    <t>DEF05</t>
  </si>
  <si>
    <t>Neumünster, Kreisfreie Stadt</t>
  </si>
  <si>
    <t>DEF04</t>
  </si>
  <si>
    <t>Lübeck, Kreisfreie Stadt</t>
  </si>
  <si>
    <t>DEF03</t>
  </si>
  <si>
    <t>Kiel, Kreisfreie Stadt</t>
  </si>
  <si>
    <t>DEF02</t>
  </si>
  <si>
    <t>Flensburg, Kreisfreie Stadt</t>
  </si>
  <si>
    <t>DEF01</t>
  </si>
  <si>
    <t>Wittenberg</t>
  </si>
  <si>
    <t>DEE0E</t>
  </si>
  <si>
    <t>Stendal</t>
  </si>
  <si>
    <t>DEE0D</t>
  </si>
  <si>
    <t>Salzlandkreis</t>
  </si>
  <si>
    <t>DEE0C</t>
  </si>
  <si>
    <t>Saalekreis</t>
  </si>
  <si>
    <t>DEE0B</t>
  </si>
  <si>
    <t>Mansfeld-Südharz</t>
  </si>
  <si>
    <t>DEE0A</t>
  </si>
  <si>
    <t>Harz</t>
  </si>
  <si>
    <t>DEE09</t>
  </si>
  <si>
    <t>Burgenland (DE)</t>
  </si>
  <si>
    <t>DEE08</t>
  </si>
  <si>
    <t>Börde</t>
  </si>
  <si>
    <t>DEE07</t>
  </si>
  <si>
    <t>Jerichower Land</t>
  </si>
  <si>
    <t>DEE06</t>
  </si>
  <si>
    <t>Anhalt-Bitterfeld</t>
  </si>
  <si>
    <t>DEE05</t>
  </si>
  <si>
    <t>Altmarkkreis Salzwedel</t>
  </si>
  <si>
    <t>DEE04</t>
  </si>
  <si>
    <t>Magdeburg, Kreisfreie Stadt</t>
  </si>
  <si>
    <t>DEE03</t>
  </si>
  <si>
    <t>Halle (Saale), Kreisfreie Stadt</t>
  </si>
  <si>
    <t>DEE02</t>
  </si>
  <si>
    <t>Dessau-Roßlau, Kreisfreie Stadt</t>
  </si>
  <si>
    <t>DEE01</t>
  </si>
  <si>
    <t>Nordsachsen</t>
  </si>
  <si>
    <t>DED53</t>
  </si>
  <si>
    <t>Leipzig</t>
  </si>
  <si>
    <t>DED52</t>
  </si>
  <si>
    <t>Leipzig, Kreisfreie Stadt</t>
  </si>
  <si>
    <t>DED51</t>
  </si>
  <si>
    <t>Zwickau</t>
  </si>
  <si>
    <t>DED45</t>
  </si>
  <si>
    <t>Vogtlandkreis</t>
  </si>
  <si>
    <t>DED44</t>
  </si>
  <si>
    <t>Mittelsachsen</t>
  </si>
  <si>
    <t>DED43</t>
  </si>
  <si>
    <t>Erzgebirgskreis</t>
  </si>
  <si>
    <t>DED42</t>
  </si>
  <si>
    <t>Chemnitz, Kreisfreie Stadt</t>
  </si>
  <si>
    <t>DED41</t>
  </si>
  <si>
    <t>Sächsische Schweiz-Osterzgebirge</t>
  </si>
  <si>
    <t>DED2F</t>
  </si>
  <si>
    <t>Meißen</t>
  </si>
  <si>
    <t>DED2E</t>
  </si>
  <si>
    <t>Görlitz</t>
  </si>
  <si>
    <t>DED2D</t>
  </si>
  <si>
    <t>Bautzen</t>
  </si>
  <si>
    <t>DED2C</t>
  </si>
  <si>
    <t>Dresden, Kreisfreie Stadt</t>
  </si>
  <si>
    <t>DED21</t>
  </si>
  <si>
    <t>St. Wendel</t>
  </si>
  <si>
    <t>DEC06</t>
  </si>
  <si>
    <t>Saarpfalz-Kreis</t>
  </si>
  <si>
    <t>DEC05</t>
  </si>
  <si>
    <t>Saarlouis</t>
  </si>
  <si>
    <t>DEC04</t>
  </si>
  <si>
    <t>Neunkirchen</t>
  </si>
  <si>
    <t>DEC03</t>
  </si>
  <si>
    <t>Merzig-Wadern</t>
  </si>
  <si>
    <t>DEC02</t>
  </si>
  <si>
    <t>Regionalverband Saarbrücken</t>
  </si>
  <si>
    <t>DEC01</t>
  </si>
  <si>
    <t>Südwestpfalz</t>
  </si>
  <si>
    <t>DEB3K</t>
  </si>
  <si>
    <t>Mainz-Bingen</t>
  </si>
  <si>
    <t>DEB3J</t>
  </si>
  <si>
    <t>Rhein-Pfalz-Kreis</t>
  </si>
  <si>
    <t>DEB3I</t>
  </si>
  <si>
    <t>Südliche Weinstraße</t>
  </si>
  <si>
    <t>DEB3H</t>
  </si>
  <si>
    <t>Kusel</t>
  </si>
  <si>
    <t>DEB3G</t>
  </si>
  <si>
    <t>Kaiserslautern, Landkreis</t>
  </si>
  <si>
    <t>DEB3F</t>
  </si>
  <si>
    <t>Germersheim</t>
  </si>
  <si>
    <t>DEB3E</t>
  </si>
  <si>
    <t>Donnersbergkreis</t>
  </si>
  <si>
    <t>DEB3D</t>
  </si>
  <si>
    <t>Bad Dürkheim</t>
  </si>
  <si>
    <t>DEB3C</t>
  </si>
  <si>
    <t>Alzey-Worms</t>
  </si>
  <si>
    <t>DEB3B</t>
  </si>
  <si>
    <t>Zweibrücken, Kreisfreie Stadt</t>
  </si>
  <si>
    <t>DEB3A</t>
  </si>
  <si>
    <t>Worms, Kreisfreie Stadt</t>
  </si>
  <si>
    <t>DEB39</t>
  </si>
  <si>
    <t>Speyer, Kreisfreie Stadt</t>
  </si>
  <si>
    <t>DEB38</t>
  </si>
  <si>
    <t>Pirmasens, Kreisfreie Stadt</t>
  </si>
  <si>
    <t>DEB37</t>
  </si>
  <si>
    <t>Neustadt an der Weinstraße, Kreisfreie Stadt</t>
  </si>
  <si>
    <t>DEB36</t>
  </si>
  <si>
    <t>Mainz, Kreisfreie Stadt</t>
  </si>
  <si>
    <t>DEB35</t>
  </si>
  <si>
    <t>Ludwigshafen am Rhein, Kreisfreie Stadt</t>
  </si>
  <si>
    <t>DEB34</t>
  </si>
  <si>
    <t>Landau in der Pfalz, Kreisfreie Stadt</t>
  </si>
  <si>
    <t>DEB33</t>
  </si>
  <si>
    <t>Kaiserslautern, Kreisfreie Stadt</t>
  </si>
  <si>
    <t>DEB32</t>
  </si>
  <si>
    <t>Frankenthal (Pfalz), Kreisfreie Stadt</t>
  </si>
  <si>
    <t>DEB31</t>
  </si>
  <si>
    <t>Trier-Saarburg</t>
  </si>
  <si>
    <t>DEB25</t>
  </si>
  <si>
    <t>Vulkaneifel</t>
  </si>
  <si>
    <t>DEB24</t>
  </si>
  <si>
    <t>Eifelkreis Bitburg-Prüm</t>
  </si>
  <si>
    <t>DEB23</t>
  </si>
  <si>
    <t>Bernkastel-Wittlich</t>
  </si>
  <si>
    <t>DEB22</t>
  </si>
  <si>
    <t>Trier, Kreisfreie Stadt</t>
  </si>
  <si>
    <t>DEB21</t>
  </si>
  <si>
    <t>Westerwaldkreis</t>
  </si>
  <si>
    <t>DEB1B</t>
  </si>
  <si>
    <t>Rhein-Lahn-Kreis</t>
  </si>
  <si>
    <t>DEB1A</t>
  </si>
  <si>
    <t>Rhein-Hunsrück-Kreis</t>
  </si>
  <si>
    <t>DEB19</t>
  </si>
  <si>
    <t>Neuwied</t>
  </si>
  <si>
    <t>DEB18</t>
  </si>
  <si>
    <t>Mayen-Koblenz</t>
  </si>
  <si>
    <t>DEB17</t>
  </si>
  <si>
    <t>Cochem-Zell</t>
  </si>
  <si>
    <t>DEB16</t>
  </si>
  <si>
    <t>Birkenfeld</t>
  </si>
  <si>
    <t>DEB15</t>
  </si>
  <si>
    <t>Bad Kreuznach</t>
  </si>
  <si>
    <t>DEB14</t>
  </si>
  <si>
    <t>Altenkirchen (Westerwald)</t>
  </si>
  <si>
    <t>DEB13</t>
  </si>
  <si>
    <t>Ahrweiler</t>
  </si>
  <si>
    <t>DEB12</t>
  </si>
  <si>
    <t>Koblenz, Kreisfreie Stadt</t>
  </si>
  <si>
    <t>DEB11</t>
  </si>
  <si>
    <t>Unna</t>
  </si>
  <si>
    <t>DEA5C</t>
  </si>
  <si>
    <t>Soest</t>
  </si>
  <si>
    <t>DEA5B</t>
  </si>
  <si>
    <t>Siegen-Wittgenstein</t>
  </si>
  <si>
    <t>DEA5A</t>
  </si>
  <si>
    <t>Olpe</t>
  </si>
  <si>
    <t>DEA59</t>
  </si>
  <si>
    <t>Märkischer Kreis</t>
  </si>
  <si>
    <t>DEA58</t>
  </si>
  <si>
    <t>Hochsauerlandkreis</t>
  </si>
  <si>
    <t>DEA57</t>
  </si>
  <si>
    <t>Ennepe-Ruhr-Kreis</t>
  </si>
  <si>
    <t>DEA56</t>
  </si>
  <si>
    <t>Herne, Kreisfreie Stadt</t>
  </si>
  <si>
    <t>DEA55</t>
  </si>
  <si>
    <t>Hamm, Kreisfreie Stadt</t>
  </si>
  <si>
    <t>DEA54</t>
  </si>
  <si>
    <t>Hagen, Kreisfreie Stadt</t>
  </si>
  <si>
    <t>DEA53</t>
  </si>
  <si>
    <t>Dortmund, Kreisfreie Stadt</t>
  </si>
  <si>
    <t>DEA52</t>
  </si>
  <si>
    <t>Bochum, Kreisfreie Stadt</t>
  </si>
  <si>
    <t>DEA51</t>
  </si>
  <si>
    <t>Paderborn</t>
  </si>
  <si>
    <t>DEA47</t>
  </si>
  <si>
    <t>Minden-Lübbecke</t>
  </si>
  <si>
    <t>DEA46</t>
  </si>
  <si>
    <t>Lippe</t>
  </si>
  <si>
    <t>DEA45</t>
  </si>
  <si>
    <t>Höxter</t>
  </si>
  <si>
    <t>DEA44</t>
  </si>
  <si>
    <t>Herford</t>
  </si>
  <si>
    <t>DEA43</t>
  </si>
  <si>
    <t>Gütersloh</t>
  </si>
  <si>
    <t>DEA42</t>
  </si>
  <si>
    <t>Bielefeld, Kreisfreie Stadt</t>
  </si>
  <si>
    <t>DEA41</t>
  </si>
  <si>
    <t>Warendorf</t>
  </si>
  <si>
    <t>DEA38</t>
  </si>
  <si>
    <t>Steinfurt</t>
  </si>
  <si>
    <t>DEA37</t>
  </si>
  <si>
    <t>Recklinghausen</t>
  </si>
  <si>
    <t>DEA36</t>
  </si>
  <si>
    <t>Coesfeld</t>
  </si>
  <si>
    <t>DEA35</t>
  </si>
  <si>
    <t>Borken</t>
  </si>
  <si>
    <t>DEA34</t>
  </si>
  <si>
    <t>Münster, Kreisfreie Stadt</t>
  </si>
  <si>
    <t>DEA33</t>
  </si>
  <si>
    <t>Gelsenkirchen, Kreisfreie Stadt</t>
  </si>
  <si>
    <t>DEA32</t>
  </si>
  <si>
    <t>Bottrop, Kreisfreie Stadt</t>
  </si>
  <si>
    <t>DEA31</t>
  </si>
  <si>
    <t>Städteregion Aachen</t>
  </si>
  <si>
    <t>DEA2D</t>
  </si>
  <si>
    <t>Rhein-Sieg-Kreis</t>
  </si>
  <si>
    <t>DEA2C</t>
  </si>
  <si>
    <t>Rheinisch-Bergischer Kreis</t>
  </si>
  <si>
    <t>DEA2B</t>
  </si>
  <si>
    <t>Oberbergischer Kreis</t>
  </si>
  <si>
    <t>DEA2A</t>
  </si>
  <si>
    <t>Heinsberg</t>
  </si>
  <si>
    <t>DEA29</t>
  </si>
  <si>
    <t>Euskirchen</t>
  </si>
  <si>
    <t>DEA28</t>
  </si>
  <si>
    <t>Rhein-Erft-Kreis</t>
  </si>
  <si>
    <t>DEA27</t>
  </si>
  <si>
    <t>Düren</t>
  </si>
  <si>
    <t>DEA26</t>
  </si>
  <si>
    <t>Leverkusen, Kreisfreie Stadt</t>
  </si>
  <si>
    <t>DEA24</t>
  </si>
  <si>
    <t>Köln, Kreisfreie Stadt</t>
  </si>
  <si>
    <t>DEA23</t>
  </si>
  <si>
    <t>Bonn, Kreisfreie Stadt</t>
  </si>
  <si>
    <t>DEA22</t>
  </si>
  <si>
    <t>Wesel</t>
  </si>
  <si>
    <t>DEA1F</t>
  </si>
  <si>
    <t>Viersen</t>
  </si>
  <si>
    <t>DEA1E</t>
  </si>
  <si>
    <t>Rhein-Kreis Neuss</t>
  </si>
  <si>
    <t>DEA1D</t>
  </si>
  <si>
    <t>Mettmann</t>
  </si>
  <si>
    <t>DEA1C</t>
  </si>
  <si>
    <t>Kleve</t>
  </si>
  <si>
    <t>DEA1B</t>
  </si>
  <si>
    <t>Wuppertal, Kreisfreie Stadt</t>
  </si>
  <si>
    <t>DEA1A</t>
  </si>
  <si>
    <t>Solingen, Kreisfreie Stadt</t>
  </si>
  <si>
    <t>DEA19</t>
  </si>
  <si>
    <t>Remscheid, Kreisfreie Stadt</t>
  </si>
  <si>
    <t>DEA18</t>
  </si>
  <si>
    <t>Oberhausen, Kreisfreie Stadt</t>
  </si>
  <si>
    <t>DEA17</t>
  </si>
  <si>
    <t>Mülheim an der Ruhr, Kreisfreie Stadt</t>
  </si>
  <si>
    <t>DEA16</t>
  </si>
  <si>
    <t>Mönchengladbach, Kreisfreie Stadt</t>
  </si>
  <si>
    <t>DEA15</t>
  </si>
  <si>
    <t>Krefeld, Kreisfreie Stadt</t>
  </si>
  <si>
    <t>DEA14</t>
  </si>
  <si>
    <t>Essen, Kreisfreie Stadt</t>
  </si>
  <si>
    <t>DEA13</t>
  </si>
  <si>
    <t>Duisburg, Kreisfreie Stadt</t>
  </si>
  <si>
    <t>DEA12</t>
  </si>
  <si>
    <t>Düsseldorf, Kreisfreie Stadt</t>
  </si>
  <si>
    <t>DEA11</t>
  </si>
  <si>
    <t>Wittmund</t>
  </si>
  <si>
    <t>DE94H</t>
  </si>
  <si>
    <t>Wesermarsch</t>
  </si>
  <si>
    <t>DE94G</t>
  </si>
  <si>
    <t>Vechta</t>
  </si>
  <si>
    <t>DE94F</t>
  </si>
  <si>
    <t>Osnabrück, Landkreis</t>
  </si>
  <si>
    <t>DE94E</t>
  </si>
  <si>
    <t>Oldenburg, Landkreis</t>
  </si>
  <si>
    <t>DE94D</t>
  </si>
  <si>
    <t>Leer</t>
  </si>
  <si>
    <t>DE94C</t>
  </si>
  <si>
    <t>Grafschaft Bentheim</t>
  </si>
  <si>
    <t>DE94B</t>
  </si>
  <si>
    <t>Friesland (DE)</t>
  </si>
  <si>
    <t>DE94A</t>
  </si>
  <si>
    <t>Emsland</t>
  </si>
  <si>
    <t>DE949</t>
  </si>
  <si>
    <t>Cloppenburg</t>
  </si>
  <si>
    <t>DE948</t>
  </si>
  <si>
    <t>Aurich</t>
  </si>
  <si>
    <t>DE947</t>
  </si>
  <si>
    <t>Ammerland</t>
  </si>
  <si>
    <t>DE946</t>
  </si>
  <si>
    <t>Wilhelmshaven, Kreisfreie Stadt</t>
  </si>
  <si>
    <t>DE945</t>
  </si>
  <si>
    <t>Osnabrück, Kreisfreie Stadt</t>
  </si>
  <si>
    <t>DE944</t>
  </si>
  <si>
    <t>Oldenburg (Oldenburg), Kreisfreie Stadt</t>
  </si>
  <si>
    <t>DE943</t>
  </si>
  <si>
    <t>Emden, Kreisfreie Stadt</t>
  </si>
  <si>
    <t>DE942</t>
  </si>
  <si>
    <t>Delmenhorst, Kreisfreie Stadt</t>
  </si>
  <si>
    <t>DE941</t>
  </si>
  <si>
    <t>Verden</t>
  </si>
  <si>
    <t>DE93B</t>
  </si>
  <si>
    <t>Uelzen</t>
  </si>
  <si>
    <t>DE93A</t>
  </si>
  <si>
    <t>Stade</t>
  </si>
  <si>
    <t>DE939</t>
  </si>
  <si>
    <t>Soltau-Fallingbostel</t>
  </si>
  <si>
    <t>DE938</t>
  </si>
  <si>
    <t>Rotenburg (Wümme)</t>
  </si>
  <si>
    <t>DE937</t>
  </si>
  <si>
    <t>Osterholz</t>
  </si>
  <si>
    <t>DE936</t>
  </si>
  <si>
    <t>Lüneburg, Landkreis</t>
  </si>
  <si>
    <t>DE935</t>
  </si>
  <si>
    <t>Lüchow-Dannenberg</t>
  </si>
  <si>
    <t>DE934</t>
  </si>
  <si>
    <t>Harburg</t>
  </si>
  <si>
    <t>DE933</t>
  </si>
  <si>
    <t>Cuxhaven</t>
  </si>
  <si>
    <t>DE932</t>
  </si>
  <si>
    <t>Celle</t>
  </si>
  <si>
    <t>DE931</t>
  </si>
  <si>
    <t>Region Hannover</t>
  </si>
  <si>
    <t>DE929</t>
  </si>
  <si>
    <t>Schaumburg</t>
  </si>
  <si>
    <t>DE928</t>
  </si>
  <si>
    <t>Nienburg (Weser)</t>
  </si>
  <si>
    <t>DE927</t>
  </si>
  <si>
    <t>Holzminden</t>
  </si>
  <si>
    <t>DE926</t>
  </si>
  <si>
    <t>Hildesheim</t>
  </si>
  <si>
    <t>DE925</t>
  </si>
  <si>
    <t>Hameln-Pyrmont</t>
  </si>
  <si>
    <t>DE923</t>
  </si>
  <si>
    <t>Diepholz</t>
  </si>
  <si>
    <t>DE922</t>
  </si>
  <si>
    <t>Wolfenbüttel</t>
  </si>
  <si>
    <t>DE91B</t>
  </si>
  <si>
    <t>Peine</t>
  </si>
  <si>
    <t>DE91A</t>
  </si>
  <si>
    <t>Osterode am Harz</t>
  </si>
  <si>
    <t>DE919</t>
  </si>
  <si>
    <t>Northeim</t>
  </si>
  <si>
    <t>DE918</t>
  </si>
  <si>
    <t>Helmstedt</t>
  </si>
  <si>
    <t>DE917</t>
  </si>
  <si>
    <t>Goslar</t>
  </si>
  <si>
    <t>DE916</t>
  </si>
  <si>
    <t>Göttingen</t>
  </si>
  <si>
    <t>DE915</t>
  </si>
  <si>
    <t>Gifhorn</t>
  </si>
  <si>
    <t>DE914</t>
  </si>
  <si>
    <t>Wolfsburg, Kreisfreie Stadt</t>
  </si>
  <si>
    <t>DE913</t>
  </si>
  <si>
    <t>Salzgitter, Kreisfreie Stadt</t>
  </si>
  <si>
    <t>DE912</t>
  </si>
  <si>
    <t>Braunschweig, Kreisfreie Stadt</t>
  </si>
  <si>
    <t>DE911</t>
  </si>
  <si>
    <t>Uecker-Randow</t>
  </si>
  <si>
    <t>DE80I</t>
  </si>
  <si>
    <t>Rügen</t>
  </si>
  <si>
    <t>DE80H</t>
  </si>
  <si>
    <t>Parchim</t>
  </si>
  <si>
    <t>DE80G</t>
  </si>
  <si>
    <t>Ostvorpommern</t>
  </si>
  <si>
    <t>DE80F</t>
  </si>
  <si>
    <t>Nordwestmecklenburg</t>
  </si>
  <si>
    <t>DE80E</t>
  </si>
  <si>
    <t>Nordvorpommern</t>
  </si>
  <si>
    <t>DE80D</t>
  </si>
  <si>
    <t>Müritz</t>
  </si>
  <si>
    <t>DE80C</t>
  </si>
  <si>
    <t>Mecklenburg-Strelitz</t>
  </si>
  <si>
    <t>DE80B</t>
  </si>
  <si>
    <t>Ludwigslust</t>
  </si>
  <si>
    <t>DE80A</t>
  </si>
  <si>
    <t>Güstrow</t>
  </si>
  <si>
    <t>DE809</t>
  </si>
  <si>
    <t>Demmin</t>
  </si>
  <si>
    <t>DE808</t>
  </si>
  <si>
    <t>Bad Doberan</t>
  </si>
  <si>
    <t>DE807</t>
  </si>
  <si>
    <t>Wismar, Kreisfreie Stadt</t>
  </si>
  <si>
    <t>DE806</t>
  </si>
  <si>
    <t>Stralsund, Kreisfreie Stadt</t>
  </si>
  <si>
    <t>DE805</t>
  </si>
  <si>
    <t>Schwerin, Kreisfreie Stadt</t>
  </si>
  <si>
    <t>DE804</t>
  </si>
  <si>
    <t>Rostock, Kreisfreie Stadt</t>
  </si>
  <si>
    <t>DE803</t>
  </si>
  <si>
    <t>Neubrandenburg, Kreisfreie Stadt</t>
  </si>
  <si>
    <t>DE802</t>
  </si>
  <si>
    <t>Greifswald, Kreisfreie Stadt</t>
  </si>
  <si>
    <t>DE801</t>
  </si>
  <si>
    <t>Werra-Meißner-Kreis</t>
  </si>
  <si>
    <t>DE737</t>
  </si>
  <si>
    <t>Waldeck-Frankenberg</t>
  </si>
  <si>
    <t>DE736</t>
  </si>
  <si>
    <t>Schwalm-Eder-Kreis</t>
  </si>
  <si>
    <t>DE735</t>
  </si>
  <si>
    <t>Kassel, Landkreis</t>
  </si>
  <si>
    <t>DE734</t>
  </si>
  <si>
    <t>Hersfeld-Rotenburg</t>
  </si>
  <si>
    <t>DE733</t>
  </si>
  <si>
    <t>Fulda</t>
  </si>
  <si>
    <t>DE732</t>
  </si>
  <si>
    <t>Kassel, Kreisfreie Stadt</t>
  </si>
  <si>
    <t>DE731</t>
  </si>
  <si>
    <t>Vogelsbergkreis</t>
  </si>
  <si>
    <t>DE725</t>
  </si>
  <si>
    <t>Marburg-Biedenkopf</t>
  </si>
  <si>
    <t>DE724</t>
  </si>
  <si>
    <t>Limburg-Weilburg</t>
  </si>
  <si>
    <t>DE723</t>
  </si>
  <si>
    <t>Lahn-Dill-Kreis</t>
  </si>
  <si>
    <t>DE722</t>
  </si>
  <si>
    <t>Gießen, Landkreis</t>
  </si>
  <si>
    <t>DE721</t>
  </si>
  <si>
    <t>Wetteraukreis</t>
  </si>
  <si>
    <t>DE71E</t>
  </si>
  <si>
    <t>Rheingau-Taunus-Kreis</t>
  </si>
  <si>
    <t>DE71D</t>
  </si>
  <si>
    <t>Offenbach, Landkreis</t>
  </si>
  <si>
    <t>DE71C</t>
  </si>
  <si>
    <t>Odenwaldkreis</t>
  </si>
  <si>
    <t>DE71B</t>
  </si>
  <si>
    <t>Main-Taunus-Kreis</t>
  </si>
  <si>
    <t>DE71A</t>
  </si>
  <si>
    <t>Main-Kinzig-Kreis</t>
  </si>
  <si>
    <t>DE719</t>
  </si>
  <si>
    <t>Hochtaunuskreis</t>
  </si>
  <si>
    <t>DE718</t>
  </si>
  <si>
    <t>Groß-Gerau</t>
  </si>
  <si>
    <t>DE717</t>
  </si>
  <si>
    <t>Darmstadt-Dieburg</t>
  </si>
  <si>
    <t>DE716</t>
  </si>
  <si>
    <t>Bergstraße</t>
  </si>
  <si>
    <t>DE715</t>
  </si>
  <si>
    <t>Wiesbaden, Kreisfreie Stadt</t>
  </si>
  <si>
    <t>DE714</t>
  </si>
  <si>
    <t>Offenbach am Main, Kreisfreie Stadt</t>
  </si>
  <si>
    <t>DE713</t>
  </si>
  <si>
    <t>Frankfurt am Main, Kreisfreie Stadt</t>
  </si>
  <si>
    <t>DE712</t>
  </si>
  <si>
    <t>Darmstadt, Kreisfreie Stadt</t>
  </si>
  <si>
    <t>DE711</t>
  </si>
  <si>
    <t>Hamburg</t>
  </si>
  <si>
    <t>DE600</t>
  </si>
  <si>
    <t>Bremerhaven, Kreisfreie Stadt</t>
  </si>
  <si>
    <t>DE502</t>
  </si>
  <si>
    <t>Bremen, Kreisfreie Stadt</t>
  </si>
  <si>
    <t>DE501</t>
  </si>
  <si>
    <t>Uckermark</t>
  </si>
  <si>
    <t>DE40I</t>
  </si>
  <si>
    <t>UKD54</t>
  </si>
  <si>
    <t>Teltow-Fläming</t>
  </si>
  <si>
    <t>DE40H</t>
  </si>
  <si>
    <t>UKD53</t>
  </si>
  <si>
    <t>Spree-Neiße</t>
  </si>
  <si>
    <t>DE40G</t>
  </si>
  <si>
    <t>UKD52</t>
  </si>
  <si>
    <t>Prignitz</t>
  </si>
  <si>
    <t>DE40F</t>
  </si>
  <si>
    <t>UKD51</t>
  </si>
  <si>
    <t>Potsdam-Mittelmark</t>
  </si>
  <si>
    <t>DE40E</t>
  </si>
  <si>
    <t>Ostprignitz-Ruppin</t>
  </si>
  <si>
    <t>DE40D</t>
  </si>
  <si>
    <t>Oder-Spree</t>
  </si>
  <si>
    <t>DE40C</t>
  </si>
  <si>
    <t>Oberspreewald-Lausitz</t>
  </si>
  <si>
    <t>DE40B</t>
  </si>
  <si>
    <t>Oberhavel</t>
  </si>
  <si>
    <t>DE40A</t>
  </si>
  <si>
    <t>Märkisch-Oderland</t>
  </si>
  <si>
    <t>DE409</t>
  </si>
  <si>
    <t>UKD22</t>
  </si>
  <si>
    <t>Havelland</t>
  </si>
  <si>
    <t>DE408</t>
  </si>
  <si>
    <t>UKD21</t>
  </si>
  <si>
    <t>Elbe-Elster</t>
  </si>
  <si>
    <t>DE407</t>
  </si>
  <si>
    <t>Dahme-Spreewald</t>
  </si>
  <si>
    <t>DE406</t>
  </si>
  <si>
    <t>Barnim</t>
  </si>
  <si>
    <t>DE405</t>
  </si>
  <si>
    <t>Potsdam, Kreisfreie Stadt</t>
  </si>
  <si>
    <t>DE404</t>
  </si>
  <si>
    <t>Frankfurt (Oder), Kreisfreie Stadt</t>
  </si>
  <si>
    <t>DE403</t>
  </si>
  <si>
    <t>Cottbus, Kreisfreie Stadt</t>
  </si>
  <si>
    <t>DE402</t>
  </si>
  <si>
    <t>Poranesna jugoslovenska Republika Makedonija</t>
  </si>
  <si>
    <t>MK00</t>
  </si>
  <si>
    <t>Brandenburg an der Havel, Kreisfreie Stadt</t>
  </si>
  <si>
    <t>DE401</t>
  </si>
  <si>
    <t>Kontinentalna Hrvatska</t>
  </si>
  <si>
    <t>HR04</t>
  </si>
  <si>
    <t>Berlin</t>
  </si>
  <si>
    <t>DE300</t>
  </si>
  <si>
    <t>Jadranska Hrvatska</t>
  </si>
  <si>
    <t>HR03</t>
  </si>
  <si>
    <t>Oberallgäu</t>
  </si>
  <si>
    <t>DE27E</t>
  </si>
  <si>
    <t>ME00</t>
  </si>
  <si>
    <t>Donau-Ries</t>
  </si>
  <si>
    <t>DE27D</t>
  </si>
  <si>
    <t>Ticino</t>
  </si>
  <si>
    <t>CH07</t>
  </si>
  <si>
    <t>Unterallgäu</t>
  </si>
  <si>
    <t>DE27C</t>
  </si>
  <si>
    <t>Zentralschweiz</t>
  </si>
  <si>
    <t>CH06</t>
  </si>
  <si>
    <t>Ostallgäu</t>
  </si>
  <si>
    <t>DE27B</t>
  </si>
  <si>
    <t>Ostschweiz</t>
  </si>
  <si>
    <t>CH05</t>
  </si>
  <si>
    <t>Lindau (Bodensee)</t>
  </si>
  <si>
    <t>DE27A</t>
  </si>
  <si>
    <t>Zürich</t>
  </si>
  <si>
    <t>CH04</t>
  </si>
  <si>
    <t>Neu-Ulm</t>
  </si>
  <si>
    <t>DE279</t>
  </si>
  <si>
    <t>Nordwestschweiz</t>
  </si>
  <si>
    <t>CH03</t>
  </si>
  <si>
    <t>Günzburg</t>
  </si>
  <si>
    <t>DE278</t>
  </si>
  <si>
    <t>Espace Mittelland</t>
  </si>
  <si>
    <t>CH02</t>
  </si>
  <si>
    <t>Dillingen an der Donau</t>
  </si>
  <si>
    <t>DE277</t>
  </si>
  <si>
    <t>Région lémanique</t>
  </si>
  <si>
    <t>CH01</t>
  </si>
  <si>
    <t>Augsburg, Landkreis</t>
  </si>
  <si>
    <t>DE276</t>
  </si>
  <si>
    <t>Nord-Norge</t>
  </si>
  <si>
    <t>NO07</t>
  </si>
  <si>
    <t>Aichach-Friedberg</t>
  </si>
  <si>
    <t>DE275</t>
  </si>
  <si>
    <t>Trøndelag</t>
  </si>
  <si>
    <t>NO06</t>
  </si>
  <si>
    <t>Memmingen, Kreisfreie Stadt</t>
  </si>
  <si>
    <t>DE274</t>
  </si>
  <si>
    <t>Vestlandet</t>
  </si>
  <si>
    <t>NO05</t>
  </si>
  <si>
    <t>Kempten (Allgäu), Kreisfreie Stadt</t>
  </si>
  <si>
    <t>DE273</t>
  </si>
  <si>
    <t>Agder og Rogaland</t>
  </si>
  <si>
    <t>NO04</t>
  </si>
  <si>
    <t>Kaufbeuren, Kreisfreie Stadt</t>
  </si>
  <si>
    <t>DE272</t>
  </si>
  <si>
    <t>Sør-Østlandet</t>
  </si>
  <si>
    <t>NO03</t>
  </si>
  <si>
    <t>Augsburg, Kreisfreie Stadt</t>
  </si>
  <si>
    <t>DE271</t>
  </si>
  <si>
    <t>Hedmark og Oppland</t>
  </si>
  <si>
    <t>NO02</t>
  </si>
  <si>
    <t>Würzburg, Landkreis</t>
  </si>
  <si>
    <t>DE26C</t>
  </si>
  <si>
    <t>Oslo og Akershus</t>
  </si>
  <si>
    <t>NO01</t>
  </si>
  <si>
    <t>Schweinfurt, Landkreis</t>
  </si>
  <si>
    <t>DE26B</t>
  </si>
  <si>
    <t>LI00</t>
  </si>
  <si>
    <t>Main-Spessart</t>
  </si>
  <si>
    <t>DE26A</t>
  </si>
  <si>
    <t>FI1A3</t>
  </si>
  <si>
    <t>Ísland</t>
  </si>
  <si>
    <t>IS00</t>
  </si>
  <si>
    <t>Miltenberg</t>
  </si>
  <si>
    <t>DE269</t>
  </si>
  <si>
    <t>FI1A2</t>
  </si>
  <si>
    <t>Northern Ireland (UK)</t>
  </si>
  <si>
    <t>UKN0</t>
  </si>
  <si>
    <t>Kitzingen</t>
  </si>
  <si>
    <t>DE268</t>
  </si>
  <si>
    <t>FI1A1</t>
  </si>
  <si>
    <t>Highlands and Islands</t>
  </si>
  <si>
    <t>UKM6</t>
  </si>
  <si>
    <t>Haßberge</t>
  </si>
  <si>
    <t>DE267</t>
  </si>
  <si>
    <t>North Eastern Scotland</t>
  </si>
  <si>
    <t>UKM5</t>
  </si>
  <si>
    <t>Rhön-Grabfeld</t>
  </si>
  <si>
    <t>DE266</t>
  </si>
  <si>
    <t>South Western Scotland</t>
  </si>
  <si>
    <t>UKM3</t>
  </si>
  <si>
    <t>Bad Kissingen</t>
  </si>
  <si>
    <t>DE265</t>
  </si>
  <si>
    <t>FI187</t>
  </si>
  <si>
    <t>Eastern Scotland</t>
  </si>
  <si>
    <t>UKM2</t>
  </si>
  <si>
    <t>Aschaffenburg, Landkreis</t>
  </si>
  <si>
    <t>DE264</t>
  </si>
  <si>
    <t>FI186</t>
  </si>
  <si>
    <t>East Wales</t>
  </si>
  <si>
    <t>UKL2</t>
  </si>
  <si>
    <t>Würzburg, Kreisfreie Stadt</t>
  </si>
  <si>
    <t>DE263</t>
  </si>
  <si>
    <t>FI183</t>
  </si>
  <si>
    <t>West Wales and The Valleys</t>
  </si>
  <si>
    <t>UKL1</t>
  </si>
  <si>
    <t>Schweinfurt, Kreisfreie Stadt</t>
  </si>
  <si>
    <t>DE262</t>
  </si>
  <si>
    <t>FI182</t>
  </si>
  <si>
    <t>Devon</t>
  </si>
  <si>
    <t>UKK4</t>
  </si>
  <si>
    <t>Aschaffenburg, Kreisfreie Stadt</t>
  </si>
  <si>
    <t>DE261</t>
  </si>
  <si>
    <t>FI181</t>
  </si>
  <si>
    <t>UKK3</t>
  </si>
  <si>
    <t>Weißenburg-Gunzenhausen</t>
  </si>
  <si>
    <t>DE25C</t>
  </si>
  <si>
    <t>Dorset and Somerset</t>
  </si>
  <si>
    <t>UKK2</t>
  </si>
  <si>
    <t>Roth</t>
  </si>
  <si>
    <t>DE25B</t>
  </si>
  <si>
    <t>Gloucestershire, Wiltshire and Bristol/Bath area</t>
  </si>
  <si>
    <t>UKK1</t>
  </si>
  <si>
    <t>Neustadt an der Aisch-Bad Windsheim</t>
  </si>
  <si>
    <t>DE25A</t>
  </si>
  <si>
    <t>Kent</t>
  </si>
  <si>
    <t>UKJ4</t>
  </si>
  <si>
    <t>Nürnberger Land</t>
  </si>
  <si>
    <t>DE259</t>
  </si>
  <si>
    <t>Hampshire and Isle of Wight</t>
  </si>
  <si>
    <t>UKJ3</t>
  </si>
  <si>
    <t>Fürth, Landkreis</t>
  </si>
  <si>
    <t>DE258</t>
  </si>
  <si>
    <t>Surrey, East and West Sussex</t>
  </si>
  <si>
    <t>UKJ2</t>
  </si>
  <si>
    <t>Erlangen-Höchstadt</t>
  </si>
  <si>
    <t>DE257</t>
  </si>
  <si>
    <t>Berkshire, Buckinghamshire and Oxfordshire</t>
  </si>
  <si>
    <t>UKJ1</t>
  </si>
  <si>
    <t>Ansbach, Landkreis</t>
  </si>
  <si>
    <t>DE256</t>
  </si>
  <si>
    <t>Outer London</t>
  </si>
  <si>
    <t>UKI2</t>
  </si>
  <si>
    <t>Schwabach, Kreisfreie Stadt</t>
  </si>
  <si>
    <t>DE255</t>
  </si>
  <si>
    <t>Inner London</t>
  </si>
  <si>
    <t>UKI1</t>
  </si>
  <si>
    <t>Nürnberg, Kreisfreie Stadt</t>
  </si>
  <si>
    <t>DE254</t>
  </si>
  <si>
    <t>Essex</t>
  </si>
  <si>
    <t>UKH3</t>
  </si>
  <si>
    <t>Fürth, Kreisfreie Stadt</t>
  </si>
  <si>
    <t>DE253</t>
  </si>
  <si>
    <t>Bedfordshire and Hertfordshire</t>
  </si>
  <si>
    <t>UKH2</t>
  </si>
  <si>
    <t>Erlangen, Kreisfreie Stadt</t>
  </si>
  <si>
    <t>DE252</t>
  </si>
  <si>
    <t>East Anglia</t>
  </si>
  <si>
    <t>UKH1</t>
  </si>
  <si>
    <t>Ansbach, Kreisfreie Stadt</t>
  </si>
  <si>
    <t>DE251</t>
  </si>
  <si>
    <t>West Midlands</t>
  </si>
  <si>
    <t>UKG3</t>
  </si>
  <si>
    <t>Wunsiedel im Fichtelgebirge</t>
  </si>
  <si>
    <t>DE24D</t>
  </si>
  <si>
    <t>Shropshire and Staffordshire</t>
  </si>
  <si>
    <t>UKG2</t>
  </si>
  <si>
    <t>Lichtenfels</t>
  </si>
  <si>
    <t>DE24C</t>
  </si>
  <si>
    <t>Herefordshire, Worcestershire and Warwickshire</t>
  </si>
  <si>
    <t>UKG1</t>
  </si>
  <si>
    <t>Kulmbach</t>
  </si>
  <si>
    <t>DE24B</t>
  </si>
  <si>
    <t>UKF3</t>
  </si>
  <si>
    <t>Kronach</t>
  </si>
  <si>
    <t>DE24A</t>
  </si>
  <si>
    <t>Leicestershire, Rutland and Northamptonshire</t>
  </si>
  <si>
    <t>UKF2</t>
  </si>
  <si>
    <t>Hof, Landkreis</t>
  </si>
  <si>
    <t>DE249</t>
  </si>
  <si>
    <t>Derbyshire and Nottinghamshire</t>
  </si>
  <si>
    <t>UKF1</t>
  </si>
  <si>
    <t>Forchheim</t>
  </si>
  <si>
    <t>DE248</t>
  </si>
  <si>
    <t>West Yorkshire</t>
  </si>
  <si>
    <t>UKE4</t>
  </si>
  <si>
    <t>Coburg, Landkreis</t>
  </si>
  <si>
    <t>DE247</t>
  </si>
  <si>
    <t>South Yorkshire</t>
  </si>
  <si>
    <t>UKE3</t>
  </si>
  <si>
    <t>Bayreuth, Landkreis</t>
  </si>
  <si>
    <t>DE246</t>
  </si>
  <si>
    <t>North Yorkshire</t>
  </si>
  <si>
    <t>UKE2</t>
  </si>
  <si>
    <t>Bamberg, Landkreis</t>
  </si>
  <si>
    <t>DE245</t>
  </si>
  <si>
    <t>East Yorkshire and Northern Lincolnshire</t>
  </si>
  <si>
    <t>UKE1</t>
  </si>
  <si>
    <t>Hof, Kreisfreie Stadt</t>
  </si>
  <si>
    <t>DE244</t>
  </si>
  <si>
    <t>Merseyside</t>
  </si>
  <si>
    <t>UKD7</t>
  </si>
  <si>
    <t>Coburg, Kreisfreie Stadt</t>
  </si>
  <si>
    <t>DE243</t>
  </si>
  <si>
    <t>Cheshire</t>
  </si>
  <si>
    <t>UKD6</t>
  </si>
  <si>
    <t>Bayreuth, Kreisfreie Stadt</t>
  </si>
  <si>
    <t>DE242</t>
  </si>
  <si>
    <t>Lancashire</t>
  </si>
  <si>
    <t>UKD4</t>
  </si>
  <si>
    <t>Bamberg, Kreisfreie Stadt</t>
  </si>
  <si>
    <t>DE241</t>
  </si>
  <si>
    <t>Greater Manchester</t>
  </si>
  <si>
    <t>UKD3</t>
  </si>
  <si>
    <t>Tirschenreuth</t>
  </si>
  <si>
    <t>DE23A</t>
  </si>
  <si>
    <t>Cumbria</t>
  </si>
  <si>
    <t>UKD1</t>
  </si>
  <si>
    <t>Schwandorf</t>
  </si>
  <si>
    <t>DE239</t>
  </si>
  <si>
    <t>Northumberland and Tyne and Wear</t>
  </si>
  <si>
    <t>UKC2</t>
  </si>
  <si>
    <t>Regensburg, Landkreis</t>
  </si>
  <si>
    <t>DE238</t>
  </si>
  <si>
    <t>Tees Valley and Durham</t>
  </si>
  <si>
    <t>UKC1</t>
  </si>
  <si>
    <t>Neustadt an der Waldnaab</t>
  </si>
  <si>
    <t>DE237</t>
  </si>
  <si>
    <t>Övre Norrland</t>
  </si>
  <si>
    <t>SE33</t>
  </si>
  <si>
    <t>Neumarkt in der Oberpfalz</t>
  </si>
  <si>
    <t>DE236</t>
  </si>
  <si>
    <t>Mellersta Norrland</t>
  </si>
  <si>
    <t>SE32</t>
  </si>
  <si>
    <t>Cham</t>
  </si>
  <si>
    <t>DE235</t>
  </si>
  <si>
    <t>Norra Mellansverige</t>
  </si>
  <si>
    <t>SE31</t>
  </si>
  <si>
    <t>Amberg-Sulzbach</t>
  </si>
  <si>
    <t>DE234</t>
  </si>
  <si>
    <t>Västsverige</t>
  </si>
  <si>
    <t>SE23</t>
  </si>
  <si>
    <t>Weiden in der Oberpfalz, Kreisfreie Stadt</t>
  </si>
  <si>
    <t>DE233</t>
  </si>
  <si>
    <t>Sydsverige</t>
  </si>
  <si>
    <t>SE22</t>
  </si>
  <si>
    <t>Regensburg, Kreisfreie Stadt</t>
  </si>
  <si>
    <t>DE232</t>
  </si>
  <si>
    <t>Småland med öarna</t>
  </si>
  <si>
    <t>SE21</t>
  </si>
  <si>
    <t>Amberg, Kreisfreie Stadt</t>
  </si>
  <si>
    <t>DE231</t>
  </si>
  <si>
    <t>NL336</t>
  </si>
  <si>
    <t>Östra Mellansverige</t>
  </si>
  <si>
    <t>SE12</t>
  </si>
  <si>
    <t>Dingolfing-Landau</t>
  </si>
  <si>
    <t>DE22C</t>
  </si>
  <si>
    <t>NL335</t>
  </si>
  <si>
    <t>Stockholm</t>
  </si>
  <si>
    <t>SE11</t>
  </si>
  <si>
    <t>Straubing-Bogen</t>
  </si>
  <si>
    <t>DE22B</t>
  </si>
  <si>
    <t>NL334</t>
  </si>
  <si>
    <t>FI20</t>
  </si>
  <si>
    <t>Rottal-Inn</t>
  </si>
  <si>
    <t>DE22A</t>
  </si>
  <si>
    <t>Pohjois- ja Itä-Suomi</t>
  </si>
  <si>
    <t>FI1D</t>
  </si>
  <si>
    <t>Regen</t>
  </si>
  <si>
    <t>DE229</t>
  </si>
  <si>
    <t>Etelä-Suomi</t>
  </si>
  <si>
    <t>FI1C</t>
  </si>
  <si>
    <t>Passau, Landkreis</t>
  </si>
  <si>
    <t>DE228</t>
  </si>
  <si>
    <t>NL331</t>
  </si>
  <si>
    <t>FI1B</t>
  </si>
  <si>
    <t>Landshut, Landkreis</t>
  </si>
  <si>
    <t>DE227</t>
  </si>
  <si>
    <t>Länsi-Suomi</t>
  </si>
  <si>
    <t>FI19</t>
  </si>
  <si>
    <t>Kelheim</t>
  </si>
  <si>
    <t>DE226</t>
  </si>
  <si>
    <t>Východné Slovensko</t>
  </si>
  <si>
    <t>SK04</t>
  </si>
  <si>
    <t>Freyung-Grafenau</t>
  </si>
  <si>
    <t>DE225</t>
  </si>
  <si>
    <t>Stredné Slovensko</t>
  </si>
  <si>
    <t>SK03</t>
  </si>
  <si>
    <t>Deggendorf</t>
  </si>
  <si>
    <t>DE224</t>
  </si>
  <si>
    <t>Západné Slovensko</t>
  </si>
  <si>
    <t>SK02</t>
  </si>
  <si>
    <t>Straubing, Kreisfreie Stadt</t>
  </si>
  <si>
    <t>DE223</t>
  </si>
  <si>
    <t>SK01</t>
  </si>
  <si>
    <t>Passau, Kreisfreie Stadt</t>
  </si>
  <si>
    <t>DE222</t>
  </si>
  <si>
    <t>Zahodna Slovenija</t>
  </si>
  <si>
    <t>SI02</t>
  </si>
  <si>
    <t>Landshut, Kreisfreie Stadt</t>
  </si>
  <si>
    <t>DE221</t>
  </si>
  <si>
    <t>Vzhodna Slovenija</t>
  </si>
  <si>
    <t>SI01</t>
  </si>
  <si>
    <t>Weilheim-Schongau</t>
  </si>
  <si>
    <t>DE21N</t>
  </si>
  <si>
    <t>Vest</t>
  </si>
  <si>
    <t>RO42</t>
  </si>
  <si>
    <t>Traunstein</t>
  </si>
  <si>
    <t>DE21M</t>
  </si>
  <si>
    <t>Sud-Vest Oltenia</t>
  </si>
  <si>
    <t>RO41</t>
  </si>
  <si>
    <t>Starnberg</t>
  </si>
  <si>
    <t>DE21L</t>
  </si>
  <si>
    <t>Bucuresti - Ilfov</t>
  </si>
  <si>
    <t>RO32</t>
  </si>
  <si>
    <t>Rosenheim, Landkreis</t>
  </si>
  <si>
    <t>DE21K</t>
  </si>
  <si>
    <t>Sud - Muntenia</t>
  </si>
  <si>
    <t>RO31</t>
  </si>
  <si>
    <t>Pfaffenhofen an der Ilm</t>
  </si>
  <si>
    <t>DE21J</t>
  </si>
  <si>
    <t>Sud-Est</t>
  </si>
  <si>
    <t>RO22</t>
  </si>
  <si>
    <t>Neuburg-Schrobenhausen</t>
  </si>
  <si>
    <t>DE21I</t>
  </si>
  <si>
    <t>Nord-Est</t>
  </si>
  <si>
    <t>RO21</t>
  </si>
  <si>
    <t>München, Landkreis</t>
  </si>
  <si>
    <t>DE21H</t>
  </si>
  <si>
    <t>Centru</t>
  </si>
  <si>
    <t>RO12</t>
  </si>
  <si>
    <t>Mühldorf am Inn</t>
  </si>
  <si>
    <t>DE21G</t>
  </si>
  <si>
    <t>Nord-Vest</t>
  </si>
  <si>
    <t>RO11</t>
  </si>
  <si>
    <t>Miesbach</t>
  </si>
  <si>
    <t>DE21F</t>
  </si>
  <si>
    <t>PT30</t>
  </si>
  <si>
    <t>Landsberg am Lech</t>
  </si>
  <si>
    <t>DE21E</t>
  </si>
  <si>
    <t>PT20</t>
  </si>
  <si>
    <t>Garmisch-Partenkirchen</t>
  </si>
  <si>
    <t>DE21D</t>
  </si>
  <si>
    <t>Alentejo</t>
  </si>
  <si>
    <t>PT18</t>
  </si>
  <si>
    <t>Fürstenfeldbruck</t>
  </si>
  <si>
    <t>DE21C</t>
  </si>
  <si>
    <t>Lisboa</t>
  </si>
  <si>
    <t>PT17</t>
  </si>
  <si>
    <t>Freising</t>
  </si>
  <si>
    <t>DE21B</t>
  </si>
  <si>
    <t>Centro (PT)</t>
  </si>
  <si>
    <t>PT16</t>
  </si>
  <si>
    <t>Erding</t>
  </si>
  <si>
    <t>DE21A</t>
  </si>
  <si>
    <t>PT15</t>
  </si>
  <si>
    <t>Eichstätt</t>
  </si>
  <si>
    <t>DE219</t>
  </si>
  <si>
    <t>CY000</t>
  </si>
  <si>
    <t>Norte</t>
  </si>
  <si>
    <t>PT11</t>
  </si>
  <si>
    <t>Ebersberg</t>
  </si>
  <si>
    <t>DE218</t>
  </si>
  <si>
    <t>Pomorskie</t>
  </si>
  <si>
    <t>PL63</t>
  </si>
  <si>
    <t>Dachau</t>
  </si>
  <si>
    <t>DE217</t>
  </si>
  <si>
    <t>Warminsko-Mazurskie</t>
  </si>
  <si>
    <t>PL62</t>
  </si>
  <si>
    <t>Bad Tölz-Wolfratshausen</t>
  </si>
  <si>
    <t>DE216</t>
  </si>
  <si>
    <t>Kujawsko-Pomorskie</t>
  </si>
  <si>
    <t>PL61</t>
  </si>
  <si>
    <t>Berchtesgadener Land</t>
  </si>
  <si>
    <t>DE215</t>
  </si>
  <si>
    <t>Opolskie</t>
  </si>
  <si>
    <t>PL52</t>
  </si>
  <si>
    <t>Altötting</t>
  </si>
  <si>
    <t>DE214</t>
  </si>
  <si>
    <t>Dolnoslaskie</t>
  </si>
  <si>
    <t>PL51</t>
  </si>
  <si>
    <t>Rosenheim, Kreisfreie Stadt</t>
  </si>
  <si>
    <t>DE213</t>
  </si>
  <si>
    <t>Lubuskie</t>
  </si>
  <si>
    <t>PL43</t>
  </si>
  <si>
    <t>München, Kreisfreie Stadt</t>
  </si>
  <si>
    <t>DE212</t>
  </si>
  <si>
    <t>Zachodniopomorskie</t>
  </si>
  <si>
    <t>PL42</t>
  </si>
  <si>
    <t>Ingolstadt, Kreisfreie Stadt</t>
  </si>
  <si>
    <t>DE211</t>
  </si>
  <si>
    <t>Wielkopolskie</t>
  </si>
  <si>
    <t>PL41</t>
  </si>
  <si>
    <t>Sigmaringen</t>
  </si>
  <si>
    <t>DE149</t>
  </si>
  <si>
    <t>Podlaskie</t>
  </si>
  <si>
    <t>PL34</t>
  </si>
  <si>
    <t>Ravensburg</t>
  </si>
  <si>
    <t>DE148</t>
  </si>
  <si>
    <t>Swietokrzyskie</t>
  </si>
  <si>
    <t>PL33</t>
  </si>
  <si>
    <t>Bodenseekreis</t>
  </si>
  <si>
    <t>DE147</t>
  </si>
  <si>
    <t>Podkarpackie</t>
  </si>
  <si>
    <t>PL32</t>
  </si>
  <si>
    <t>Biberach</t>
  </si>
  <si>
    <t>DE146</t>
  </si>
  <si>
    <t>Lubelskie</t>
  </si>
  <si>
    <t>PL31</t>
  </si>
  <si>
    <t>Alb-Donau-Kreis</t>
  </si>
  <si>
    <t>DE145</t>
  </si>
  <si>
    <t>Slaskie</t>
  </si>
  <si>
    <t>PL22</t>
  </si>
  <si>
    <t>Ulm, Stadtkreis</t>
  </si>
  <si>
    <t>DE144</t>
  </si>
  <si>
    <t>Malopolskie</t>
  </si>
  <si>
    <t>PL21</t>
  </si>
  <si>
    <t>Zollernalbkreis</t>
  </si>
  <si>
    <t>DE143</t>
  </si>
  <si>
    <t>Mazowieckie</t>
  </si>
  <si>
    <t>PL12</t>
  </si>
  <si>
    <t>Tübingen, Landkreis</t>
  </si>
  <si>
    <t>DE142</t>
  </si>
  <si>
    <t>Lódzkie</t>
  </si>
  <si>
    <t>PL11</t>
  </si>
  <si>
    <t>Reutlingen</t>
  </si>
  <si>
    <t>DE141</t>
  </si>
  <si>
    <t>Vorarlberg</t>
  </si>
  <si>
    <t>AT34</t>
  </si>
  <si>
    <t>Waldshut</t>
  </si>
  <si>
    <t>DE13A</t>
  </si>
  <si>
    <t>Tirol</t>
  </si>
  <si>
    <t>AT33</t>
  </si>
  <si>
    <t>Lörrach</t>
  </si>
  <si>
    <t>DE139</t>
  </si>
  <si>
    <t>Salzburg</t>
  </si>
  <si>
    <t>AT32</t>
  </si>
  <si>
    <t>Konstanz</t>
  </si>
  <si>
    <t>DE138</t>
  </si>
  <si>
    <t>Oberösterreich</t>
  </si>
  <si>
    <t>AT31</t>
  </si>
  <si>
    <t>Tuttlingen</t>
  </si>
  <si>
    <t>DE137</t>
  </si>
  <si>
    <t>Steiermark</t>
  </si>
  <si>
    <t>AT22</t>
  </si>
  <si>
    <t>Schwarzwald-Baar-Kreis</t>
  </si>
  <si>
    <t>DE136</t>
  </si>
  <si>
    <t>Kärnten</t>
  </si>
  <si>
    <t>AT21</t>
  </si>
  <si>
    <t>Rottweil</t>
  </si>
  <si>
    <t>DE135</t>
  </si>
  <si>
    <t>Wien</t>
  </si>
  <si>
    <t>AT13</t>
  </si>
  <si>
    <t>Ortenaukreis</t>
  </si>
  <si>
    <t>DE134</t>
  </si>
  <si>
    <t>Niederösterreich</t>
  </si>
  <si>
    <t>AT12</t>
  </si>
  <si>
    <t>Emmendingen</t>
  </si>
  <si>
    <t>DE133</t>
  </si>
  <si>
    <t>Burgenland (AT)</t>
  </si>
  <si>
    <t>AT11</t>
  </si>
  <si>
    <t>Breisgau-Hochschwarzwald</t>
  </si>
  <si>
    <t>DE132</t>
  </si>
  <si>
    <t>Limburg (NL)</t>
  </si>
  <si>
    <t>NL42</t>
  </si>
  <si>
    <t>Freiburg im Breisgau, Stadtkreis</t>
  </si>
  <si>
    <t>DE131</t>
  </si>
  <si>
    <t>Noord-Brabant</t>
  </si>
  <si>
    <t>NL41</t>
  </si>
  <si>
    <t>Freudenstadt</t>
  </si>
  <si>
    <t>DE12C</t>
  </si>
  <si>
    <t>ITF42</t>
  </si>
  <si>
    <t>Zeeland</t>
  </si>
  <si>
    <t>NL34</t>
  </si>
  <si>
    <t>Enzkreis</t>
  </si>
  <si>
    <t>DE12B</t>
  </si>
  <si>
    <t>ITF41</t>
  </si>
  <si>
    <t>Zuid-Holland</t>
  </si>
  <si>
    <t>NL33</t>
  </si>
  <si>
    <t>Calw</t>
  </si>
  <si>
    <t>DE12A</t>
  </si>
  <si>
    <t>Noord-Holland</t>
  </si>
  <si>
    <t>NL32</t>
  </si>
  <si>
    <t>Pforzheim, Stadtkreis</t>
  </si>
  <si>
    <t>DE129</t>
  </si>
  <si>
    <t>NL31</t>
  </si>
  <si>
    <t>Rhein-Neckar-Kreis</t>
  </si>
  <si>
    <t>DE128</t>
  </si>
  <si>
    <t>NL23</t>
  </si>
  <si>
    <t>Neckar-Odenwald-Kreis</t>
  </si>
  <si>
    <t>DE127</t>
  </si>
  <si>
    <t>Gelderland</t>
  </si>
  <si>
    <t>NL22</t>
  </si>
  <si>
    <t>Mannheim, Stadtkreis</t>
  </si>
  <si>
    <t>DE126</t>
  </si>
  <si>
    <t>Overijssel</t>
  </si>
  <si>
    <t>NL21</t>
  </si>
  <si>
    <t>Heidelberg, Stadtkreis</t>
  </si>
  <si>
    <t>DE125</t>
  </si>
  <si>
    <t>Drenthe</t>
  </si>
  <si>
    <t>NL13</t>
  </si>
  <si>
    <t>Rastatt</t>
  </si>
  <si>
    <t>DE124</t>
  </si>
  <si>
    <t>Friesland (NL)</t>
  </si>
  <si>
    <t>NL12</t>
  </si>
  <si>
    <t>Karlsruhe, Landkreis</t>
  </si>
  <si>
    <t>DE123</t>
  </si>
  <si>
    <t>Groningen</t>
  </si>
  <si>
    <t>NL11</t>
  </si>
  <si>
    <t>Karlsruhe, Stadtkreis</t>
  </si>
  <si>
    <t>DE122</t>
  </si>
  <si>
    <t>MT00</t>
  </si>
  <si>
    <t>Baden-Baden, Stadtkreis</t>
  </si>
  <si>
    <t>DE121</t>
  </si>
  <si>
    <t>ITE45</t>
  </si>
  <si>
    <t>Dél-Alföld</t>
  </si>
  <si>
    <t>HU33</t>
  </si>
  <si>
    <t>Ostalbkreis</t>
  </si>
  <si>
    <t>DE11D</t>
  </si>
  <si>
    <t>ITE44</t>
  </si>
  <si>
    <t>Észak-Alföld</t>
  </si>
  <si>
    <t>HU32</t>
  </si>
  <si>
    <t>Heidenheim</t>
  </si>
  <si>
    <t>DE11C</t>
  </si>
  <si>
    <t>ITE43</t>
  </si>
  <si>
    <t>Észak-Magyarország</t>
  </si>
  <si>
    <t>HU31</t>
  </si>
  <si>
    <t>Main-Tauber-Kreis</t>
  </si>
  <si>
    <t>DE11B</t>
  </si>
  <si>
    <t>ITE41</t>
  </si>
  <si>
    <t>Dél-Dunántúl</t>
  </si>
  <si>
    <t>HU23</t>
  </si>
  <si>
    <t>Schwäbisch Hall</t>
  </si>
  <si>
    <t>DE11A</t>
  </si>
  <si>
    <t>ITE34</t>
  </si>
  <si>
    <t>Nyugat-Dunántúl</t>
  </si>
  <si>
    <t>HU22</t>
  </si>
  <si>
    <t>Hohenlohekreis</t>
  </si>
  <si>
    <t>DE119</t>
  </si>
  <si>
    <t>ITE33</t>
  </si>
  <si>
    <t>Közép-Dunántúl</t>
  </si>
  <si>
    <t>HU21</t>
  </si>
  <si>
    <t>Heilbronn, Landkreis</t>
  </si>
  <si>
    <t>DE118</t>
  </si>
  <si>
    <t>ITE32</t>
  </si>
  <si>
    <t>Közép-Magyarország</t>
  </si>
  <si>
    <t>HU10</t>
  </si>
  <si>
    <t>Heilbronn, Stadtkreis</t>
  </si>
  <si>
    <t>DE117</t>
  </si>
  <si>
    <t>ITE31</t>
  </si>
  <si>
    <t>LU00</t>
  </si>
  <si>
    <t>Rems-Murr-Kreis</t>
  </si>
  <si>
    <t>DE116</t>
  </si>
  <si>
    <t>ITE1A</t>
  </si>
  <si>
    <t>Lietuva</t>
  </si>
  <si>
    <t>LT00</t>
  </si>
  <si>
    <t>Ludwigsburg</t>
  </si>
  <si>
    <t>DE115</t>
  </si>
  <si>
    <t>ITE17</t>
  </si>
  <si>
    <t>Latvija</t>
  </si>
  <si>
    <t>LV00</t>
  </si>
  <si>
    <t>Göppingen</t>
  </si>
  <si>
    <t>DE114</t>
  </si>
  <si>
    <t>ITE16</t>
  </si>
  <si>
    <t>Kypros</t>
  </si>
  <si>
    <t>CY00</t>
  </si>
  <si>
    <t>Esslingen</t>
  </si>
  <si>
    <t>DE113</t>
  </si>
  <si>
    <t>ITE12</t>
  </si>
  <si>
    <t>Sardegna</t>
  </si>
  <si>
    <t>ITG2</t>
  </si>
  <si>
    <t>Böblingen</t>
  </si>
  <si>
    <t>DE112</t>
  </si>
  <si>
    <t>ITE11</t>
  </si>
  <si>
    <t>Sicilia</t>
  </si>
  <si>
    <t>ITG1</t>
  </si>
  <si>
    <t>Stuttgart, Stadtkreis</t>
  </si>
  <si>
    <t>DE111</t>
  </si>
  <si>
    <t>ITD59</t>
  </si>
  <si>
    <t>Calabria</t>
  </si>
  <si>
    <t>ITF6</t>
  </si>
  <si>
    <t>Moravskoslezský kraj</t>
  </si>
  <si>
    <t>CZ080</t>
  </si>
  <si>
    <t>ITD58</t>
  </si>
  <si>
    <t>Basilicata</t>
  </si>
  <si>
    <t>ITF5</t>
  </si>
  <si>
    <t>Zlínský kraj</t>
  </si>
  <si>
    <t>CZ072</t>
  </si>
  <si>
    <t>ITD57</t>
  </si>
  <si>
    <t>Puglia</t>
  </si>
  <si>
    <t>ITF4</t>
  </si>
  <si>
    <t>Olomoucký kraj</t>
  </si>
  <si>
    <t>CZ071</t>
  </si>
  <si>
    <t>ITD56</t>
  </si>
  <si>
    <t>Campania</t>
  </si>
  <si>
    <t>ITF3</t>
  </si>
  <si>
    <t>Jihomoravský kraj</t>
  </si>
  <si>
    <t>CZ064</t>
  </si>
  <si>
    <t>ITD44</t>
  </si>
  <si>
    <t>Molise</t>
  </si>
  <si>
    <t>ITF2</t>
  </si>
  <si>
    <t>Kraj Vysocina</t>
  </si>
  <si>
    <t>CZ063</t>
  </si>
  <si>
    <t>ITD43</t>
  </si>
  <si>
    <t>Abruzzo</t>
  </si>
  <si>
    <t>ITF1</t>
  </si>
  <si>
    <t>Pardubický kraj</t>
  </si>
  <si>
    <t>CZ053</t>
  </si>
  <si>
    <t>ITD42</t>
  </si>
  <si>
    <t>Lazio</t>
  </si>
  <si>
    <t>ITI4</t>
  </si>
  <si>
    <t>Královéhradecký kraj</t>
  </si>
  <si>
    <t>CZ052</t>
  </si>
  <si>
    <t>ITD41</t>
  </si>
  <si>
    <t>Marche</t>
  </si>
  <si>
    <t>ITI3</t>
  </si>
  <si>
    <t>Liberecký kraj</t>
  </si>
  <si>
    <t>CZ051</t>
  </si>
  <si>
    <t>ITD37</t>
  </si>
  <si>
    <t>Umbria</t>
  </si>
  <si>
    <t>ITI2</t>
  </si>
  <si>
    <t>Ústecký kraj</t>
  </si>
  <si>
    <t>CZ042</t>
  </si>
  <si>
    <t>ITD36</t>
  </si>
  <si>
    <t>Toscana</t>
  </si>
  <si>
    <t>ITI1</t>
  </si>
  <si>
    <t>Karlovarský kraj</t>
  </si>
  <si>
    <t>CZ041</t>
  </si>
  <si>
    <t>ITD35</t>
  </si>
  <si>
    <t>Emilia-Romagna</t>
  </si>
  <si>
    <t>ITH5</t>
  </si>
  <si>
    <t>Plzenský kraj</t>
  </si>
  <si>
    <t>CZ032</t>
  </si>
  <si>
    <t>ITD34</t>
  </si>
  <si>
    <t>Friuli-Venezia Giulia</t>
  </si>
  <si>
    <t>ITH4</t>
  </si>
  <si>
    <t>Jihocecký kraj</t>
  </si>
  <si>
    <t>CZ031</t>
  </si>
  <si>
    <t>Veneto</t>
  </si>
  <si>
    <t>ITH3</t>
  </si>
  <si>
    <t>Stredoceský  kraj</t>
  </si>
  <si>
    <t>CZ020</t>
  </si>
  <si>
    <t>Provincia Autonoma di Trento</t>
  </si>
  <si>
    <t>ITH2</t>
  </si>
  <si>
    <t>Hlavní mesto Praha</t>
  </si>
  <si>
    <t>CZ010</t>
  </si>
  <si>
    <t>Provincia Autonoma di Bolzano/Bozen</t>
  </si>
  <si>
    <t>ITH1</t>
  </si>
  <si>
    <t>Lombardia</t>
  </si>
  <si>
    <t>ITC4</t>
  </si>
  <si>
    <t>CH070</t>
  </si>
  <si>
    <t>Liguria</t>
  </si>
  <si>
    <t>ITC3</t>
  </si>
  <si>
    <t>Zug</t>
  </si>
  <si>
    <t>CH066</t>
  </si>
  <si>
    <t>ITC2</t>
  </si>
  <si>
    <t>Nidwalden</t>
  </si>
  <si>
    <t>CH065</t>
  </si>
  <si>
    <t>Piemonte</t>
  </si>
  <si>
    <t>ITC1</t>
  </si>
  <si>
    <t>Obwalden</t>
  </si>
  <si>
    <t>CH064</t>
  </si>
  <si>
    <t>FR94</t>
  </si>
  <si>
    <t>Schwyz</t>
  </si>
  <si>
    <t>CH063</t>
  </si>
  <si>
    <t>FR93</t>
  </si>
  <si>
    <t>Uri</t>
  </si>
  <si>
    <t>CH062</t>
  </si>
  <si>
    <t>FR92</t>
  </si>
  <si>
    <t>Luzern</t>
  </si>
  <si>
    <t>CH061</t>
  </si>
  <si>
    <t>FR91</t>
  </si>
  <si>
    <t>Thurgau</t>
  </si>
  <si>
    <t>CH057</t>
  </si>
  <si>
    <t>Corse</t>
  </si>
  <si>
    <t>FR83</t>
  </si>
  <si>
    <t>Graubünden</t>
  </si>
  <si>
    <t>CH056</t>
  </si>
  <si>
    <t>Provence-Alpes-Côte d'Azur</t>
  </si>
  <si>
    <t>FR82</t>
  </si>
  <si>
    <t>St. Gallen</t>
  </si>
  <si>
    <t>CH055</t>
  </si>
  <si>
    <t>Languedoc-Roussillon</t>
  </si>
  <si>
    <t>FR81</t>
  </si>
  <si>
    <t>Appenzell Innerrhoden</t>
  </si>
  <si>
    <t>CH054</t>
  </si>
  <si>
    <t>Auvergne</t>
  </si>
  <si>
    <t>FR72</t>
  </si>
  <si>
    <t>Appenzell Ausserrhoden</t>
  </si>
  <si>
    <t>CH053</t>
  </si>
  <si>
    <t>Rhône-Alpes</t>
  </si>
  <si>
    <t>FR71</t>
  </si>
  <si>
    <t>Schaffhausen</t>
  </si>
  <si>
    <t>CH052</t>
  </si>
  <si>
    <t>Limousin</t>
  </si>
  <si>
    <t>FR63</t>
  </si>
  <si>
    <t>Glarus</t>
  </si>
  <si>
    <t>CH051</t>
  </si>
  <si>
    <t>Northern Ireland</t>
  </si>
  <si>
    <t>Midi-Pyrénées</t>
  </si>
  <si>
    <t>FR62</t>
  </si>
  <si>
    <t>CH040</t>
  </si>
  <si>
    <t>Aquitaine</t>
  </si>
  <si>
    <t>FR61</t>
  </si>
  <si>
    <t>Aargau</t>
  </si>
  <si>
    <t>CH033</t>
  </si>
  <si>
    <t>Poitou-Charentes</t>
  </si>
  <si>
    <t>FR53</t>
  </si>
  <si>
    <t>Basel-Landschaft</t>
  </si>
  <si>
    <t>CH032</t>
  </si>
  <si>
    <t>Bretagne</t>
  </si>
  <si>
    <t>FR52</t>
  </si>
  <si>
    <t>Basel-Stadt</t>
  </si>
  <si>
    <t>CH031</t>
  </si>
  <si>
    <t>Pays de la Loire</t>
  </si>
  <si>
    <t>FR51</t>
  </si>
  <si>
    <t>CH025</t>
  </si>
  <si>
    <t>Franche-Comté</t>
  </si>
  <si>
    <t>FR43</t>
  </si>
  <si>
    <t>Neuchâtel</t>
  </si>
  <si>
    <t>CH024</t>
  </si>
  <si>
    <t>Alsace</t>
  </si>
  <si>
    <t>FR42</t>
  </si>
  <si>
    <t>Solothurn</t>
  </si>
  <si>
    <t>CH023</t>
  </si>
  <si>
    <t>Lorraine</t>
  </si>
  <si>
    <t>FR41</t>
  </si>
  <si>
    <t>Freiburg</t>
  </si>
  <si>
    <t>CH022</t>
  </si>
  <si>
    <t>Nord - Pas-de-Calais</t>
  </si>
  <si>
    <t>FR30</t>
  </si>
  <si>
    <t>Bern</t>
  </si>
  <si>
    <t>CH021</t>
  </si>
  <si>
    <t>Bourgogne</t>
  </si>
  <si>
    <t>FR26</t>
  </si>
  <si>
    <t>Genève</t>
  </si>
  <si>
    <t>CH013</t>
  </si>
  <si>
    <t>Basse-Normandie</t>
  </si>
  <si>
    <t>FR25</t>
  </si>
  <si>
    <t>Valais</t>
  </si>
  <si>
    <t>CH012</t>
  </si>
  <si>
    <t>Centre (FR)</t>
  </si>
  <si>
    <t>FR24</t>
  </si>
  <si>
    <t>Vaud</t>
  </si>
  <si>
    <t>CH011</t>
  </si>
  <si>
    <t>Haute-Normandie</t>
  </si>
  <si>
    <t>FR23</t>
  </si>
  <si>
    <t>Kardzhali</t>
  </si>
  <si>
    <t>BG425</t>
  </si>
  <si>
    <t>Picardie</t>
  </si>
  <si>
    <t>FR22</t>
  </si>
  <si>
    <t>Smolyan</t>
  </si>
  <si>
    <t>BG424</t>
  </si>
  <si>
    <t>Champagne-Ardenne</t>
  </si>
  <si>
    <t>FR21</t>
  </si>
  <si>
    <t>Pazardzhik</t>
  </si>
  <si>
    <t>BG423</t>
  </si>
  <si>
    <t>Île de France</t>
  </si>
  <si>
    <t>FR10</t>
  </si>
  <si>
    <t>Haskovo</t>
  </si>
  <si>
    <t>BG422</t>
  </si>
  <si>
    <t>Canarias (ES)</t>
  </si>
  <si>
    <t>ES70</t>
  </si>
  <si>
    <t>Plovdiv</t>
  </si>
  <si>
    <t>BG421</t>
  </si>
  <si>
    <t>Ciudad Autónoma de Melilla (ES)</t>
  </si>
  <si>
    <t>ES64</t>
  </si>
  <si>
    <t>Kyustendil</t>
  </si>
  <si>
    <t>BG415</t>
  </si>
  <si>
    <t>Ciudad Autónoma de Ceuta (ES)</t>
  </si>
  <si>
    <t>ES63</t>
  </si>
  <si>
    <t>Pernik</t>
  </si>
  <si>
    <t>BG414</t>
  </si>
  <si>
    <t>Región de Murcia</t>
  </si>
  <si>
    <t>ES62</t>
  </si>
  <si>
    <t>Blagoevgrad</t>
  </si>
  <si>
    <t>BG413</t>
  </si>
  <si>
    <t>Andalucía</t>
  </si>
  <si>
    <t>ES61</t>
  </si>
  <si>
    <t>Sofia</t>
  </si>
  <si>
    <t>BG412</t>
  </si>
  <si>
    <t>Illes Balears</t>
  </si>
  <si>
    <t>ES53</t>
  </si>
  <si>
    <t>Sofia (stolitsa)</t>
  </si>
  <si>
    <t>BG411</t>
  </si>
  <si>
    <t>Comunidad Valenciana</t>
  </si>
  <si>
    <t>ES52</t>
  </si>
  <si>
    <t>Stara Zagora</t>
  </si>
  <si>
    <t>BG344</t>
  </si>
  <si>
    <t>Cataluña</t>
  </si>
  <si>
    <t>ES51</t>
  </si>
  <si>
    <t>Yambol</t>
  </si>
  <si>
    <t>BG343</t>
  </si>
  <si>
    <t>Extremadura</t>
  </si>
  <si>
    <t>ES43</t>
  </si>
  <si>
    <t>Sliven</t>
  </si>
  <si>
    <t>BG342</t>
  </si>
  <si>
    <t>UKD5</t>
  </si>
  <si>
    <t>Castilla-la Mancha</t>
  </si>
  <si>
    <t>ES42</t>
  </si>
  <si>
    <t>Burgas</t>
  </si>
  <si>
    <t>BG341</t>
  </si>
  <si>
    <t>Castilla y León</t>
  </si>
  <si>
    <t>ES41</t>
  </si>
  <si>
    <t>Targovishte</t>
  </si>
  <si>
    <t>BG334</t>
  </si>
  <si>
    <t>Comunidad de Madrid</t>
  </si>
  <si>
    <t>ES30</t>
  </si>
  <si>
    <t>Shumen</t>
  </si>
  <si>
    <t>BG333</t>
  </si>
  <si>
    <t>UKD2</t>
  </si>
  <si>
    <t>Aragón</t>
  </si>
  <si>
    <t>ES24</t>
  </si>
  <si>
    <t>Dobrich</t>
  </si>
  <si>
    <t>BG332</t>
  </si>
  <si>
    <t>ES23</t>
  </si>
  <si>
    <t>Varna</t>
  </si>
  <si>
    <t>BG331</t>
  </si>
  <si>
    <t>Comunidad Foral de Navarra</t>
  </si>
  <si>
    <t>ES22</t>
  </si>
  <si>
    <t>Silistra</t>
  </si>
  <si>
    <t>BG325</t>
  </si>
  <si>
    <t>País Vasco</t>
  </si>
  <si>
    <t>ES21</t>
  </si>
  <si>
    <t>Razgrad</t>
  </si>
  <si>
    <t>BG324</t>
  </si>
  <si>
    <t>ES13</t>
  </si>
  <si>
    <t>Ruse</t>
  </si>
  <si>
    <t>BG323</t>
  </si>
  <si>
    <t>Principado de Asturias</t>
  </si>
  <si>
    <t>ES12</t>
  </si>
  <si>
    <t>Gabrovo</t>
  </si>
  <si>
    <t>BG322</t>
  </si>
  <si>
    <t>Galicia</t>
  </si>
  <si>
    <t>ES11</t>
  </si>
  <si>
    <t>Veliko Tarnovo</t>
  </si>
  <si>
    <t>BG321</t>
  </si>
  <si>
    <t>Kriti</t>
  </si>
  <si>
    <t>EL43</t>
  </si>
  <si>
    <t>Lovech</t>
  </si>
  <si>
    <t>BG315</t>
  </si>
  <si>
    <t>Notio Aigaio</t>
  </si>
  <si>
    <t>EL42</t>
  </si>
  <si>
    <t>Pleven</t>
  </si>
  <si>
    <t>BG314</t>
  </si>
  <si>
    <t>Voreio Aigaio</t>
  </si>
  <si>
    <t>EL41</t>
  </si>
  <si>
    <t>Vratsa</t>
  </si>
  <si>
    <t>BG313</t>
  </si>
  <si>
    <t>EL30</t>
  </si>
  <si>
    <t>Montana</t>
  </si>
  <si>
    <t>BG312</t>
  </si>
  <si>
    <t>Peloponnisos</t>
  </si>
  <si>
    <t>EL25</t>
  </si>
  <si>
    <t>Vidin</t>
  </si>
  <si>
    <t>BG311</t>
  </si>
  <si>
    <t>Sterea Ellada</t>
  </si>
  <si>
    <t>EL24</t>
  </si>
  <si>
    <t>Arr. Philippeville</t>
  </si>
  <si>
    <t>BE353</t>
  </si>
  <si>
    <t>Dytiki Ellada</t>
  </si>
  <si>
    <t>EL23</t>
  </si>
  <si>
    <t>Arr. Namur</t>
  </si>
  <si>
    <t>BE352</t>
  </si>
  <si>
    <t>Ionia Nisia</t>
  </si>
  <si>
    <t>EL22</t>
  </si>
  <si>
    <t>Arr. Dinant</t>
  </si>
  <si>
    <t>BE351</t>
  </si>
  <si>
    <t>Região Autónoma da Madeira</t>
  </si>
  <si>
    <t>Ipeiros</t>
  </si>
  <si>
    <t>EL21</t>
  </si>
  <si>
    <t>Arr. Virton</t>
  </si>
  <si>
    <t>BE345</t>
  </si>
  <si>
    <t>Região Autónoma dos Açores</t>
  </si>
  <si>
    <t>Thessalia</t>
  </si>
  <si>
    <t>EL14</t>
  </si>
  <si>
    <t>Arr. Neufchâteau</t>
  </si>
  <si>
    <t>BE344</t>
  </si>
  <si>
    <t>Dytiki Makedonia</t>
  </si>
  <si>
    <t>EL13</t>
  </si>
  <si>
    <t>Arr. Marche-en-Famenne</t>
  </si>
  <si>
    <t>BE343</t>
  </si>
  <si>
    <t>Kentriki Makedonia</t>
  </si>
  <si>
    <t>EL12</t>
  </si>
  <si>
    <t>Arr. Bastogne</t>
  </si>
  <si>
    <t>BE342</t>
  </si>
  <si>
    <t>Anatoliki Makedonia, Thraki</t>
  </si>
  <si>
    <t>EL11</t>
  </si>
  <si>
    <t>Arr. Arlon</t>
  </si>
  <si>
    <t>BE341</t>
  </si>
  <si>
    <t>Southern and Eastern</t>
  </si>
  <si>
    <t>IE02</t>
  </si>
  <si>
    <t>Bezirk Verviers - Deutschsprachige Gemeinschaft</t>
  </si>
  <si>
    <t>BE336</t>
  </si>
  <si>
    <t>Border, Midland and Western</t>
  </si>
  <si>
    <t>IE01</t>
  </si>
  <si>
    <t>Arr. Verviers - communes francophones</t>
  </si>
  <si>
    <t>BE335</t>
  </si>
  <si>
    <t>Eesti</t>
  </si>
  <si>
    <t>EE00</t>
  </si>
  <si>
    <t>Arr. Waremme</t>
  </si>
  <si>
    <t>BE334</t>
  </si>
  <si>
    <t>Warmińsko-Mazurskie</t>
  </si>
  <si>
    <t>Thüringen</t>
  </si>
  <si>
    <t>DEG0</t>
  </si>
  <si>
    <t>Arr. Liège</t>
  </si>
  <si>
    <t>BE332</t>
  </si>
  <si>
    <t>Schleswig-Holstein</t>
  </si>
  <si>
    <t>DEF0</t>
  </si>
  <si>
    <t>Arr. Huy</t>
  </si>
  <si>
    <t>BE331</t>
  </si>
  <si>
    <t>Sachsen-Anhalt</t>
  </si>
  <si>
    <t>DEE0</t>
  </si>
  <si>
    <t>Arr. Tournai</t>
  </si>
  <si>
    <t>BE327</t>
  </si>
  <si>
    <t>DED5</t>
  </si>
  <si>
    <t>Arr. Thuin</t>
  </si>
  <si>
    <t>BE326</t>
  </si>
  <si>
    <t>Chemnitz</t>
  </si>
  <si>
    <t>DED4</t>
  </si>
  <si>
    <t>Arr. Soignies</t>
  </si>
  <si>
    <t>BE325</t>
  </si>
  <si>
    <t>Dresden</t>
  </si>
  <si>
    <t>DED2</t>
  </si>
  <si>
    <t>Arr. Mouscron</t>
  </si>
  <si>
    <t>BE324</t>
  </si>
  <si>
    <t>Saarland</t>
  </si>
  <si>
    <t>DEC0</t>
  </si>
  <si>
    <t>Arr. Mons</t>
  </si>
  <si>
    <t>BE323</t>
  </si>
  <si>
    <t>Rheinhessen-Pfalz</t>
  </si>
  <si>
    <t>DEB3</t>
  </si>
  <si>
    <t>Arr. Charleroi</t>
  </si>
  <si>
    <t>BE322</t>
  </si>
  <si>
    <t>Trier</t>
  </si>
  <si>
    <t>DEB2</t>
  </si>
  <si>
    <t>Arr. Ath</t>
  </si>
  <si>
    <t>BE321</t>
  </si>
  <si>
    <t>Koblenz</t>
  </si>
  <si>
    <t>DEB1</t>
  </si>
  <si>
    <t>Arr. Nivelles</t>
  </si>
  <si>
    <t>BE310</t>
  </si>
  <si>
    <t>Arnsberg</t>
  </si>
  <si>
    <t>DEA5</t>
  </si>
  <si>
    <t>Arr. Veurne</t>
  </si>
  <si>
    <t>BE258</t>
  </si>
  <si>
    <t>Detmold</t>
  </si>
  <si>
    <t>DEA4</t>
  </si>
  <si>
    <t>Arr. Tielt</t>
  </si>
  <si>
    <t>BE257</t>
  </si>
  <si>
    <t>Münster</t>
  </si>
  <si>
    <t>DEA3</t>
  </si>
  <si>
    <t>Arr. Roeselare</t>
  </si>
  <si>
    <t>BE256</t>
  </si>
  <si>
    <t>Köln</t>
  </si>
  <si>
    <t>DEA2</t>
  </si>
  <si>
    <t>Arr. Oostende</t>
  </si>
  <si>
    <t>BE255</t>
  </si>
  <si>
    <t>Düsseldorf</t>
  </si>
  <si>
    <t>DEA1</t>
  </si>
  <si>
    <t>Arr. Kortrijk</t>
  </si>
  <si>
    <t>BE254</t>
  </si>
  <si>
    <t>Weser-Ems</t>
  </si>
  <si>
    <t>DE94</t>
  </si>
  <si>
    <t>Arr. Ieper</t>
  </si>
  <si>
    <t>BE253</t>
  </si>
  <si>
    <t>Lüneburg</t>
  </si>
  <si>
    <t>DE93</t>
  </si>
  <si>
    <t>Arr. Diksmuide</t>
  </si>
  <si>
    <t>BE252</t>
  </si>
  <si>
    <t>Hannover</t>
  </si>
  <si>
    <t>DE92</t>
  </si>
  <si>
    <t>Arr. Brugge</t>
  </si>
  <si>
    <t>BE251</t>
  </si>
  <si>
    <t>Braunschweig</t>
  </si>
  <si>
    <t>DE91</t>
  </si>
  <si>
    <t>Arr. Leuven</t>
  </si>
  <si>
    <t>BE242</t>
  </si>
  <si>
    <t>Mecklenburg-Vorpommern</t>
  </si>
  <si>
    <t>DE80</t>
  </si>
  <si>
    <t>Arr. Halle-Vilvoorde</t>
  </si>
  <si>
    <t>BE241</t>
  </si>
  <si>
    <t>Kassel</t>
  </si>
  <si>
    <t>DE73</t>
  </si>
  <si>
    <t>Arr. Sint-Niklaas</t>
  </si>
  <si>
    <t>BE236</t>
  </si>
  <si>
    <t>ITE4</t>
  </si>
  <si>
    <t>Gießen</t>
  </si>
  <si>
    <t>DE72</t>
  </si>
  <si>
    <t>Arr. Oudenaarde</t>
  </si>
  <si>
    <t>BE235</t>
  </si>
  <si>
    <t>ITE3</t>
  </si>
  <si>
    <t>Darmstadt</t>
  </si>
  <si>
    <t>DE71</t>
  </si>
  <si>
    <t>Arr. Gent</t>
  </si>
  <si>
    <t>BE234</t>
  </si>
  <si>
    <t>ITE1</t>
  </si>
  <si>
    <t>DE60</t>
  </si>
  <si>
    <t>Arr. Eeklo</t>
  </si>
  <si>
    <t>BE233</t>
  </si>
  <si>
    <t>ITD5</t>
  </si>
  <si>
    <t>Bremen</t>
  </si>
  <si>
    <t>DE50</t>
  </si>
  <si>
    <t>Arr. Dendermonde</t>
  </si>
  <si>
    <t>BE232</t>
  </si>
  <si>
    <t>ITD4</t>
  </si>
  <si>
    <t>Brandenburg</t>
  </si>
  <si>
    <t>DE40</t>
  </si>
  <si>
    <t>Arr. Aalst</t>
  </si>
  <si>
    <t>BE231</t>
  </si>
  <si>
    <t>ITD3</t>
  </si>
  <si>
    <t>DE30</t>
  </si>
  <si>
    <t>Arr. Tongeren</t>
  </si>
  <si>
    <t>BE223</t>
  </si>
  <si>
    <t>Schwaben</t>
  </si>
  <si>
    <t>DE27</t>
  </si>
  <si>
    <t>Arr. Maaseik</t>
  </si>
  <si>
    <t>BE222</t>
  </si>
  <si>
    <t>Unterfranken</t>
  </si>
  <si>
    <t>DE26</t>
  </si>
  <si>
    <t>Arr. Hasselt</t>
  </si>
  <si>
    <t>BE221</t>
  </si>
  <si>
    <t>Mittelfranken</t>
  </si>
  <si>
    <t>DE25</t>
  </si>
  <si>
    <t>Arr. Turnhout</t>
  </si>
  <si>
    <t>BE213</t>
  </si>
  <si>
    <t>Réunion</t>
  </si>
  <si>
    <t>Oberfranken</t>
  </si>
  <si>
    <t>DE24</t>
  </si>
  <si>
    <t>Arr. Mechelen</t>
  </si>
  <si>
    <t>BE212</t>
  </si>
  <si>
    <t>Guyane</t>
  </si>
  <si>
    <t>Oberpfalz</t>
  </si>
  <si>
    <t>DE23</t>
  </si>
  <si>
    <t>Arr. Antwerpen</t>
  </si>
  <si>
    <t>BE211</t>
  </si>
  <si>
    <t>Martinique</t>
  </si>
  <si>
    <t>Niederbayern</t>
  </si>
  <si>
    <t>DE22</t>
  </si>
  <si>
    <t>Arr. de Bruxelles-Capitale / Arr. van Brussel-Hoofdstad</t>
  </si>
  <si>
    <t>BE100</t>
  </si>
  <si>
    <t>Guadeloupe</t>
  </si>
  <si>
    <t>Oberbayern</t>
  </si>
  <si>
    <t>DE21</t>
  </si>
  <si>
    <t>Rheintal-Bodenseegebiet</t>
  </si>
  <si>
    <t>AT342</t>
  </si>
  <si>
    <t>Tübingen</t>
  </si>
  <si>
    <t>DE14</t>
  </si>
  <si>
    <t>Bludenz-Bregenzer Wald</t>
  </si>
  <si>
    <t>AT341</t>
  </si>
  <si>
    <t>DE13</t>
  </si>
  <si>
    <t>Tiroler Unterland</t>
  </si>
  <si>
    <t>AT335</t>
  </si>
  <si>
    <t>Karlsruhe</t>
  </si>
  <si>
    <t>DE12</t>
  </si>
  <si>
    <t>Tiroler Oberland</t>
  </si>
  <si>
    <t>AT334</t>
  </si>
  <si>
    <t>Stuttgart</t>
  </si>
  <si>
    <t>DE11</t>
  </si>
  <si>
    <t>Osttirol</t>
  </si>
  <si>
    <t>AT333</t>
  </si>
  <si>
    <t>DK05</t>
  </si>
  <si>
    <t>Innsbruck</t>
  </si>
  <si>
    <t>AT332</t>
  </si>
  <si>
    <t>Midtjylland</t>
  </si>
  <si>
    <t>DK04</t>
  </si>
  <si>
    <t>Außerfern</t>
  </si>
  <si>
    <t>AT331</t>
  </si>
  <si>
    <t>Syddanmark</t>
  </si>
  <si>
    <t>DK03</t>
  </si>
  <si>
    <t>Salzburg und Umgebung</t>
  </si>
  <si>
    <t>AT323</t>
  </si>
  <si>
    <t>Sjælland</t>
  </si>
  <si>
    <t>DK02</t>
  </si>
  <si>
    <t>Pinzgau-Pongau</t>
  </si>
  <si>
    <t>AT322</t>
  </si>
  <si>
    <t>Hovedstaden</t>
  </si>
  <si>
    <t>DK01</t>
  </si>
  <si>
    <t>Lungau</t>
  </si>
  <si>
    <t>AT321</t>
  </si>
  <si>
    <t>Moravskoslezsko</t>
  </si>
  <si>
    <t>CZ08</t>
  </si>
  <si>
    <t>Traunviertel</t>
  </si>
  <si>
    <t>AT315</t>
  </si>
  <si>
    <t>Strední Morava</t>
  </si>
  <si>
    <t>CZ07</t>
  </si>
  <si>
    <t>Steyr-Kirchdorf</t>
  </si>
  <si>
    <t>AT314</t>
  </si>
  <si>
    <t>Jihovýchod</t>
  </si>
  <si>
    <t>CZ06</t>
  </si>
  <si>
    <t>Mühlviertel</t>
  </si>
  <si>
    <t>AT313</t>
  </si>
  <si>
    <t>FI1A</t>
  </si>
  <si>
    <t>Severovýchod</t>
  </si>
  <si>
    <t>CZ05</t>
  </si>
  <si>
    <t>Linz-Wels</t>
  </si>
  <si>
    <t>AT312</t>
  </si>
  <si>
    <t>Severozápad</t>
  </si>
  <si>
    <t>CZ04</t>
  </si>
  <si>
    <t>Innviertel</t>
  </si>
  <si>
    <t>AT311</t>
  </si>
  <si>
    <t>MANNER-SUOMI</t>
  </si>
  <si>
    <t>FI18</t>
  </si>
  <si>
    <t>Jihozápad</t>
  </si>
  <si>
    <t>CZ03</t>
  </si>
  <si>
    <t>Westliche Obersteiermark</t>
  </si>
  <si>
    <t>AT226</t>
  </si>
  <si>
    <t>Canarias</t>
  </si>
  <si>
    <t>Strední Cechy</t>
  </si>
  <si>
    <t>CZ02</t>
  </si>
  <si>
    <t>West- und Südsteiermark</t>
  </si>
  <si>
    <t>AT225</t>
  </si>
  <si>
    <t>Ciudad Autónoma de Melilla</t>
  </si>
  <si>
    <t>Praha</t>
  </si>
  <si>
    <t>CZ01</t>
  </si>
  <si>
    <t>Oststeiermark</t>
  </si>
  <si>
    <t>AT224</t>
  </si>
  <si>
    <t>Ciudad Autónoma de Ceuta</t>
  </si>
  <si>
    <t>Yuzhen tsentralen</t>
  </si>
  <si>
    <t>BG42</t>
  </si>
  <si>
    <t>Östliche Obersteiermark</t>
  </si>
  <si>
    <t>AT223</t>
  </si>
  <si>
    <t>Yugozapaden</t>
  </si>
  <si>
    <t>BG41</t>
  </si>
  <si>
    <t>Liezen</t>
  </si>
  <si>
    <t>AT222</t>
  </si>
  <si>
    <t>Yugoiztochen</t>
  </si>
  <si>
    <t>BG34</t>
  </si>
  <si>
    <t>Graz</t>
  </si>
  <si>
    <t>AT221</t>
  </si>
  <si>
    <t>Severoiztochen</t>
  </si>
  <si>
    <t>BG33</t>
  </si>
  <si>
    <t>Unterkärnten</t>
  </si>
  <si>
    <t>AT213</t>
  </si>
  <si>
    <t>Severen tsentralen</t>
  </si>
  <si>
    <t>BG32</t>
  </si>
  <si>
    <t>Oberkärnten</t>
  </si>
  <si>
    <t>AT212</t>
  </si>
  <si>
    <t>Severozapaden</t>
  </si>
  <si>
    <t>BG31</t>
  </si>
  <si>
    <t>Klagenfurt-Villach</t>
  </si>
  <si>
    <t>AT211</t>
  </si>
  <si>
    <t>Prov. Namur</t>
  </si>
  <si>
    <t>BE35</t>
  </si>
  <si>
    <t>AT130</t>
  </si>
  <si>
    <t>Prov. Luxembourg (BE)</t>
  </si>
  <si>
    <t>BE34</t>
  </si>
  <si>
    <t>Wiener Umland/Südteil</t>
  </si>
  <si>
    <t>AT127</t>
  </si>
  <si>
    <t>Prov. Liège</t>
  </si>
  <si>
    <t>BE33</t>
  </si>
  <si>
    <t>Wiener Umland/Nordteil</t>
  </si>
  <si>
    <t>AT126</t>
  </si>
  <si>
    <t>Prov. Hainaut</t>
  </si>
  <si>
    <t>BE32</t>
  </si>
  <si>
    <t>Weinviertel</t>
  </si>
  <si>
    <t>AT125</t>
  </si>
  <si>
    <t>Prov. Brabant Wallon</t>
  </si>
  <si>
    <t>BE31</t>
  </si>
  <si>
    <t>Waldviertel</t>
  </si>
  <si>
    <t>AT124</t>
  </si>
  <si>
    <t>Prov. West-Vlaanderen</t>
  </si>
  <si>
    <t>BE25</t>
  </si>
  <si>
    <t>Sankt Pölten</t>
  </si>
  <si>
    <t>AT123</t>
  </si>
  <si>
    <t>Prov. Vlaams-Brabant</t>
  </si>
  <si>
    <t>BE24</t>
  </si>
  <si>
    <t>Niederösterreich-Süd</t>
  </si>
  <si>
    <t>AT122</t>
  </si>
  <si>
    <t>Prov. Oost-Vlaanderen</t>
  </si>
  <si>
    <t>BE23</t>
  </si>
  <si>
    <t>Mostviertel-Eisenwurzen</t>
  </si>
  <si>
    <t>AT121</t>
  </si>
  <si>
    <t>Prov. Limburg (BE)</t>
  </si>
  <si>
    <t>BE22</t>
  </si>
  <si>
    <t>Südburgenland</t>
  </si>
  <si>
    <t>AT113</t>
  </si>
  <si>
    <t>Prov. Antwerpen</t>
  </si>
  <si>
    <t>BE21</t>
  </si>
  <si>
    <t>Nordburgenland</t>
  </si>
  <si>
    <t>AT112</t>
  </si>
  <si>
    <t>Région de Bruxelles-Capitale / Brussels Hoofdstedelijk Gewest</t>
  </si>
  <si>
    <t>BE10</t>
  </si>
  <si>
    <t>Mittelburgenland</t>
  </si>
  <si>
    <t>AT111</t>
  </si>
  <si>
    <t>GEO(L)/TIME</t>
  </si>
  <si>
    <t>GEO</t>
  </si>
  <si>
    <t>A100 - Hotels and similar establishments</t>
  </si>
  <si>
    <t>ACTIVITY</t>
  </si>
  <si>
    <t>NBR - Number</t>
  </si>
  <si>
    <t>B006 - Total nights spent</t>
  </si>
  <si>
    <t>INDIC_TO</t>
  </si>
  <si>
    <t>A003 - Number of bed-places</t>
  </si>
  <si>
    <t>Κύπρος (Kýpros)</t>
  </si>
  <si>
    <t>Югоизточен (Yugoiztochen)</t>
  </si>
  <si>
    <t>Source of data</t>
  </si>
  <si>
    <t>Североизточен (Severoiztochen)</t>
  </si>
  <si>
    <t>Extracted on</t>
  </si>
  <si>
    <t>Last update</t>
  </si>
  <si>
    <t>Nights spent in tourist accommodation establishments by NUTS 2 regions - annual data [tour_occ_nin2]</t>
  </si>
  <si>
    <t>Number of establishments, bedrooms and bed-places by NUTS 3 regions - annual data [tour_cap_nuts3]</t>
  </si>
  <si>
    <t>Area</t>
  </si>
  <si>
    <t>Nuts 2</t>
  </si>
  <si>
    <t>NUTS3 nights spent</t>
  </si>
  <si>
    <t>% of beds in NUTS2</t>
  </si>
  <si>
    <t>Beds 2010</t>
  </si>
  <si>
    <t>NUTS 3</t>
  </si>
  <si>
    <t>http://stecf.jrc.ec.europa.eu/documents/43805/366433/12-08_STECF+12-10+-+AER+EU+Fleet+2012_JRC73332.pdf</t>
  </si>
  <si>
    <t>link for datasource</t>
  </si>
  <si>
    <t>JRC</t>
  </si>
  <si>
    <t>JRC data</t>
  </si>
  <si>
    <t>PRODCOM ANNUAL SOLD (NACE Rev. 2.) [DS-066341]</t>
  </si>
  <si>
    <t>link</t>
  </si>
  <si>
    <t>http://appsso.eurostat.ec.europa.eu/nui/show.do?query=BOOKMARK_DS-066341_QID_-286FF27E_UID_-3F171EB0&amp;layout=PERIOD,B,X,0;PRCCODE,B,Y,0;DECL,B,Z,0;INDICATORS,C,Z,1;&amp;zSelection=DS-066341INDICATORS,PRODVAL;DS-066341DECL,001;&amp;rankName1=INDICATORS_1_2_0_0&amp;rankName2=DECL_1_2_0_1&amp;rankName3=PERIOD_1_0_0_0&amp;rankName4=PRCCODE_1_2_0_1&amp;sortC=ASC_-1_FIRST&amp;rStp=&amp;cStp=&amp;rDCh=&amp;cDCh=&amp;rDM=true&amp;cDM=true&amp;footnes=false&amp;empty=false&amp;wai=false&amp;time_mode=NONE&amp;lang=EN&amp;cfo=%23%23%23%2C%23%23%23.%23%23%23</t>
  </si>
  <si>
    <t>DECL</t>
  </si>
  <si>
    <t>001 - France</t>
  </si>
  <si>
    <t>003 - Netherlands</t>
  </si>
  <si>
    <t>004 - Germany</t>
  </si>
  <si>
    <t>005 - Italy</t>
  </si>
  <si>
    <t>006 - United Kingdom</t>
  </si>
  <si>
    <t>018 - Luxemburg</t>
  </si>
  <si>
    <t>024 - Iceland</t>
  </si>
  <si>
    <t>028 - Norway</t>
  </si>
  <si>
    <t>030 - Sweden</t>
  </si>
  <si>
    <t>032 - Finland</t>
  </si>
  <si>
    <t>038 - Austria</t>
  </si>
  <si>
    <t>007 - Ireland</t>
  </si>
  <si>
    <t>008 - Denmark</t>
  </si>
  <si>
    <t>009 - Greece</t>
  </si>
  <si>
    <t>010 - Portugal</t>
  </si>
  <si>
    <t>011 - Spain</t>
  </si>
  <si>
    <t>017 - Belgium</t>
  </si>
  <si>
    <t>046 - Malta</t>
  </si>
  <si>
    <t>053 - Estonia</t>
  </si>
  <si>
    <t>054 - Latvia</t>
  </si>
  <si>
    <t>055 - Lituania</t>
  </si>
  <si>
    <t>060 - Poland</t>
  </si>
  <si>
    <t>061 - Czech Republic</t>
  </si>
  <si>
    <t>063 - Slovakia</t>
  </si>
  <si>
    <t>064 - Hungary</t>
  </si>
  <si>
    <t>066 - Romania</t>
  </si>
  <si>
    <t>068 - Bulgaria</t>
  </si>
  <si>
    <t>091 - Slovenia</t>
  </si>
  <si>
    <t>092 - Croatia</t>
  </si>
  <si>
    <t>1111 - EU25TOTALS</t>
  </si>
  <si>
    <t>1112 - EU27TOTALS</t>
  </si>
  <si>
    <t>600 - Cyprus</t>
  </si>
  <si>
    <t>052 - Turkey</t>
  </si>
  <si>
    <t>1110 - EU15TOTALS</t>
  </si>
  <si>
    <t>INDICATORS</t>
  </si>
  <si>
    <t>PRODVAL</t>
  </si>
  <si>
    <t>PERIOD</t>
  </si>
  <si>
    <t>200852</t>
  </si>
  <si>
    <t>200952</t>
  </si>
  <si>
    <t>201052</t>
  </si>
  <si>
    <t>PRCCODE</t>
  </si>
  <si>
    <t>PRCCODE(L)/PERIOD(L)</t>
  </si>
  <si>
    <t>Jan.-Dec. 2008</t>
  </si>
  <si>
    <t>Jan.-Dec. 2009</t>
  </si>
  <si>
    <t>Jan.-Dec. 2010</t>
  </si>
  <si>
    <t>10201100</t>
  </si>
  <si>
    <t>Fresh or chilled fish fillets and other fish meat without bones</t>
  </si>
  <si>
    <t>10201200</t>
  </si>
  <si>
    <t>Fresh or chilled fish livers and roes</t>
  </si>
  <si>
    <t>10201330</t>
  </si>
  <si>
    <t>Frozen whole salt water fish</t>
  </si>
  <si>
    <t>10201360</t>
  </si>
  <si>
    <t>Frozen whole fresh water fish</t>
  </si>
  <si>
    <t>10201400</t>
  </si>
  <si>
    <t>Frozen fish fillets</t>
  </si>
  <si>
    <t>10201500</t>
  </si>
  <si>
    <t>Frozen fish meat without bones (excluding fillets)</t>
  </si>
  <si>
    <t>10201600</t>
  </si>
  <si>
    <t>Frozen fish livers and roes</t>
  </si>
  <si>
    <t>10202100</t>
  </si>
  <si>
    <t>Fish fillets, dried, salted or in brine, but not smoked</t>
  </si>
  <si>
    <t>10202200</t>
  </si>
  <si>
    <t>Flours, meals and pellets of fish, fit for human consumption; fish livers and roes, dried, smoked, salted or in brine</t>
  </si>
  <si>
    <t>10202300</t>
  </si>
  <si>
    <t>Dried fish, whether or not salted; fish, salted but not dried; fish in brine (excluding fillets, smoked)</t>
  </si>
  <si>
    <t>10202420</t>
  </si>
  <si>
    <t>Smoked Pacific, Atlantic and Danube salmon (including fillets)</t>
  </si>
  <si>
    <t>10202450</t>
  </si>
  <si>
    <t>Smoked herrings (including fillets)</t>
  </si>
  <si>
    <t>10202480</t>
  </si>
  <si>
    <t>Smoked fish (including fillets) (excluding Pacific, Atlantic and Danube salmon, herrings)</t>
  </si>
  <si>
    <t>10202510</t>
  </si>
  <si>
    <t>Prepared or preserved salmon, whole or in pieces (excluding minced products and prepared meals and dishes)</t>
  </si>
  <si>
    <t>10202520</t>
  </si>
  <si>
    <t>Prepared or preserved herrings, whole or in pieces (excluding minced products and prepared meals and dishes)</t>
  </si>
  <si>
    <t>10202530</t>
  </si>
  <si>
    <t>Prepared or preserved sardines, sardinella, brisling and sprats, whole or in pieces (excluding minced products and prepared meals and dishes)</t>
  </si>
  <si>
    <t>10202540</t>
  </si>
  <si>
    <t>Prepared or preserved tuna, skipjack and Atlantic bonito, whole or in pieces (excluding minced products and prepared meals and dishes)</t>
  </si>
  <si>
    <t>10202550</t>
  </si>
  <si>
    <t>Prepared or preserved mackerel, whole or in pieces (excluding minced products and prepared meals and dishes)</t>
  </si>
  <si>
    <t>10202560</t>
  </si>
  <si>
    <t>Prepared or preserved anchovies, whole or in pieces (excluding minced products and prepared meals and dishes)</t>
  </si>
  <si>
    <t>10202570</t>
  </si>
  <si>
    <t>Fish fillets in batter or breadcrumbs including fish fingers (excluding prepared meals and dishes)</t>
  </si>
  <si>
    <t>10202580</t>
  </si>
  <si>
    <t>Other prepared or preserved fish, whole or in pieces (excluding minced products and prepared meals and dishes)</t>
  </si>
  <si>
    <t>10202590</t>
  </si>
  <si>
    <t>Prepared or preserved fish (excluding whole or in pieces and prepared meals and dishes)</t>
  </si>
  <si>
    <t>10202630</t>
  </si>
  <si>
    <t>Caviar (sturgeon roe)</t>
  </si>
  <si>
    <t>10202660</t>
  </si>
  <si>
    <t>Caviar substitutes</t>
  </si>
  <si>
    <t>10203100</t>
  </si>
  <si>
    <t>Frozen crustaceans, frozen flours, meals and pellets of crustaceans, fit for human consumption</t>
  </si>
  <si>
    <t>10203200</t>
  </si>
  <si>
    <t>Molluscs (scallops, mussels, cuttle fish, squid and octopus), frozen, dried, smoked, salted or in brine</t>
  </si>
  <si>
    <t>10203300</t>
  </si>
  <si>
    <t>Other aquatic invertebrates (striped venus, jellyfish, etc), frozen, dried, smoked, salted or in brine; flours, meals and pellets of aquatic invertebrates other than crustaceans, fit for human consumption, frozen, dried, smoked, salted or in brine</t>
  </si>
  <si>
    <t>10203400</t>
  </si>
  <si>
    <t>Prepared or preserved crustaceans, molluscs and other aquatic invertebrates (excluding chilled, frozen, dried, salted or in brine, crustaceans, in shell, cooked by steaming or boiling) (excluding prepared meals and dishes)</t>
  </si>
  <si>
    <t>10204100</t>
  </si>
  <si>
    <t>Flours, meals and pellets of fish or of crustaceans, molluscs or other aquatic invertebrates, unfit for human consumption</t>
  </si>
  <si>
    <t>10204200</t>
  </si>
  <si>
    <t>Inedible fish products (including fish waste; excluding whalebone and whalebone hair, coral and similar materials, shells and cuttle-bone, unworked or simply prepared/natural sponges)</t>
  </si>
  <si>
    <t>Total for human consumption</t>
  </si>
  <si>
    <t>Total not for human consumption</t>
  </si>
  <si>
    <t>% fit for human consumption</t>
  </si>
  <si>
    <t>% unfit for human consumption</t>
  </si>
  <si>
    <t>http://appsso.eurostat.ec.europa.eu/nui/show.do?query=BOOKMARK_DS-120949_QID_4E88EA9B_UID_-3F171EB0&amp;layout=TIME,C,X,0;GEO,B,Y,0;NACE_R2,B,Z,0;INDIC_SB,B,Z,1;INDICATORS,C,Z,2;&amp;zSelection=DS-120949NACE_R2,G4638;DS-120949INDICATORS,OBS_FLAG;DS-120949INDIC_SB,V12150;&amp;rankName1=TIME_1_0_0_0&amp;rankName2=INDIC-SB_1_2_-1_2&amp;rankName3=NACE-R2_1_2_-1_2&amp;rankName4=INDICATORS_1_2_-1_2&amp;rankName5=GEO_1_2_0_1&amp;pprRK=FIRST&amp;pprSO=PROTOCOL&amp;ppcRK=FIRST&amp;ppcSO=ASC&amp;sortC=ASC_-1_FIRST&amp;rStp=&amp;cStp=&amp;rDCh=&amp;cDCh=&amp;rDM=true&amp;cDM=true&amp;footnes=false&amp;empty=false&amp;wai=false&amp;time_mode=NONE&amp;lang=EN&amp;cfo=%23%23%23%2C%23%23%23.%23%23%23</t>
  </si>
  <si>
    <t>http://appsso.eurostat.ec.europa.eu/nui/show.do?query=BOOKMARK_DS-120949_QID_56218D8B_UID_-3F171EB0&amp;layout=TIME,C,X,0;GEO,B,Y,0;NACE_R2,B,Z,0;INDIC_SB,B,Z,1;INDICATORS,C,Z,2;&amp;zSelection=DS-120949NACE_R2,G4638;DS-120949INDICATORS,OBS_FLAG;DS-120949INDIC_SB,V12150;&amp;rankName1=TIME_1_0_0_0&amp;rankName2=INDIC-SB_1_2_-1_2&amp;rankName3=NACE-R2_1_2_-1_2&amp;rankName4=INDICATORS_1_2_-1_2&amp;rankName5=GEO_1_2_0_1&amp;pprRK=FIRST&amp;pprSO=PROTOCOL&amp;ppcRK=FIRST&amp;ppcSO=ASC&amp;sortC=ASC_-1_FIRST&amp;rStp=&amp;cStp=&amp;rDCh=&amp;cDCh=&amp;rDM=true&amp;cDM=true&amp;footnes=false&amp;empty=false&amp;wai=false&amp;time_mode=ROLLING&amp;lang=EN&amp;cfo=%23%23%23%2C%23%23%23.%23%23%23</t>
  </si>
  <si>
    <t>G4638 - Wholesale of other food, including fish, crustaceans and molluscs</t>
  </si>
  <si>
    <t>INDIC_SB</t>
  </si>
  <si>
    <t>V12150 - Value added at factor cost</t>
  </si>
  <si>
    <t>V16110 - Number of persons employed</t>
  </si>
  <si>
    <t>G4723 - Retail sale of fish, crustaceans and molluscs in specialised stores</t>
  </si>
  <si>
    <t>Fish processing</t>
  </si>
  <si>
    <t>add NACE</t>
  </si>
  <si>
    <t>divisor in thousand</t>
  </si>
  <si>
    <t>the implications of calculations in step one are visible in "calculation 2.1" and "calculation 2.2"</t>
  </si>
  <si>
    <t>DATA</t>
  </si>
  <si>
    <t>SUPPORT DATA  FUNCTION 2</t>
  </si>
  <si>
    <t>implication of split between fish for human and non-human consumption</t>
  </si>
  <si>
    <t>No GVA data for NACE 30.11 and 33.15 in Eurostat. Employment data 2010, Eurostat</t>
  </si>
  <si>
    <t>Eurostat, data for 2010</t>
  </si>
  <si>
    <t>50.20</t>
  </si>
  <si>
    <t>77.34</t>
  </si>
  <si>
    <t>52.24</t>
  </si>
  <si>
    <t>52.10</t>
  </si>
  <si>
    <t>52.22</t>
  </si>
  <si>
    <t>50.10</t>
  </si>
  <si>
    <t>50.40</t>
  </si>
  <si>
    <t>0.1</t>
  </si>
  <si>
    <t>Percentage ferry</t>
  </si>
  <si>
    <t>Unit</t>
  </si>
  <si>
    <t>Step 1: NACE sector data in GVA and employment</t>
  </si>
  <si>
    <t>Step 2: calculation of allocation keys</t>
  </si>
  <si>
    <t>percentage ferry</t>
  </si>
  <si>
    <t>1) Percentage ferry vs cruise</t>
  </si>
  <si>
    <t>2) Percentage deepsea vs shortsea</t>
  </si>
  <si>
    <t>3) ratio freight vs passengers</t>
  </si>
  <si>
    <t>share of freight vs passenger</t>
  </si>
  <si>
    <t>Step 3: calculations</t>
  </si>
  <si>
    <t>1.1 Deepsea shipping</t>
  </si>
  <si>
    <t>Key applied</t>
  </si>
  <si>
    <t>(not part of 1.1)</t>
  </si>
  <si>
    <t>(key 2: deepsea share of 50.20)</t>
  </si>
  <si>
    <t>(key 3 + key 2)</t>
  </si>
  <si>
    <t>1.2 Shortsea shipping</t>
  </si>
  <si>
    <t>1.3 Passenger ferry services</t>
  </si>
  <si>
    <t>(key 2: shortsea share of 50.20)</t>
  </si>
  <si>
    <t>not part of 1.3</t>
  </si>
  <si>
    <t>(not part of 1.2)</t>
  </si>
  <si>
    <t>key 1 share ferries</t>
  </si>
  <si>
    <t>key 3 + key 1</t>
  </si>
  <si>
    <t>1.4 Inland shipping</t>
  </si>
  <si>
    <t>not part of 1.4</t>
  </si>
  <si>
    <t>100% assigned</t>
  </si>
  <si>
    <t>Percentage IWT</t>
  </si>
  <si>
    <t>Percentage freight (deepsea + shortsea)</t>
  </si>
  <si>
    <t>Percentage passenger (ferry + cruise)</t>
  </si>
  <si>
    <t>(ignore empty IWT cells)</t>
  </si>
  <si>
    <t>key 3</t>
  </si>
  <si>
    <t>Eurostat, data for 2010; support sectors NACE 77.34, 52.22, 52.10, 52.24 not included (no data available in Eurostat)</t>
  </si>
  <si>
    <t>No GVA data on any of the relevant NACE sectors in Eurostat. Employment: Eurostat, data for 2010; support sectors NACE 77.34, 52.22, 52.10, 52.24 not included (no data available in Eurostat)</t>
  </si>
  <si>
    <t>No GVA data on NACE 50.40 in Eurostat. Employment: Eurostat, data for 2010</t>
  </si>
  <si>
    <t>Eurostat, data for 2010. No data on NACE 77.34 and 52.22 available in Eurostat</t>
  </si>
  <si>
    <t>4) Share of cargo handling</t>
  </si>
  <si>
    <t>Assumption</t>
  </si>
  <si>
    <t>Share of cargo handling considered maritime</t>
  </si>
  <si>
    <t>5) Share of warehousing</t>
  </si>
  <si>
    <t>Share of warehousing considered maritime</t>
  </si>
  <si>
    <t>(key 3 + key 2 + key 4)</t>
  </si>
  <si>
    <t>(key 3 + key 2 + key 5)</t>
  </si>
  <si>
    <t>(key 3 + key 2+key 4)</t>
  </si>
  <si>
    <t>(key 3 + key 2 +key 5)</t>
  </si>
  <si>
    <t>key 3 + key 1+key 4</t>
  </si>
  <si>
    <t>key 3 + key 1+key5</t>
  </si>
  <si>
    <t>key 3+key 4</t>
  </si>
  <si>
    <t>key 3+key 5</t>
  </si>
  <si>
    <t>No data in Eurostat on almost all NACE sectors relevant to this MEA</t>
  </si>
  <si>
    <t>Eurostat, data for 2010 (only NACE 50.40; no data in Eurostat on other NACE sectors relevant</t>
  </si>
  <si>
    <t>Eurostat, data for 2010; no employment data for NACE sector 50.20</t>
  </si>
  <si>
    <t>Eurostat, data for 2010; no employment data for NACE sector 50.10</t>
  </si>
  <si>
    <t>4.3 Cruise shipping</t>
  </si>
  <si>
    <t>(the 'minimum size' calculation using Eurostat)</t>
  </si>
  <si>
    <t>not part of 4.3</t>
  </si>
  <si>
    <t>key 1</t>
  </si>
  <si>
    <t>key 3+1</t>
  </si>
  <si>
    <t>key 3+1+4</t>
  </si>
  <si>
    <t>key 3+1+5</t>
  </si>
  <si>
    <t>calculation of shares for animal consumtion/ human consumption (based on value of catch)</t>
  </si>
  <si>
    <t>2.1</t>
  </si>
  <si>
    <t>2.2</t>
  </si>
  <si>
    <t>fish for human cons</t>
  </si>
  <si>
    <t>fish for animal cons</t>
  </si>
  <si>
    <t>share of production based on value added by fish species</t>
  </si>
  <si>
    <t>share of fish processing</t>
  </si>
  <si>
    <t>A03.11 and A03.12</t>
  </si>
  <si>
    <t>C10.20</t>
  </si>
  <si>
    <t>46.38</t>
  </si>
  <si>
    <t>Wholesale</t>
  </si>
  <si>
    <t>47.23</t>
  </si>
  <si>
    <t>Retail</t>
  </si>
  <si>
    <t>Fishing</t>
  </si>
  <si>
    <t>No data available on Norway in JRC</t>
  </si>
  <si>
    <t>06.10</t>
  </si>
  <si>
    <t>06.20</t>
  </si>
  <si>
    <t>09.10</t>
  </si>
  <si>
    <t>Eurostat, data GVA 2010, Employment 2009. No data on NACE 09.10</t>
  </si>
  <si>
    <t>Eurostat, data 2009. No GVA data in Eurostat on NACE 06.10, 06.20, 09.10</t>
  </si>
  <si>
    <t>Eurostat, data GVA 2008, Employment 2010. No GVA data on NACE 06.20</t>
  </si>
  <si>
    <t>Eurostat, GVA data 2008 (only NACE 09.10). No employment data in Eurostat on NACE 06.10, 06.20,09.10</t>
  </si>
  <si>
    <t>Eurostat, data GVA 2010, Employment 2009. No data on NACE 06.10 and 06.20</t>
  </si>
  <si>
    <t>No data in Eurostat on NACE 06.10, 06.20, 09.10</t>
  </si>
  <si>
    <t>Eurostat, data for 2010 (zero values). No data on NACE 09.10.</t>
  </si>
  <si>
    <t>Eurostat, data GVA 2010, Employment 2009. No GVA data on NACE 06.10 and 06.20</t>
  </si>
  <si>
    <t>08.12</t>
  </si>
  <si>
    <t>09.90</t>
  </si>
  <si>
    <t>employment</t>
  </si>
  <si>
    <t>No offshore aggregates mining in Spain according to UEPG</t>
  </si>
  <si>
    <t>Eurostat, data for 2010. Offshore share based on UEPG</t>
  </si>
  <si>
    <t>No offshore aggregates mining in Portugal according to UEPG</t>
  </si>
  <si>
    <t>No offshore aggregates mining in Ireland according to UEPG</t>
  </si>
  <si>
    <t>Eurostat, data for 2010. No GVA data on NACE 08.12 in Eurostat; GVA data on 09,90 given to be zero. Offshore share based on UEPG</t>
  </si>
  <si>
    <t>Eurostat, data for 2010. No data for NACE 09.90. Offshore share based on UEPG</t>
  </si>
  <si>
    <t>Employment variables are expressed in units</t>
  </si>
  <si>
    <t>shellfish</t>
  </si>
  <si>
    <t>marine</t>
  </si>
  <si>
    <t>https://fishreg.jrc.ec.europa.eu/c/document_library/get_file?uuid=e063be31-5295-4cfd-add4-87bb9db834e2&amp;groupId=10230</t>
  </si>
  <si>
    <t>sum of</t>
  </si>
  <si>
    <t>JRC, data for 2010</t>
  </si>
  <si>
    <t>Annual detailed enterprise statistics for industry (NACE Rev. 2, B-E) [sbs_na_ind_r2]</t>
  </si>
  <si>
    <t>http://appsso.eurostat.ec.europa.eu/nui/show.do?query=BOOKMARK_DS-120933_QID_3009E788_UID_-3F171EB0&amp;layout=TIME,C,X,0;GEO,B,Y,0;NACE_R2,B,Z,0;INDIC_SB,B,Z,1;INDICATORS,C,Z,2;&amp;zSelection=DS-120933NACE_R2,C1020;DS-120933INDICATORS,OBS_FLAG;DS-120933INDIC_SB,V12150;&amp;rankName1=INDIC-SB_1_2_-1_2&amp;rankName2=NACE-R2_1_2_0_1&amp;rankName3=INDICATORS_1_2_-1_2&amp;rankName4=TIME_1_0_0_0&amp;rankName5=GEO_1_2_0_1&amp;pprRK=FIRST&amp;pprSO=PROTOCOL&amp;ppcRK=FIRST&amp;ppcSO=ASC&amp;sortC=ASC_-1_FIRST&amp;rStp=&amp;cStp=&amp;rDCh=&amp;cDCh=&amp;rDM=true&amp;cDM=true&amp;footnes=false&amp;empty=false&amp;wai=false&amp;time_mode=NONE&amp;lang=EN&amp;cfo=%23%23%23%2C%23%23%23.%23%23%23</t>
  </si>
  <si>
    <t>http://appsso.eurostat.ec.europa.eu/nui/show.do?query=BOOKMARK_DS-120933_QID_-2D1D8F63_UID_-3F171EB0&amp;layout=TIME,C,X,0;GEO,B,Y,0;NACE_R2,B,Z,0;INDIC_SB,B,Z,1;INDICATORS,C,Z,2;&amp;zSelection=DS-120933NACE_R2,C1020;DS-120933INDICATORS,OBS_FLAG;DS-120933INDIC_SB,V12150;&amp;rankName1=INDIC-SB_1_2_-1_2&amp;rankName2=NACE-R2_1_2_0_1&amp;rankName3=INDICATORS_1_2_-1_2&amp;rankName4=TIME_1_0_0_0&amp;rankName5=GEO_1_2_0_1&amp;pprRK=FIRST&amp;pprSO=PROTOCOL&amp;ppcRK=FIRST&amp;ppcSO=ASC&amp;sortC=ASC_-1_FIRST&amp;rStp=&amp;cStp=&amp;rDCh=&amp;cDCh=&amp;rDM=true&amp;cDM=true&amp;footnes=false&amp;empty=false&amp;wai=false&amp;time_mode=ROLLING&amp;lang=EN&amp;cfo=%23%23%23%2C%23%23%23.%23%23%23</t>
  </si>
  <si>
    <t>C1020 - Processing and preserving of fish, crustaceans and molluscs</t>
  </si>
  <si>
    <t>(2008 no data for fish processing)</t>
  </si>
  <si>
    <t>(only fish processing)</t>
  </si>
  <si>
    <t>Totals for 2.1+2.2</t>
  </si>
  <si>
    <t>Fishing + fish processing</t>
  </si>
  <si>
    <t>a. Calculation of 2.1 Fishing for human consumption</t>
  </si>
  <si>
    <t>b. Calculation of fish for animal consumption</t>
  </si>
  <si>
    <t>JRC (fishing), Eurostat (fish processing, wholesale &amp; retail), PRODCOM (share of human/animal), data for 2010. No GVA data for 47.23 retail in Eurostat</t>
  </si>
  <si>
    <t xml:space="preserve">JRC (fishing), Eurostat (fish processing, wholesale &amp; retail), PRODCOM (share of human/animal), data for 2010 </t>
  </si>
  <si>
    <t>JRC (fishing), PRODCOM (share of human/animal), data for 2010  (share of animal feeding is zero as per JRC)</t>
  </si>
  <si>
    <t>JRC (fishing), PRODCOM (share of human/animal), data for 2010 (share of animal fishing is zero according to JRC)</t>
  </si>
  <si>
    <t xml:space="preserve">JRC (fishing), PRODCOM (share of human/animal), data for 2010 </t>
  </si>
  <si>
    <t>Eurostat (fish processing), PRODCOM (share of human/animal), data for 2010. No data in JRC on fishing</t>
  </si>
  <si>
    <t>JRC (fishing), PRODCOM (share of human/animal), data for 2010  (animal share is zero in 2010 according to JRC)</t>
  </si>
  <si>
    <t>JRC (fishing),  Eurostat (fish processing), PRODCOM (share of human/animal), data for 2010. No data for NACE 46.38 wholesale and 47.23 retail available in Eurostat.</t>
  </si>
  <si>
    <t>JRC (fish processing), PRODCOM (share of human/animal), data for 2010  (share animal feeding is zero according to JRC)</t>
  </si>
  <si>
    <t>Not available in Eurostat. No alternative data on Spain found centrally</t>
  </si>
  <si>
    <t>Not available in Eurostat. No alternative data on France found centrally</t>
  </si>
  <si>
    <t>Not available in Eurostat. No alternative data on Portugal found centrally</t>
  </si>
  <si>
    <t>Empl. Applied coefficient</t>
  </si>
  <si>
    <t>GVA applied coefficient</t>
  </si>
  <si>
    <t>empl. Total</t>
  </si>
  <si>
    <t>GVA total</t>
  </si>
  <si>
    <t>coefficient from support data</t>
  </si>
  <si>
    <t>Regions</t>
  </si>
  <si>
    <t>to develop</t>
  </si>
  <si>
    <t>n.a</t>
  </si>
  <si>
    <t>agricultural area</t>
  </si>
  <si>
    <t>on saline soils (1000 ha)</t>
  </si>
  <si>
    <t>area (1000 ha)</t>
  </si>
  <si>
    <t>Regional % of saline</t>
  </si>
  <si>
    <t>Agricultural area</t>
  </si>
  <si>
    <t>Saline soils area (1000 ha)</t>
  </si>
  <si>
    <t>Total agricultural</t>
  </si>
  <si>
    <t>http://eusoils.jrc.ec.europa.eu/library/themes/salinization/data.html</t>
  </si>
  <si>
    <t>http://www.eea.europa.eu/data-and-maps/data/clc-2006-vector-data-version-2</t>
  </si>
  <si>
    <t>Support data prepared by Cogea based on</t>
  </si>
  <si>
    <t>Merseyside (NUTS 2006)</t>
  </si>
  <si>
    <t>Cheshire (NUTS 2006)</t>
  </si>
  <si>
    <t>Sredisnja i Istocna (Panonska) Hrvatska</t>
  </si>
  <si>
    <t>HR02</t>
  </si>
  <si>
    <t>Sjeverozapadna Hrvatska</t>
  </si>
  <si>
    <t>HR01</t>
  </si>
  <si>
    <t>Pohjois-Suomi (NUTS 2006)</t>
  </si>
  <si>
    <t>Etelä-Suomi (NUTS 2006)</t>
  </si>
  <si>
    <t>Itä-Suomi (NUTS 2006)</t>
  </si>
  <si>
    <t>FI13</t>
  </si>
  <si>
    <t>Lazio (NUTS 2006)</t>
  </si>
  <si>
    <t>Marche (NUTS 2006)</t>
  </si>
  <si>
    <t>Umbria (NUTS 2006)</t>
  </si>
  <si>
    <t>ITE2</t>
  </si>
  <si>
    <t>Toscana (NUTS 2006)</t>
  </si>
  <si>
    <t>Emilia-Romagna (NUTS 2006)</t>
  </si>
  <si>
    <t>Friuli-Venezia Giulia (NUTS 2006)</t>
  </si>
  <si>
    <t>Veneto (NUTS 2006)</t>
  </si>
  <si>
    <t>Provincia Autonoma Trento (NUTS 2006)</t>
  </si>
  <si>
    <t>ITD2</t>
  </si>
  <si>
    <t>Provincia Autonoma Bolzano/Bozen (NUTS 2006)</t>
  </si>
  <si>
    <t>ITD1</t>
  </si>
  <si>
    <t>LFR_PERS - pers: Regular Labour force</t>
  </si>
  <si>
    <t>INDIC_EF</t>
  </si>
  <si>
    <t>Labour force: number of persons and farm work (AWU) by sex of workers and NUTS 2 regions [ef_olfreg]</t>
  </si>
  <si>
    <t>Leipzig (NUTS 2006)</t>
  </si>
  <si>
    <t>DED3</t>
  </si>
  <si>
    <t>Chemnitz (NUTS 2006)</t>
  </si>
  <si>
    <t>DED1</t>
  </si>
  <si>
    <t>Brandenburg - Südwest (NUTS 2006)</t>
  </si>
  <si>
    <t>DE42</t>
  </si>
  <si>
    <t>Brandenburg - Nordost (NUTS 2006)</t>
  </si>
  <si>
    <t>DE41</t>
  </si>
  <si>
    <t>MIO_EUR - Millions of euro (from 1.1.1999)/Millions of ECU (up to 31.12.1998)</t>
  </si>
  <si>
    <t>20000 - GROSS VALUE ADDED AT BASIC PRICES</t>
  </si>
  <si>
    <t>ITM_NEWA</t>
  </si>
  <si>
    <t>PROD_BP - Production value at basic price</t>
  </si>
  <si>
    <t>INDIC_AG</t>
  </si>
  <si>
    <t>http://appsso.eurostat.ec.europa.eu/nui/show.do?query=BOOKMARK_DS-063269_QID_543739D7_UID_-3F171EB0&amp;layout=TIME,C,X,0;GEO,B,Y,0;INDIC_AG,B,Z,0;ITM_NEWA,B,Z,1;UNIT,B,Z,2;INDICATORS,C,Z,3;&amp;zSelection=DS-063269ITM_NEWA,20000;DS-063269INDICATORS,OBS_FLAG;DS-063269UNIT,MIO_EUR;DS-063269INDIC_AG,PROD_BP;&amp;rankName1=TIME_1_0_0_0&amp;rankName2=ITM-NEWA_1_2_-1_2&amp;rankName3=INDICATORS_1_2_-1_2&amp;rankName4=INDIC-AG_1_2_-1_2&amp;rankName5=UNIT_1_2_-1_2&amp;rankName6=GEO_1_2_0_1&amp;pprRK=FIRST&amp;pprSO=PROTOCOL&amp;ppcRK=FIRST&amp;ppcSO=ASC&amp;sortC=ASC_-1_FIRST&amp;rStp=&amp;cStp=&amp;rDCh=&amp;cDCh=&amp;rDM=true&amp;cDM=true&amp;footnes=false&amp;empty=false&amp;wai=false&amp;time_mode=NONE&amp;lang=EN&amp;cfo=%23%23%23%2C%23%23%23.%23%23%23</t>
  </si>
  <si>
    <t>Agricultural accounts according to EAA 97 Rev.1.1 by NUTS 2 regions [agr_r_accts]</t>
  </si>
  <si>
    <t>No data in Eurostat on agriculture production; no data on % saline soils</t>
  </si>
  <si>
    <t>3.5 (2011)**</t>
  </si>
  <si>
    <t>Eurostat, data for 2010. No employment data on agriculture at NUTS-2 level available in Eurostat</t>
  </si>
  <si>
    <t>Eurostat, data for 2010 (agriculture in coastal NUTS-2 and percentage saline soils. Figure rediculously high, country expert to verify</t>
  </si>
  <si>
    <t>minimal</t>
  </si>
  <si>
    <t>Sector not visible in Eurostat. No alternative sources found for Spain</t>
  </si>
  <si>
    <t>Eurostat, data for 2010 (agriculture in coastal NUTS-2 and percentage saline soils.</t>
  </si>
  <si>
    <t>* http://www.windustry.fr/wp-content/uploads/2013/01/20130125-Annuaire-industrie-%C3%A9olienne-2012-2013-EN.pdf</t>
  </si>
  <si>
    <t>Sector not visible in Eurostat. No alternative sources found for France</t>
  </si>
  <si>
    <t>No data available on Ireland NUTS-2 agriculture and/or saline soils in Eurostat</t>
  </si>
  <si>
    <t>* http://ec.europa.eu/maritimeaffairs/documentation/studies/documents/economic_effects_maritime_spatial_planning_annex_en.pdf
** European Wind Energy Association (2009), Pure Power – Wind energy targets for 2020 and 2030</t>
  </si>
  <si>
    <t>Patent list: Ecorys (2012) Blue Growth report. http://en.wikipedia.org/wiki/Wave_power#Wave_farms</t>
  </si>
  <si>
    <t>Sector not visible in Eurostat. No alternative sources found for Portugal</t>
  </si>
  <si>
    <t>No data on % saline soils per NUTS-2 for the UK in Eurostat</t>
  </si>
  <si>
    <t>No data found centrally</t>
  </si>
  <si>
    <t>No data found centrally. Problem of different definitions applied across sources &amp; countries.</t>
  </si>
  <si>
    <t>unknown</t>
  </si>
  <si>
    <t>No data found centrally on this MEA</t>
  </si>
  <si>
    <t>Data can be obtained from ICOMIA (to be purchased)</t>
  </si>
  <si>
    <t>(low estimate) Eurostat, data for 2010</t>
  </si>
  <si>
    <t>(high estimate) European Cruise Council, data for 2010</t>
  </si>
  <si>
    <t>(low estimate) Eurostat, data for 2010. No data on NACE 77.34 and 52.22 available in Eurostat</t>
  </si>
  <si>
    <t>(low estimate) Eurostat, data for 2010; no employment data for NACE sector 50.10</t>
  </si>
  <si>
    <t>Totals all accommodation sectors</t>
  </si>
  <si>
    <t>All accommodation sectors - coastal component</t>
  </si>
  <si>
    <t>Eurostat, data for 2010 (data for NACE 55.10, 55.20, 55.30, 55.90)</t>
  </si>
  <si>
    <t>Eurostat, data for 2009 (data for NACE 55.10, 55.20, 55.30, 55.90)</t>
  </si>
  <si>
    <t>JRC (fishing), PRODCOM (share of human/animal), data for 2010  (share animal is zero)</t>
  </si>
  <si>
    <t>Eurostat, data for 2010 (only data for NACE 55.10, other sectors no data)</t>
  </si>
  <si>
    <t>No data in Eurostat on NACE 55.20, 55.30, 55.90, no data on nights spent &amp; bed capacity at NUTS 2 or NUTS3 for Ireland in Eurostat</t>
  </si>
  <si>
    <t>Eurostat, data for 2010 (data for NACE 55.10, 55.20, 55.30, 55.90) (data for 55.30 and 55.90 missing for 2010)</t>
  </si>
  <si>
    <t>Definition of coastal NUTS 2/3 regions based on Ecorys judgement (no Eurostat definition available), data from Eurostat</t>
  </si>
  <si>
    <t>Not present in Belgium according to Global Water Insights</t>
  </si>
  <si>
    <t>Not present in the Netherlands according to Global Water Insights</t>
  </si>
  <si>
    <t>Not present in Germany according to Global Water Insights</t>
  </si>
  <si>
    <t>Global Water Insights, data for 2010 based on producction share of sea &amp; brackish water &amp; Eurostat NACE 36.00</t>
  </si>
  <si>
    <t>No sea &amp; brackish water based production present in the UK according to Global Water Insights</t>
  </si>
  <si>
    <t>Eurostat COFOG, data for 2010; PRC the Economics of Climate change, data for 2008</t>
  </si>
  <si>
    <t>Most recent year</t>
  </si>
  <si>
    <t>most recent</t>
  </si>
  <si>
    <t>comments</t>
  </si>
  <si>
    <t>EUROSTAT</t>
  </si>
  <si>
    <t>National statistics</t>
  </si>
  <si>
    <t>Alternative sources (outside formal stats)</t>
  </si>
  <si>
    <t>Eurostat, data for 2010; no data on NACE 09.10. Oil &amp; gas production zero according to Eurostat</t>
  </si>
  <si>
    <t>0.02447 (2010)*</t>
  </si>
  <si>
    <t>Sector not visible in Eurostat.</t>
  </si>
  <si>
    <t>No alternative sources found for Belgium</t>
  </si>
  <si>
    <t xml:space="preserve">¹ http://ec.europa.eu/maritimeaffairs/maritimeday/2012/arapogianni_en.pdf; ² own calculation, with an estimated amounut of 8.5 employees per MW (32454/3813)
</t>
  </si>
  <si>
    <t>No alternative sources for Belgium found for this MEA</t>
  </si>
  <si>
    <t>No estimate from European Cruise Council found for Belgium</t>
  </si>
  <si>
    <t>PRC the Economics of Climate change, data for 2008. Eurostat COFOG, data for 2010 to calculate update year</t>
  </si>
  <si>
    <t>JRC, data for 2010 (shellfish only, other sectors zero according to JRC)</t>
  </si>
  <si>
    <t>Sector not visible in Eurostat</t>
  </si>
  <si>
    <t xml:space="preserve"> No alternative sources found for Germany</t>
  </si>
  <si>
    <t>PRC the Economics of Climate change, data for 2008; Eurostat COFOG, data for 2010 update</t>
  </si>
  <si>
    <t>Not available in Eurostat.</t>
  </si>
  <si>
    <t>No data in Eurostat on percentage saline soils in the Netherlands (possibly low)</t>
  </si>
  <si>
    <t>Eurostat (fish processing, wholesale &amp; retail), PRODCOM (share of human/animal), data for 2010. No data in JRC on fishing for Norway</t>
  </si>
  <si>
    <t>Not available in Eurostat</t>
  </si>
  <si>
    <t>No data available on Norway NUTS-2 agriculture and/or saline soils in Eurostat (possibly very limited)</t>
  </si>
  <si>
    <t xml:space="preserve"> No alternative sources found for Norway</t>
  </si>
  <si>
    <t>Eurostat; No offshore aggregates mining in Norway according to UEPG</t>
  </si>
  <si>
    <t>data from country expert</t>
  </si>
  <si>
    <t>persons employed</t>
  </si>
  <si>
    <t>based on country expert</t>
  </si>
  <si>
    <t>expert judgment</t>
  </si>
  <si>
    <t>Updated so far</t>
  </si>
  <si>
    <t>(EUR, million)</t>
  </si>
  <si>
    <t>Eurostat does not provide data for all relevant NACE codes for 2010. Therefore the most recent year available is used.</t>
  </si>
  <si>
    <t>Eurostat data for 2010; support sectors NACE 77.34, 52.22, 52.10, 52.24 are not included as there is no data available in Eurostat</t>
  </si>
  <si>
    <t>JRC (fishing), Eurostat 2010 (fish processing, wholesale &amp; retail), PRODCOM (share of human/animal), data for 2010</t>
  </si>
  <si>
    <t>C3012 - Building of pleasure and sporting boats</t>
  </si>
  <si>
    <t xml:space="preserve">Germany </t>
  </si>
  <si>
    <t>most recent year</t>
  </si>
  <si>
    <t>2010 also taken for 2009 calculation due to impossible use of 2009 results</t>
  </si>
  <si>
    <t>green cells: data from national expert</t>
  </si>
  <si>
    <t>specific adaptation through data from country expert</t>
  </si>
  <si>
    <t>find data in</t>
  </si>
  <si>
    <t>no NACE data in Eurostat SBS, therfore:</t>
  </si>
  <si>
    <t>data from 2.3</t>
  </si>
  <si>
    <t>JRC report</t>
  </si>
  <si>
    <t>agricultural area on saline soils in %</t>
  </si>
  <si>
    <t>Sum of NACE</t>
  </si>
  <si>
    <t>value added</t>
  </si>
  <si>
    <t>manual correction due to</t>
  </si>
  <si>
    <t>Data from country expert</t>
  </si>
  <si>
    <t>GEO NUTS3</t>
  </si>
  <si>
    <t>RESULTS</t>
  </si>
  <si>
    <t>estimated nights spent in coastal NUTS3 regions</t>
  </si>
  <si>
    <t>Total nights spent in the country</t>
  </si>
  <si>
    <t>% of nights spent in coastal regions</t>
  </si>
  <si>
    <t>Calculation of coastal shares depending on calculations to the right</t>
  </si>
  <si>
    <t>Extra-Regio NUTS 3</t>
  </si>
  <si>
    <t>NUTS 2-level</t>
  </si>
  <si>
    <t>NUTS 3-level</t>
  </si>
  <si>
    <t>Calculation of key to define coastal shares</t>
  </si>
  <si>
    <t>coloured are relevant for our studies</t>
  </si>
  <si>
    <t>RELEVANT DATA COPIED FROM SUPPORT data 4.1</t>
  </si>
  <si>
    <t>nights in NUTS 2 2010</t>
  </si>
  <si>
    <t>share to be defined as coastal</t>
  </si>
  <si>
    <t>Calculated as part of "calculation for function 1 "</t>
  </si>
  <si>
    <t>absolute numbers</t>
  </si>
  <si>
    <t>0610</t>
  </si>
  <si>
    <t>3315</t>
  </si>
  <si>
    <t>3011</t>
  </si>
  <si>
    <t>3012</t>
  </si>
  <si>
    <t>4291</t>
  </si>
  <si>
    <t>5020</t>
  </si>
  <si>
    <t>7734</t>
  </si>
  <si>
    <t>5224</t>
  </si>
  <si>
    <t>5210</t>
  </si>
  <si>
    <t>5222</t>
  </si>
  <si>
    <t>5040</t>
  </si>
  <si>
    <t>4638</t>
  </si>
  <si>
    <t>4723</t>
  </si>
  <si>
    <t>1020</t>
  </si>
  <si>
    <t>0620</t>
  </si>
  <si>
    <t>0910</t>
  </si>
  <si>
    <t>0812</t>
  </si>
  <si>
    <t>0990</t>
  </si>
  <si>
    <t>5510</t>
  </si>
  <si>
    <t>5520</t>
  </si>
  <si>
    <t>5530</t>
  </si>
  <si>
    <t>5590</t>
  </si>
  <si>
    <t>Country code</t>
  </si>
  <si>
    <t>Function</t>
  </si>
  <si>
    <t>RESULT</t>
  </si>
  <si>
    <t>figures for 2010 unless stated otherwise (in comment fields of specific cells)</t>
  </si>
  <si>
    <t>growth rates 2008-2010</t>
  </si>
  <si>
    <t>NUTS2</t>
  </si>
  <si>
    <t>bed places in NUTS 2 (sum of all NUTS3)</t>
  </si>
  <si>
    <t>Notes for the user of this file</t>
  </si>
  <si>
    <t>NACE 33.15 + NACE 30.11 + NACE 30.12</t>
  </si>
  <si>
    <t>Shipbuilding (incl. leisure boats) and ship repair</t>
  </si>
  <si>
    <t>Eurostat, data for 2010 (repair) and 2009 (pleasure boats). No data for 30.11 building ships &amp; boats</t>
  </si>
  <si>
    <t>(data checked with country fiches)</t>
  </si>
  <si>
    <t>n/a on Eurostat or National Statistical Office</t>
  </si>
  <si>
    <t>National Statistical data 2010, where not possible Eurostat, data for 2010</t>
  </si>
  <si>
    <t xml:space="preserve">National Statistical Data 2010, JRC (fishing), Eurostat (fish processing, wholesale &amp; retail), PRODCOM (share of human/animal), data for 2010 </t>
  </si>
  <si>
    <t xml:space="preserve">National Statistical Data 2010, where not possible JRC (fishing), PRODCOM (share of human/animal), data for 2010 </t>
  </si>
  <si>
    <t>Sector not visible in Eurostat or National Statistical Office</t>
  </si>
  <si>
    <t>National Statistical Data 2010 completed with Eurostat, data for 2010 (agriculture in coastal NUTS-2 and percentage saline soils.</t>
  </si>
  <si>
    <t>National Statistical Data 2010 completed by Eurostat, data for 2009 (data for NACE 55.10, 55.20, 55.30, 55.90)</t>
  </si>
  <si>
    <t>(low estimate) National Statistical Data 2010</t>
  </si>
  <si>
    <t>National statistics for 42.91 for 2010</t>
  </si>
  <si>
    <t>National statistics data for 2010, support data Eurostat 2010</t>
  </si>
  <si>
    <t xml:space="preserve">JRC (fishing), National Statistics (fish processing, wholesale &amp; retail), PRODCOM (share of human/animal), data for 2010 </t>
  </si>
  <si>
    <t>National Statistical data for 2010 (data for NACE 55.10, 55.20, 55.30, 55.90), support data Eurostat 2010</t>
  </si>
  <si>
    <t>(low estimate) National Statistics Office, support data Eurostat, 2010</t>
  </si>
  <si>
    <t>provides an overview about all available NACE 2 data in Eurostat for the selected NACE codes as well as all countries</t>
  </si>
  <si>
    <t>Output all sources</t>
  </si>
  <si>
    <t>provides an overview for each country for all MEAs and all sources</t>
  </si>
  <si>
    <t>Shows the outcomes of our Eurostat calculations</t>
  </si>
  <si>
    <t>0 other sectors calculations</t>
  </si>
  <si>
    <t>0.1 shipbuilding and shiprepair</t>
  </si>
  <si>
    <t>0.2 Construction of water projects</t>
  </si>
  <si>
    <t>Function 1 calculations</t>
  </si>
  <si>
    <t>Support data for function 1</t>
  </si>
  <si>
    <t>2.1&amp;2.2 calculations</t>
  </si>
  <si>
    <t>Support calculations function 2</t>
  </si>
  <si>
    <t>2.1 &amp; 2.2 fish for human-animal</t>
  </si>
  <si>
    <t>2.1 &amp; 2.2 Fish processing</t>
  </si>
  <si>
    <t>Support data for function 2</t>
  </si>
  <si>
    <t>2.3 calculations</t>
  </si>
  <si>
    <t>2.3 marine aquatic products</t>
  </si>
  <si>
    <t>2.5 Calculations</t>
  </si>
  <si>
    <t>2.5 support data</t>
  </si>
  <si>
    <t>2.5 data</t>
  </si>
  <si>
    <t>Calculation 3.1</t>
  </si>
  <si>
    <t>3.1 oil &amp; gas</t>
  </si>
  <si>
    <t>Oil production by country</t>
  </si>
  <si>
    <t>Gas production by country</t>
  </si>
  <si>
    <t>O&amp;G offshore shares</t>
  </si>
  <si>
    <t>Calculations 3.5</t>
  </si>
  <si>
    <t>3.5 aggregates mining</t>
  </si>
  <si>
    <t>Key calculations 3.5</t>
  </si>
  <si>
    <t>UEPG data 2008</t>
  </si>
  <si>
    <t>UEPG data 2009</t>
  </si>
  <si>
    <t>UEPG data 2010</t>
  </si>
  <si>
    <t>Calculations 4.1</t>
  </si>
  <si>
    <t>4.1 coastal tourism</t>
  </si>
  <si>
    <t>Support data 4.1</t>
  </si>
  <si>
    <t>4.3 Cruise</t>
  </si>
  <si>
    <t>Country:</t>
  </si>
  <si>
    <t xml:space="preserve">Portugal </t>
  </si>
  <si>
    <t>National statistical agency</t>
  </si>
  <si>
    <r>
      <t xml:space="preserve">GVA (in EUR million) </t>
    </r>
    <r>
      <rPr>
        <b/>
        <i/>
        <sz val="11"/>
        <color theme="1"/>
        <rFont val="Calibri"/>
        <family val="2"/>
        <scheme val="minor"/>
      </rPr>
      <t xml:space="preserve">Gross value added (€) of Enterprises by Economic activity (Subclass - CAE Rev. 3) </t>
    </r>
  </si>
  <si>
    <r>
      <t xml:space="preserve">Employment (in absolute numbers) - </t>
    </r>
    <r>
      <rPr>
        <b/>
        <i/>
        <sz val="11"/>
        <color theme="1"/>
        <rFont val="Calibri"/>
        <family val="2"/>
        <scheme val="minor"/>
      </rPr>
      <t>Persons employed (No.) in Enterprises by Economic activity (Subclass - CAE Rev. 3)</t>
    </r>
  </si>
  <si>
    <r>
      <t xml:space="preserve">Enterprises (in absolute numbers) - </t>
    </r>
    <r>
      <rPr>
        <b/>
        <i/>
        <sz val="11"/>
        <color theme="1"/>
        <rFont val="Calibri"/>
        <family val="2"/>
        <scheme val="minor"/>
      </rPr>
      <t xml:space="preserve">Enterprises (No.) by Economic activity (Subclass - CAE Rev. 3) </t>
    </r>
  </si>
  <si>
    <t>mandatory (if available via the sources)</t>
  </si>
  <si>
    <t>if this rather recent data available already</t>
  </si>
  <si>
    <t>NACE / CARE</t>
  </si>
  <si>
    <t>Sector shortname</t>
  </si>
  <si>
    <t>3,11</t>
  </si>
  <si>
    <t>Marine fishing</t>
  </si>
  <si>
    <t>Marine fishing (PESCA MARÍTIMA)</t>
  </si>
  <si>
    <t>(Collecting seaweed and other sea products) APANHA DE ALGAS E DE OUTROS PRODUTOS DO MAR</t>
  </si>
  <si>
    <t>3,12</t>
  </si>
  <si>
    <t>Freshwater fishing</t>
  </si>
  <si>
    <t>(Saline and brackish waters aquaculture) AQUICULTURA EM ÁGUAS SALGADAS E SALOBRAS</t>
  </si>
  <si>
    <t>06,10</t>
  </si>
  <si>
    <t>Extraction of crude petroleum</t>
  </si>
  <si>
    <t>06,20</t>
  </si>
  <si>
    <t>Extraction of natural gas</t>
  </si>
  <si>
    <t>08,12</t>
  </si>
  <si>
    <t>Operation of gravel and sand pits; mining of clays and kaolin</t>
  </si>
  <si>
    <t>09,10</t>
  </si>
  <si>
    <t>Support activities for petroleum and natural gas extraction</t>
  </si>
  <si>
    <t>09,90</t>
  </si>
  <si>
    <t>Support activities for other mining and quarrying</t>
  </si>
  <si>
    <t>10,20</t>
  </si>
  <si>
    <t>Processing and preserving of fish, crustaceans and molluscs</t>
  </si>
  <si>
    <t>30,11</t>
  </si>
  <si>
    <t>Building of ships and floating structures</t>
  </si>
  <si>
    <t>30,12</t>
  </si>
  <si>
    <t>building of pleasure boats</t>
  </si>
  <si>
    <t>33,15</t>
  </si>
  <si>
    <t>Repair and maintenance of ships and boats</t>
  </si>
  <si>
    <t>42,91</t>
  </si>
  <si>
    <t>46,38</t>
  </si>
  <si>
    <t>Wholesale of other food, including fish, crustaceans and molluscs</t>
  </si>
  <si>
    <t>Comércio por grosso de peixe, crustáceos e moluscos</t>
  </si>
  <si>
    <t>47,23</t>
  </si>
  <si>
    <t>Retail sale of fish, crustaceans and molluscs in specialised stores</t>
  </si>
  <si>
    <t>50,10</t>
  </si>
  <si>
    <t>50,20</t>
  </si>
  <si>
    <t>50,40</t>
  </si>
  <si>
    <t>Inland freight water transport</t>
  </si>
  <si>
    <t>52,10</t>
  </si>
  <si>
    <t>Atividades auxiliares e de gestão de infra-estruturas dos transportes terrestres</t>
  </si>
  <si>
    <t>52,22</t>
  </si>
  <si>
    <t>52,24</t>
  </si>
  <si>
    <t>55,10</t>
  </si>
  <si>
    <t>Hotels and similar accommodation</t>
  </si>
  <si>
    <t>55,20</t>
  </si>
  <si>
    <t>Holiday and other short-stay accommodation</t>
  </si>
  <si>
    <t>55,30</t>
  </si>
  <si>
    <t>Camping grounds, recreational vehicle parks and trailer parks</t>
  </si>
  <si>
    <t>55,90</t>
  </si>
  <si>
    <t>Other accommodation</t>
  </si>
  <si>
    <t>77,34</t>
  </si>
  <si>
    <t>Renting and leasing of water transport equipment</t>
  </si>
  <si>
    <t>Support data (required for the central data team to allocate NACE sectors to multiple Maritime Economic Activities)</t>
  </si>
  <si>
    <t>Category</t>
  </si>
  <si>
    <t>Indicator needed</t>
  </si>
  <si>
    <t>NUTS</t>
  </si>
  <si>
    <t>Comments / source</t>
  </si>
  <si>
    <t>Number of passengers on ships</t>
  </si>
  <si>
    <t>Passengers transported (excl. Cruise) to/from main ports of the country</t>
  </si>
  <si>
    <t xml:space="preserve">Movement of passengers(Nº) by declaring port and place of origin/destination, Annual - declaring port: Portugal // place of origin/destination: Portugal </t>
  </si>
  <si>
    <t xml:space="preserve">Movement of passengers(Nº) by declaring port and place of origin/destination, Annual - declaring port: Portugal // place of origin/destination: Total  </t>
  </si>
  <si>
    <t>Type of shipping</t>
  </si>
  <si>
    <t>Share of shortsea shipping in the country /</t>
  </si>
  <si>
    <t>60.5</t>
  </si>
  <si>
    <t>58.8</t>
  </si>
  <si>
    <t>51. 9</t>
  </si>
  <si>
    <t>60.9</t>
  </si>
  <si>
    <t>57.9</t>
  </si>
  <si>
    <t>Short Sea Shipping - Country level - Gross weight of goods transported to/from main ports   (Euro Stat)</t>
  </si>
  <si>
    <t xml:space="preserve">Share of deepsea shipping in the country / </t>
  </si>
  <si>
    <t>39.5</t>
  </si>
  <si>
    <t>41.2</t>
  </si>
  <si>
    <t>39.1</t>
  </si>
  <si>
    <t>42.1</t>
  </si>
  <si>
    <t>Deep sea shipping - Country level - Gross weight of goods transported to/from main ports   (Euro Stat)</t>
  </si>
  <si>
    <t xml:space="preserve">Share unknown in the country / </t>
  </si>
  <si>
    <t>14.1</t>
  </si>
  <si>
    <t>Unknown shipping - Country level - Gross weight of goods transported to/from main ports   (Euro Stat)</t>
  </si>
  <si>
    <t>Maritime Cargo</t>
  </si>
  <si>
    <t>Share of Cargo handling which is maritime (assumed to be about 50%) in the country</t>
  </si>
  <si>
    <t>36.68</t>
  </si>
  <si>
    <t>39.6</t>
  </si>
  <si>
    <t>42.2</t>
  </si>
  <si>
    <t>Production value of type of fish</t>
  </si>
  <si>
    <t>Comments /Source</t>
  </si>
  <si>
    <t>PRCCODE 10201200 Fresh or chilled fish livers and roes - Fígados e ovas de peixe, frescos ou refrigerados</t>
  </si>
  <si>
    <t>(1) Provisional data of 2012. In 2012 the IAPI has improved coverage and new calculation method, reasons why the data are not directly comparable with previous years.</t>
  </si>
  <si>
    <t>PRCCODE 10201330 Frozen whole salt water fish - Peixe inteiro congelado de água salgada</t>
  </si>
  <si>
    <t>Produced products (kg) in industry by Product type Por CAE Rev. 3); Annual - Statistics Portugal, Annual survey on industrial production</t>
  </si>
  <si>
    <t>PRCCODE 10201360 Frozen whole fresh water fish - Peixes de água doce congelada</t>
  </si>
  <si>
    <t>Sales of products (€) by industry by Product type (Por CAE Rev. 3); Annual - Statistics Portugal, Annual survey on industrial production</t>
  </si>
  <si>
    <t>PRCCODE 10201400 Frozen fish fillets - Filetes de peixe congelados</t>
  </si>
  <si>
    <t>PRCCODE 10201500 Frozen fish meat without bones (excluding fillets) - Carne de peixe congelado sem osso (exceto os filés)</t>
  </si>
  <si>
    <t>PRCCODE 10201600 Frozen fish livers and roes - Fígados e ovas de peixe congelado</t>
  </si>
  <si>
    <t>PRCCODE 10202100 Fish fillets, dried, salted or in brine, but not smoked</t>
  </si>
  <si>
    <t>PRCCODE 10202200 Flours, meals and pellets of fish, fit for human consumption; fish livers and roes, dried, smoked, salted or in brine</t>
  </si>
  <si>
    <t>PRCCODE 10202300 Dried fish, whether or not salted; fish, salted but not dried; fish in brine (excluding fillets, smoked)</t>
  </si>
  <si>
    <t>PRCCODE 10202420 Smoked Pacific, Atlantic and Danube salmon (including fillets)</t>
  </si>
  <si>
    <t>PRCCODE 10202450 Smoked herrings (including fillets)</t>
  </si>
  <si>
    <t>PRCCODE 10202480 Smoked fish (including fillets) (excluding Pacific, Atlantic and Danube salmon, herrings)</t>
  </si>
  <si>
    <t>PRCCODE 10202510 Prepared or preserved salmon, whole or in pieces (excluding minced products and prepared meals and dishes)</t>
  </si>
  <si>
    <t>PRCCODE 10202520 Prepared or preserved herrings, whole or in pieces (excluding minced products and prepared meals and dishes)</t>
  </si>
  <si>
    <t>PRCCODE 10202530 Prepared or preserved sardines, sardinella, brisling and sprats, whole or in pieces (excluding minced products and prepared meals and dishes)</t>
  </si>
  <si>
    <t>PRCCODE 10202540 Prepared or preserved tuna, skipjack and Atlantic bonito, whole or in pieces (excluding minced products and prepared meals and dishes)</t>
  </si>
  <si>
    <t>PRCCODE 10202550 Prepared or preserved mackerel, whole or in pieces (excluding minced products and prepared meals and dishes)</t>
  </si>
  <si>
    <t>PRCCODE 10202560 Prepared or preserved anchovies, whole or in pieces (excluding minced products and prepared meals and dishes)</t>
  </si>
  <si>
    <t>PRCCODE 10202570 Fish fillets in batter or breadcrumbs including fish fingers (excluding prepared meals and dishes)</t>
  </si>
  <si>
    <t>PRCCODE 10202580 Other prepared or preserved fish, whole or in pieces (excluding minced products and prepared meals and dishes)</t>
  </si>
  <si>
    <t>PRCCODE 10202590 Prepared or preserved fish (excluding whole or in pieces and prepared meals and dishes)</t>
  </si>
  <si>
    <t>PRCCODE 10202630 Caviar (sturgeon roe)</t>
  </si>
  <si>
    <t>PRCCODE 10202660 Caviar substitutes</t>
  </si>
  <si>
    <t>PRCCODE 10203100 Frozen crustaceans, frozen flours, meals and pellets of crustaceans, fit for human consumption</t>
  </si>
  <si>
    <t>PRCCODE 10203200 Molluscs (scallops, mussels, cuttle fish, squid and octopus), frozen, dried, smoked, salted or in brine</t>
  </si>
  <si>
    <t>PRCCODE 10203300 Other aquatic invertebrates (striped venus, jellyfish, etc), frozen, dried, smoked, salted or in brine; flours, meals and pellets of aquatic invertebrates other than crustaceans, fit for human consumption, frozen, dried, smoked, salted or in brine</t>
  </si>
  <si>
    <t>PRCCODE 10203400 Prepared or preserved crustaceans, molluscs and other aquatic invertebrates (excluding chilled, frozen, dried, salted or in brine, crustaceans, in shell, cooked by steaming or boiling) (excluding prepared meals and dishes) - Crustáceos, moluscos e outros invertebrados aquáticos (excluindo refrigerados, congelados, secos, salgados ou em salmoura, crustáceos com casca, cozidos em água ou vapor) (excepto refeições e pratos preparados), preparados ou conservados</t>
  </si>
  <si>
    <t>PRCCODE 10204100 Flours, meals and pellets of fish or of crustaceans, molluscs or other aquatic invertebrates, unfit for human consumption - Farinhas, pós e pellets de peixes ou crustáceos, moluscos e outros invertebrados aquáticos, impróprios para consumo humano</t>
  </si>
  <si>
    <t>PRCCODE 10204200 Inedible fish products (including fish waste; excluding whalebone and whalebone hair, coral and similar materials, shells and cuttle-bone, unworked or simply prepared/natural sponges) - Produtos não comestíveis de peixe (incluindo resíduos de peixe, excluindo franjas e franjas, materiais de corais e similares, conchas e ossos de chocos, esponjas em bruto ou simplesmente preparados, / naturais)</t>
  </si>
  <si>
    <t>Data on fishing</t>
  </si>
  <si>
    <t>GVA in million euro</t>
  </si>
  <si>
    <t>CARE code: 03111 PESCA MARÍTIMA  GVA</t>
  </si>
  <si>
    <t>number of persons employed in fishing</t>
  </si>
  <si>
    <t xml:space="preserve">CARE code: 03111 PESCA MARÍTIMA - Persons employed (No.) in Enterprises by Economic activity (Subclass - CAE Rev. 3) and Employment size class; Annual (1) </t>
  </si>
  <si>
    <t>marine (number of persons employed)</t>
  </si>
  <si>
    <t>marine (GVA in million euro)</t>
  </si>
  <si>
    <t>shellfish (number of persons employed)</t>
  </si>
  <si>
    <t xml:space="preserve">CARE CODE: 03112 - Persons employed (No.) in Enterprises by Economic activity (Subclass - CAE Rev. 3) and Employment size class; Annual (1) </t>
  </si>
  <si>
    <t>shellfish (GVA in million euro)</t>
  </si>
  <si>
    <t>CARE CODE: 03112 - Persons employed (No.) in Enterprises by Economic activity (Subclass - CAE Rev. 3) and Employment size class; Annual (1)  - GVA</t>
  </si>
  <si>
    <t>Agricultural accounts according to EAA 97 Rev.1.1 by NUTS 2 regions</t>
  </si>
  <si>
    <t>Labour force: number of persons employed and farm work (AWU) in each of the NUTS 2 regions</t>
  </si>
  <si>
    <r>
      <t>(source INE: Regional economic accounts for agriculture; Labour input (N.º; annual) – Portugal) Un: AWU: 10</t>
    </r>
    <r>
      <rPr>
        <i/>
        <vertAlign val="superscript"/>
        <sz val="9"/>
        <color rgb="FF000000"/>
        <rFont val="Calibri"/>
        <family val="2"/>
        <scheme val="minor"/>
      </rPr>
      <t>3</t>
    </r>
  </si>
  <si>
    <t>Centro</t>
  </si>
  <si>
    <t>RA dos Açores</t>
  </si>
  <si>
    <t>RA da Madeira</t>
  </si>
  <si>
    <t>11.1</t>
  </si>
  <si>
    <t>Production value at basic price by each NUTS 2 region</t>
  </si>
  <si>
    <t>EU soils</t>
  </si>
  <si>
    <t>Total agricultural area (1000 ha) in the country</t>
  </si>
  <si>
    <t>Utilised agricultural holding (ha) by Geographic localization (Agrarian area) and Specialization; Annual</t>
  </si>
  <si>
    <t>Saline soils area (1000 ha) in the country</t>
  </si>
  <si>
    <t>Agricultural area on saline soils (1000 ha) in the country</t>
  </si>
  <si>
    <t>Superfície (ha) dos estabelecimentos de aquicultura ativos por Tipo de água (aquicultura) e Regime de exploração; Anual (Águas marinhas e salobras)</t>
  </si>
  <si>
    <t>Oil and gas production in 1 000 tonnes of oil equivalent</t>
  </si>
  <si>
    <t>Primary production of crude oil in 1000 tonnes of oil in the country</t>
  </si>
  <si>
    <t>(Source : CIA World Factbook) UN: total oil produced in barrels per day</t>
  </si>
  <si>
    <t>Primary production of natural gas in 1000 tonnes of oil equivalent in the country</t>
  </si>
  <si>
    <t>Estadísticas de Produção Industrial EPI - INE</t>
  </si>
  <si>
    <t>offshore oil production in 1000 tonnes of oil</t>
  </si>
  <si>
    <t>offshore gas production in 1000 tonnes of oil equivalent</t>
  </si>
  <si>
    <t>Total aggregates in million tons</t>
  </si>
  <si>
    <t>Marine aggregates in million tons</t>
  </si>
  <si>
    <t>Tourism indicators</t>
  </si>
  <si>
    <t>Number of bedrooms and bed-places by each NUTS 3 region in Hotels and similar establishments in the country</t>
  </si>
  <si>
    <t>Lodging capacity (No.) in hotel establishments by Geographic localization and Type (hotel establishment); Annual</t>
  </si>
  <si>
    <t>Number of nights spent in touristic accommodation establishments by each NUTS 2 region in the country</t>
  </si>
  <si>
    <t>Nights (No.) in hotel establishments by Geographic localization and Type (hotel establishment); Annual</t>
  </si>
  <si>
    <t xml:space="preserve">Movement of passengers(Nº) by port and period, Annual - declaring port: Spain (INE) </t>
  </si>
  <si>
    <t>Number of Passengers embarked and disembarked in all ports (Puertos de España).</t>
  </si>
  <si>
    <t>49.1</t>
  </si>
  <si>
    <t>48.7</t>
  </si>
  <si>
    <t>52.1</t>
  </si>
  <si>
    <t>51.1</t>
  </si>
  <si>
    <t>50.3</t>
  </si>
  <si>
    <t>50.7</t>
  </si>
  <si>
    <t>47.7</t>
  </si>
  <si>
    <t>48.8</t>
  </si>
  <si>
    <t>49.5</t>
  </si>
  <si>
    <t>0.2</t>
  </si>
  <si>
    <t>Production value of type of fish in euro (1000 Euro)</t>
  </si>
  <si>
    <t>PRCCODE 10201100 Fresh or chilled fish fillets and other fish meat without bones - Filetes de peixe, frescos ou refrigerados e outra carne de peixes sem ossos</t>
  </si>
  <si>
    <t>CNAE 10,2: ENCUESTA INDUSTRIAL DE PRODUCTOS (INE)</t>
  </si>
  <si>
    <t>MAGRAMA</t>
  </si>
  <si>
    <t xml:space="preserve">Regional Labour force-  Instituto de Estdística y Cartografía de Andalucía </t>
  </si>
  <si>
    <t>Regional Labour force-  Instituto de Aragonés de Estadística</t>
  </si>
  <si>
    <t>Asturias (Principado de)</t>
  </si>
  <si>
    <t>Regional Labour force-  Sociedad Asturiana de Estudios Económicos e Industriales</t>
  </si>
  <si>
    <t>Balears (Illes)</t>
  </si>
  <si>
    <t>Regional Labour force- Instituto de Estadística de las Illes Ballears</t>
  </si>
  <si>
    <t xml:space="preserve">Regional Labour force-  Instituto Canario de Estadística </t>
  </si>
  <si>
    <t>Regional Labour force-  Instituto Cántabro de Estadística</t>
  </si>
  <si>
    <t>Regional Labour force- Servicio de Estadística de la Junta de Castilla y León</t>
  </si>
  <si>
    <t>Castilla-La Mancha</t>
  </si>
  <si>
    <t xml:space="preserve">Regional Labour force-  Servicio de Estadística de Castilla y La Mancha </t>
  </si>
  <si>
    <t>Regional Labour force-  Instituto de Estdística de Cataluña</t>
  </si>
  <si>
    <t>Comunitat Valenciana</t>
  </si>
  <si>
    <t>Regional Labour force-  Portal Estadística de la Generalitat Valenciana</t>
  </si>
  <si>
    <t>Regional Labour force-  Instituto de Estadística de Extremadura</t>
  </si>
  <si>
    <t>Regional Labour force-  Instituto Galego de Estadística</t>
  </si>
  <si>
    <t>Madrid (Comunidad de)</t>
  </si>
  <si>
    <t>Regional Labour force-  Instituto de Estadísticade la Comunidad de Madrid</t>
  </si>
  <si>
    <t>Murcia (Región de)</t>
  </si>
  <si>
    <t>Regional Labour force- Centro Regional de Estadística de Murcia</t>
  </si>
  <si>
    <t>Navarra (Comunidad Foral de)</t>
  </si>
  <si>
    <t>Regional Labour force-  Instituto de Estadística de Navarra</t>
  </si>
  <si>
    <t>Regional Labour force-  Eustat</t>
  </si>
  <si>
    <t>Rioja (La)</t>
  </si>
  <si>
    <t>Regional Labour force-  Instituto de Estadística de la Rioja</t>
  </si>
  <si>
    <t xml:space="preserve">Regional Agriculture Production, Million Euros-  Instituto de Estdística y Cartografía de Andalucía </t>
  </si>
  <si>
    <t xml:space="preserve">Regional Agriculture Production, Million Euros-  Instituto Aragonés de Estdística </t>
  </si>
  <si>
    <t>Regional Agriculture Production, Million Euros-  Sociedad Asturiana de Estudios Económicos e Industriales</t>
  </si>
  <si>
    <t>Regional Agriculture Production, Million Euros-  Instituto de Estadística de las Illes Ballears</t>
  </si>
  <si>
    <t xml:space="preserve">Regional Agriculture Production, Million Euros-  Instituto Canario de Estadística </t>
  </si>
  <si>
    <t>Regional Agriculture Production, Million Euros-  Instituto Cántabro de Estadística</t>
  </si>
  <si>
    <t>Regional Agriculture Production, Million Euros-  ervicio de Estadística de la Junta de Castilla y León</t>
  </si>
  <si>
    <t>Regional Agriculture Production, Million Euros-  Servicio de Estadística de Castilla- La Mancha</t>
  </si>
  <si>
    <t>Regional Agriculture Production, Million Euros-  Instituto de Estadística de Cataluña</t>
  </si>
  <si>
    <t>Regional Agriculture Production, Million Euros-  Instituto de Estadística de Extremadura</t>
  </si>
  <si>
    <t xml:space="preserve">Regional Agriculture Production, Million Euros-  Instituto Galego de Estadística  </t>
  </si>
  <si>
    <t>Regional Agriculture Production, Million Euros-  Instituto de Estadística de la Comunidad de Madrid</t>
  </si>
  <si>
    <t>Regional Agriculture Production, Million Euros-  Centro Regional de Estadística de Murcia</t>
  </si>
  <si>
    <t>Regional Agriculture Production, Million Euros-  Instituto de Estadística de Navarra</t>
  </si>
  <si>
    <t>Regional Agriculture Production, Million Euros- EUSTAT</t>
  </si>
  <si>
    <t>Regional Agriculture Production, Million Euros-  Instituto de Estadística de la Rioja</t>
  </si>
  <si>
    <t>Utilised agricultural holding (ha)- INE</t>
  </si>
  <si>
    <t>National Production of Energy, by type of energy- INE</t>
  </si>
  <si>
    <t>National Production of Energy by type of energy - INE</t>
  </si>
  <si>
    <t>Asturias, Principado de</t>
  </si>
  <si>
    <t>Balears, Illes</t>
  </si>
  <si>
    <t>Palmas, Las</t>
  </si>
  <si>
    <t>Santa Cruz de Tenerife</t>
  </si>
  <si>
    <t xml:space="preserve">Soria </t>
  </si>
  <si>
    <t>Alicante/Alacant</t>
  </si>
  <si>
    <t>Castellón/Castelló</t>
  </si>
  <si>
    <t>Valencia/València</t>
  </si>
  <si>
    <t>Coruña, A</t>
  </si>
  <si>
    <t>Madrid, Comunidad de</t>
  </si>
  <si>
    <t>Murcia, Región de</t>
  </si>
  <si>
    <t>Navarra, Comunidad Foral de</t>
  </si>
  <si>
    <t>Araba/Álava</t>
  </si>
  <si>
    <t>Bizkaia</t>
  </si>
  <si>
    <t>Gipuzkoa</t>
  </si>
  <si>
    <t>Rioja, La</t>
  </si>
  <si>
    <t xml:space="preserve">Ceuta </t>
  </si>
  <si>
    <t>Melilla</t>
  </si>
  <si>
    <t>Nights spent by CCAA and Period (INE)</t>
  </si>
  <si>
    <t>GVA (in EUR * 1000)</t>
  </si>
  <si>
    <t>employment (in absolute numbers)</t>
  </si>
  <si>
    <t>Number of companies</t>
  </si>
  <si>
    <t>sources</t>
  </si>
  <si>
    <t>http://bestat.economie.fgov.be/BeStat/BeStatMultidimensionalAnalysis;jsessionid=0000XtRQc4DN9ZY_-uHrI1Jjlpq:13rvc5338?CMDID=sas_OLAPTableView1_BeStatMultidimensionalAnalysis_otv_r0_0_EXP&amp;APNAME=sas_actionProvider_BeStatMultidimensionalAnalysis&amp;sas_actionProvider_BeStatMultidimensionalAnalysis_tupleElementIndex=0&amp;sas_actionProvider_BeStatMultidimensionalAnalysis_tupleIndex=47&amp;sas_actionProvider_BeStatMultidimensionalAnalysis_axisIndex=1</t>
  </si>
  <si>
    <t>http://bestat.economie.fgov.be/BeStat/BeStatMultidimensionalAnalysis;jsessionid=0000YuJ-wDBOJbjpd26Kkk11ho8:13rvc51fv?CMDID=sas_OLAPTableView1_BeStatMultidimensionalAnalysis_otv_r1_0_EXP&amp;APNAME=sas_actionProvider_BeStatMultidimensionalAnalysis&amp;sas_actionProvider_BeStatMultidimensionalAnalysis_tupleElementIndex=2&amp;sas_actionProvider_BeStatMultidimensionalAnalysis_tupleIndex=29&amp;sas_actionProvider_BeStatMultidimensionalAnalysis_axisIndex=1</t>
  </si>
  <si>
    <t>Comparable source from Eurostat</t>
  </si>
  <si>
    <t>Share of shortsea shipping in the country</t>
  </si>
  <si>
    <t>Share of deepsea shipping in the country</t>
  </si>
  <si>
    <t>Share unknown in the country</t>
  </si>
  <si>
    <t>Production value of type of fish in euro</t>
  </si>
  <si>
    <t>PRCCODE 10201100 Fresh or chilled fish fillets and other fish meat without bones</t>
  </si>
  <si>
    <t>PRCCODE 10201200 Fresh or chilled fish livers and roes</t>
  </si>
  <si>
    <t>PRCCODE 10201330 Frozen whole salt water fish</t>
  </si>
  <si>
    <t>PRCCODE 10201360 Frozen whole fresh water fish</t>
  </si>
  <si>
    <t>PRCCODE 10201400 Frozen fish fillets</t>
  </si>
  <si>
    <t>PRCCODE 10201500 Frozen fish meat without bones (excluding fillets)</t>
  </si>
  <si>
    <t>PRCCODE 10201600 Frozen fish livers and roes</t>
  </si>
  <si>
    <t>PRCCODE 10203400 Prepared or preserved crustaceans, molluscs and other aquatic invertebrates (excluding chilled, frozen, dried, salted or in brine, crustaceans, in shell, cooked by steaming or boiling) (excluding prepared meals and dishes)</t>
  </si>
  <si>
    <t>PRCCODE 10204100 Flours, meals and pellets of fish or of crustaceans, molluscs or other aquatic invertebrates, unfit for human consumption</t>
  </si>
  <si>
    <t>PRCCODE 10204200 Inedible fish products (including fish waste; excluding whalebone and whalebone hair, coral and similar materials, shells and cuttle-bone, unworked or simply prepared/natural sponges)</t>
  </si>
  <si>
    <t>Source: INSEE (Institut Nationale de la Statistique et des etudes economiques)</t>
  </si>
  <si>
    <t>Official National Statistical Sources FR</t>
  </si>
  <si>
    <t>MEA</t>
  </si>
  <si>
    <t>NACE codes used</t>
  </si>
  <si>
    <t>EMPL</t>
  </si>
  <si>
    <t>ENTERPRISES</t>
  </si>
  <si>
    <r>
      <t>0.1</t>
    </r>
    <r>
      <rPr>
        <b/>
        <sz val="11"/>
        <color theme="1"/>
        <rFont val="Calibri"/>
        <family val="2"/>
        <scheme val="minor"/>
      </rPr>
      <t xml:space="preserve"> </t>
    </r>
    <r>
      <rPr>
        <b/>
        <sz val="8"/>
        <color theme="1"/>
        <rFont val="Arial"/>
        <family val="2"/>
      </rPr>
      <t>Shipbuilding (excl. leisure boats) and ship repair</t>
    </r>
  </si>
  <si>
    <r>
      <t>33.15</t>
    </r>
    <r>
      <rPr>
        <sz val="8"/>
        <color theme="1"/>
        <rFont val="Arial"/>
        <family val="2"/>
      </rPr>
      <t xml:space="preserve"> </t>
    </r>
    <r>
      <rPr>
        <sz val="8"/>
        <color rgb="FF000000"/>
        <rFont val="Arial"/>
        <family val="2"/>
      </rPr>
      <t>Repair and maintenance of ships and boats</t>
    </r>
  </si>
  <si>
    <r>
      <t>30.11</t>
    </r>
    <r>
      <rPr>
        <sz val="8"/>
        <color rgb="FF000000"/>
        <rFont val="Arial"/>
        <family val="2"/>
      </rPr>
      <t xml:space="preserve"> Building of ships and floating structures</t>
    </r>
  </si>
  <si>
    <r>
      <t>42.91</t>
    </r>
    <r>
      <rPr>
        <b/>
        <sz val="8"/>
        <color rgb="FF000000"/>
        <rFont val="Arial"/>
        <family val="2"/>
      </rPr>
      <t xml:space="preserve"> </t>
    </r>
    <r>
      <rPr>
        <sz val="8"/>
        <color rgb="FF000000"/>
        <rFont val="Arial"/>
        <family val="2"/>
      </rPr>
      <t>Construction of water projects</t>
    </r>
  </si>
  <si>
    <t>578.72*</t>
  </si>
  <si>
    <t>5077**</t>
  </si>
  <si>
    <t>4362**</t>
  </si>
  <si>
    <r>
      <t>1.1</t>
    </r>
    <r>
      <rPr>
        <b/>
        <sz val="11"/>
        <color theme="1"/>
        <rFont val="Calibri"/>
        <family val="2"/>
        <scheme val="minor"/>
      </rPr>
      <t xml:space="preserve"> </t>
    </r>
    <r>
      <rPr>
        <b/>
        <sz val="8"/>
        <color theme="1"/>
        <rFont val="Arial"/>
        <family val="2"/>
      </rPr>
      <t>Deep-sea shipping</t>
    </r>
  </si>
  <si>
    <r>
      <t>50.20</t>
    </r>
    <r>
      <rPr>
        <sz val="8"/>
        <color theme="1"/>
        <rFont val="Arial"/>
        <family val="2"/>
      </rPr>
      <t xml:space="preserve"> </t>
    </r>
    <r>
      <rPr>
        <sz val="8"/>
        <color rgb="FF000000"/>
        <rFont val="Arial"/>
        <family val="2"/>
      </rPr>
      <t xml:space="preserve">Sea and coastal freight water transport </t>
    </r>
  </si>
  <si>
    <t>8423***</t>
  </si>
  <si>
    <t>8258***</t>
  </si>
  <si>
    <r>
      <t>77.34</t>
    </r>
    <r>
      <rPr>
        <sz val="8"/>
        <color theme="1"/>
        <rFont val="Arial"/>
        <family val="2"/>
      </rPr>
      <t xml:space="preserve"> </t>
    </r>
    <r>
      <rPr>
        <sz val="8"/>
        <color rgb="FF000000"/>
        <rFont val="Arial"/>
        <family val="2"/>
      </rPr>
      <t xml:space="preserve">Renting and leasing of water transport equipment </t>
    </r>
  </si>
  <si>
    <t>495.92*</t>
  </si>
  <si>
    <t>6****</t>
  </si>
  <si>
    <t>412.85*</t>
  </si>
  <si>
    <t>168**</t>
  </si>
  <si>
    <r>
      <t>52.24</t>
    </r>
    <r>
      <rPr>
        <sz val="8"/>
        <color theme="1"/>
        <rFont val="Arial"/>
        <family val="2"/>
      </rPr>
      <t xml:space="preserve"> </t>
    </r>
    <r>
      <rPr>
        <sz val="8"/>
        <color rgb="FF000000"/>
        <rFont val="Arial"/>
        <family val="2"/>
      </rPr>
      <t xml:space="preserve">Cargo handling: </t>
    </r>
    <r>
      <rPr>
        <b/>
        <sz val="8"/>
        <color rgb="FF000000"/>
        <rFont val="Arial"/>
        <family val="2"/>
      </rPr>
      <t xml:space="preserve">52.24A (Sea cargo handling) </t>
    </r>
  </si>
  <si>
    <t>5186***</t>
  </si>
  <si>
    <t>5679***</t>
  </si>
  <si>
    <r>
      <t>52.10</t>
    </r>
    <r>
      <rPr>
        <sz val="8"/>
        <color rgb="FF000000"/>
        <rFont val="Arial"/>
        <family val="2"/>
      </rPr>
      <t xml:space="preserve"> Warehousing and storage </t>
    </r>
    <r>
      <rPr>
        <b/>
        <sz val="8"/>
        <color rgb="FF000000"/>
        <rFont val="Arial"/>
        <family val="2"/>
      </rPr>
      <t xml:space="preserve">(52.10A Refrigerated warehousing and storage) </t>
    </r>
  </si>
  <si>
    <t>8207***</t>
  </si>
  <si>
    <t>7588***</t>
  </si>
  <si>
    <r>
      <t>52.10</t>
    </r>
    <r>
      <rPr>
        <sz val="8"/>
        <color rgb="FF000000"/>
        <rFont val="Arial"/>
        <family val="2"/>
      </rPr>
      <t xml:space="preserve"> Warehousing and storage </t>
    </r>
    <r>
      <rPr>
        <b/>
        <sz val="8"/>
        <color rgb="FF000000"/>
        <rFont val="Arial"/>
        <family val="2"/>
      </rPr>
      <t xml:space="preserve">(52.10B Non- Refrigerated warehousing and storage) </t>
    </r>
  </si>
  <si>
    <t>53073***</t>
  </si>
  <si>
    <t>58629***</t>
  </si>
  <si>
    <r>
      <rPr>
        <b/>
        <sz val="8"/>
        <color theme="1"/>
        <rFont val="Arial"/>
        <family val="2"/>
      </rPr>
      <t>52.22</t>
    </r>
    <r>
      <rPr>
        <sz val="8"/>
        <color theme="1"/>
        <rFont val="Arial"/>
        <family val="2"/>
      </rPr>
      <t xml:space="preserve"> Service activities incidental to water transportation </t>
    </r>
  </si>
  <si>
    <t>8808***</t>
  </si>
  <si>
    <t>8496***</t>
  </si>
  <si>
    <r>
      <t>1.2</t>
    </r>
    <r>
      <rPr>
        <b/>
        <sz val="11"/>
        <color theme="1"/>
        <rFont val="Calibri"/>
        <family val="2"/>
        <scheme val="minor"/>
      </rPr>
      <t xml:space="preserve"> </t>
    </r>
    <r>
      <rPr>
        <b/>
        <sz val="8"/>
        <color theme="1"/>
        <rFont val="Arial"/>
        <family val="2"/>
      </rPr>
      <t>Short-sea shipping (incl. Ro-Ro)</t>
    </r>
  </si>
  <si>
    <t>na</t>
  </si>
  <si>
    <r>
      <t>1.3</t>
    </r>
    <r>
      <rPr>
        <b/>
        <sz val="11"/>
        <color theme="1"/>
        <rFont val="Calibri"/>
        <family val="2"/>
        <scheme val="minor"/>
      </rPr>
      <t xml:space="preserve"> </t>
    </r>
    <r>
      <rPr>
        <b/>
        <sz val="8"/>
        <color theme="1"/>
        <rFont val="Arial"/>
        <family val="2"/>
      </rPr>
      <t>Passenger ferry services</t>
    </r>
  </si>
  <si>
    <r>
      <t>50.10</t>
    </r>
    <r>
      <rPr>
        <sz val="8"/>
        <color theme="1"/>
        <rFont val="Arial"/>
        <family val="2"/>
      </rPr>
      <t xml:space="preserve"> </t>
    </r>
    <r>
      <rPr>
        <sz val="8"/>
        <color rgb="FF000000"/>
        <rFont val="Arial"/>
        <family val="2"/>
      </rPr>
      <t xml:space="preserve">Sea and coastal passenger water transport </t>
    </r>
  </si>
  <si>
    <t>4703***</t>
  </si>
  <si>
    <t>4774***</t>
  </si>
  <si>
    <r>
      <t>1.4</t>
    </r>
    <r>
      <rPr>
        <b/>
        <sz val="11"/>
        <color theme="1"/>
        <rFont val="Calibri"/>
        <family val="2"/>
        <scheme val="minor"/>
      </rPr>
      <t xml:space="preserve"> </t>
    </r>
    <r>
      <rPr>
        <b/>
        <sz val="8"/>
        <color theme="1"/>
        <rFont val="Arial"/>
        <family val="2"/>
      </rPr>
      <t>Inland waterway transport</t>
    </r>
  </si>
  <si>
    <r>
      <t>50.40</t>
    </r>
    <r>
      <rPr>
        <sz val="8"/>
        <color theme="1"/>
        <rFont val="Arial"/>
        <family val="2"/>
      </rPr>
      <t xml:space="preserve"> </t>
    </r>
    <r>
      <rPr>
        <sz val="8"/>
        <color rgb="FF000000"/>
        <rFont val="Arial"/>
        <family val="2"/>
      </rPr>
      <t>Inland freight water transport (2009)</t>
    </r>
  </si>
  <si>
    <t>927***</t>
  </si>
  <si>
    <t>961***</t>
  </si>
  <si>
    <r>
      <t>2.1</t>
    </r>
    <r>
      <rPr>
        <b/>
        <sz val="11"/>
        <color theme="1"/>
        <rFont val="Calibri"/>
        <family val="2"/>
        <scheme val="minor"/>
      </rPr>
      <t xml:space="preserve"> </t>
    </r>
    <r>
      <rPr>
        <b/>
        <sz val="8"/>
        <color theme="1"/>
        <rFont val="Arial"/>
        <family val="2"/>
      </rPr>
      <t>Catching fish for human consumption</t>
    </r>
  </si>
  <si>
    <r>
      <t>03.11</t>
    </r>
    <r>
      <rPr>
        <sz val="8"/>
        <color theme="1"/>
        <rFont val="Arial"/>
        <family val="2"/>
      </rPr>
      <t xml:space="preserve"> </t>
    </r>
    <r>
      <rPr>
        <sz val="8"/>
        <color rgb="FF000000"/>
        <rFont val="Arial"/>
        <family val="2"/>
      </rPr>
      <t>Marine fishing</t>
    </r>
  </si>
  <si>
    <r>
      <t>03.12</t>
    </r>
    <r>
      <rPr>
        <sz val="8"/>
        <color theme="1"/>
        <rFont val="Arial"/>
        <family val="2"/>
      </rPr>
      <t xml:space="preserve"> </t>
    </r>
    <r>
      <rPr>
        <sz val="8"/>
        <color rgb="FF000000"/>
        <rFont val="Arial"/>
        <family val="2"/>
      </rPr>
      <t>Freshwater fishing</t>
    </r>
  </si>
  <si>
    <r>
      <t>10.20</t>
    </r>
    <r>
      <rPr>
        <sz val="8"/>
        <color theme="1"/>
        <rFont val="Arial"/>
        <family val="2"/>
      </rPr>
      <t xml:space="preserve"> </t>
    </r>
    <r>
      <rPr>
        <sz val="8"/>
        <color rgb="FF000000"/>
        <rFont val="Arial"/>
        <family val="2"/>
      </rPr>
      <t>Processing and preserving of fish, crustaceans and molluscs</t>
    </r>
  </si>
  <si>
    <r>
      <t>46.38</t>
    </r>
    <r>
      <rPr>
        <sz val="8"/>
        <color rgb="FF000000"/>
        <rFont val="Arial"/>
        <family val="2"/>
      </rPr>
      <t xml:space="preserve"> Wholesale of other food, including fish, crustaceans and molluscs </t>
    </r>
    <r>
      <rPr>
        <b/>
        <sz val="8"/>
        <color rgb="FF000000"/>
        <rFont val="Arial"/>
        <family val="2"/>
      </rPr>
      <t>(4638A)</t>
    </r>
  </si>
  <si>
    <r>
      <t>47.23</t>
    </r>
    <r>
      <rPr>
        <sz val="8"/>
        <color theme="1"/>
        <rFont val="Arial"/>
        <family val="2"/>
      </rPr>
      <t xml:space="preserve"> </t>
    </r>
    <r>
      <rPr>
        <sz val="8"/>
        <color rgb="FF000000"/>
        <rFont val="Arial"/>
        <family val="2"/>
      </rPr>
      <t>Retail sale of fish, crustaceans and molluscs in specialised stores</t>
    </r>
  </si>
  <si>
    <r>
      <t>2.2</t>
    </r>
    <r>
      <rPr>
        <b/>
        <sz val="11"/>
        <color theme="1"/>
        <rFont val="Calibri"/>
        <family val="2"/>
        <scheme val="minor"/>
      </rPr>
      <t xml:space="preserve"> </t>
    </r>
    <r>
      <rPr>
        <b/>
        <sz val="8"/>
        <color theme="1"/>
        <rFont val="Arial"/>
        <family val="2"/>
      </rPr>
      <t>Catching fish for animal feeding</t>
    </r>
  </si>
  <si>
    <r>
      <t>03.11</t>
    </r>
    <r>
      <rPr>
        <sz val="8"/>
        <color rgb="FF000000"/>
        <rFont val="Arial"/>
        <family val="2"/>
      </rPr>
      <t xml:space="preserve"> Marine fishing</t>
    </r>
  </si>
  <si>
    <r>
      <t>3.1</t>
    </r>
    <r>
      <rPr>
        <b/>
        <sz val="11"/>
        <color theme="1"/>
        <rFont val="Calibri"/>
        <family val="2"/>
        <scheme val="minor"/>
      </rPr>
      <t xml:space="preserve"> </t>
    </r>
    <r>
      <rPr>
        <b/>
        <sz val="8"/>
        <color theme="1"/>
        <rFont val="Arial"/>
        <family val="2"/>
      </rPr>
      <t>Offshore oil and gas</t>
    </r>
  </si>
  <si>
    <r>
      <t>06.10</t>
    </r>
    <r>
      <rPr>
        <sz val="8"/>
        <color theme="1"/>
        <rFont val="Arial"/>
        <family val="2"/>
      </rPr>
      <t xml:space="preserve"> </t>
    </r>
    <r>
      <rPr>
        <sz val="8"/>
        <color rgb="FF000000"/>
        <rFont val="Arial"/>
        <family val="2"/>
      </rPr>
      <t>Extraction of crude petroleum</t>
    </r>
  </si>
  <si>
    <r>
      <t>06.20</t>
    </r>
    <r>
      <rPr>
        <sz val="8"/>
        <color theme="1"/>
        <rFont val="Arial"/>
        <family val="2"/>
      </rPr>
      <t xml:space="preserve"> </t>
    </r>
    <r>
      <rPr>
        <sz val="8"/>
        <color rgb="FF000000"/>
        <rFont val="Arial"/>
        <family val="2"/>
      </rPr>
      <t>Extraction of natural gas</t>
    </r>
  </si>
  <si>
    <r>
      <t>09.10</t>
    </r>
    <r>
      <rPr>
        <sz val="8"/>
        <color theme="1"/>
        <rFont val="Arial"/>
        <family val="2"/>
      </rPr>
      <t xml:space="preserve"> </t>
    </r>
    <r>
      <rPr>
        <sz val="8"/>
        <color rgb="FF000000"/>
        <rFont val="Arial"/>
        <family val="2"/>
      </rPr>
      <t>Support activities for petroleum and natural gas extraction</t>
    </r>
  </si>
  <si>
    <r>
      <t>3.5</t>
    </r>
    <r>
      <rPr>
        <b/>
        <sz val="11"/>
        <color theme="1"/>
        <rFont val="Calibri"/>
        <family val="2"/>
        <scheme val="minor"/>
      </rPr>
      <t xml:space="preserve"> </t>
    </r>
    <r>
      <rPr>
        <b/>
        <sz val="8"/>
        <color theme="1"/>
        <rFont val="Arial"/>
        <family val="2"/>
      </rPr>
      <t>Aggregates mining (sand, gravel, etc.)</t>
    </r>
  </si>
  <si>
    <r>
      <t>08.12</t>
    </r>
    <r>
      <rPr>
        <sz val="8"/>
        <color theme="1"/>
        <rFont val="Arial"/>
        <family val="2"/>
      </rPr>
      <t xml:space="preserve"> </t>
    </r>
    <r>
      <rPr>
        <sz val="8"/>
        <color rgb="FF000000"/>
        <rFont val="Arial"/>
        <family val="2"/>
      </rPr>
      <t>Operation of gravel and sand pits; mining of clays and kaolin</t>
    </r>
  </si>
  <si>
    <r>
      <t>09.90</t>
    </r>
    <r>
      <rPr>
        <sz val="8"/>
        <color theme="1"/>
        <rFont val="Arial"/>
        <family val="2"/>
      </rPr>
      <t xml:space="preserve"> </t>
    </r>
    <r>
      <rPr>
        <sz val="8"/>
        <color rgb="FF000000"/>
        <rFont val="Arial"/>
        <family val="2"/>
      </rPr>
      <t>Support activities for other mining and quarrying</t>
    </r>
  </si>
  <si>
    <r>
      <t>4.1</t>
    </r>
    <r>
      <rPr>
        <b/>
        <sz val="11"/>
        <color theme="1"/>
        <rFont val="Calibri"/>
        <family val="2"/>
        <scheme val="minor"/>
      </rPr>
      <t xml:space="preserve"> </t>
    </r>
    <r>
      <rPr>
        <b/>
        <sz val="8"/>
        <color theme="1"/>
        <rFont val="Arial"/>
        <family val="2"/>
      </rPr>
      <t>Coastal tourism</t>
    </r>
  </si>
  <si>
    <r>
      <t>55.10</t>
    </r>
    <r>
      <rPr>
        <sz val="8"/>
        <color theme="1"/>
        <rFont val="Arial"/>
        <family val="2"/>
      </rPr>
      <t xml:space="preserve"> </t>
    </r>
    <r>
      <rPr>
        <sz val="8"/>
        <color rgb="FF000000"/>
        <rFont val="Arial"/>
        <family val="2"/>
      </rPr>
      <t>Hotels and similar accommodation (2010)</t>
    </r>
  </si>
  <si>
    <t>6895*</t>
  </si>
  <si>
    <t>146874**</t>
  </si>
  <si>
    <t>17486*</t>
  </si>
  <si>
    <t>142384**</t>
  </si>
  <si>
    <r>
      <t>55.20</t>
    </r>
    <r>
      <rPr>
        <sz val="8"/>
        <color theme="1"/>
        <rFont val="Arial"/>
        <family val="2"/>
      </rPr>
      <t xml:space="preserve"> </t>
    </r>
    <r>
      <rPr>
        <sz val="8"/>
        <color rgb="FF000000"/>
        <rFont val="Arial"/>
        <family val="2"/>
      </rPr>
      <t>Holiday and other short-stay accommodation</t>
    </r>
  </si>
  <si>
    <t>844.21*</t>
  </si>
  <si>
    <t>17056**</t>
  </si>
  <si>
    <t>936.68*</t>
  </si>
  <si>
    <t>22820**</t>
  </si>
  <si>
    <r>
      <t>55.30</t>
    </r>
    <r>
      <rPr>
        <sz val="8"/>
        <color theme="1"/>
        <rFont val="Arial"/>
        <family val="2"/>
      </rPr>
      <t xml:space="preserve"> </t>
    </r>
    <r>
      <rPr>
        <sz val="8"/>
        <color rgb="FF000000"/>
        <rFont val="Arial"/>
        <family val="2"/>
      </rPr>
      <t>Camping grounds, recreational vehicle parks and trailer parks</t>
    </r>
  </si>
  <si>
    <t>923.10*</t>
  </si>
  <si>
    <t>7812**</t>
  </si>
  <si>
    <t>7772**</t>
  </si>
  <si>
    <r>
      <t>55.90</t>
    </r>
    <r>
      <rPr>
        <sz val="8"/>
        <color theme="1"/>
        <rFont val="Arial"/>
        <family val="2"/>
      </rPr>
      <t xml:space="preserve"> </t>
    </r>
    <r>
      <rPr>
        <sz val="8"/>
        <color rgb="FF000000"/>
        <rFont val="Arial"/>
        <family val="2"/>
      </rPr>
      <t>Other accommodation (this category does not exist)</t>
    </r>
  </si>
  <si>
    <r>
      <t>4.3</t>
    </r>
    <r>
      <rPr>
        <b/>
        <sz val="11"/>
        <color theme="1"/>
        <rFont val="Calibri"/>
        <family val="2"/>
        <scheme val="minor"/>
      </rPr>
      <t xml:space="preserve"> </t>
    </r>
    <r>
      <rPr>
        <b/>
        <sz val="8"/>
        <color theme="1"/>
        <rFont val="Arial"/>
        <family val="2"/>
      </rPr>
      <t>Cruise tourism</t>
    </r>
  </si>
  <si>
    <t>* Added Value Before Taxation</t>
  </si>
  <si>
    <t>** Average employed personnel (including temporary personnel)</t>
  </si>
  <si>
    <t>*** Full-time equivalent (including temporary personnel)</t>
  </si>
  <si>
    <t>**** This number only includes actual employees and not temporary personnel</t>
  </si>
  <si>
    <t>OIL Production-Refined petroleum</t>
  </si>
  <si>
    <t>Statistical table extracted on July 15, 2013 (09:22:16)</t>
  </si>
  <si>
    <t>http://www.ine.pt</t>
  </si>
  <si>
    <t>Product type (Por CAE Rev. 3)</t>
  </si>
  <si>
    <t xml:space="preserve">Produced products in industry by Product type (Por CAE Rev. 3); Annual (1) </t>
  </si>
  <si>
    <t xml:space="preserve">Sales of products in industry by Product type (Por CAE Rev. 3); Annual (1) </t>
  </si>
  <si>
    <t xml:space="preserve">Sales of products (€) by industry by Product type (Por CAE Rev. 3); Annual (1) </t>
  </si>
  <si>
    <t>Geographic localization</t>
  </si>
  <si>
    <t>Data reference period</t>
  </si>
  <si>
    <t>2012</t>
  </si>
  <si>
    <t xml:space="preserve">- </t>
  </si>
  <si>
    <t xml:space="preserve">€ </t>
  </si>
  <si>
    <t>Refined petroleum products</t>
  </si>
  <si>
    <t>x</t>
  </si>
  <si>
    <t>┴</t>
  </si>
  <si>
    <t>Coal pellets (briquettes, ovoids and similar solid fuels manufactured from coal)</t>
  </si>
  <si>
    <t>Motor spirit (gasoline), including aviation spirit (kg )</t>
  </si>
  <si>
    <t>Spirit type (gasoline type) jet fuel (kg )</t>
  </si>
  <si>
    <t>Light petroleum oils, light preparations n.e.c. (kg )</t>
  </si>
  <si>
    <t>Kerosene-type jet fuel (kg )</t>
  </si>
  <si>
    <t>Gas oils (kg )</t>
  </si>
  <si>
    <t>Medium petroleum oils; medium preparations n.e.c. (kg )</t>
  </si>
  <si>
    <t>Fuel oils n.e.c. (kg )</t>
  </si>
  <si>
    <t>Lubricating petroleum oils; heavy preparations n.e.c. (kg )</t>
  </si>
  <si>
    <t>Propane and butane, liquefied (kg )</t>
  </si>
  <si>
    <t>Ethylene, propylene, butylene, butadiene and other petroleum gases or gaseous hydrocarbons, except natural gas (TJ )</t>
  </si>
  <si>
    <t>Petroleum jelly; paraffin wax; petroleum and other waxes (kg )</t>
  </si>
  <si>
    <t>Petroleum coke; petroleum bitumen and other residues of petroleum oils (kg )</t>
  </si>
  <si>
    <t>Produced products in industry by Product type (Por CAE Rev. 3); Annual - Statistics Portugal, Annual survey on industrial production</t>
  </si>
  <si>
    <t>Sales of products in industry by Product type (Por CAE Rev. 3); Annual - Statistics Portugal, Annual survey on industrial production</t>
  </si>
  <si>
    <t>Nota(s):</t>
  </si>
  <si>
    <t>Conventional signs:</t>
  </si>
  <si>
    <t>x: Not available</t>
  </si>
  <si>
    <t>┴: Series break</t>
  </si>
  <si>
    <t>This data last updated:july 11, 2013</t>
  </si>
  <si>
    <t>calculations and results of Function 0</t>
  </si>
  <si>
    <t>data used for calculations of 0.1</t>
  </si>
  <si>
    <t>data used for calculation of 0.2</t>
  </si>
  <si>
    <t>all calculations and results for Function 1</t>
  </si>
  <si>
    <t>support data needed to calculate all MEAs under function 1</t>
  </si>
  <si>
    <t>data for 1.1</t>
  </si>
  <si>
    <t>data for 1.2</t>
  </si>
  <si>
    <t>data for 1.3</t>
  </si>
  <si>
    <t>data for 1.4</t>
  </si>
  <si>
    <t>calculations and results for 2.1 and 2.2</t>
  </si>
  <si>
    <t>support data calculations for function 2 which are necessary to allocate shares of data to certain MEAs</t>
  </si>
  <si>
    <t>data for 2.1 and 2.2</t>
  </si>
  <si>
    <t>support data used in "support calculations function 2"</t>
  </si>
  <si>
    <t>calculations and results for 2.3</t>
  </si>
  <si>
    <t>data for 2.3</t>
  </si>
  <si>
    <t>calculations and results for 2.5</t>
  </si>
  <si>
    <t>support data used in 2.5 calculations to make splits</t>
  </si>
  <si>
    <t>data used in 2.5 calculations</t>
  </si>
  <si>
    <t>calculations and results of 3.1</t>
  </si>
  <si>
    <t>3.1 data</t>
  </si>
  <si>
    <t>support data for 3.1 to allocate shares</t>
  </si>
  <si>
    <t>data for 3.5</t>
  </si>
  <si>
    <t>calculations of support data for 3.5 to allocate shares</t>
  </si>
  <si>
    <t>data for 3.5, which is shown in a compiled form in 3.5 aggregates mining</t>
  </si>
  <si>
    <t>calculations and results for 4.1</t>
  </si>
  <si>
    <t>data for 4.1</t>
  </si>
  <si>
    <t>necessary support data to calculate shares for 4.1</t>
  </si>
  <si>
    <t>link towards function 1</t>
  </si>
  <si>
    <t>Worksheet</t>
  </si>
  <si>
    <t>Explanation</t>
  </si>
  <si>
    <r>
      <t>1.1</t>
    </r>
    <r>
      <rPr>
        <b/>
        <sz val="7"/>
        <color theme="1"/>
        <rFont val="Times New Roman"/>
        <family val="1"/>
      </rPr>
      <t xml:space="preserve">   </t>
    </r>
    <r>
      <rPr>
        <b/>
        <sz val="11"/>
        <color theme="1"/>
        <rFont val="Calibri"/>
        <family val="2"/>
        <scheme val="minor"/>
      </rPr>
      <t>deepsea shipping</t>
    </r>
  </si>
  <si>
    <r>
      <t>1.2</t>
    </r>
    <r>
      <rPr>
        <b/>
        <sz val="7"/>
        <color theme="1"/>
        <rFont val="Times New Roman"/>
        <family val="1"/>
      </rPr>
      <t xml:space="preserve">   </t>
    </r>
    <r>
      <rPr>
        <b/>
        <sz val="11"/>
        <color theme="1"/>
        <rFont val="Calibri"/>
        <family val="2"/>
        <scheme val="minor"/>
      </rPr>
      <t>shortsea shipping</t>
    </r>
  </si>
  <si>
    <r>
      <t>1.3</t>
    </r>
    <r>
      <rPr>
        <b/>
        <sz val="7"/>
        <color theme="1"/>
        <rFont val="Times New Roman"/>
        <family val="1"/>
      </rPr>
      <t xml:space="preserve">   </t>
    </r>
    <r>
      <rPr>
        <b/>
        <sz val="11"/>
        <color theme="1"/>
        <rFont val="Calibri"/>
        <family val="2"/>
        <scheme val="minor"/>
      </rPr>
      <t>passenger ferry services</t>
    </r>
  </si>
  <si>
    <r>
      <t>1.4</t>
    </r>
    <r>
      <rPr>
        <b/>
        <sz val="7"/>
        <color theme="1"/>
        <rFont val="Times New Roman"/>
        <family val="1"/>
      </rPr>
      <t xml:space="preserve">   </t>
    </r>
    <r>
      <rPr>
        <b/>
        <sz val="11"/>
        <color theme="1"/>
        <rFont val="Calibri"/>
        <family val="2"/>
        <scheme val="minor"/>
      </rPr>
      <t>inland shipping</t>
    </r>
  </si>
  <si>
    <t>National input data PT</t>
  </si>
  <si>
    <t>National input data ES</t>
  </si>
  <si>
    <t>National input data FR</t>
  </si>
  <si>
    <t>National input data BE</t>
  </si>
  <si>
    <t>National input data received from country experts used to calculate estimates based on national statistics (&amp; Eurostat)</t>
  </si>
  <si>
    <t>Overview output Eurostat</t>
  </si>
  <si>
    <t>NACE data list</t>
  </si>
  <si>
    <t>not present in Norway (fjord traffic considered within 1.2 and 1.3</t>
  </si>
  <si>
    <t>Menon Business Economics (2010).</t>
  </si>
  <si>
    <t>Statistics Norway (2010), Menon Business Economics (2010).</t>
  </si>
  <si>
    <t>not present in Norway</t>
  </si>
  <si>
    <t xml:space="preserve"> No alternative data on Norway found</t>
  </si>
  <si>
    <t>Not present in Norway</t>
  </si>
  <si>
    <t>No data found</t>
  </si>
  <si>
    <t>No alternative data on Germany found</t>
  </si>
  <si>
    <t>BMU (2011, 2012, 2013)</t>
  </si>
  <si>
    <t>Employment: ECC (European Cruise Council) (2009, 2010, 2011): The Cruise Industry. Data 2008-2010; GVA: Calculated from number of persons employed and a ballpark figure derived from the ratio GVA/EMP from EUROSTAT database for Cruise Tourism; share in total passenger water transport based on passenger volumes</t>
  </si>
  <si>
    <t>Expenditure: Eurostat database (2013); Data 2008-2010 (COFOG gov_a_exp) &amp; European Commission (2009): The economics of climate change adaptation in EU coastalareas - Summary report; Employment: Calculated from expenditure and a ballpark figure of EUR 100.000 Expenditure/EMP</t>
  </si>
  <si>
    <t>3000 turnover, 609 gva</t>
  </si>
  <si>
    <t>Scheepsbouw Nederland 2012 Turnover: Building and repair total 3,6 - 0,6 (Superyachts) als 2,9 for Maritieme Cluster 2011. 11,8 employment includes yachtsbuilding. 0,609 gva from Maritieme Cluster 2011(excluding superyachts). 7,7 Maritieme Cluster 2011 (excluding superyachts)</t>
  </si>
  <si>
    <t>De Maritieme Cluster 2011</t>
  </si>
  <si>
    <t>De maritieme Cluster 2011, persons</t>
  </si>
  <si>
    <t>No alternative data on Netherlands found</t>
  </si>
  <si>
    <t>11,800 fte, 7,710 persons</t>
  </si>
  <si>
    <t>CBS Statline. Arbeids- en financiële gegevens, per branche, SBI 2008. NACE 06. Corrected for onshore offshore ratio of 0,25 (0,5 holds for oil production, source: EBN focus on Dutch Oil and Gas 2013), judged that gas has a higher onshore ratio, and there is more gas than oil in NL). Also corrected for ratio turnover - GVA of 0,446 (CBS Statline, based on sector B. Delfstofwinning's turnover and GVA)</t>
  </si>
  <si>
    <t>997 (Turnover)</t>
  </si>
  <si>
    <t>in FTE Agentschap NL, 2010</t>
  </si>
  <si>
    <t>No alternative sources found for Netherlands centrally. Report Energy Centre Netherlands (Socio-economic indicators of renewable energy in 2009). Indicators are for hydro power, blue energy and blue energy.</t>
  </si>
  <si>
    <t xml:space="preserve"> No alternative sources found for Netherlands</t>
  </si>
  <si>
    <t>CBS Statline. Arbeids- en financiële gegevens, per branche, SBI 2008. NACE 08. Assumed correction for onshore offshore ratio of 0,22 (based on UEPG). Also corrected for ratio turnover - GVA of 0,446 (CBS Statline, based on sector B. Delfstofwinning's turnover and GVA)</t>
  </si>
  <si>
    <t>25 persons employed at IHC, turnover of 20 million.</t>
  </si>
  <si>
    <t>Decisio and Kenniscentrum kusttoerisme, 2010</t>
  </si>
  <si>
    <t>ICOMIA Statistics 2011 (2012) Statistics concerning July 2011 to June 2012, *Dutch Statistics 2011, HISWA Holland Marine Industry</t>
  </si>
  <si>
    <t>300 (direct expenditure incl. shipbuilding)</t>
  </si>
  <si>
    <t>European Cruise Council, 2012</t>
  </si>
  <si>
    <t>No data found. Problem of different definitions applied across sources &amp; countries.</t>
  </si>
  <si>
    <t>EMODNET</t>
  </si>
  <si>
    <t>Same data on NACE codes on national level as on Eurostat</t>
  </si>
  <si>
    <t>Employment calculated on the basis of Amadeus for 2010. GVA calculated by using the same ratio as GVA/Employment in Eurostat applied for Amadeus</t>
  </si>
  <si>
    <t>Estimations based on Amadeus for 2010</t>
  </si>
  <si>
    <t>ONS</t>
  </si>
  <si>
    <t>The Crown Estate (2008)</t>
  </si>
  <si>
    <t>ONS, DfT (2012)</t>
  </si>
  <si>
    <t>included in above</t>
  </si>
  <si>
    <t>ONS, MMO</t>
  </si>
  <si>
    <t>The Crown Estate (2008), figure for 2004</t>
  </si>
  <si>
    <t>The Crown Estate (2008). Figure includes coastal protection and construction of wind farms</t>
  </si>
  <si>
    <t>The Crown Estate (2008). Including fish farming, sea fisheries and fish processing</t>
  </si>
  <si>
    <t>Scottisch government</t>
  </si>
  <si>
    <t>Renewable UK</t>
  </si>
  <si>
    <t>ONS, DECC</t>
  </si>
  <si>
    <t>The Crown Estate (2008), data include supply chain</t>
  </si>
  <si>
    <t>The Crown Estate (2008), data for 2005-6; likely higher today.</t>
  </si>
  <si>
    <t>N/A</t>
  </si>
  <si>
    <t>no data found</t>
  </si>
  <si>
    <t>The Crown Estate (2008); 1150 jobs according to British Geological Survey/BMAPA</t>
  </si>
  <si>
    <t>Beatty et al; GVA 2.644 mln and employment 90.000 according to The Crown Estate (2008)</t>
  </si>
  <si>
    <t>The Crown Estate (2008) Figure on employment appears too high</t>
  </si>
  <si>
    <t>British Marine Federdation; 220 mln GVA and 14.200 jobs according to The Crown Estate (2008)</t>
  </si>
  <si>
    <t>European Cruise Council; 1027 mln GVA and 10470 jobs according to The Crown Estate (2008)</t>
  </si>
  <si>
    <t>Eurostat, data for 2010, ship repair (NACE 33.15) only. No data in Eurostat for NACE 30.11 (new building) and 3012 (Building of pleasure and sporting boats) for IE</t>
  </si>
  <si>
    <t>2007 data: NACE 1.1.: 45.24 (construction of water projects) also includes (boat manufacturing, sail making, net manufacturing, boat &amp; ship repair), plus additional sources: CSO, Prodcom; Census of Industrial Production; SEMRU Company Survey; Census of Construction and Building 2007, In: Ireland's Ocean Economy, 2010</t>
  </si>
  <si>
    <t>SEMRU; Ireland's Ocean Economy 2010 // 2007 data: includes  GVA: shipping: 194, Port and maritime logistics 134;  NACE 1.1.: 61.10 (61.10 : Sea and coastal water transport); 63.11 (Cargo handling), 63.22 (Other supporting water transport activities), 71.22 (Renting of water transport equipment) ; CSO - Annual Services Enquiry 2007, in: Ireland's Ocean Economy, 2010; Empl = FTEs</t>
  </si>
  <si>
    <t>See 1.1</t>
  </si>
  <si>
    <t>SEMRU; Ireland's Ocean Economy 2010</t>
  </si>
  <si>
    <t>Since 99% of IE's total imports and exports by volume are transported via the Sea, In: Ireland's Ocean Economy 2007. P. 18.</t>
  </si>
  <si>
    <t>4,318 // 8,494 // 3,924</t>
  </si>
  <si>
    <t>Named sea-fisheries, NACE 1.1.: 05.01 (fishing), includes: retail of seafood NACE (which is estimated 5% of total €62.420 GVA and 569 empl. for  Other Marine Services); incl.: Seafood processing NACE 1.1.: 15.02 (which is €88.204 GVA and 2090 empl.) - Source: CSO - Census of Industrial Production 2007, reported in: Ireland's Ocean Economy, 2010, P. 21; Named sea-fisheries (Ireland's Ocean Economy), so potentially combines both human consumption and animal feeding  // 11,600 includes the overall Irish seafood industry. Out of that, 4,987 are employed in fisheries, 3,507 in seafood processing and 1,185 in ancillary services. Source: Fish &amp; Seafood Industry, Irish Food Board, 2013: http://www.bordbia.ie/industryinfo/fishseafoodindustry/pages/default.aspx // Data on 3,924 refers to 2008. Source: Department of Agriculture, Food and the Marine, Annual Review and Outlook for Agriculture, Fisheries and Food 2010/2011. Ch. 11.5: Employment in the Fisheries Sector.</t>
  </si>
  <si>
    <t>included in 2.1</t>
  </si>
  <si>
    <t>No data has been found on catching fish for animal consumption; no split between catching fish human consumption vs. animal feeding</t>
  </si>
  <si>
    <t>1,061 // 1,936</t>
  </si>
  <si>
    <t xml:space="preserve">NACE 1.1: 05.02 (Operation of fish hatcheries and fish farms) In: Ireland's Ocean Economy, 2010; employment data from Bord Iascaigh Mhara (2007). The Status of Aquaculture 2007 // 1,936 are employed in aquaculture. Source: Fish &amp; Seafood Industry, Irish Food Board, 2013: http://www.bordbia.ie/industryinfo/fishseafoodindustry/pages/default.aspx </t>
  </si>
  <si>
    <t>SEMRU Company survey 2007, reported in: Ireland's Ocean Economy, 2010</t>
  </si>
  <si>
    <t>NACE 11.1.Based on CSO - Census of Industrial Production 2007; SEMRU Company Survey. In: Ireland's Ocean Economy, 2010</t>
  </si>
  <si>
    <t>SEMRU Company survey, reported in: Ireland's Ocean Economy, 2010</t>
  </si>
  <si>
    <t>GVA based on: Morrissey, K. (2011). The Economic Opportunity of Ocean Energy for the Island of Ireland, MRIA, Ocean Energy Industry Forum 2011, covers whole renewable energy of 2 €m; expert judgement 0.25% on ocean ren. // empl: estimate of 5 FTE per MW in Ireland, in: Economic Study for Ocean Energy Development in Ireland. A report to the Sustainable Energy Authority of Ireland and Invest Northern Ireland. July 2010. P. 56.</t>
  </si>
  <si>
    <t>Currently, no desalination plant in Ireland has been constructed.</t>
  </si>
  <si>
    <t>Water-based tourism, includes both Domestic and Overseas visitors. Derived from ESRI Report 2004, SEMRU Company Surveys, Failte Ireland Statistics, CSO Estimates for 2002-2007. Reported in:  Ireland's Ocean Economy, 2010</t>
  </si>
  <si>
    <t>No alternative sources found for Ireland</t>
  </si>
  <si>
    <t>ICOMIA Statistics 2011 (2012) Statistics concerning July 2011 to June 2012</t>
  </si>
  <si>
    <t>// 212</t>
  </si>
  <si>
    <t>Total of 130 calls in 2007 to three ports, carrying 102,000 passengers; in: Ireland's Ocean Economy, 2010 // including crehttp://www.portofcork.ie/index.cfm/page/cruise</t>
  </si>
  <si>
    <t>30,3 // 40,9</t>
  </si>
  <si>
    <t>16000 (excluding suppliers and subcontractors)</t>
  </si>
  <si>
    <t>Le Cluster Maritime Français, 2011, http://www.cluster-maritime.fr/article.php?id=14</t>
  </si>
  <si>
    <t>470 (Ifremer, 2009), https://wwz.ifremer.fr/dcsmm/content/download/53172/754126/version/1/file/AES_Peche_professionnelle_V2bis_MO.pdf. This figure only includes fishing activities (no wholesaling nor retailing)</t>
  </si>
  <si>
    <t>22,639//4,6.900</t>
  </si>
  <si>
    <t>French Government, 2010 (only fishing activities) http://www.developpement-durable.gouv.fr/IMG/pdf/Chiffres_cle_peche.pdf//France Agrimer (National Institute for Farming and Fishing Products), 2011 data (The number comprises production, fishmonger firms, trade firms and processinf firms)</t>
  </si>
  <si>
    <t>17,200 (shellfish production), 2,800 (fish farming), n/a (algae)</t>
  </si>
  <si>
    <t>French Government, 2010, http://www.developpement-durable.gouv.fr/IMG/pdf/Chiffres_cle_peche.pdf</t>
  </si>
  <si>
    <t>No industry yet, R&amp;D Developement stage</t>
  </si>
  <si>
    <t xml:space="preserve"> </t>
  </si>
  <si>
    <t>France Biotech, 2012 http://www.scribd.com/doc/145896846/Etude-2012-VInteractive-FranceBiotech</t>
  </si>
  <si>
    <t xml:space="preserve">30,000 // 27,000 </t>
  </si>
  <si>
    <t>Le Cluster Maritime Français, 2010 / Institut Français de la mer Ifmer.org  http://www.ifmer.org/assets/documents/files/lu_presse/9997JRVallat42009.PDF</t>
  </si>
  <si>
    <t>Ecorys calculations based on the Blue Growth Study</t>
  </si>
  <si>
    <t>Ifremer, 2009, http://wwz.ifremer.fr/drogm/Ressources-minerales/Materiaux-marins/Economie/Donnees-economiques</t>
  </si>
  <si>
    <t>No industry yet, only public-private exploratory projects, mainly in overseas departements (French Antilles), which are not considered in this study</t>
  </si>
  <si>
    <t>Ifremer, 2011, http://wwz.ifremer.fr/content/download/44025/622908/file/Synth%C3%A8se%20REMIMA%20-%20version%20finale%20-%20BD.pdf</t>
  </si>
  <si>
    <t>Actu-environnement, 2012, http://www.actu-environnement.com/ae/dossiers/nouvelles-ressources-eau/dessalement.php</t>
  </si>
  <si>
    <t>11.000 (added value only - not gross - ). In 2007, it represented 40% of the added value of the whole French maritime economy (27.5 billion Euros), Observatoire National de la mer et du littoral, https://wwz.ifremer.fr/dcsmm/content/download/53191/754354/version/1/file/AES_Tourisme_littoral_MMDN_V2.pdf</t>
  </si>
  <si>
    <t>Ifremer, 2008 https://wwz.ifremer.fr/dcsmm/content/download/53191/754354/version/1/file/AES_Tourisme_littoral_MMDN_V2.pdf</t>
  </si>
  <si>
    <t>ICOMIA</t>
  </si>
  <si>
    <t>Croisierenet.com, 2011, http://www.tourmag.com/Croisiere-la-France-peut-mieux-faire--selon-le-Conseil-National-du-Tourisme_a41701.html</t>
  </si>
  <si>
    <t>Innovamar, 2011: Cuantificación económica del Sector Marítimo y su desagregación sectorial, Fundación Innovamar. Feb. 2011</t>
  </si>
  <si>
    <t>incl. in 1.1</t>
  </si>
  <si>
    <t xml:space="preserve">Innovamar, 2011: Cuantificación económica del Sector Marítimo y su desagregación sectorial, Fundación Innovamar. Feb. 2011 </t>
  </si>
  <si>
    <t>901.52 (2011)</t>
  </si>
  <si>
    <t xml:space="preserve">2011, Marine Fishing Economic Survey </t>
  </si>
  <si>
    <t>Innovamar, 2011: Cuantificación económica del Sector Marítimo y su desagregación sectorial, Fundación Innovamar. Feb. 2011 ; Data includes 2.1 and 2.2 and 2.3</t>
  </si>
  <si>
    <t xml:space="preserve">Marine aquaculture, 2010 - Aquaculture economic survey </t>
  </si>
  <si>
    <t>Global Water Insights (2010)</t>
  </si>
  <si>
    <t>24.2</t>
  </si>
  <si>
    <t>Estratégia Nacional para o mar 2013,2020 (Ref. year 2010)</t>
  </si>
  <si>
    <t>incl. in 4.2</t>
  </si>
  <si>
    <t>For part of the Maritime Economic Activities, GVA and employment was based on Eurostat data, for which calculations are included in this excel file.</t>
  </si>
  <si>
    <t>This concerns the following MEA:</t>
  </si>
  <si>
    <t>1.4 Inland water transport</t>
  </si>
  <si>
    <t>2.1 Catching fish for human consumption</t>
  </si>
  <si>
    <t>2.2 Catching fish for animal consumption</t>
  </si>
  <si>
    <t>2.3 Marine aquatic resources</t>
  </si>
  <si>
    <t>2.5 Agriculture on saline soils</t>
  </si>
  <si>
    <t>3.1 Oil &amp; gas</t>
  </si>
  <si>
    <t>3.5 Aggregates mining</t>
  </si>
  <si>
    <t>4.1 Coastal tourism</t>
  </si>
  <si>
    <t>4.3 Cruise tourism</t>
  </si>
  <si>
    <t>For other maritime economic activities, data was to be based on alternative sources. The results found are given in worksheets for each MEA</t>
  </si>
  <si>
    <t>2.4 Blue biotechnology</t>
  </si>
  <si>
    <t>3.2 Offshore wind</t>
  </si>
  <si>
    <t>3.3 Ocean renewable energy sources</t>
  </si>
  <si>
    <t>3.4 Carbon Capture &amp; Storage</t>
  </si>
  <si>
    <t>3.6 Marine mineral resources</t>
  </si>
  <si>
    <t>3.7 Securing fresh water supply (Desalination)</t>
  </si>
  <si>
    <t>4.2 Yachting and marinas</t>
  </si>
  <si>
    <t>5.1+5.2+5.3 Coastal protection</t>
  </si>
  <si>
    <t>6.1+6.2 Maritime security</t>
  </si>
  <si>
    <t>6.3 Environmental monitoring</t>
  </si>
  <si>
    <t>3.7 Desalination</t>
  </si>
  <si>
    <t>Source: Global Water market 2011</t>
  </si>
  <si>
    <t>Source: Eurostat</t>
  </si>
  <si>
    <t>Source: calculated</t>
  </si>
  <si>
    <t>drinking water utility capex (million $)</t>
  </si>
  <si>
    <t>sea water and brackish water desalination (x million $)</t>
  </si>
  <si>
    <t>CAGR</t>
  </si>
  <si>
    <t>GVA NACE code 36.00 (x million euro)</t>
  </si>
  <si>
    <t>Employment NACE code 36.00 (x 1,000)</t>
  </si>
  <si>
    <t>GVA desalination (x million euro)</t>
  </si>
  <si>
    <t>Employment desalination (x 1,000)</t>
  </si>
  <si>
    <t>2008-2010</t>
  </si>
  <si>
    <t>recently investments took place in a desalination plant in the Thames</t>
  </si>
  <si>
    <t>There are 7 small desalination plants in the country. Just one of them, the Sankt Poelten in Lower Austria, is municipal, with a capacity of 1,440 m³/d. The largest desalination plant has a capacity of 10,560 m³/d, and belongs to an industry in Vienna. The remaining desalination facilities are industrial plants with less than 1,000 m³/d capacity.</t>
  </si>
  <si>
    <t>There are 12 desalination plants in the Czech Republic, five of which have a capacity greater than 3,000 m³/d. The largest desal plant in the Czech Republic is the Straz Ralchem, using MED technology, with a capacity of 10,360 m³/d.</t>
  </si>
  <si>
    <t>Desalination is a negligible source of municipal water in Croatia. On the islands of Lastovo and Mljet there are desalination plants with a capacity of less than 10 l/s (864 m³/d).</t>
  </si>
  <si>
    <t>Data found for these sectors from alternative sources is included in the overview sheet "Output all sources".</t>
  </si>
  <si>
    <t>An overview of all worksheets and their contents is given here:</t>
  </si>
  <si>
    <t>data and calculations for 3.7 desalination</t>
  </si>
  <si>
    <t>Growth rates</t>
  </si>
  <si>
    <t>not applicable</t>
  </si>
  <si>
    <t>z</t>
  </si>
  <si>
    <t>low reliability</t>
  </si>
  <si>
    <t>u</t>
  </si>
  <si>
    <t>Eurostat estimate</t>
  </si>
  <si>
    <t>s</t>
  </si>
  <si>
    <t>revised</t>
  </si>
  <si>
    <t>r</t>
  </si>
  <si>
    <t>provisional</t>
  </si>
  <si>
    <t>p</t>
  </si>
  <si>
    <t>not significant</t>
  </si>
  <si>
    <t>n</t>
  </si>
  <si>
    <t>see metadata</t>
  </si>
  <si>
    <t>i</t>
  </si>
  <si>
    <t>forecast</t>
  </si>
  <si>
    <t>f</t>
  </si>
  <si>
    <t>estimated</t>
  </si>
  <si>
    <t>e</t>
  </si>
  <si>
    <t>definition differs, see metadata</t>
  </si>
  <si>
    <t>d</t>
  </si>
  <si>
    <t>confidential</t>
  </si>
  <si>
    <t>c</t>
  </si>
  <si>
    <t>not available</t>
  </si>
  <si>
    <t>break in time series</t>
  </si>
  <si>
    <t>b</t>
  </si>
  <si>
    <t>Special value:</t>
  </si>
  <si>
    <t>Available flags:</t>
  </si>
  <si>
    <t>Flags and footnotes</t>
  </si>
  <si>
    <t>Thousands of tonnes</t>
  </si>
  <si>
    <t>All types of packaging</t>
  </si>
  <si>
    <t>TYPPACK</t>
  </si>
  <si>
    <t>Total transported goods</t>
  </si>
  <si>
    <t>NST07</t>
  </si>
  <si>
    <t>Total transport</t>
  </si>
  <si>
    <t>TRA_COV</t>
  </si>
  <si>
    <t>Transport by type of good (from 2007 onwards with NST2007) [iww_go_atygo]</t>
  </si>
  <si>
    <t>INLAND WATERWAYS</t>
  </si>
  <si>
    <t>REP_MAR(L)/TIME</t>
  </si>
  <si>
    <t>REP_MAR</t>
  </si>
  <si>
    <t>Short Sea Shipping - Country level - Gross weight of goods transported to/from main ports [mar_sg_am_cw]</t>
  </si>
  <si>
    <t>REP_MAR/TIME</t>
  </si>
  <si>
    <t>DIRECT</t>
  </si>
  <si>
    <t>1000PASC - 1000 cruise passengers starting and ending a cruise</t>
  </si>
  <si>
    <t>Maritime transport - Passengers - Annual data - All ports - by direction [mar_pa_aa]</t>
  </si>
  <si>
    <t>cp</t>
  </si>
  <si>
    <t>GEO/TIME</t>
  </si>
  <si>
    <t>Gross data</t>
  </si>
  <si>
    <t>S_ADJ</t>
  </si>
  <si>
    <t>Retail sale of food, beverages and tobacco in specialised stores</t>
  </si>
  <si>
    <t>472</t>
  </si>
  <si>
    <t>Index of deflated turnover</t>
  </si>
  <si>
    <t>INDIC_BT</t>
  </si>
  <si>
    <t>Wholesale of food, beverages and tobacco</t>
  </si>
  <si>
    <t>463</t>
  </si>
  <si>
    <t>Turnover and volume of sales in wholesale and retail trade - annual data (2010 = 100) [sts_trtu_a]</t>
  </si>
  <si>
    <t>Accommodation</t>
  </si>
  <si>
    <t>Index of turnover - Total</t>
  </si>
  <si>
    <t>cei</t>
  </si>
  <si>
    <t>ce</t>
  </si>
  <si>
    <t>Warehousing and support activities for transportation</t>
  </si>
  <si>
    <t>Air transport</t>
  </si>
  <si>
    <t>cs</t>
  </si>
  <si>
    <t>ps</t>
  </si>
  <si>
    <t>cps</t>
  </si>
  <si>
    <t>Sea and coastal water transport</t>
  </si>
  <si>
    <t>50.1 &amp; 50.2</t>
  </si>
  <si>
    <t>Volume index of production</t>
  </si>
  <si>
    <t>Mining support service activities</t>
  </si>
  <si>
    <t>09</t>
  </si>
  <si>
    <t>Quarrying of stone, sand and clay</t>
  </si>
  <si>
    <t>081</t>
  </si>
  <si>
    <t>062</t>
  </si>
  <si>
    <t>061</t>
  </si>
  <si>
    <t>Production in industry - annual data (2010 = 100) [sts_inpr_a]</t>
  </si>
  <si>
    <t>2002 - 2012</t>
  </si>
  <si>
    <t>Index turnover, Gross data</t>
  </si>
  <si>
    <t>Marine Aggregates (millions tonnes) - UEPG data</t>
  </si>
  <si>
    <t>3.5 Aggregates mining (sand, gravel, etc.)</t>
  </si>
  <si>
    <t>primary production of oil and gas in TOE</t>
  </si>
  <si>
    <t>3.1 Offshore oil and gas</t>
  </si>
  <si>
    <t>2008 - 2009</t>
  </si>
  <si>
    <t>output from the sector (in tonnes)</t>
  </si>
  <si>
    <t>2.3 Marine aquatic products</t>
  </si>
  <si>
    <t>alt. approach not needed , since data availale in Eurostat</t>
  </si>
  <si>
    <t>2000 - 2012</t>
  </si>
  <si>
    <t>Volume index of production, Gross data</t>
  </si>
  <si>
    <t>2.2 Catching fish for animal feeding</t>
  </si>
  <si>
    <t>2008 - 2010</t>
  </si>
  <si>
    <t>1000 tonnes transported on inland waterways</t>
  </si>
  <si>
    <t>1.4 Inland waterway transport</t>
  </si>
  <si>
    <t>IMDO, 2013: The Maritime Transport Economist, Vol. 10</t>
  </si>
  <si>
    <t>Volume of short sea cargo shipped, 1000 tons</t>
  </si>
  <si>
    <t>1.2 Short-sea shipping (incl. Ro-Ro)</t>
  </si>
  <si>
    <t>Volume of deep sea cargo shipped, 1000 tons</t>
  </si>
  <si>
    <t>1.1 Deep-sea shipping</t>
  </si>
  <si>
    <t>0.1 Shipbuilding (excl. leisure boats) and ship repair</t>
  </si>
  <si>
    <t>Notes</t>
  </si>
  <si>
    <t>CAGR 2008-2010</t>
  </si>
  <si>
    <t>Availability for Ireland</t>
  </si>
  <si>
    <t>Indicator</t>
  </si>
  <si>
    <t>2004-2011</t>
  </si>
  <si>
    <t>no data</t>
  </si>
  <si>
    <t>strange fluctuations in data</t>
  </si>
  <si>
    <t>2000-2012</t>
  </si>
  <si>
    <t>2002-2012</t>
  </si>
  <si>
    <t>no production</t>
  </si>
  <si>
    <t>2000-2011</t>
  </si>
  <si>
    <t>2007-2011</t>
  </si>
  <si>
    <t>2007-2012</t>
  </si>
  <si>
    <t>1.2 Short-sea shipping</t>
  </si>
  <si>
    <t>0.1 Shipbuilding</t>
  </si>
  <si>
    <t>Availability</t>
  </si>
  <si>
    <t>Northsea countries</t>
  </si>
  <si>
    <t>2004 - 2011</t>
  </si>
  <si>
    <t>data unreliable</t>
  </si>
  <si>
    <t>Index turnover, Gross data (all accommodation NACE 55)</t>
  </si>
  <si>
    <t>No offshore activity according to UEPG; growth of production stone &amp; sand quarrying</t>
  </si>
  <si>
    <t>2000-2007</t>
  </si>
  <si>
    <t>2008 -2010</t>
  </si>
  <si>
    <t>No activity</t>
  </si>
  <si>
    <t>2007 - 2012</t>
  </si>
  <si>
    <t>2000 - 2011</t>
  </si>
  <si>
    <t>2009-2010</t>
  </si>
  <si>
    <t>Data for repair only, not newbuilding</t>
  </si>
  <si>
    <t>Atlantic countries</t>
  </si>
  <si>
    <t>CAGR input data</t>
  </si>
  <si>
    <t>Time series data of alternative indicators (from Eurostat) to calculate Compound annual growth rates</t>
  </si>
  <si>
    <t>CAGR calculations &amp; output</t>
  </si>
  <si>
    <t>CAGR calculations using data from previous worksheet &amp; overview tables per country</t>
  </si>
  <si>
    <t>Weight</t>
  </si>
  <si>
    <t>(GVA mln &amp;*1 + jobs * 10)/2000</t>
  </si>
  <si>
    <t>Weights in output all sources sheet:</t>
  </si>
  <si>
    <t>if GVA + empl</t>
  </si>
  <si>
    <t>if only GVA</t>
  </si>
  <si>
    <t>GVA * 1</t>
  </si>
  <si>
    <t>(GVA in mln, empl in abs jobs</t>
  </si>
  <si>
    <t>if only empl</t>
  </si>
  <si>
    <t>assumption</t>
  </si>
  <si>
    <t>1 job = 100.000  EUR GVA (so 1 mln GVA has same weight as 10 jobs)</t>
  </si>
  <si>
    <t>(GVA * 1 + jobs / 10) / 2</t>
  </si>
  <si>
    <t>jobs / 10</t>
  </si>
  <si>
    <t>Tables per country</t>
  </si>
  <si>
    <t>CAGR (2000-2012)</t>
  </si>
  <si>
    <t>CAGR (2008-2010)</t>
  </si>
  <si>
    <t>1.a</t>
  </si>
  <si>
    <t>Other indicators</t>
  </si>
  <si>
    <t>Value</t>
  </si>
  <si>
    <t>Alternative</t>
  </si>
  <si>
    <t>1.b</t>
  </si>
  <si>
    <t>(mln EUR)</t>
  </si>
  <si>
    <t>(abs. nrs)</t>
  </si>
  <si>
    <t>0. Other sectors</t>
  </si>
  <si>
    <t>0.a</t>
  </si>
  <si>
    <t>0.b</t>
  </si>
  <si>
    <t>1.c</t>
  </si>
  <si>
    <t>1.d</t>
  </si>
  <si>
    <t>2. Food, nutrition, and health</t>
  </si>
  <si>
    <t>2.a</t>
  </si>
  <si>
    <t>2.b</t>
  </si>
  <si>
    <t>2.c</t>
  </si>
  <si>
    <t>2.d</t>
  </si>
  <si>
    <t>2.e</t>
  </si>
  <si>
    <t>3.a</t>
  </si>
  <si>
    <t>3.b</t>
  </si>
  <si>
    <t>3.c</t>
  </si>
  <si>
    <t>3.d</t>
  </si>
  <si>
    <t>3.e</t>
  </si>
  <si>
    <t>3.f</t>
  </si>
  <si>
    <t>3.g</t>
  </si>
  <si>
    <t>3. Energy and sea bed materials</t>
  </si>
  <si>
    <t>4. Leisure and tourism</t>
  </si>
  <si>
    <t>4.a</t>
  </si>
  <si>
    <t>4.b</t>
  </si>
  <si>
    <t>4.c</t>
  </si>
  <si>
    <t>6.a</t>
  </si>
  <si>
    <t>6.b</t>
  </si>
  <si>
    <t>Maritime surveillance</t>
  </si>
  <si>
    <t>Coastal tourism (accommodation)</t>
  </si>
  <si>
    <t>Environmental monitoring</t>
  </si>
  <si>
    <t>Tables reformatted for Atlantic countries</t>
  </si>
  <si>
    <t>X</t>
  </si>
  <si>
    <t>Includes shortsea shipping + IWT as well</t>
  </si>
  <si>
    <t>Data likely includes 2a and 2b</t>
  </si>
  <si>
    <t>Data includes 2b and 2c</t>
  </si>
  <si>
    <t>Shipbuilding</t>
  </si>
  <si>
    <t>2. Food, nutrition and health</t>
  </si>
  <si>
    <t>Short-sea shipping</t>
  </si>
  <si>
    <t>3. Energy &amp; sea bed minerals</t>
  </si>
  <si>
    <t>4. Leisure &amp; tourism</t>
  </si>
  <si>
    <t>Coastal protection</t>
  </si>
  <si>
    <t>6. Maritime monitoring &amp; surveillance</t>
  </si>
  <si>
    <t>5.a</t>
  </si>
  <si>
    <t>growth</t>
  </si>
  <si>
    <t>Marine aquaculture</t>
  </si>
  <si>
    <t>Aggregates mining</t>
  </si>
  <si>
    <t>All data for 2010 unless otherwise indicated</t>
  </si>
  <si>
    <t>combination of Eurostat and National statistics</t>
  </si>
  <si>
    <t>No data on NACE 77.34 and 52.22 available in Eurostat</t>
  </si>
  <si>
    <t>Combination of National statistics and Eurostat</t>
  </si>
  <si>
    <t>JRC (fishing), Eurostat (fish processing, wholesale &amp; retail), PRODCOM (share of human/animal)</t>
  </si>
  <si>
    <t>JRC (fishing), National Statistics (fish processing, wholesale &amp; retail), PRODCOM (share of human/animal)</t>
  </si>
  <si>
    <t>JRC (fishing), PRODCOM (share of human/animal) (animal share is zero in 2010 according to JRC)</t>
  </si>
  <si>
    <t>Bold figures are those presented in table 1 of country fiches</t>
  </si>
  <si>
    <t xml:space="preserve"> Employment data for 2009. No data on NACE 06.10 and 06.20</t>
  </si>
  <si>
    <t>From 27,000 (a) to 30,000 (b)</t>
  </si>
  <si>
    <t>www.windustry.fr</t>
  </si>
  <si>
    <t xml:space="preserve">Key GVA and employment are related to the La Rance tidal barrage, apart from employment in more experimental ocean energy pilots. </t>
  </si>
  <si>
    <t>Offshore share based on UEPG</t>
  </si>
  <si>
    <t>Actu-environnement, 2012</t>
  </si>
  <si>
    <t>ICOMIA statistics, 2011</t>
  </si>
  <si>
    <t>Eurostat COFOG; PRC the Economics of Climate change, data for 2008</t>
  </si>
  <si>
    <t># enterprises</t>
  </si>
  <si>
    <t>Amadeus database</t>
  </si>
  <si>
    <t>This figure excludes the construction of leisure boats</t>
  </si>
  <si>
    <t>Insee.fr, 2010</t>
  </si>
  <si>
    <t>National statistics NACE 2 data, supported by data Eurostat</t>
  </si>
  <si>
    <t>Le Cluster Maritime Français, 2010</t>
  </si>
  <si>
    <t>French Ministry of Sustainable Development, 2010</t>
  </si>
  <si>
    <t>Ifremer, 2009</t>
  </si>
  <si>
    <t>3 marine water plants</t>
  </si>
  <si>
    <t>National statistics NACE 2 (data for NACE 55.10, 55.20, 55.30, 55.90), support data Eurostat</t>
  </si>
  <si>
    <t>Conseil National du Tourisme, 2010</t>
  </si>
  <si>
    <t>Insee, 2009</t>
  </si>
  <si>
    <t>(a) Le Cluster Maritime Français, 2010; (b) L'Institut Français de la Mer; 90% related to export activities</t>
  </si>
  <si>
    <t>Weighted scores</t>
  </si>
  <si>
    <t>what was in guidelines:</t>
  </si>
  <si>
    <t>(GVA in bln * 10 + jobs / 1000) / 2 = (GVA in mln /100 + jobs/1000) /2 = (GVA in mln /1 + jobs/10)/200</t>
  </si>
  <si>
    <t>Le Cluster Maritime Français, 2011</t>
  </si>
  <si>
    <t>GVA: Ifremer, 2009; employment: French Government, 2010 (only fishing activities)</t>
  </si>
  <si>
    <t>17,200 (shellfish production), 2,800 (fish farming), n/a (algae); French Government, 2010</t>
  </si>
  <si>
    <t>data for NACE 55.10, 55.20, 55.30, 55.90</t>
  </si>
  <si>
    <t>data for NACE 55.10, 55.20, 55.30, 55.90, support data Eurostat</t>
  </si>
  <si>
    <t>Ifremer, 2008</t>
  </si>
  <si>
    <t>(low estimate)</t>
  </si>
  <si>
    <t>Croisierenet.com, 2011</t>
  </si>
  <si>
    <t>Ship repair (NACE 33.15) only. No data for NACE 30.11 (new building) and 3012 (Building of pleasure and sporting boats) for IE</t>
  </si>
  <si>
    <t>JRC (fishing),  Eurostat (fish processing), PRODCOM (share of human/animal). No data for NACE 46.38 wholesale and 47.23 retail available in Eurostat.</t>
  </si>
  <si>
    <t>Employment: BIM, 2012: Annual Aquaculture Survey 2012</t>
  </si>
  <si>
    <t>SEMRU Company Survey. In: Ireland's Ocean Economy, 2010</t>
  </si>
  <si>
    <t>No activity in Ireland, sector data negligible</t>
  </si>
  <si>
    <t>No significant activity, GVA and employment contribution negligible</t>
  </si>
  <si>
    <t>Ireland's Ocean Economy, 2010</t>
  </si>
  <si>
    <t>ICOMIA Statistics 2011 (2012)</t>
  </si>
  <si>
    <t>Weights</t>
  </si>
  <si>
    <t># SMEs</t>
  </si>
  <si>
    <t>AMADEUS &amp; Ecorys calculations</t>
  </si>
  <si>
    <t>Eurostat NACE 0812</t>
  </si>
  <si>
    <t>no employment data for NACE sector 50.20</t>
  </si>
  <si>
    <t>JRC (fishing), PRODCOM (share of human/animal)</t>
  </si>
  <si>
    <t>Employment 2009. No GVA data on NACE 06.10 and 06.20</t>
  </si>
  <si>
    <t>data for 55.30 and 55.90 missing for 2010</t>
  </si>
  <si>
    <t>no employment data for NACE sector 50.10</t>
  </si>
  <si>
    <t>Score</t>
  </si>
  <si>
    <t>The Crown Estate (2008), figure for 2004, includes shortsea shipping</t>
  </si>
  <si>
    <t>incl. in above</t>
  </si>
  <si>
    <t>British Geological Survey/BMAPA (2007)</t>
  </si>
  <si>
    <t>Beatty et al</t>
  </si>
  <si>
    <t>British Marine Federdation</t>
  </si>
  <si>
    <t>Innovamar, 2011</t>
  </si>
  <si>
    <t>No data on NACE 77.34 and 52.22 available</t>
  </si>
  <si>
    <t>National Statistical, JRC (fishing), Eurostat (fish processing, wholesale &amp; retail), PRODCOM (share of human/animal)</t>
  </si>
  <si>
    <t>Marine Fishing Economic Survey, 2011</t>
  </si>
  <si>
    <t>National Statistical, where not possible JRC (fishing), PRODCOM (share of human/animal)</t>
  </si>
  <si>
    <t>Innovamar, 2011; Data includes 2.1 and 2.2 and 2.3</t>
  </si>
  <si>
    <t>National Statistical completed with Eurostat, (agriculture in coastal NUTS-2 and percentage saline soils.</t>
  </si>
  <si>
    <t>(data for NACE 55.10, 55.20, 55.30, 55.90)</t>
  </si>
  <si>
    <t>European Cruise Council, data for 2010</t>
  </si>
  <si>
    <t>Amadeus, 2010</t>
  </si>
  <si>
    <t>at least 7</t>
  </si>
  <si>
    <t>Shipbuilding and repair</t>
  </si>
  <si>
    <t>Fisheries for human consumption</t>
  </si>
  <si>
    <t>Fisheries for animal consumption</t>
  </si>
  <si>
    <t>Desalination</t>
  </si>
  <si>
    <t>SMEs</t>
  </si>
  <si>
    <t>Combination of national statistics and Eurostat</t>
  </si>
  <si>
    <t>No data on NACE 09.10.</t>
  </si>
  <si>
    <t>data for 2009</t>
  </si>
  <si>
    <t>European Cruise council</t>
  </si>
  <si>
    <t>Mining</t>
  </si>
  <si>
    <t>Baltic</t>
  </si>
  <si>
    <t>Northsea</t>
  </si>
  <si>
    <t>Mediterranean</t>
  </si>
  <si>
    <t>Sea basin weight(taken from country fiches)</t>
  </si>
  <si>
    <t>Employment (*1000)</t>
  </si>
  <si>
    <t>Number of enterprises</t>
  </si>
  <si>
    <t>Water projects</t>
  </si>
  <si>
    <t>1.1</t>
  </si>
  <si>
    <t>1.2</t>
  </si>
  <si>
    <t>1.3</t>
  </si>
  <si>
    <t>1.4</t>
  </si>
  <si>
    <t>2. Food, nutrition, health and ecosystem services</t>
  </si>
  <si>
    <t>Fish for human consumption</t>
  </si>
  <si>
    <t>Fish for animal feeding</t>
  </si>
  <si>
    <t>2.3</t>
  </si>
  <si>
    <t>2.4</t>
  </si>
  <si>
    <t>2.5</t>
  </si>
  <si>
    <t>3.1</t>
  </si>
  <si>
    <t>3.2</t>
  </si>
  <si>
    <t>3.3</t>
  </si>
  <si>
    <t>3.4</t>
  </si>
  <si>
    <t>3.5</t>
  </si>
  <si>
    <t>3.6</t>
  </si>
  <si>
    <t>3.7</t>
  </si>
  <si>
    <t>4.1</t>
  </si>
  <si>
    <t>4.2</t>
  </si>
  <si>
    <t>4.3</t>
  </si>
  <si>
    <t>5.1 – 5.2</t>
  </si>
  <si>
    <t>6.1</t>
  </si>
  <si>
    <t>6.2</t>
  </si>
  <si>
    <t>6.3</t>
  </si>
  <si>
    <t>No split between sea basins given by COGEA</t>
  </si>
  <si>
    <t>Taken from country fiche dated 01-08-2013</t>
  </si>
  <si>
    <t>Maritime Economic Activity</t>
  </si>
  <si>
    <t>GVA (€, billion)</t>
  </si>
  <si>
    <t>NORTH</t>
  </si>
  <si>
    <t>BALTIC</t>
  </si>
  <si>
    <t>Shipbuilding and ship repair</t>
  </si>
  <si>
    <t>Securing fresh water supply</t>
  </si>
  <si>
    <t>Coastal protection, protection of habitat</t>
  </si>
  <si>
    <t>Traceability and security of goods supply chains, Prevent and protect against illegal movement of people and goods</t>
  </si>
  <si>
    <t>22,639//46,900</t>
  </si>
  <si>
    <t>Since 99% of IE's total imports and exports by volume are transported via the Sea, In: Ireland's Ocean Economy 2007. P. 18.; employment based on Eurofund, European Industrial Relations observatory online</t>
  </si>
  <si>
    <t>Aggregation</t>
  </si>
  <si>
    <t>Assign non-specified relative to specified</t>
  </si>
  <si>
    <t>Sea-basin</t>
  </si>
  <si>
    <t>Atlantic Arc</t>
  </si>
  <si>
    <t>Non-specified</t>
  </si>
  <si>
    <t xml:space="preserve">Regional allocation </t>
  </si>
  <si>
    <t>(these columns transferred to Database file)</t>
  </si>
  <si>
    <t>(in %) that applies to employment and GVA data</t>
  </si>
  <si>
    <t>North East</t>
  </si>
  <si>
    <t>Yorkshire, Humber</t>
  </si>
  <si>
    <t>East Midlands</t>
  </si>
  <si>
    <t>East of England</t>
  </si>
  <si>
    <t>South East England</t>
  </si>
  <si>
    <t>North West</t>
  </si>
  <si>
    <t xml:space="preserve">South West England </t>
  </si>
  <si>
    <t>Scotland</t>
  </si>
  <si>
    <t xml:space="preserve">Scotland </t>
  </si>
  <si>
    <t>Wales</t>
  </si>
  <si>
    <t>Other / Unspecified</t>
  </si>
  <si>
    <t>0.</t>
  </si>
  <si>
    <t>1.</t>
  </si>
  <si>
    <t>Maritime Transport and shipbuilding</t>
  </si>
  <si>
    <t>2.</t>
  </si>
  <si>
    <t>Food, nutrition, health and eco-system services</t>
  </si>
  <si>
    <t xml:space="preserve">2.1 </t>
  </si>
  <si>
    <t xml:space="preserve">2.2 </t>
  </si>
  <si>
    <t xml:space="preserve">2.4 </t>
  </si>
  <si>
    <t>3.</t>
  </si>
  <si>
    <t>Energy and raw materials</t>
  </si>
  <si>
    <t xml:space="preserve">Offshore oil and gas </t>
  </si>
  <si>
    <t>4.</t>
  </si>
  <si>
    <t>Leisure, working and living</t>
  </si>
  <si>
    <t xml:space="preserve">4.1 </t>
  </si>
  <si>
    <t xml:space="preserve">Yachting and marinas </t>
  </si>
  <si>
    <t>5.</t>
  </si>
  <si>
    <t>5.1</t>
  </si>
  <si>
    <t>6.</t>
  </si>
  <si>
    <t>Maritime Monitoring and Surveillance</t>
  </si>
  <si>
    <t>Assigned &amp; corrrected to 100%</t>
  </si>
  <si>
    <t>Basque</t>
  </si>
  <si>
    <t>Canary</t>
  </si>
  <si>
    <t>Catalonia</t>
  </si>
  <si>
    <t>Valencia</t>
  </si>
  <si>
    <t>Baleares</t>
  </si>
  <si>
    <t>Andalucia</t>
  </si>
  <si>
    <t>Ceuta</t>
  </si>
  <si>
    <t>non-maritime</t>
  </si>
  <si>
    <t>Non-spec</t>
  </si>
  <si>
    <t>(all Atlantic)</t>
  </si>
  <si>
    <t>(all Mediterranean)</t>
  </si>
  <si>
    <t>(assigned fully to Mediterranean as per country fiche)</t>
  </si>
  <si>
    <t>Aggregation to 100%</t>
  </si>
  <si>
    <t>Haute Norm</t>
  </si>
  <si>
    <t>Basse Norm</t>
  </si>
  <si>
    <t>Pays Loire</t>
  </si>
  <si>
    <t>Poitou-Cha</t>
  </si>
  <si>
    <t>Languedoc-Rouss</t>
  </si>
  <si>
    <t>Provence Alpes Code d'Azur</t>
  </si>
  <si>
    <t>Nord-Pas de Calais</t>
  </si>
  <si>
    <t>(Seine/Oise)</t>
  </si>
  <si>
    <t>(Rhone/Saone)</t>
  </si>
  <si>
    <t>(Rhine)</t>
  </si>
  <si>
    <t>Calculation of GVA and employment by sea basin</t>
  </si>
  <si>
    <t>Readme</t>
  </si>
  <si>
    <t>this worksheet</t>
  </si>
  <si>
    <t>Sea basin split UK-ES-FR</t>
  </si>
  <si>
    <t>shares per sea basin per MEA for countries bordering multiple sea basins - taken from the respective country fiches and corrected to 100%</t>
  </si>
  <si>
    <t>Output all sources new format</t>
  </si>
  <si>
    <t>data from subsequent sheet formatted in tables as per country fiches Atlantic study. Also calculation of Atlantic shares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</si>
</sst>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_-;\-* #,##0.00_-;_-* &quot;-&quot;??_-;_-@_-"/>
    <numFmt numFmtId="165" formatCode="#,##0.0"/>
    <numFmt numFmtId="166" formatCode="dd\.mm\.yy"/>
    <numFmt numFmtId="167" formatCode="0.0%"/>
    <numFmt numFmtId="168" formatCode="#,##0.000"/>
    <numFmt numFmtId="169" formatCode="#,##0.0000"/>
    <numFmt numFmtId="170" formatCode="0.0"/>
  </numFmts>
  <fonts count="63" x14ac:knownFonts="1">
    <font>
      <sz val="11"/>
      <color theme="1"/>
      <name val="Calibri"/>
      <family val="2"/>
      <scheme val="minor"/>
    </font>
    <font>
      <b/>
      <sz val="11"/>
      <color theme="1"/>
      <name val="Calibri"/>
      <family val="2"/>
      <scheme val="minor"/>
    </font>
    <font>
      <sz val="10"/>
      <name val="Arial"/>
      <family val="2"/>
    </font>
    <font>
      <b/>
      <sz val="11"/>
      <name val="Arial"/>
      <family val="2"/>
    </font>
    <font>
      <sz val="11"/>
      <name val="Arial"/>
      <family val="2"/>
    </font>
    <font>
      <sz val="10"/>
      <name val="Arial"/>
      <family val="2"/>
    </font>
    <font>
      <b/>
      <sz val="10"/>
      <name val="Arial"/>
      <family val="2"/>
    </font>
    <font>
      <b/>
      <sz val="9"/>
      <color rgb="FF000000"/>
      <name val="Calibri"/>
      <family val="2"/>
      <scheme val="minor"/>
    </font>
    <font>
      <b/>
      <sz val="9"/>
      <color theme="1"/>
      <name val="Calibri"/>
      <family val="2"/>
      <scheme val="minor"/>
    </font>
    <font>
      <sz val="9"/>
      <color rgb="FFFFFFFF"/>
      <name val="Calibri"/>
      <family val="2"/>
      <scheme val="minor"/>
    </font>
    <font>
      <b/>
      <sz val="9"/>
      <color rgb="FFFFFFFF"/>
      <name val="Calibri"/>
      <family val="2"/>
      <scheme val="minor"/>
    </font>
    <font>
      <sz val="9"/>
      <color rgb="FF000000"/>
      <name val="Calibri"/>
      <family val="2"/>
      <scheme val="minor"/>
    </font>
    <font>
      <i/>
      <sz val="9"/>
      <color rgb="FF000000"/>
      <name val="Calibri"/>
      <family val="2"/>
      <scheme val="minor"/>
    </font>
    <font>
      <sz val="11"/>
      <color theme="1"/>
      <name val="Calibri"/>
      <family val="2"/>
      <scheme val="minor"/>
    </font>
    <font>
      <sz val="9"/>
      <color theme="1"/>
      <name val="Calibri"/>
      <family val="2"/>
      <scheme val="minor"/>
    </font>
    <font>
      <b/>
      <sz val="12"/>
      <name val="Arial"/>
      <family val="2"/>
    </font>
    <font>
      <b/>
      <sz val="12"/>
      <color theme="1"/>
      <name val="Calibri"/>
      <family val="2"/>
      <scheme val="minor"/>
    </font>
    <font>
      <i/>
      <sz val="11"/>
      <color theme="1"/>
      <name val="Calibri"/>
      <family val="2"/>
      <scheme val="minor"/>
    </font>
    <font>
      <b/>
      <i/>
      <sz val="9"/>
      <color theme="1"/>
      <name val="Calibri"/>
      <family val="2"/>
      <scheme val="minor"/>
    </font>
    <font>
      <b/>
      <sz val="14"/>
      <color theme="1"/>
      <name val="Calibri"/>
      <family val="2"/>
      <scheme val="minor"/>
    </font>
    <font>
      <sz val="11"/>
      <name val="Arial"/>
      <family val="2"/>
    </font>
    <font>
      <sz val="8"/>
      <name val="Arial"/>
      <family val="2"/>
    </font>
    <font>
      <b/>
      <sz val="16"/>
      <color theme="1"/>
      <name val="Calibri"/>
      <family val="2"/>
      <scheme val="minor"/>
    </font>
    <font>
      <sz val="11"/>
      <color rgb="FFFF0000"/>
      <name val="Calibri"/>
      <family val="2"/>
      <scheme val="minor"/>
    </font>
    <font>
      <u/>
      <sz val="11"/>
      <color theme="10"/>
      <name val="Calibri"/>
      <family val="2"/>
      <scheme val="minor"/>
    </font>
    <font>
      <b/>
      <sz val="11"/>
      <color rgb="FF000000"/>
      <name val="Calibri"/>
      <family val="2"/>
      <scheme val="minor"/>
    </font>
    <font>
      <sz val="11"/>
      <color rgb="FF000000"/>
      <name val="Calibri"/>
      <family val="2"/>
      <scheme val="minor"/>
    </font>
    <font>
      <u/>
      <sz val="8"/>
      <color theme="10"/>
      <name val="Arial"/>
      <family val="2"/>
    </font>
    <font>
      <b/>
      <sz val="14"/>
      <name val="Arial"/>
      <family val="2"/>
    </font>
    <font>
      <b/>
      <sz val="16"/>
      <name val="Arial"/>
      <family val="2"/>
    </font>
    <font>
      <b/>
      <sz val="11"/>
      <color theme="0"/>
      <name val="Calibri"/>
      <family val="2"/>
      <scheme val="minor"/>
    </font>
    <font>
      <b/>
      <i/>
      <sz val="11"/>
      <color theme="1"/>
      <name val="Calibri"/>
      <family val="2"/>
      <scheme val="minor"/>
    </font>
    <font>
      <sz val="10"/>
      <color theme="1"/>
      <name val="Calibri"/>
      <family val="2"/>
      <scheme val="minor"/>
    </font>
    <font>
      <b/>
      <sz val="11"/>
      <name val="Calibri"/>
      <family val="2"/>
      <scheme val="minor"/>
    </font>
    <font>
      <sz val="11"/>
      <name val="Calibri"/>
      <family val="2"/>
      <scheme val="minor"/>
    </font>
    <font>
      <sz val="11"/>
      <color indexed="63"/>
      <name val="Arial"/>
      <family val="2"/>
    </font>
    <font>
      <b/>
      <sz val="8"/>
      <color rgb="FF566471"/>
      <name val="Tahoma"/>
      <family val="2"/>
    </font>
    <font>
      <i/>
      <vertAlign val="superscript"/>
      <sz val="9"/>
      <color rgb="FF000000"/>
      <name val="Calibri"/>
      <family val="2"/>
      <scheme val="minor"/>
    </font>
    <font>
      <i/>
      <sz val="11"/>
      <name val="Calibri"/>
      <family val="2"/>
      <scheme val="minor"/>
    </font>
    <font>
      <b/>
      <sz val="8"/>
      <color indexed="81"/>
      <name val="Tahoma"/>
      <family val="2"/>
    </font>
    <font>
      <sz val="8"/>
      <color indexed="81"/>
      <name val="Tahoma"/>
      <family val="2"/>
    </font>
    <font>
      <b/>
      <sz val="11"/>
      <color rgb="FF324649"/>
      <name val="Arial"/>
      <family val="2"/>
    </font>
    <font>
      <b/>
      <sz val="8"/>
      <color rgb="FFFFFFFF"/>
      <name val="Arial"/>
      <family val="2"/>
    </font>
    <font>
      <b/>
      <sz val="8"/>
      <color theme="1"/>
      <name val="Arial"/>
      <family val="2"/>
    </font>
    <font>
      <sz val="8"/>
      <color theme="1"/>
      <name val="Arial"/>
      <family val="2"/>
    </font>
    <font>
      <sz val="8"/>
      <color rgb="FF000000"/>
      <name val="Arial"/>
      <family val="2"/>
    </font>
    <font>
      <b/>
      <sz val="8"/>
      <color rgb="FF000000"/>
      <name val="Arial"/>
      <family val="2"/>
    </font>
    <font>
      <b/>
      <sz val="9"/>
      <color indexed="81"/>
      <name val="Tahoma"/>
      <charset val="1"/>
    </font>
    <font>
      <sz val="9"/>
      <color indexed="81"/>
      <name val="Tahoma"/>
      <charset val="1"/>
    </font>
    <font>
      <sz val="8"/>
      <color indexed="63"/>
      <name val="Arial"/>
    </font>
    <font>
      <b/>
      <sz val="8"/>
      <color indexed="63"/>
      <name val="Arial"/>
    </font>
    <font>
      <sz val="8"/>
      <color indexed="55"/>
      <name val="Arial"/>
    </font>
    <font>
      <i/>
      <sz val="8"/>
      <color indexed="63"/>
      <name val="Arial"/>
    </font>
    <font>
      <b/>
      <sz val="7"/>
      <color theme="1"/>
      <name val="Times New Roman"/>
      <family val="1"/>
    </font>
    <font>
      <b/>
      <sz val="8"/>
      <name val="Arial"/>
      <family val="2"/>
    </font>
    <font>
      <b/>
      <sz val="9"/>
      <color indexed="81"/>
      <name val="Tahoma"/>
      <family val="2"/>
    </font>
    <font>
      <sz val="9"/>
      <color indexed="81"/>
      <name val="Tahoma"/>
      <family val="2"/>
    </font>
    <font>
      <sz val="9"/>
      <color rgb="FFFF0000"/>
      <name val="Calibri"/>
      <family val="2"/>
      <scheme val="minor"/>
    </font>
    <font>
      <b/>
      <sz val="9"/>
      <color rgb="FFFF0000"/>
      <name val="Calibri"/>
      <family val="2"/>
      <scheme val="minor"/>
    </font>
    <font>
      <sz val="8"/>
      <color rgb="FFFF0000"/>
      <name val="Arial"/>
      <family val="2"/>
    </font>
    <font>
      <b/>
      <sz val="10"/>
      <color rgb="FF000000"/>
      <name val="Calibri"/>
      <family val="2"/>
      <scheme val="minor"/>
    </font>
    <font>
      <b/>
      <sz val="10"/>
      <color rgb="FFFFFFFF"/>
      <name val="Calibri"/>
      <family val="2"/>
      <scheme val="minor"/>
    </font>
    <font>
      <sz val="10"/>
      <color rgb="FF000000"/>
      <name val="Calibri"/>
      <family val="2"/>
      <scheme val="minor"/>
    </font>
  </fonts>
  <fills count="35">
    <fill>
      <patternFill patternType="none"/>
    </fill>
    <fill>
      <patternFill patternType="gray125"/>
    </fill>
    <fill>
      <patternFill patternType="solid">
        <fgColor rgb="FFFFFF00"/>
        <bgColor indexed="64"/>
      </patternFill>
    </fill>
    <fill>
      <patternFill patternType="solid">
        <fgColor indexed="44"/>
        <bgColor indexed="64"/>
      </patternFill>
    </fill>
    <fill>
      <patternFill patternType="solid">
        <fgColor rgb="FF00B050"/>
        <bgColor indexed="64"/>
      </patternFill>
    </fill>
    <fill>
      <patternFill patternType="solid">
        <fgColor theme="5" tint="0.79998168889431442"/>
        <bgColor indexed="64"/>
      </patternFill>
    </fill>
    <fill>
      <patternFill patternType="solid">
        <fgColor rgb="FFFFC000"/>
        <bgColor indexed="64"/>
      </patternFill>
    </fill>
    <fill>
      <patternFill patternType="solid">
        <fgColor theme="8" tint="0.39997558519241921"/>
        <bgColor indexed="64"/>
      </patternFill>
    </fill>
    <fill>
      <patternFill patternType="solid">
        <fgColor rgb="FFDBE5F1"/>
        <bgColor indexed="64"/>
      </patternFill>
    </fill>
    <fill>
      <patternFill patternType="solid">
        <fgColor rgb="FF0070C0"/>
        <bgColor indexed="64"/>
      </patternFill>
    </fill>
    <fill>
      <patternFill patternType="solid">
        <fgColor rgb="FF006DB6"/>
        <bgColor indexed="64"/>
      </patternFill>
    </fill>
    <fill>
      <patternFill patternType="solid">
        <fgColor theme="3" tint="0.79998168889431442"/>
        <bgColor indexed="64"/>
      </patternFill>
    </fill>
    <fill>
      <patternFill patternType="solid">
        <fgColor rgb="FF92D05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FDE9D9"/>
        <bgColor indexed="64"/>
      </patternFill>
    </fill>
    <fill>
      <patternFill patternType="solid">
        <fgColor rgb="FFDBEEF3"/>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2" tint="0.499984740745262"/>
        <bgColor indexed="64"/>
      </patternFill>
    </fill>
    <fill>
      <patternFill patternType="solid">
        <fgColor theme="3" tint="0.39994506668294322"/>
        <bgColor indexed="64"/>
      </patternFill>
    </fill>
    <fill>
      <patternFill patternType="solid">
        <fgColor theme="1"/>
        <bgColor indexed="64"/>
      </patternFill>
    </fill>
    <fill>
      <patternFill patternType="solid">
        <fgColor theme="0"/>
        <bgColor indexed="64"/>
      </patternFill>
    </fill>
    <fill>
      <patternFill patternType="solid">
        <fgColor theme="2" tint="-0.249977111117893"/>
        <bgColor indexed="64"/>
      </patternFill>
    </fill>
    <fill>
      <patternFill patternType="solid">
        <fgColor indexed="48"/>
        <bgColor indexed="64"/>
      </patternFill>
    </fill>
    <fill>
      <patternFill patternType="solid">
        <fgColor indexed="40"/>
        <bgColor indexed="64"/>
      </patternFill>
    </fill>
    <fill>
      <patternFill patternType="solid">
        <fgColor theme="6" tint="0.39997558519241921"/>
        <bgColor indexed="64"/>
      </patternFill>
    </fill>
    <fill>
      <patternFill patternType="solid">
        <fgColor rgb="FF365F91"/>
        <bgColor indexed="64"/>
      </patternFill>
    </fill>
  </fills>
  <borders count="116">
    <border>
      <left/>
      <right/>
      <top/>
      <bottom/>
      <diagonal/>
    </border>
    <border>
      <left style="thin">
        <color indexed="8"/>
      </left>
      <right style="thin">
        <color indexed="8"/>
      </right>
      <top style="thin">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medium">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64"/>
      </left>
      <right/>
      <top/>
      <bottom/>
      <diagonal/>
    </border>
    <border>
      <left style="thin">
        <color indexed="64"/>
      </left>
      <right style="thin">
        <color indexed="8"/>
      </right>
      <top style="thin">
        <color indexed="8"/>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8"/>
      </top>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8"/>
      </left>
      <right/>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thin">
        <color indexed="64"/>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bottom style="thin">
        <color indexed="8"/>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style="medium">
        <color indexed="64"/>
      </top>
      <bottom/>
      <diagonal/>
    </border>
    <border>
      <left style="medium">
        <color indexed="64"/>
      </left>
      <right style="thin">
        <color indexed="64"/>
      </right>
      <top/>
      <bottom style="thin">
        <color indexed="64"/>
      </bottom>
      <diagonal/>
    </border>
    <border>
      <left style="thin">
        <color indexed="64"/>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right style="double">
        <color indexed="64"/>
      </right>
      <top style="double">
        <color indexed="64"/>
      </top>
      <bottom style="double">
        <color indexed="64"/>
      </bottom>
      <diagonal/>
    </border>
    <border>
      <left style="medium">
        <color rgb="FF006DB6"/>
      </left>
      <right style="medium">
        <color rgb="FF006DB6"/>
      </right>
      <top style="medium">
        <color rgb="FF006DB6"/>
      </top>
      <bottom style="medium">
        <color rgb="FF006DB6"/>
      </bottom>
      <diagonal/>
    </border>
    <border>
      <left/>
      <right/>
      <top style="medium">
        <color rgb="FF006DB6"/>
      </top>
      <bottom style="medium">
        <color rgb="FF006DB6"/>
      </bottom>
      <diagonal/>
    </border>
    <border>
      <left style="medium">
        <color indexed="64"/>
      </left>
      <right style="thin">
        <color indexed="64"/>
      </right>
      <top style="medium">
        <color indexed="64"/>
      </top>
      <bottom/>
      <diagonal/>
    </border>
    <border>
      <left style="medium">
        <color rgb="FF006DB6"/>
      </left>
      <right style="medium">
        <color rgb="FF006DB6"/>
      </right>
      <top style="medium">
        <color rgb="FF006DB6"/>
      </top>
      <bottom/>
      <diagonal/>
    </border>
    <border>
      <left style="medium">
        <color rgb="FF006DB6"/>
      </left>
      <right style="medium">
        <color rgb="FF006DB6"/>
      </right>
      <top/>
      <bottom style="medium">
        <color rgb="FF006DB6"/>
      </bottom>
      <diagonal/>
    </border>
    <border>
      <left/>
      <right/>
      <top/>
      <bottom style="medium">
        <color rgb="FF006DB6"/>
      </bottom>
      <diagonal/>
    </border>
    <border>
      <left style="medium">
        <color rgb="FF006DB6"/>
      </left>
      <right style="medium">
        <color rgb="FF006DB6"/>
      </right>
      <top/>
      <bottom/>
      <diagonal/>
    </border>
    <border>
      <left style="thin">
        <color indexed="9"/>
      </left>
      <right style="thin">
        <color indexed="9"/>
      </right>
      <top style="thin">
        <color indexed="9"/>
      </top>
      <bottom style="thin">
        <color indexed="9"/>
      </bottom>
      <diagonal/>
    </border>
    <border>
      <left style="medium">
        <color indexed="64"/>
      </left>
      <right style="thin">
        <color indexed="8"/>
      </right>
      <top style="thin">
        <color indexed="8"/>
      </top>
      <bottom style="medium">
        <color indexed="64"/>
      </bottom>
      <diagonal/>
    </border>
    <border>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style="thin">
        <color indexed="64"/>
      </top>
      <bottom/>
      <diagonal/>
    </border>
    <border>
      <left style="thick">
        <color indexed="64"/>
      </left>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diagonal/>
    </border>
    <border>
      <left style="thin">
        <color indexed="64"/>
      </left>
      <right style="thick">
        <color indexed="64"/>
      </right>
      <top/>
      <bottom style="thick">
        <color indexed="64"/>
      </bottom>
      <diagonal/>
    </border>
    <border>
      <left/>
      <right style="medium">
        <color rgb="FF000000"/>
      </right>
      <top style="medium">
        <color indexed="64"/>
      </top>
      <bottom/>
      <diagonal/>
    </border>
    <border>
      <left style="medium">
        <color indexed="64"/>
      </left>
      <right/>
      <top/>
      <bottom style="medium">
        <color rgb="FF000000"/>
      </bottom>
      <diagonal/>
    </border>
    <border>
      <left/>
      <right style="medium">
        <color rgb="FF000000"/>
      </right>
      <top/>
      <bottom style="medium">
        <color rgb="FF000000"/>
      </bottom>
      <diagonal/>
    </border>
    <border>
      <left/>
      <right style="medium">
        <color rgb="FF000000"/>
      </right>
      <top style="medium">
        <color indexed="64"/>
      </top>
      <bottom style="medium">
        <color indexed="64"/>
      </bottom>
      <diagonal/>
    </border>
    <border>
      <left/>
      <right style="medium">
        <color rgb="FF000000"/>
      </right>
      <top/>
      <bottom style="medium">
        <color indexed="64"/>
      </bottom>
      <diagonal/>
    </border>
    <border>
      <left style="medium">
        <color rgb="FF000000"/>
      </left>
      <right/>
      <top style="medium">
        <color indexed="64"/>
      </top>
      <bottom style="medium">
        <color indexed="64"/>
      </bottom>
      <diagonal/>
    </border>
  </borders>
  <cellStyleXfs count="10">
    <xf numFmtId="0" fontId="0" fillId="0" borderId="0"/>
    <xf numFmtId="164" fontId="13" fillId="0" borderId="0" applyFont="0" applyFill="0" applyBorder="0" applyAlignment="0" applyProtection="0"/>
    <xf numFmtId="0" fontId="4" fillId="0" borderId="0"/>
    <xf numFmtId="9" fontId="13" fillId="0" borderId="0" applyFont="0" applyFill="0" applyBorder="0" applyAlignment="0" applyProtection="0"/>
    <xf numFmtId="0" fontId="5" fillId="0" borderId="0"/>
    <xf numFmtId="0" fontId="20" fillId="0" borderId="0"/>
    <xf numFmtId="9" fontId="20" fillId="0" borderId="0" applyFont="0" applyFill="0" applyBorder="0" applyAlignment="0" applyProtection="0"/>
    <xf numFmtId="0" fontId="24" fillId="0" borderId="0" applyNumberFormat="0" applyFill="0" applyBorder="0" applyAlignment="0" applyProtection="0"/>
    <xf numFmtId="0" fontId="2" fillId="0" borderId="0"/>
    <xf numFmtId="9" fontId="4" fillId="0" borderId="0" applyFont="0" applyFill="0" applyBorder="0" applyAlignment="0" applyProtection="0"/>
  </cellStyleXfs>
  <cellXfs count="907">
    <xf numFmtId="0" fontId="0" fillId="0" borderId="0" xfId="0"/>
    <xf numFmtId="0" fontId="3" fillId="2" borderId="0" xfId="0" applyFont="1" applyFill="1"/>
    <xf numFmtId="0" fontId="4" fillId="0" borderId="0" xfId="0" applyFont="1"/>
    <xf numFmtId="0" fontId="2" fillId="3" borderId="1" xfId="0" applyNumberFormat="1" applyFont="1" applyFill="1" applyBorder="1" applyAlignment="1"/>
    <xf numFmtId="0" fontId="1" fillId="4" borderId="0" xfId="0" applyFont="1" applyFill="1"/>
    <xf numFmtId="0" fontId="1" fillId="2" borderId="0" xfId="0" applyFont="1" applyFill="1"/>
    <xf numFmtId="0" fontId="6" fillId="5" borderId="0" xfId="0" applyNumberFormat="1" applyFont="1" applyFill="1" applyBorder="1" applyAlignment="1"/>
    <xf numFmtId="0" fontId="6" fillId="6" borderId="0" xfId="0" applyNumberFormat="1" applyFont="1" applyFill="1" applyBorder="1" applyAlignment="1"/>
    <xf numFmtId="165" fontId="5" fillId="0" borderId="1" xfId="0" applyNumberFormat="1" applyFont="1" applyFill="1" applyBorder="1" applyAlignment="1"/>
    <xf numFmtId="0" fontId="0" fillId="0" borderId="0" xfId="0"/>
    <xf numFmtId="0" fontId="3" fillId="2" borderId="0" xfId="0" applyFont="1" applyFill="1"/>
    <xf numFmtId="0" fontId="4" fillId="0" borderId="0" xfId="0" applyFont="1"/>
    <xf numFmtId="0" fontId="5" fillId="3" borderId="1" xfId="0" applyNumberFormat="1" applyFont="1" applyFill="1" applyBorder="1" applyAlignment="1"/>
    <xf numFmtId="0" fontId="1" fillId="4" borderId="0" xfId="0" applyFont="1" applyFill="1"/>
    <xf numFmtId="0" fontId="1" fillId="2" borderId="0" xfId="0" applyFont="1" applyFill="1"/>
    <xf numFmtId="0" fontId="6" fillId="5" borderId="0" xfId="0" applyNumberFormat="1" applyFont="1" applyFill="1" applyBorder="1" applyAlignment="1"/>
    <xf numFmtId="0" fontId="6" fillId="6" borderId="0" xfId="0" applyNumberFormat="1" applyFont="1" applyFill="1" applyBorder="1" applyAlignment="1"/>
    <xf numFmtId="0" fontId="6" fillId="3" borderId="1" xfId="0" applyNumberFormat="1" applyFont="1" applyFill="1" applyBorder="1" applyAlignment="1"/>
    <xf numFmtId="3" fontId="5" fillId="0" borderId="1" xfId="0" applyNumberFormat="1" applyFont="1" applyFill="1" applyBorder="1" applyAlignment="1"/>
    <xf numFmtId="0" fontId="5" fillId="0" borderId="1" xfId="0" applyNumberFormat="1" applyFont="1" applyFill="1" applyBorder="1" applyAlignment="1"/>
    <xf numFmtId="4" fontId="5" fillId="0" borderId="1" xfId="0" applyNumberFormat="1" applyFont="1" applyFill="1" applyBorder="1" applyAlignment="1"/>
    <xf numFmtId="0" fontId="6" fillId="7" borderId="0" xfId="0" applyNumberFormat="1" applyFont="1" applyFill="1" applyBorder="1" applyAlignment="1"/>
    <xf numFmtId="0" fontId="6" fillId="0" borderId="0" xfId="0" applyNumberFormat="1" applyFont="1" applyFill="1" applyBorder="1" applyAlignment="1"/>
    <xf numFmtId="0" fontId="1" fillId="0" borderId="0" xfId="0" applyFont="1"/>
    <xf numFmtId="0" fontId="14" fillId="0" borderId="0" xfId="0" applyFont="1"/>
    <xf numFmtId="0" fontId="16" fillId="4" borderId="0" xfId="0" applyFont="1" applyFill="1"/>
    <xf numFmtId="0" fontId="0" fillId="0" borderId="0" xfId="0" applyAlignment="1">
      <alignment vertical="center"/>
    </xf>
    <xf numFmtId="0" fontId="0" fillId="6" borderId="0" xfId="0" applyFill="1"/>
    <xf numFmtId="0" fontId="4" fillId="0" borderId="0" xfId="2"/>
    <xf numFmtId="0" fontId="5" fillId="3" borderId="1" xfId="2" applyNumberFormat="1" applyFont="1" applyFill="1" applyBorder="1" applyAlignment="1"/>
    <xf numFmtId="0" fontId="5" fillId="0" borderId="1" xfId="2" applyNumberFormat="1" applyFont="1" applyFill="1" applyBorder="1" applyAlignment="1"/>
    <xf numFmtId="165" fontId="5" fillId="0" borderId="1" xfId="2" applyNumberFormat="1" applyFont="1" applyFill="1" applyBorder="1" applyAlignment="1"/>
    <xf numFmtId="4" fontId="5" fillId="0" borderId="1" xfId="2" applyNumberFormat="1" applyFont="1" applyFill="1" applyBorder="1" applyAlignment="1"/>
    <xf numFmtId="3" fontId="5" fillId="0" borderId="1" xfId="2" applyNumberFormat="1" applyFont="1" applyFill="1" applyBorder="1" applyAlignment="1"/>
    <xf numFmtId="0" fontId="5" fillId="0" borderId="0" xfId="0" applyNumberFormat="1" applyFont="1" applyFill="1" applyBorder="1" applyAlignment="1"/>
    <xf numFmtId="0" fontId="4" fillId="0" borderId="0" xfId="2"/>
    <xf numFmtId="0" fontId="5" fillId="3" borderId="1" xfId="2" applyNumberFormat="1" applyFont="1" applyFill="1" applyBorder="1" applyAlignment="1"/>
    <xf numFmtId="0" fontId="5" fillId="0" borderId="1" xfId="2" applyNumberFormat="1" applyFont="1" applyFill="1" applyBorder="1" applyAlignment="1"/>
    <xf numFmtId="165" fontId="5" fillId="0" borderId="1" xfId="2" applyNumberFormat="1" applyFont="1" applyFill="1" applyBorder="1" applyAlignment="1"/>
    <xf numFmtId="3" fontId="5" fillId="0" borderId="1" xfId="2" applyNumberFormat="1" applyFont="1" applyFill="1" applyBorder="1" applyAlignment="1"/>
    <xf numFmtId="0" fontId="4" fillId="0" borderId="0" xfId="2"/>
    <xf numFmtId="0" fontId="5" fillId="3" borderId="1" xfId="2" applyNumberFormat="1" applyFont="1" applyFill="1" applyBorder="1" applyAlignment="1"/>
    <xf numFmtId="0" fontId="5" fillId="0" borderId="1" xfId="2" applyNumberFormat="1" applyFont="1" applyFill="1" applyBorder="1" applyAlignment="1"/>
    <xf numFmtId="165" fontId="5" fillId="0" borderId="1" xfId="2" applyNumberFormat="1" applyFont="1" applyFill="1" applyBorder="1" applyAlignment="1"/>
    <xf numFmtId="4" fontId="5" fillId="0" borderId="1" xfId="2" applyNumberFormat="1" applyFont="1" applyFill="1" applyBorder="1" applyAlignment="1"/>
    <xf numFmtId="3" fontId="5" fillId="0" borderId="1" xfId="2" applyNumberFormat="1" applyFont="1" applyFill="1" applyBorder="1" applyAlignment="1"/>
    <xf numFmtId="166" fontId="5" fillId="0" borderId="0" xfId="0" applyNumberFormat="1" applyFont="1" applyFill="1" applyBorder="1" applyAlignment="1"/>
    <xf numFmtId="0" fontId="3" fillId="6" borderId="16" xfId="0" applyNumberFormat="1" applyFont="1" applyFill="1" applyBorder="1" applyAlignment="1"/>
    <xf numFmtId="0" fontId="0" fillId="12" borderId="15" xfId="0" applyFill="1" applyBorder="1"/>
    <xf numFmtId="0" fontId="0" fillId="0" borderId="15" xfId="0" applyBorder="1"/>
    <xf numFmtId="0" fontId="3" fillId="6" borderId="18" xfId="0" applyNumberFormat="1" applyFont="1" applyFill="1" applyBorder="1" applyAlignment="1"/>
    <xf numFmtId="0" fontId="0" fillId="0" borderId="17" xfId="0" applyBorder="1"/>
    <xf numFmtId="0" fontId="0" fillId="0" borderId="0" xfId="0" applyBorder="1"/>
    <xf numFmtId="0" fontId="19" fillId="4" borderId="0" xfId="0" applyFont="1" applyFill="1"/>
    <xf numFmtId="3" fontId="0" fillId="0" borderId="15" xfId="0" applyNumberFormat="1" applyBorder="1"/>
    <xf numFmtId="0" fontId="1" fillId="13" borderId="15" xfId="0" applyFont="1" applyFill="1" applyBorder="1"/>
    <xf numFmtId="0" fontId="0" fillId="0" borderId="19" xfId="0" applyBorder="1"/>
    <xf numFmtId="0" fontId="0" fillId="0" borderId="20" xfId="0" applyBorder="1"/>
    <xf numFmtId="0" fontId="19" fillId="11" borderId="17" xfId="0" applyFont="1" applyFill="1" applyBorder="1"/>
    <xf numFmtId="0" fontId="19" fillId="2" borderId="17" xfId="0" applyFont="1" applyFill="1" applyBorder="1"/>
    <xf numFmtId="0" fontId="0" fillId="12" borderId="21" xfId="0" applyFill="1" applyBorder="1"/>
    <xf numFmtId="0" fontId="5" fillId="3" borderId="16" xfId="0" applyNumberFormat="1" applyFont="1" applyFill="1" applyBorder="1" applyAlignment="1"/>
    <xf numFmtId="9" fontId="0" fillId="0" borderId="15" xfId="3" applyFont="1" applyBorder="1"/>
    <xf numFmtId="0" fontId="0" fillId="0" borderId="0" xfId="0" applyFill="1" applyBorder="1"/>
    <xf numFmtId="0" fontId="0" fillId="0" borderId="15" xfId="0" applyBorder="1" applyAlignment="1">
      <alignment wrapText="1"/>
    </xf>
    <xf numFmtId="9" fontId="0" fillId="0" borderId="0" xfId="0" applyNumberFormat="1"/>
    <xf numFmtId="167" fontId="5" fillId="0" borderId="15" xfId="3" applyNumberFormat="1" applyFont="1" applyFill="1" applyBorder="1" applyAlignment="1"/>
    <xf numFmtId="167" fontId="0" fillId="0" borderId="15" xfId="3" applyNumberFormat="1" applyFont="1" applyBorder="1"/>
    <xf numFmtId="0" fontId="1" fillId="6" borderId="0" xfId="0" applyFont="1" applyFill="1"/>
    <xf numFmtId="9" fontId="0" fillId="2" borderId="0" xfId="0" applyNumberFormat="1" applyFill="1"/>
    <xf numFmtId="9" fontId="0" fillId="0" borderId="0" xfId="3" applyFont="1"/>
    <xf numFmtId="0" fontId="5" fillId="0" borderId="0" xfId="4"/>
    <xf numFmtId="0" fontId="5" fillId="0" borderId="0" xfId="4" applyAlignment="1">
      <alignment horizontal="right"/>
    </xf>
    <xf numFmtId="0" fontId="19" fillId="13" borderId="0" xfId="0" applyFont="1" applyFill="1"/>
    <xf numFmtId="9" fontId="5" fillId="0" borderId="1" xfId="3" applyFont="1" applyFill="1" applyBorder="1" applyAlignment="1"/>
    <xf numFmtId="0" fontId="1" fillId="0" borderId="0" xfId="0" applyNumberFormat="1" applyFont="1"/>
    <xf numFmtId="0" fontId="1" fillId="0" borderId="0" xfId="0" applyFont="1" applyAlignment="1">
      <alignment horizontal="center" vertical="center" wrapText="1"/>
    </xf>
    <xf numFmtId="0" fontId="1" fillId="0" borderId="0" xfId="0" applyFont="1" applyAlignment="1">
      <alignment vertical="center"/>
    </xf>
    <xf numFmtId="2" fontId="5" fillId="0" borderId="1" xfId="3" applyNumberFormat="1" applyFont="1" applyFill="1" applyBorder="1" applyAlignment="1"/>
    <xf numFmtId="0" fontId="20" fillId="0" borderId="0" xfId="5"/>
    <xf numFmtId="3" fontId="5" fillId="0" borderId="1" xfId="5" applyNumberFormat="1" applyFont="1" applyFill="1" applyBorder="1" applyAlignment="1"/>
    <xf numFmtId="0" fontId="5" fillId="3" borderId="1" xfId="5" applyNumberFormat="1" applyFont="1" applyFill="1" applyBorder="1" applyAlignment="1"/>
    <xf numFmtId="0" fontId="5" fillId="0" borderId="1" xfId="5" applyNumberFormat="1" applyFont="1" applyFill="1" applyBorder="1" applyAlignment="1"/>
    <xf numFmtId="9" fontId="0" fillId="0" borderId="0" xfId="6" applyFont="1"/>
    <xf numFmtId="1" fontId="0" fillId="0" borderId="0" xfId="6" applyNumberFormat="1" applyFont="1"/>
    <xf numFmtId="0" fontId="5" fillId="0" borderId="0" xfId="5" applyFont="1" applyFill="1" applyAlignment="1">
      <alignment wrapText="1"/>
    </xf>
    <xf numFmtId="0" fontId="5" fillId="0" borderId="0" xfId="5" applyFont="1" applyFill="1"/>
    <xf numFmtId="1" fontId="0" fillId="0" borderId="0" xfId="6" applyNumberFormat="1" applyFont="1" applyBorder="1"/>
    <xf numFmtId="0" fontId="5" fillId="0" borderId="0" xfId="5" applyNumberFormat="1" applyFont="1" applyFill="1" applyBorder="1" applyAlignment="1"/>
    <xf numFmtId="166" fontId="5" fillId="0" borderId="0" xfId="5" applyNumberFormat="1" applyFont="1" applyFill="1" applyBorder="1" applyAlignment="1"/>
    <xf numFmtId="9" fontId="1" fillId="0" borderId="0" xfId="3" applyFont="1" applyBorder="1"/>
    <xf numFmtId="0" fontId="0" fillId="2" borderId="0" xfId="0" applyFill="1"/>
    <xf numFmtId="9" fontId="0" fillId="2" borderId="0" xfId="3" applyFont="1" applyFill="1"/>
    <xf numFmtId="0" fontId="5" fillId="14" borderId="15" xfId="0" applyNumberFormat="1" applyFont="1" applyFill="1" applyBorder="1" applyAlignment="1"/>
    <xf numFmtId="0" fontId="0" fillId="14" borderId="15" xfId="0" applyFill="1" applyBorder="1"/>
    <xf numFmtId="3" fontId="0" fillId="14" borderId="15" xfId="0" applyNumberFormat="1" applyFill="1" applyBorder="1"/>
    <xf numFmtId="9" fontId="0" fillId="14" borderId="15" xfId="3" applyFont="1" applyFill="1" applyBorder="1"/>
    <xf numFmtId="3" fontId="5" fillId="14" borderId="15" xfId="0" applyNumberFormat="1" applyFont="1" applyFill="1" applyBorder="1" applyAlignment="1"/>
    <xf numFmtId="0" fontId="6" fillId="14" borderId="15" xfId="0" applyNumberFormat="1" applyFont="1" applyFill="1" applyBorder="1" applyAlignment="1"/>
    <xf numFmtId="0" fontId="19" fillId="15" borderId="0" xfId="0" applyFont="1" applyFill="1"/>
    <xf numFmtId="0" fontId="22" fillId="15" borderId="0" xfId="0" applyFont="1" applyFill="1"/>
    <xf numFmtId="0" fontId="15" fillId="6" borderId="12" xfId="0" applyNumberFormat="1" applyFont="1" applyFill="1" applyBorder="1" applyAlignment="1"/>
    <xf numFmtId="0" fontId="11" fillId="0" borderId="15" xfId="0" applyFont="1" applyBorder="1" applyAlignment="1">
      <alignment horizontal="left" vertical="center" wrapText="1"/>
    </xf>
    <xf numFmtId="0" fontId="10" fillId="9" borderId="15" xfId="0" applyFont="1" applyFill="1" applyBorder="1" applyAlignment="1">
      <alignment vertical="center" wrapText="1"/>
    </xf>
    <xf numFmtId="0" fontId="8" fillId="8" borderId="27" xfId="0" applyFont="1" applyFill="1" applyBorder="1" applyAlignment="1">
      <alignment horizontal="center" vertical="center" wrapText="1"/>
    </xf>
    <xf numFmtId="0" fontId="10" fillId="9" borderId="27" xfId="0" applyFont="1" applyFill="1" applyBorder="1" applyAlignment="1">
      <alignment horizontal="left" vertical="center" wrapText="1"/>
    </xf>
    <xf numFmtId="0" fontId="11" fillId="0" borderId="26" xfId="0" applyFont="1" applyBorder="1" applyAlignment="1">
      <alignment horizontal="right" vertical="center" wrapText="1"/>
    </xf>
    <xf numFmtId="0" fontId="11" fillId="0" borderId="27" xfId="0" applyFont="1" applyBorder="1" applyAlignment="1">
      <alignment horizontal="center" vertical="center" wrapText="1"/>
    </xf>
    <xf numFmtId="0" fontId="10" fillId="9" borderId="26" xfId="0" applyFont="1" applyFill="1" applyBorder="1" applyAlignment="1">
      <alignment vertical="center" wrapText="1"/>
    </xf>
    <xf numFmtId="0" fontId="11" fillId="0" borderId="28" xfId="0" applyFont="1" applyBorder="1" applyAlignment="1">
      <alignment horizontal="right" vertical="center" wrapText="1"/>
    </xf>
    <xf numFmtId="0" fontId="11" fillId="0" borderId="29" xfId="0" applyFont="1" applyBorder="1" applyAlignment="1">
      <alignment horizontal="left" vertical="center" wrapText="1"/>
    </xf>
    <xf numFmtId="0" fontId="11" fillId="0" borderId="30" xfId="0" applyFont="1" applyBorder="1" applyAlignment="1">
      <alignment horizontal="center" vertical="center" wrapText="1"/>
    </xf>
    <xf numFmtId="0" fontId="8" fillId="5" borderId="28" xfId="0" applyFont="1" applyFill="1" applyBorder="1" applyAlignment="1">
      <alignment wrapText="1"/>
    </xf>
    <xf numFmtId="0" fontId="1" fillId="5" borderId="0" xfId="0" applyFont="1" applyFill="1"/>
    <xf numFmtId="0" fontId="1" fillId="5" borderId="0" xfId="0" applyFont="1" applyFill="1" applyAlignment="1">
      <alignment wrapText="1"/>
    </xf>
    <xf numFmtId="0" fontId="6" fillId="0" borderId="0" xfId="5" applyNumberFormat="1" applyFont="1" applyFill="1" applyBorder="1" applyAlignment="1"/>
    <xf numFmtId="165" fontId="14" fillId="0" borderId="0" xfId="0" applyNumberFormat="1" applyFont="1"/>
    <xf numFmtId="165" fontId="8" fillId="5" borderId="30" xfId="1" applyNumberFormat="1" applyFont="1" applyFill="1" applyBorder="1"/>
    <xf numFmtId="165" fontId="8" fillId="8" borderId="15" xfId="0" applyNumberFormat="1" applyFont="1" applyFill="1" applyBorder="1" applyAlignment="1">
      <alignment horizontal="center" vertical="center" wrapText="1"/>
    </xf>
    <xf numFmtId="165" fontId="9" fillId="9" borderId="15" xfId="0" applyNumberFormat="1" applyFont="1" applyFill="1" applyBorder="1" applyAlignment="1">
      <alignment horizontal="left" vertical="center" wrapText="1"/>
    </xf>
    <xf numFmtId="165" fontId="10" fillId="9" borderId="15" xfId="0" applyNumberFormat="1" applyFont="1" applyFill="1" applyBorder="1" applyAlignment="1">
      <alignment horizontal="left" vertical="center" wrapText="1"/>
    </xf>
    <xf numFmtId="165" fontId="18" fillId="0" borderId="15" xfId="0" applyNumberFormat="1" applyFont="1" applyBorder="1" applyAlignment="1">
      <alignment horizontal="center" vertical="center" wrapText="1"/>
    </xf>
    <xf numFmtId="165" fontId="10" fillId="10" borderId="15" xfId="0" applyNumberFormat="1" applyFont="1" applyFill="1" applyBorder="1" applyAlignment="1">
      <alignment horizontal="left" vertical="center" wrapText="1"/>
    </xf>
    <xf numFmtId="165" fontId="11" fillId="0" borderId="15" xfId="0" applyNumberFormat="1" applyFont="1" applyBorder="1" applyAlignment="1">
      <alignment horizontal="center" vertical="center" wrapText="1"/>
    </xf>
    <xf numFmtId="165" fontId="11" fillId="0" borderId="29" xfId="0" applyNumberFormat="1" applyFont="1" applyBorder="1" applyAlignment="1">
      <alignment horizontal="center" vertical="center" wrapText="1"/>
    </xf>
    <xf numFmtId="0" fontId="6" fillId="3" borderId="16" xfId="0" applyNumberFormat="1" applyFont="1" applyFill="1" applyBorder="1" applyAlignment="1"/>
    <xf numFmtId="3" fontId="5" fillId="0" borderId="15" xfId="3" applyNumberFormat="1" applyFont="1" applyFill="1" applyBorder="1" applyAlignment="1"/>
    <xf numFmtId="9" fontId="0" fillId="0" borderId="0" xfId="0" applyNumberFormat="1" applyFill="1" applyBorder="1"/>
    <xf numFmtId="3" fontId="1" fillId="13" borderId="15" xfId="0" applyNumberFormat="1" applyFont="1" applyFill="1" applyBorder="1"/>
    <xf numFmtId="0" fontId="3" fillId="0" borderId="0" xfId="0" applyNumberFormat="1" applyFont="1" applyFill="1" applyBorder="1" applyAlignment="1"/>
    <xf numFmtId="0" fontId="0" fillId="0" borderId="0" xfId="0" applyFill="1"/>
    <xf numFmtId="0" fontId="6" fillId="0" borderId="0" xfId="0" applyNumberFormat="1" applyFont="1" applyFill="1" applyBorder="1" applyAlignment="1">
      <alignment horizontal="center"/>
    </xf>
    <xf numFmtId="0" fontId="3" fillId="0" borderId="17" xfId="0" applyNumberFormat="1" applyFont="1" applyFill="1" applyBorder="1" applyAlignment="1"/>
    <xf numFmtId="4" fontId="11" fillId="0" borderId="15" xfId="0" applyNumberFormat="1" applyFont="1" applyBorder="1" applyAlignment="1">
      <alignment horizontal="center" vertical="center" wrapText="1"/>
    </xf>
    <xf numFmtId="0" fontId="11" fillId="0" borderId="27" xfId="0" applyFont="1" applyBorder="1" applyAlignment="1">
      <alignment horizontal="left" vertical="center" wrapText="1"/>
    </xf>
    <xf numFmtId="10" fontId="0" fillId="14" borderId="15" xfId="3" applyNumberFormat="1" applyFont="1" applyFill="1" applyBorder="1"/>
    <xf numFmtId="168" fontId="11" fillId="0" borderId="15" xfId="0" applyNumberFormat="1" applyFont="1" applyBorder="1" applyAlignment="1">
      <alignment horizontal="center" vertical="center" wrapText="1"/>
    </xf>
    <xf numFmtId="0" fontId="5" fillId="0" borderId="0" xfId="2" applyNumberFormat="1" applyFont="1" applyFill="1" applyBorder="1" applyAlignment="1"/>
    <xf numFmtId="0" fontId="3" fillId="2" borderId="0" xfId="2" applyFont="1" applyFill="1"/>
    <xf numFmtId="0" fontId="4" fillId="0" borderId="0" xfId="2" applyFont="1"/>
    <xf numFmtId="166" fontId="5" fillId="0" borderId="0" xfId="2" applyNumberFormat="1" applyFont="1" applyFill="1" applyBorder="1" applyAlignment="1"/>
    <xf numFmtId="0" fontId="23" fillId="0" borderId="0" xfId="0" applyFont="1"/>
    <xf numFmtId="2" fontId="5" fillId="0" borderId="1" xfId="0" applyNumberFormat="1" applyFont="1" applyFill="1" applyBorder="1" applyAlignment="1"/>
    <xf numFmtId="0" fontId="24" fillId="0" borderId="0" xfId="7"/>
    <xf numFmtId="0" fontId="26" fillId="20" borderId="8" xfId="0" applyFont="1" applyFill="1" applyBorder="1" applyAlignment="1">
      <alignment horizontal="left" vertical="center"/>
    </xf>
    <xf numFmtId="0" fontId="26" fillId="19" borderId="7" xfId="0" applyFont="1" applyFill="1" applyBorder="1" applyAlignment="1">
      <alignment horizontal="right" vertical="center"/>
    </xf>
    <xf numFmtId="0" fontId="26" fillId="20" borderId="7" xfId="0" applyFont="1" applyFill="1" applyBorder="1" applyAlignment="1">
      <alignment horizontal="center" vertical="center" wrapText="1"/>
    </xf>
    <xf numFmtId="0" fontId="26" fillId="20" borderId="3" xfId="0" applyFont="1" applyFill="1" applyBorder="1" applyAlignment="1">
      <alignment horizontal="center" vertical="center" wrapText="1"/>
    </xf>
    <xf numFmtId="0" fontId="24" fillId="0" borderId="0" xfId="7" applyAlignment="1">
      <alignment horizontal="justify" vertical="center"/>
    </xf>
    <xf numFmtId="0" fontId="24" fillId="0" borderId="0" xfId="7" applyAlignment="1">
      <alignment wrapText="1"/>
    </xf>
    <xf numFmtId="0" fontId="0" fillId="0" borderId="0" xfId="0" applyAlignment="1">
      <alignment wrapText="1"/>
    </xf>
    <xf numFmtId="4" fontId="0" fillId="0" borderId="0" xfId="0" applyNumberFormat="1" applyFill="1" applyBorder="1"/>
    <xf numFmtId="169" fontId="5" fillId="0" borderId="1" xfId="0" applyNumberFormat="1" applyFont="1" applyFill="1" applyBorder="1" applyAlignment="1"/>
    <xf numFmtId="4" fontId="0" fillId="0" borderId="0" xfId="0" applyNumberFormat="1"/>
    <xf numFmtId="49" fontId="5" fillId="0" borderId="1" xfId="0" applyNumberFormat="1" applyFont="1" applyFill="1" applyBorder="1" applyAlignment="1"/>
    <xf numFmtId="0" fontId="5" fillId="0" borderId="46" xfId="0" applyNumberFormat="1" applyFont="1" applyFill="1" applyBorder="1" applyAlignment="1"/>
    <xf numFmtId="169" fontId="11" fillId="0" borderId="15" xfId="0" applyNumberFormat="1" applyFont="1" applyBorder="1" applyAlignment="1">
      <alignment horizontal="center" vertical="center" wrapText="1"/>
    </xf>
    <xf numFmtId="165" fontId="11" fillId="0" borderId="15" xfId="0" applyNumberFormat="1" applyFont="1" applyBorder="1" applyAlignment="1">
      <alignment horizontal="left" vertical="center" wrapText="1"/>
    </xf>
    <xf numFmtId="0" fontId="27" fillId="0" borderId="15" xfId="7" applyFont="1" applyBorder="1" applyAlignment="1">
      <alignment vertical="top" wrapText="1"/>
    </xf>
    <xf numFmtId="0" fontId="0" fillId="0" borderId="0" xfId="0" applyBorder="1" applyAlignment="1">
      <alignment vertical="center"/>
    </xf>
    <xf numFmtId="0" fontId="20" fillId="0" borderId="0" xfId="5" applyBorder="1"/>
    <xf numFmtId="9" fontId="0" fillId="0" borderId="0" xfId="3" applyFont="1" applyFill="1"/>
    <xf numFmtId="0" fontId="2" fillId="3" borderId="0" xfId="0" applyNumberFormat="1" applyFont="1" applyFill="1" applyBorder="1" applyAlignment="1"/>
    <xf numFmtId="1" fontId="0" fillId="0" borderId="0" xfId="0" applyNumberFormat="1"/>
    <xf numFmtId="165" fontId="5" fillId="0" borderId="0" xfId="0" applyNumberFormat="1" applyFont="1" applyFill="1" applyBorder="1" applyAlignment="1"/>
    <xf numFmtId="0" fontId="2" fillId="0" borderId="0" xfId="0" applyNumberFormat="1" applyFont="1" applyFill="1" applyBorder="1" applyAlignment="1"/>
    <xf numFmtId="0" fontId="11" fillId="0" borderId="49" xfId="0" applyFont="1" applyBorder="1" applyAlignment="1">
      <alignment horizontal="left" vertical="center" wrapText="1"/>
    </xf>
    <xf numFmtId="0" fontId="0" fillId="0" borderId="27" xfId="0" applyBorder="1"/>
    <xf numFmtId="0" fontId="8" fillId="8" borderId="53" xfId="0" applyFont="1" applyFill="1" applyBorder="1" applyAlignment="1">
      <alignment horizontal="center" vertical="center" wrapText="1"/>
    </xf>
    <xf numFmtId="0" fontId="8" fillId="8" borderId="39" xfId="0" applyFont="1" applyFill="1" applyBorder="1" applyAlignment="1">
      <alignment horizontal="center" vertical="center" wrapText="1"/>
    </xf>
    <xf numFmtId="0" fontId="0" fillId="0" borderId="49" xfId="0" applyBorder="1"/>
    <xf numFmtId="0" fontId="11" fillId="0" borderId="49" xfId="0" applyFont="1" applyBorder="1" applyAlignment="1">
      <alignment horizontal="center" vertical="center" wrapText="1"/>
    </xf>
    <xf numFmtId="0" fontId="11" fillId="0" borderId="40" xfId="0" applyFont="1" applyBorder="1" applyAlignment="1">
      <alignment horizontal="center" vertical="center" wrapText="1"/>
    </xf>
    <xf numFmtId="0" fontId="11" fillId="0" borderId="0" xfId="0" applyFont="1" applyBorder="1" applyAlignment="1">
      <alignment horizontal="center" vertical="center" wrapText="1"/>
    </xf>
    <xf numFmtId="165" fontId="14" fillId="21" borderId="49" xfId="0" applyNumberFormat="1" applyFont="1" applyFill="1" applyBorder="1"/>
    <xf numFmtId="165" fontId="14" fillId="21" borderId="54" xfId="0" applyNumberFormat="1" applyFont="1" applyFill="1" applyBorder="1"/>
    <xf numFmtId="165" fontId="14" fillId="21" borderId="48" xfId="0" applyNumberFormat="1" applyFont="1" applyFill="1" applyBorder="1"/>
    <xf numFmtId="165" fontId="14" fillId="21" borderId="48" xfId="0" applyNumberFormat="1" applyFont="1" applyFill="1" applyBorder="1" applyAlignment="1">
      <alignment horizontal="left" vertical="center" wrapText="1"/>
    </xf>
    <xf numFmtId="9" fontId="5" fillId="0" borderId="15" xfId="3" applyFont="1" applyFill="1" applyBorder="1" applyAlignment="1"/>
    <xf numFmtId="0" fontId="0" fillId="0" borderId="0" xfId="0" applyBorder="1" applyAlignment="1">
      <alignment wrapText="1"/>
    </xf>
    <xf numFmtId="167" fontId="0" fillId="0" borderId="0" xfId="3" applyNumberFormat="1" applyFont="1" applyBorder="1"/>
    <xf numFmtId="9" fontId="0" fillId="0" borderId="0" xfId="3" applyFont="1" applyBorder="1"/>
    <xf numFmtId="0" fontId="0" fillId="14" borderId="0" xfId="0" applyFill="1"/>
    <xf numFmtId="0" fontId="1" fillId="14" borderId="25" xfId="0" applyFont="1" applyFill="1" applyBorder="1"/>
    <xf numFmtId="0" fontId="1" fillId="14" borderId="11" xfId="0" applyFont="1" applyFill="1" applyBorder="1"/>
    <xf numFmtId="0" fontId="0" fillId="14" borderId="25" xfId="0" applyFill="1" applyBorder="1"/>
    <xf numFmtId="0" fontId="0" fillId="14" borderId="11" xfId="0" applyFill="1" applyBorder="1"/>
    <xf numFmtId="9" fontId="0" fillId="14" borderId="25" xfId="3" applyFont="1" applyFill="1" applyBorder="1"/>
    <xf numFmtId="9" fontId="0" fillId="14" borderId="11" xfId="3" applyFont="1" applyFill="1" applyBorder="1"/>
    <xf numFmtId="9" fontId="0" fillId="14" borderId="2" xfId="3" applyFont="1" applyFill="1" applyBorder="1"/>
    <xf numFmtId="9" fontId="5" fillId="14" borderId="41" xfId="3" applyNumberFormat="1" applyFont="1" applyFill="1" applyBorder="1" applyAlignment="1"/>
    <xf numFmtId="9" fontId="0" fillId="14" borderId="6" xfId="3" applyFont="1" applyFill="1" applyBorder="1"/>
    <xf numFmtId="9" fontId="5" fillId="14" borderId="30" xfId="3" applyNumberFormat="1" applyFont="1" applyFill="1" applyBorder="1" applyAlignment="1"/>
    <xf numFmtId="0" fontId="1" fillId="23" borderId="2" xfId="0" applyFont="1" applyFill="1" applyBorder="1"/>
    <xf numFmtId="0" fontId="8" fillId="23" borderId="3" xfId="0" applyFont="1" applyFill="1" applyBorder="1"/>
    <xf numFmtId="0" fontId="1" fillId="23" borderId="4" xfId="0" applyFont="1" applyFill="1" applyBorder="1"/>
    <xf numFmtId="0" fontId="8" fillId="23" borderId="5" xfId="0" applyFont="1" applyFill="1" applyBorder="1"/>
    <xf numFmtId="0" fontId="1" fillId="23" borderId="6" xfId="0" applyFont="1" applyFill="1" applyBorder="1"/>
    <xf numFmtId="0" fontId="8" fillId="23" borderId="7" xfId="0" applyFont="1" applyFill="1" applyBorder="1"/>
    <xf numFmtId="3" fontId="18" fillId="0" borderId="15" xfId="0" applyNumberFormat="1" applyFont="1" applyBorder="1" applyAlignment="1">
      <alignment horizontal="center" vertical="center" wrapText="1"/>
    </xf>
    <xf numFmtId="0" fontId="0" fillId="0" borderId="0" xfId="0" applyAlignment="1">
      <alignment vertical="center" wrapText="1"/>
    </xf>
    <xf numFmtId="165" fontId="5" fillId="0" borderId="12" xfId="0" applyNumberFormat="1" applyFont="1" applyFill="1" applyBorder="1" applyAlignment="1"/>
    <xf numFmtId="0" fontId="5" fillId="3" borderId="14" xfId="0" applyNumberFormat="1" applyFont="1" applyFill="1" applyBorder="1" applyAlignment="1"/>
    <xf numFmtId="0" fontId="5" fillId="3" borderId="12" xfId="0" applyNumberFormat="1" applyFont="1" applyFill="1" applyBorder="1" applyAlignment="1"/>
    <xf numFmtId="0" fontId="2" fillId="3" borderId="15" xfId="0" applyNumberFormat="1" applyFont="1" applyFill="1" applyBorder="1" applyAlignment="1"/>
    <xf numFmtId="165" fontId="5" fillId="0" borderId="15" xfId="0" applyNumberFormat="1" applyFont="1" applyFill="1" applyBorder="1" applyAlignment="1"/>
    <xf numFmtId="0" fontId="5" fillId="3" borderId="56" xfId="0" applyNumberFormat="1" applyFont="1" applyFill="1" applyBorder="1" applyAlignment="1"/>
    <xf numFmtId="0" fontId="2" fillId="3" borderId="36" xfId="0" applyNumberFormat="1" applyFont="1" applyFill="1" applyBorder="1" applyAlignment="1"/>
    <xf numFmtId="0" fontId="5" fillId="3" borderId="55" xfId="0" applyNumberFormat="1" applyFont="1" applyFill="1" applyBorder="1" applyAlignment="1"/>
    <xf numFmtId="0" fontId="5" fillId="3" borderId="15" xfId="0" applyNumberFormat="1" applyFont="1" applyFill="1" applyBorder="1" applyAlignment="1"/>
    <xf numFmtId="165" fontId="5" fillId="0" borderId="46" xfId="0" applyNumberFormat="1" applyFont="1" applyFill="1" applyBorder="1" applyAlignment="1"/>
    <xf numFmtId="0" fontId="5" fillId="0" borderId="12" xfId="0" applyNumberFormat="1" applyFont="1" applyFill="1" applyBorder="1" applyAlignment="1"/>
    <xf numFmtId="3" fontId="5" fillId="0" borderId="12" xfId="0" applyNumberFormat="1" applyFont="1" applyFill="1" applyBorder="1" applyAlignment="1"/>
    <xf numFmtId="0" fontId="2" fillId="3" borderId="12" xfId="0" applyNumberFormat="1" applyFont="1" applyFill="1" applyBorder="1" applyAlignment="1"/>
    <xf numFmtId="0" fontId="5" fillId="0" borderId="15" xfId="0" applyNumberFormat="1" applyFont="1" applyFill="1" applyBorder="1" applyAlignment="1"/>
    <xf numFmtId="3" fontId="5" fillId="0" borderId="15" xfId="0" applyNumberFormat="1" applyFont="1" applyFill="1" applyBorder="1" applyAlignment="1"/>
    <xf numFmtId="9" fontId="1" fillId="0" borderId="0" xfId="3" applyFont="1"/>
    <xf numFmtId="3" fontId="0" fillId="0" borderId="49" xfId="0" applyNumberFormat="1" applyBorder="1"/>
    <xf numFmtId="0" fontId="1" fillId="13" borderId="49" xfId="0" applyFont="1" applyFill="1" applyBorder="1"/>
    <xf numFmtId="1" fontId="0" fillId="0" borderId="15" xfId="0" applyNumberFormat="1" applyBorder="1"/>
    <xf numFmtId="0" fontId="5" fillId="3" borderId="57" xfId="0" applyNumberFormat="1" applyFont="1" applyFill="1" applyBorder="1" applyAlignment="1"/>
    <xf numFmtId="9" fontId="0" fillId="0" borderId="49" xfId="3" applyFont="1" applyBorder="1"/>
    <xf numFmtId="167" fontId="5" fillId="0" borderId="49" xfId="3" applyNumberFormat="1" applyFont="1" applyFill="1" applyBorder="1" applyAlignment="1"/>
    <xf numFmtId="167" fontId="0" fillId="0" borderId="49" xfId="3" applyNumberFormat="1" applyFont="1" applyBorder="1"/>
    <xf numFmtId="3" fontId="5" fillId="0" borderId="49" xfId="3" applyNumberFormat="1" applyFont="1" applyFill="1" applyBorder="1" applyAlignment="1"/>
    <xf numFmtId="0" fontId="0" fillId="0" borderId="15" xfId="0" applyFill="1" applyBorder="1"/>
    <xf numFmtId="0" fontId="6" fillId="0" borderId="57" xfId="0" applyNumberFormat="1" applyFont="1" applyFill="1" applyBorder="1" applyAlignment="1"/>
    <xf numFmtId="0" fontId="6" fillId="0" borderId="22" xfId="0" applyNumberFormat="1" applyFont="1" applyFill="1" applyBorder="1" applyAlignment="1"/>
    <xf numFmtId="0" fontId="6" fillId="0" borderId="58" xfId="0" applyNumberFormat="1" applyFont="1" applyFill="1" applyBorder="1" applyAlignment="1"/>
    <xf numFmtId="9" fontId="0" fillId="22" borderId="15" xfId="3" applyFont="1" applyFill="1" applyBorder="1"/>
    <xf numFmtId="0" fontId="3" fillId="6" borderId="57" xfId="0" applyNumberFormat="1" applyFont="1" applyFill="1" applyBorder="1" applyAlignment="1"/>
    <xf numFmtId="0" fontId="0" fillId="0" borderId="21" xfId="0" applyBorder="1" applyAlignment="1">
      <alignment wrapText="1"/>
    </xf>
    <xf numFmtId="9" fontId="0" fillId="0" borderId="21" xfId="3" applyFont="1" applyBorder="1"/>
    <xf numFmtId="0" fontId="1" fillId="14" borderId="15" xfId="0" applyFont="1" applyFill="1" applyBorder="1"/>
    <xf numFmtId="9" fontId="5" fillId="14" borderId="15" xfId="3" applyNumberFormat="1" applyFont="1" applyFill="1" applyBorder="1" applyAlignment="1"/>
    <xf numFmtId="0" fontId="1" fillId="14" borderId="15" xfId="0" applyFont="1" applyFill="1" applyBorder="1" applyAlignment="1">
      <alignment wrapText="1"/>
    </xf>
    <xf numFmtId="0" fontId="0" fillId="12" borderId="23" xfId="0" applyFill="1" applyBorder="1"/>
    <xf numFmtId="0" fontId="5" fillId="3" borderId="59" xfId="0" applyNumberFormat="1" applyFont="1" applyFill="1" applyBorder="1" applyAlignment="1"/>
    <xf numFmtId="0" fontId="0" fillId="12" borderId="48" xfId="0" applyFill="1" applyBorder="1"/>
    <xf numFmtId="0" fontId="0" fillId="0" borderId="48" xfId="0" applyFill="1" applyBorder="1"/>
    <xf numFmtId="0" fontId="0" fillId="14" borderId="36" xfId="0" applyFill="1" applyBorder="1"/>
    <xf numFmtId="0" fontId="0" fillId="0" borderId="17" xfId="0" applyFill="1" applyBorder="1"/>
    <xf numFmtId="0" fontId="1" fillId="0" borderId="17" xfId="0" applyFont="1" applyBorder="1"/>
    <xf numFmtId="0" fontId="5" fillId="3" borderId="58" xfId="0" applyNumberFormat="1" applyFont="1" applyFill="1" applyBorder="1" applyAlignment="1"/>
    <xf numFmtId="167" fontId="5" fillId="0" borderId="48" xfId="3" applyNumberFormat="1" applyFont="1" applyFill="1" applyBorder="1" applyAlignment="1"/>
    <xf numFmtId="167" fontId="0" fillId="0" borderId="48" xfId="3" applyNumberFormat="1" applyFont="1" applyBorder="1"/>
    <xf numFmtId="0" fontId="6" fillId="3" borderId="15" xfId="2" applyNumberFormat="1" applyFont="1" applyFill="1" applyBorder="1" applyAlignment="1"/>
    <xf numFmtId="0" fontId="0" fillId="16" borderId="0" xfId="0" applyFill="1"/>
    <xf numFmtId="0" fontId="0" fillId="24" borderId="0" xfId="0" applyFill="1"/>
    <xf numFmtId="0" fontId="1" fillId="24" borderId="0" xfId="0" applyFont="1" applyFill="1"/>
    <xf numFmtId="0" fontId="1" fillId="16" borderId="0" xfId="0" applyFont="1" applyFill="1"/>
    <xf numFmtId="170" fontId="5" fillId="0" borderId="1" xfId="0" applyNumberFormat="1" applyFont="1" applyFill="1" applyBorder="1" applyAlignment="1"/>
    <xf numFmtId="0" fontId="1" fillId="16" borderId="15" xfId="0" applyFont="1" applyFill="1" applyBorder="1"/>
    <xf numFmtId="0" fontId="25" fillId="19" borderId="11" xfId="0" applyFont="1" applyFill="1" applyBorder="1" applyAlignment="1">
      <alignment horizontal="right" vertical="center"/>
    </xf>
    <xf numFmtId="0" fontId="1" fillId="17" borderId="0" xfId="0" applyFont="1" applyFill="1"/>
    <xf numFmtId="165" fontId="2" fillId="0" borderId="1" xfId="0" applyNumberFormat="1" applyFont="1" applyFill="1" applyBorder="1" applyAlignment="1"/>
    <xf numFmtId="3" fontId="2" fillId="0" borderId="1" xfId="0" applyNumberFormat="1" applyFont="1" applyFill="1" applyBorder="1" applyAlignment="1"/>
    <xf numFmtId="0" fontId="2" fillId="0" borderId="1" xfId="0" applyNumberFormat="1" applyFont="1" applyFill="1" applyBorder="1" applyAlignment="1"/>
    <xf numFmtId="0" fontId="25" fillId="20" borderId="25" xfId="0" applyFont="1" applyFill="1" applyBorder="1" applyAlignment="1">
      <alignment horizontal="center" vertical="center" wrapText="1"/>
    </xf>
    <xf numFmtId="0" fontId="25" fillId="20" borderId="11" xfId="0" applyFont="1" applyFill="1" applyBorder="1" applyAlignment="1">
      <alignment horizontal="center" vertical="center" wrapText="1"/>
    </xf>
    <xf numFmtId="10" fontId="1" fillId="5" borderId="50" xfId="3" applyNumberFormat="1" applyFont="1" applyFill="1" applyBorder="1"/>
    <xf numFmtId="10" fontId="1" fillId="5" borderId="51" xfId="3" applyNumberFormat="1" applyFont="1" applyFill="1" applyBorder="1"/>
    <xf numFmtId="10" fontId="25" fillId="19" borderId="11" xfId="0" applyNumberFormat="1" applyFont="1" applyFill="1" applyBorder="1" applyAlignment="1">
      <alignment horizontal="right" vertical="center"/>
    </xf>
    <xf numFmtId="0" fontId="26" fillId="20" borderId="62" xfId="0" applyFont="1" applyFill="1" applyBorder="1" applyAlignment="1">
      <alignment vertical="center" wrapText="1"/>
    </xf>
    <xf numFmtId="0" fontId="26" fillId="20" borderId="21" xfId="0" applyFont="1" applyFill="1" applyBorder="1" applyAlignment="1">
      <alignment vertical="center" wrapText="1"/>
    </xf>
    <xf numFmtId="0" fontId="26" fillId="20" borderId="20" xfId="0" applyFont="1" applyFill="1" applyBorder="1" applyAlignment="1">
      <alignment vertical="center" wrapText="1"/>
    </xf>
    <xf numFmtId="0" fontId="26" fillId="20" borderId="63" xfId="0" applyFont="1" applyFill="1" applyBorder="1" applyAlignment="1">
      <alignment vertical="center" wrapText="1"/>
    </xf>
    <xf numFmtId="0" fontId="26" fillId="20" borderId="62" xfId="0" applyFont="1" applyFill="1" applyBorder="1" applyAlignment="1">
      <alignment horizontal="center" vertical="center" wrapText="1"/>
    </xf>
    <xf numFmtId="0" fontId="0" fillId="18" borderId="15" xfId="0" applyFill="1" applyBorder="1"/>
    <xf numFmtId="0" fontId="0" fillId="0" borderId="43" xfId="0" applyBorder="1"/>
    <xf numFmtId="0" fontId="0" fillId="0" borderId="42" xfId="0" applyBorder="1"/>
    <xf numFmtId="0" fontId="0" fillId="0" borderId="41" xfId="0" applyBorder="1"/>
    <xf numFmtId="0" fontId="0" fillId="0" borderId="26" xfId="0" applyBorder="1"/>
    <xf numFmtId="0" fontId="0" fillId="0" borderId="28" xfId="0" applyBorder="1"/>
    <xf numFmtId="0" fontId="0" fillId="0" borderId="29" xfId="0" applyBorder="1"/>
    <xf numFmtId="0" fontId="0" fillId="0" borderId="30" xfId="0" applyBorder="1"/>
    <xf numFmtId="2" fontId="0" fillId="18" borderId="43" xfId="0" applyNumberFormat="1" applyFill="1" applyBorder="1"/>
    <xf numFmtId="0" fontId="0" fillId="18" borderId="42" xfId="0" applyFill="1" applyBorder="1"/>
    <xf numFmtId="0" fontId="0" fillId="18" borderId="41" xfId="0" applyFill="1" applyBorder="1"/>
    <xf numFmtId="0" fontId="0" fillId="18" borderId="26" xfId="0" applyFill="1" applyBorder="1"/>
    <xf numFmtId="0" fontId="0" fillId="18" borderId="27" xfId="0" applyFill="1" applyBorder="1"/>
    <xf numFmtId="0" fontId="0" fillId="18" borderId="28" xfId="0" applyFill="1" applyBorder="1"/>
    <xf numFmtId="0" fontId="0" fillId="18" borderId="29" xfId="0" applyFill="1" applyBorder="1"/>
    <xf numFmtId="0" fontId="0" fillId="18" borderId="30" xfId="0" applyFill="1" applyBorder="1"/>
    <xf numFmtId="0" fontId="1" fillId="5" borderId="38" xfId="0" applyFont="1" applyFill="1" applyBorder="1"/>
    <xf numFmtId="0" fontId="1" fillId="5" borderId="32" xfId="0" applyFont="1" applyFill="1" applyBorder="1"/>
    <xf numFmtId="0" fontId="1" fillId="5" borderId="34" xfId="0" applyFont="1" applyFill="1" applyBorder="1"/>
    <xf numFmtId="0" fontId="6" fillId="0" borderId="0" xfId="4" applyFont="1"/>
    <xf numFmtId="0" fontId="5" fillId="3" borderId="68" xfId="0" applyNumberFormat="1" applyFont="1" applyFill="1" applyBorder="1" applyAlignment="1"/>
    <xf numFmtId="0" fontId="5" fillId="3" borderId="69" xfId="0" applyNumberFormat="1" applyFont="1" applyFill="1" applyBorder="1" applyAlignment="1"/>
    <xf numFmtId="0" fontId="0" fillId="0" borderId="4" xfId="0" applyBorder="1"/>
    <xf numFmtId="0" fontId="0" fillId="0" borderId="5" xfId="0" applyBorder="1"/>
    <xf numFmtId="0" fontId="0" fillId="0" borderId="6" xfId="0" applyBorder="1"/>
    <xf numFmtId="0" fontId="0" fillId="0" borderId="11" xfId="0" applyBorder="1"/>
    <xf numFmtId="0" fontId="0" fillId="0" borderId="7" xfId="0" applyBorder="1"/>
    <xf numFmtId="9" fontId="0" fillId="0" borderId="4" xfId="3" applyFont="1" applyBorder="1"/>
    <xf numFmtId="9" fontId="0" fillId="0" borderId="5" xfId="3" applyFont="1" applyBorder="1"/>
    <xf numFmtId="9" fontId="0" fillId="0" borderId="6" xfId="3" applyFont="1" applyBorder="1"/>
    <xf numFmtId="9" fontId="0" fillId="0" borderId="11" xfId="3" applyFont="1" applyBorder="1"/>
    <xf numFmtId="9" fontId="0" fillId="0" borderId="7" xfId="3" applyFont="1" applyBorder="1"/>
    <xf numFmtId="0" fontId="6" fillId="3" borderId="12" xfId="0" applyNumberFormat="1" applyFont="1" applyFill="1" applyBorder="1" applyAlignment="1"/>
    <xf numFmtId="0" fontId="6" fillId="3" borderId="70" xfId="0" applyNumberFormat="1" applyFont="1" applyFill="1" applyBorder="1" applyAlignment="1">
      <alignment wrapText="1"/>
    </xf>
    <xf numFmtId="0" fontId="0" fillId="0" borderId="15" xfId="0" applyBorder="1" applyAlignment="1">
      <alignment vertical="center" wrapText="1"/>
    </xf>
    <xf numFmtId="0" fontId="1" fillId="0" borderId="15" xfId="0" applyFont="1" applyBorder="1" applyAlignment="1">
      <alignment vertical="center" wrapText="1"/>
    </xf>
    <xf numFmtId="0" fontId="6" fillId="3" borderId="15" xfId="0" applyNumberFormat="1" applyFont="1" applyFill="1" applyBorder="1" applyAlignment="1"/>
    <xf numFmtId="0" fontId="19" fillId="0" borderId="0" xfId="0" applyFont="1" applyAlignment="1">
      <alignment vertical="center" wrapText="1"/>
    </xf>
    <xf numFmtId="0" fontId="20" fillId="0" borderId="32" xfId="5" applyBorder="1"/>
    <xf numFmtId="1" fontId="0" fillId="0" borderId="15" xfId="6" applyNumberFormat="1" applyFont="1" applyBorder="1"/>
    <xf numFmtId="1" fontId="0" fillId="5" borderId="15" xfId="6" applyNumberFormat="1" applyFont="1" applyFill="1" applyBorder="1"/>
    <xf numFmtId="1" fontId="20" fillId="0" borderId="15" xfId="5" applyNumberFormat="1" applyBorder="1"/>
    <xf numFmtId="0" fontId="5" fillId="3" borderId="71" xfId="0" applyNumberFormat="1" applyFont="1" applyFill="1" applyBorder="1" applyAlignment="1">
      <alignment wrapText="1"/>
    </xf>
    <xf numFmtId="0" fontId="2" fillId="3" borderId="71" xfId="0" applyNumberFormat="1" applyFont="1" applyFill="1" applyBorder="1" applyAlignment="1">
      <alignment wrapText="1"/>
    </xf>
    <xf numFmtId="0" fontId="2" fillId="3" borderId="72" xfId="0" applyNumberFormat="1" applyFont="1" applyFill="1" applyBorder="1" applyAlignment="1">
      <alignment wrapText="1"/>
    </xf>
    <xf numFmtId="0" fontId="20" fillId="0" borderId="5" xfId="5" applyBorder="1"/>
    <xf numFmtId="1" fontId="0" fillId="0" borderId="26" xfId="6" applyNumberFormat="1" applyFont="1" applyBorder="1"/>
    <xf numFmtId="9" fontId="1" fillId="0" borderId="27" xfId="3" applyFont="1" applyBorder="1"/>
    <xf numFmtId="0" fontId="20" fillId="0" borderId="4" xfId="5" applyBorder="1"/>
    <xf numFmtId="9" fontId="1" fillId="0" borderId="5" xfId="3" applyFont="1" applyBorder="1"/>
    <xf numFmtId="1" fontId="0" fillId="0" borderId="28" xfId="6" applyNumberFormat="1" applyFont="1" applyBorder="1"/>
    <xf numFmtId="1" fontId="0" fillId="5" borderId="29" xfId="6" applyNumberFormat="1" applyFont="1" applyFill="1" applyBorder="1"/>
    <xf numFmtId="9" fontId="1" fillId="0" borderId="30" xfId="3" applyFont="1" applyBorder="1"/>
    <xf numFmtId="0" fontId="5" fillId="3" borderId="73" xfId="0" applyNumberFormat="1" applyFont="1" applyFill="1" applyBorder="1" applyAlignment="1">
      <alignment wrapText="1"/>
    </xf>
    <xf numFmtId="1" fontId="0" fillId="0" borderId="74" xfId="6" applyNumberFormat="1" applyFont="1" applyBorder="1"/>
    <xf numFmtId="0" fontId="1" fillId="4" borderId="61" xfId="0" applyFont="1" applyFill="1" applyBorder="1"/>
    <xf numFmtId="0" fontId="1" fillId="2" borderId="61" xfId="0" applyFont="1" applyFill="1" applyBorder="1"/>
    <xf numFmtId="0" fontId="20" fillId="0" borderId="31" xfId="5" applyBorder="1"/>
    <xf numFmtId="0" fontId="0" fillId="25" borderId="15" xfId="0" applyFill="1" applyBorder="1" applyAlignment="1">
      <alignment vertical="center"/>
    </xf>
    <xf numFmtId="0" fontId="20" fillId="25" borderId="15" xfId="5" applyFill="1" applyBorder="1"/>
    <xf numFmtId="0" fontId="20" fillId="0" borderId="15" xfId="5" applyBorder="1"/>
    <xf numFmtId="0" fontId="21" fillId="25" borderId="15" xfId="5" applyFont="1" applyFill="1" applyBorder="1"/>
    <xf numFmtId="9" fontId="0" fillId="25" borderId="15" xfId="6" applyFont="1" applyFill="1" applyBorder="1"/>
    <xf numFmtId="1" fontId="0" fillId="25" borderId="15" xfId="6" applyNumberFormat="1" applyFont="1" applyFill="1" applyBorder="1"/>
    <xf numFmtId="49" fontId="21" fillId="25" borderId="15" xfId="5" applyNumberFormat="1" applyFont="1" applyFill="1" applyBorder="1"/>
    <xf numFmtId="0" fontId="21" fillId="0" borderId="15" xfId="5" applyFont="1" applyFill="1" applyBorder="1"/>
    <xf numFmtId="9" fontId="0" fillId="0" borderId="15" xfId="6" applyFont="1" applyBorder="1"/>
    <xf numFmtId="0" fontId="20" fillId="0" borderId="15" xfId="5" applyFill="1" applyBorder="1"/>
    <xf numFmtId="9" fontId="0" fillId="0" borderId="15" xfId="6" applyFont="1" applyFill="1" applyBorder="1"/>
    <xf numFmtId="0" fontId="4" fillId="25" borderId="15" xfId="5" applyFont="1" applyFill="1" applyBorder="1"/>
    <xf numFmtId="0" fontId="20" fillId="0" borderId="17" xfId="5" applyBorder="1"/>
    <xf numFmtId="0" fontId="2" fillId="3" borderId="57" xfId="0" applyNumberFormat="1" applyFont="1" applyFill="1" applyBorder="1" applyAlignment="1"/>
    <xf numFmtId="0" fontId="6" fillId="3" borderId="12" xfId="0" applyNumberFormat="1" applyFont="1" applyFill="1" applyBorder="1" applyAlignment="1">
      <alignment horizontal="center"/>
    </xf>
    <xf numFmtId="0" fontId="6" fillId="3" borderId="13" xfId="0" applyNumberFormat="1" applyFont="1" applyFill="1" applyBorder="1" applyAlignment="1">
      <alignment horizontal="center"/>
    </xf>
    <xf numFmtId="0" fontId="6" fillId="3" borderId="14" xfId="0" applyNumberFormat="1" applyFont="1" applyFill="1" applyBorder="1" applyAlignment="1">
      <alignment horizontal="center"/>
    </xf>
    <xf numFmtId="0" fontId="6" fillId="13" borderId="15" xfId="0" applyNumberFormat="1" applyFont="1" applyFill="1" applyBorder="1" applyAlignment="1">
      <alignment horizontal="center" vertical="center" wrapText="1"/>
    </xf>
    <xf numFmtId="0" fontId="2" fillId="3" borderId="56" xfId="0" applyNumberFormat="1" applyFont="1" applyFill="1" applyBorder="1" applyAlignment="1"/>
    <xf numFmtId="0" fontId="5" fillId="3" borderId="12" xfId="2" applyNumberFormat="1" applyFont="1" applyFill="1" applyBorder="1" applyAlignment="1"/>
    <xf numFmtId="165" fontId="5" fillId="0" borderId="15" xfId="2" applyNumberFormat="1" applyFont="1" applyFill="1" applyBorder="1" applyAlignment="1"/>
    <xf numFmtId="0" fontId="5" fillId="0" borderId="15" xfId="2" applyNumberFormat="1" applyFont="1" applyFill="1" applyBorder="1" applyAlignment="1"/>
    <xf numFmtId="3" fontId="5" fillId="0" borderId="15" xfId="2" applyNumberFormat="1" applyFont="1" applyFill="1" applyBorder="1" applyAlignment="1"/>
    <xf numFmtId="0" fontId="10" fillId="9" borderId="0" xfId="0" applyFont="1" applyFill="1" applyBorder="1" applyAlignment="1">
      <alignment vertical="center" wrapText="1"/>
    </xf>
    <xf numFmtId="0" fontId="14" fillId="0" borderId="15" xfId="0" applyFont="1" applyBorder="1"/>
    <xf numFmtId="0" fontId="11" fillId="0" borderId="15" xfId="0" applyFont="1" applyBorder="1" applyAlignment="1">
      <alignment horizontal="right" vertical="center" wrapText="1"/>
    </xf>
    <xf numFmtId="0" fontId="6" fillId="13" borderId="15" xfId="0" applyNumberFormat="1" applyFont="1" applyFill="1" applyBorder="1" applyAlignment="1">
      <alignment vertical="center"/>
    </xf>
    <xf numFmtId="0" fontId="15" fillId="22" borderId="0" xfId="0" applyNumberFormat="1" applyFont="1" applyFill="1" applyBorder="1" applyAlignment="1"/>
    <xf numFmtId="165" fontId="1" fillId="13" borderId="15" xfId="0" applyNumberFormat="1" applyFont="1" applyFill="1" applyBorder="1"/>
    <xf numFmtId="9" fontId="0" fillId="5" borderId="15" xfId="3" applyFont="1" applyFill="1" applyBorder="1"/>
    <xf numFmtId="0" fontId="0" fillId="5" borderId="0" xfId="0" applyFill="1" applyBorder="1" applyAlignment="1">
      <alignment wrapText="1"/>
    </xf>
    <xf numFmtId="3" fontId="0" fillId="5" borderId="15" xfId="0" applyNumberFormat="1" applyFill="1" applyBorder="1"/>
    <xf numFmtId="164" fontId="24" fillId="0" borderId="0" xfId="7" applyNumberFormat="1"/>
    <xf numFmtId="0" fontId="4" fillId="0" borderId="17" xfId="5" applyFont="1" applyBorder="1"/>
    <xf numFmtId="0" fontId="0" fillId="0" borderId="15" xfId="0" applyBorder="1" applyAlignment="1">
      <alignment vertical="top" wrapText="1"/>
    </xf>
    <xf numFmtId="0" fontId="0" fillId="0" borderId="15" xfId="0" applyBorder="1" applyAlignment="1">
      <alignment horizontal="center" vertical="center" wrapText="1"/>
    </xf>
    <xf numFmtId="4" fontId="14" fillId="0" borderId="15" xfId="0" applyNumberFormat="1" applyFont="1" applyFill="1" applyBorder="1" applyAlignment="1">
      <alignment horizontal="center" vertical="center" wrapText="1"/>
    </xf>
    <xf numFmtId="3" fontId="14" fillId="0" borderId="15" xfId="0" applyNumberFormat="1" applyFont="1" applyFill="1" applyBorder="1" applyAlignment="1">
      <alignment horizontal="center" vertical="center" wrapText="1"/>
    </xf>
    <xf numFmtId="4" fontId="11" fillId="0" borderId="15" xfId="0" applyNumberFormat="1" applyFont="1" applyFill="1" applyBorder="1" applyAlignment="1">
      <alignment horizontal="center" vertical="center" wrapText="1"/>
    </xf>
    <xf numFmtId="165" fontId="11" fillId="0" borderId="15" xfId="0" applyNumberFormat="1" applyFont="1" applyFill="1" applyBorder="1" applyAlignment="1">
      <alignment horizontal="center" vertical="center" wrapText="1"/>
    </xf>
    <xf numFmtId="165" fontId="18" fillId="0" borderId="15" xfId="0" applyNumberFormat="1" applyFont="1" applyFill="1" applyBorder="1" applyAlignment="1">
      <alignment horizontal="center" vertical="center" wrapText="1"/>
    </xf>
    <xf numFmtId="0" fontId="11" fillId="0" borderId="27" xfId="0" applyFont="1" applyFill="1" applyBorder="1" applyAlignment="1">
      <alignment horizontal="left" vertical="center" wrapText="1"/>
    </xf>
    <xf numFmtId="168" fontId="11" fillId="0" borderId="15" xfId="0" applyNumberFormat="1" applyFont="1" applyFill="1" applyBorder="1" applyAlignment="1">
      <alignment horizontal="center" vertical="center" wrapText="1"/>
    </xf>
    <xf numFmtId="0" fontId="11" fillId="0" borderId="15" xfId="0" applyFont="1" applyBorder="1" applyAlignment="1">
      <alignment horizontal="center" vertical="center" wrapText="1"/>
    </xf>
    <xf numFmtId="0" fontId="10" fillId="9" borderId="15" xfId="0" applyFont="1" applyFill="1" applyBorder="1" applyAlignment="1">
      <alignment horizontal="left" vertical="center" wrapText="1"/>
    </xf>
    <xf numFmtId="165" fontId="9" fillId="10" borderId="15" xfId="0" applyNumberFormat="1" applyFont="1" applyFill="1" applyBorder="1" applyAlignment="1">
      <alignment horizontal="left" vertical="center" wrapText="1"/>
    </xf>
    <xf numFmtId="170" fontId="11" fillId="0" borderId="49" xfId="0" applyNumberFormat="1" applyFont="1" applyBorder="1" applyAlignment="1">
      <alignment horizontal="center" vertical="center" wrapText="1"/>
    </xf>
    <xf numFmtId="170" fontId="11" fillId="0" borderId="15" xfId="0" applyNumberFormat="1" applyFont="1" applyBorder="1" applyAlignment="1">
      <alignment horizontal="center" vertical="center" wrapText="1"/>
    </xf>
    <xf numFmtId="170" fontId="11" fillId="0" borderId="15" xfId="0" applyNumberFormat="1" applyFont="1" applyBorder="1" applyAlignment="1">
      <alignment horizontal="left" vertical="center" wrapText="1"/>
    </xf>
    <xf numFmtId="170" fontId="10" fillId="9" borderId="27" xfId="0" applyNumberFormat="1" applyFont="1" applyFill="1" applyBorder="1" applyAlignment="1">
      <alignment horizontal="left" vertical="center" wrapText="1"/>
    </xf>
    <xf numFmtId="170" fontId="11" fillId="0" borderId="27" xfId="0" applyNumberFormat="1" applyFont="1" applyBorder="1" applyAlignment="1">
      <alignment horizontal="left" vertical="center" wrapText="1"/>
    </xf>
    <xf numFmtId="170" fontId="11" fillId="0" borderId="27" xfId="0" applyNumberFormat="1" applyFont="1" applyBorder="1" applyAlignment="1">
      <alignment horizontal="center" vertical="center" wrapText="1"/>
    </xf>
    <xf numFmtId="170" fontId="11" fillId="0" borderId="40" xfId="0" applyNumberFormat="1" applyFont="1" applyBorder="1" applyAlignment="1">
      <alignment horizontal="center" vertical="center" wrapText="1"/>
    </xf>
    <xf numFmtId="170" fontId="11" fillId="0" borderId="30" xfId="0" applyNumberFormat="1" applyFont="1" applyBorder="1" applyAlignment="1">
      <alignment horizontal="center" vertical="center" wrapText="1"/>
    </xf>
    <xf numFmtId="165" fontId="11" fillId="0" borderId="48" xfId="0" applyNumberFormat="1" applyFont="1" applyBorder="1" applyAlignment="1">
      <alignment horizontal="center" vertical="center" wrapText="1"/>
    </xf>
    <xf numFmtId="0" fontId="11" fillId="0" borderId="54" xfId="0" applyFont="1" applyBorder="1" applyAlignment="1">
      <alignment horizontal="center" vertical="center" wrapText="1"/>
    </xf>
    <xf numFmtId="0" fontId="14" fillId="0" borderId="0" xfId="0" applyFont="1" applyAlignment="1">
      <alignment horizontal="center"/>
    </xf>
    <xf numFmtId="165" fontId="14" fillId="21" borderId="49" xfId="0" applyNumberFormat="1" applyFont="1" applyFill="1" applyBorder="1" applyAlignment="1">
      <alignment horizontal="center"/>
    </xf>
    <xf numFmtId="165" fontId="14" fillId="21" borderId="54" xfId="0" applyNumberFormat="1" applyFont="1" applyFill="1" applyBorder="1" applyAlignment="1">
      <alignment horizontal="center"/>
    </xf>
    <xf numFmtId="0" fontId="10" fillId="9" borderId="49" xfId="0" applyFont="1" applyFill="1" applyBorder="1" applyAlignment="1">
      <alignment horizontal="center" vertical="center" wrapText="1"/>
    </xf>
    <xf numFmtId="170" fontId="10" fillId="9" borderId="49" xfId="0" applyNumberFormat="1" applyFont="1" applyFill="1" applyBorder="1" applyAlignment="1">
      <alignment horizontal="center" vertical="center" wrapText="1"/>
    </xf>
    <xf numFmtId="170" fontId="10" fillId="9" borderId="15" xfId="0" applyNumberFormat="1" applyFont="1" applyFill="1" applyBorder="1" applyAlignment="1">
      <alignment horizontal="center" vertical="center" wrapText="1"/>
    </xf>
    <xf numFmtId="0" fontId="27" fillId="0" borderId="48" xfId="7" applyFont="1" applyBorder="1" applyAlignment="1">
      <alignment horizontal="center" vertical="top" wrapText="1"/>
    </xf>
    <xf numFmtId="0" fontId="27" fillId="0" borderId="15" xfId="7" applyFont="1" applyBorder="1" applyAlignment="1">
      <alignment horizontal="center" vertical="top" wrapText="1"/>
    </xf>
    <xf numFmtId="0" fontId="6" fillId="0" borderId="15" xfId="0" applyNumberFormat="1" applyFont="1" applyFill="1" applyBorder="1" applyAlignment="1">
      <alignment vertical="center"/>
    </xf>
    <xf numFmtId="0" fontId="6" fillId="0" borderId="15" xfId="0" applyNumberFormat="1" applyFont="1" applyFill="1" applyBorder="1" applyAlignment="1">
      <alignment horizontal="center" vertical="center" wrapText="1"/>
    </xf>
    <xf numFmtId="165" fontId="8" fillId="8" borderId="35" xfId="0" applyNumberFormat="1" applyFont="1" applyFill="1" applyBorder="1" applyAlignment="1">
      <alignment horizontal="center" vertical="center" wrapText="1"/>
    </xf>
    <xf numFmtId="165" fontId="8" fillId="8" borderId="36" xfId="0" applyNumberFormat="1" applyFont="1" applyFill="1" applyBorder="1" applyAlignment="1">
      <alignment horizontal="center" vertical="center" wrapText="1"/>
    </xf>
    <xf numFmtId="0" fontId="1" fillId="11" borderId="0" xfId="0" applyNumberFormat="1" applyFont="1" applyFill="1"/>
    <xf numFmtId="0" fontId="1" fillId="11" borderId="0" xfId="0" applyFont="1" applyFill="1"/>
    <xf numFmtId="0" fontId="1" fillId="0" borderId="0" xfId="0" applyFont="1" applyFill="1"/>
    <xf numFmtId="0" fontId="1" fillId="11" borderId="15" xfId="0" applyFont="1" applyFill="1" applyBorder="1"/>
    <xf numFmtId="0" fontId="1" fillId="26" borderId="15" xfId="0" applyFont="1" applyFill="1" applyBorder="1"/>
    <xf numFmtId="0" fontId="1" fillId="27" borderId="15" xfId="0" applyFont="1" applyFill="1" applyBorder="1"/>
    <xf numFmtId="2" fontId="0" fillId="0" borderId="15" xfId="0" applyNumberFormat="1" applyFill="1" applyBorder="1"/>
    <xf numFmtId="4" fontId="0" fillId="0" borderId="15" xfId="0" applyNumberFormat="1" applyFill="1" applyBorder="1"/>
    <xf numFmtId="3" fontId="0" fillId="0" borderId="15" xfId="0" applyNumberFormat="1" applyFill="1" applyBorder="1"/>
    <xf numFmtId="0" fontId="0" fillId="0" borderId="0" xfId="0" applyFont="1" applyFill="1" applyAlignment="1">
      <alignment horizontal="left"/>
    </xf>
    <xf numFmtId="2" fontId="0" fillId="0" borderId="15" xfId="0" applyNumberFormat="1" applyFill="1" applyBorder="1" applyAlignment="1">
      <alignment horizontal="left"/>
    </xf>
    <xf numFmtId="0" fontId="14" fillId="0" borderId="0" xfId="0" applyFont="1" applyFill="1"/>
    <xf numFmtId="0" fontId="33" fillId="0" borderId="0" xfId="0" applyFont="1" applyFill="1"/>
    <xf numFmtId="0" fontId="34" fillId="0" borderId="0" xfId="0" applyFont="1" applyFill="1"/>
    <xf numFmtId="0" fontId="0" fillId="0" borderId="15" xfId="0" applyFill="1" applyBorder="1" applyAlignment="1">
      <alignment horizontal="left"/>
    </xf>
    <xf numFmtId="0" fontId="0" fillId="0" borderId="15" xfId="0" applyNumberFormat="1" applyFill="1" applyBorder="1" applyAlignment="1">
      <alignment horizontal="left"/>
    </xf>
    <xf numFmtId="0" fontId="1" fillId="12" borderId="15" xfId="0" applyFont="1" applyFill="1" applyBorder="1"/>
    <xf numFmtId="0" fontId="0" fillId="0" borderId="15" xfId="0" applyFill="1" applyBorder="1" applyAlignment="1">
      <alignment horizontal="right"/>
    </xf>
    <xf numFmtId="3" fontId="0" fillId="0" borderId="15" xfId="0" applyNumberFormat="1" applyFill="1" applyBorder="1" applyAlignment="1">
      <alignment horizontal="right"/>
    </xf>
    <xf numFmtId="0" fontId="17" fillId="0" borderId="15" xfId="0" applyFont="1" applyFill="1" applyBorder="1"/>
    <xf numFmtId="0" fontId="0" fillId="0" borderId="48" xfId="0" applyFill="1" applyBorder="1" applyAlignment="1">
      <alignment horizontal="left" wrapText="1"/>
    </xf>
    <xf numFmtId="0" fontId="0" fillId="0" borderId="15" xfId="0" applyFill="1" applyBorder="1" applyAlignment="1">
      <alignment horizontal="left" wrapText="1"/>
    </xf>
    <xf numFmtId="0" fontId="0" fillId="0" borderId="15" xfId="0" applyFill="1" applyBorder="1" applyAlignment="1">
      <alignment horizontal="center" vertical="center" wrapText="1"/>
    </xf>
    <xf numFmtId="0" fontId="0" fillId="0" borderId="15" xfId="0" applyFill="1" applyBorder="1" applyAlignment="1">
      <alignment horizontal="right" wrapText="1"/>
    </xf>
    <xf numFmtId="0" fontId="17" fillId="0" borderId="17" xfId="0" applyFont="1" applyFill="1" applyBorder="1"/>
    <xf numFmtId="0" fontId="0" fillId="0" borderId="49" xfId="0" applyFill="1" applyBorder="1" applyAlignment="1">
      <alignment horizontal="right"/>
    </xf>
    <xf numFmtId="0" fontId="0" fillId="0" borderId="9" xfId="0" applyFill="1" applyBorder="1"/>
    <xf numFmtId="0" fontId="35" fillId="0" borderId="0" xfId="0" applyFont="1" applyFill="1" applyAlignment="1">
      <alignment vertical="top"/>
    </xf>
    <xf numFmtId="0" fontId="0" fillId="0" borderId="0" xfId="0" applyFont="1" applyFill="1"/>
    <xf numFmtId="0" fontId="0" fillId="0" borderId="49" xfId="0" applyFill="1" applyBorder="1" applyAlignment="1">
      <alignment horizontal="right" wrapText="1"/>
    </xf>
    <xf numFmtId="0" fontId="0" fillId="0" borderId="61" xfId="0" applyFill="1" applyBorder="1"/>
    <xf numFmtId="0" fontId="0" fillId="0" borderId="15" xfId="0" applyBorder="1" applyAlignment="1">
      <alignment horizontal="left"/>
    </xf>
    <xf numFmtId="0" fontId="12" fillId="0" borderId="0" xfId="0" applyFont="1" applyAlignment="1">
      <alignment horizontal="left"/>
    </xf>
    <xf numFmtId="0" fontId="36" fillId="0" borderId="0" xfId="0" applyFont="1"/>
    <xf numFmtId="0" fontId="23" fillId="0" borderId="15" xfId="0" applyFont="1" applyFill="1" applyBorder="1" applyAlignment="1">
      <alignment horizontal="left"/>
    </xf>
    <xf numFmtId="0" fontId="23" fillId="0" borderId="15" xfId="0" applyFont="1" applyFill="1" applyBorder="1"/>
    <xf numFmtId="0" fontId="23" fillId="0" borderId="15" xfId="0" applyFont="1" applyFill="1" applyBorder="1" applyAlignment="1">
      <alignment horizontal="right"/>
    </xf>
    <xf numFmtId="0" fontId="12" fillId="0" borderId="0" xfId="0" applyFont="1" applyFill="1" applyAlignment="1">
      <alignment horizontal="left"/>
    </xf>
    <xf numFmtId="0" fontId="36" fillId="0" borderId="0" xfId="0" applyFont="1" applyFill="1"/>
    <xf numFmtId="0" fontId="0" fillId="0" borderId="15" xfId="0" applyFill="1" applyBorder="1" applyAlignment="1">
      <alignment horizontal="left" vertical="center" wrapText="1"/>
    </xf>
    <xf numFmtId="0" fontId="17" fillId="0" borderId="48" xfId="0" applyFont="1" applyFill="1" applyBorder="1" applyAlignment="1">
      <alignment horizontal="left" wrapText="1"/>
    </xf>
    <xf numFmtId="0" fontId="17" fillId="0" borderId="15" xfId="0" applyFont="1" applyFill="1" applyBorder="1" applyAlignment="1">
      <alignment horizontal="left" wrapText="1"/>
    </xf>
    <xf numFmtId="0" fontId="0" fillId="0" borderId="15" xfId="0" applyFill="1" applyBorder="1" applyAlignment="1">
      <alignment horizontal="left" vertical="center"/>
    </xf>
    <xf numFmtId="0" fontId="23" fillId="0" borderId="0" xfId="0" applyFont="1" applyFill="1"/>
    <xf numFmtId="0" fontId="38" fillId="0" borderId="0" xfId="0" applyFont="1" applyFill="1"/>
    <xf numFmtId="0" fontId="34" fillId="0" borderId="15" xfId="0" applyFont="1" applyFill="1" applyBorder="1" applyAlignment="1">
      <alignment horizontal="right"/>
    </xf>
    <xf numFmtId="0" fontId="23" fillId="28" borderId="15" xfId="0" applyFont="1" applyFill="1" applyBorder="1" applyAlignment="1">
      <alignment horizontal="left"/>
    </xf>
    <xf numFmtId="0" fontId="0" fillId="28" borderId="15" xfId="0" applyFill="1" applyBorder="1"/>
    <xf numFmtId="0" fontId="0" fillId="28" borderId="0" xfId="0" applyFill="1"/>
    <xf numFmtId="0" fontId="17" fillId="0" borderId="48" xfId="0" applyFont="1" applyBorder="1" applyAlignment="1">
      <alignment horizontal="left" wrapText="1"/>
    </xf>
    <xf numFmtId="0" fontId="38" fillId="0" borderId="0" xfId="0" applyFont="1"/>
    <xf numFmtId="0" fontId="17" fillId="0" borderId="17" xfId="0" applyFont="1" applyBorder="1" applyAlignment="1">
      <alignment horizontal="center" wrapText="1"/>
    </xf>
    <xf numFmtId="0" fontId="0" fillId="0" borderId="0" xfId="0" applyBorder="1" applyAlignment="1">
      <alignment horizontal="center" vertical="center" wrapText="1"/>
    </xf>
    <xf numFmtId="0" fontId="0" fillId="29" borderId="15" xfId="0" applyFill="1" applyBorder="1"/>
    <xf numFmtId="3" fontId="0" fillId="0" borderId="15" xfId="0" applyNumberFormat="1" applyFont="1" applyFill="1" applyBorder="1"/>
    <xf numFmtId="0" fontId="0" fillId="0" borderId="15" xfId="0" applyFont="1" applyFill="1" applyBorder="1"/>
    <xf numFmtId="3" fontId="34" fillId="29" borderId="80" xfId="0" applyNumberFormat="1" applyFont="1" applyFill="1" applyBorder="1"/>
    <xf numFmtId="0" fontId="0" fillId="0" borderId="15" xfId="0" applyFont="1" applyFill="1" applyBorder="1" applyAlignment="1">
      <alignment horizontal="right"/>
    </xf>
    <xf numFmtId="2" fontId="0" fillId="0" borderId="15" xfId="0" applyNumberFormat="1" applyBorder="1"/>
    <xf numFmtId="3" fontId="0" fillId="0" borderId="15" xfId="0" applyNumberFormat="1" applyFont="1" applyBorder="1"/>
    <xf numFmtId="0" fontId="0" fillId="0" borderId="15" xfId="0" applyFont="1" applyBorder="1"/>
    <xf numFmtId="2" fontId="0" fillId="29" borderId="15" xfId="0" applyNumberFormat="1" applyFill="1" applyBorder="1"/>
    <xf numFmtId="2" fontId="0" fillId="29" borderId="15" xfId="0" applyNumberFormat="1" applyFill="1" applyBorder="1" applyAlignment="1">
      <alignment horizontal="left"/>
    </xf>
    <xf numFmtId="0" fontId="0" fillId="29" borderId="15" xfId="0" applyFill="1" applyBorder="1" applyAlignment="1">
      <alignment horizontal="left"/>
    </xf>
    <xf numFmtId="3" fontId="4" fillId="0" borderId="15" xfId="0" applyNumberFormat="1" applyFont="1" applyBorder="1" applyAlignment="1">
      <alignment horizontal="right"/>
    </xf>
    <xf numFmtId="0" fontId="0" fillId="0" borderId="0" xfId="0" applyFont="1" applyBorder="1"/>
    <xf numFmtId="0" fontId="4" fillId="0" borderId="15" xfId="0" applyFont="1" applyBorder="1" applyAlignment="1">
      <alignment horizontal="right"/>
    </xf>
    <xf numFmtId="0" fontId="0" fillId="0" borderId="49" xfId="0" applyFont="1" applyFill="1" applyBorder="1"/>
    <xf numFmtId="3" fontId="0" fillId="0" borderId="49" xfId="0" applyNumberFormat="1" applyFont="1" applyFill="1" applyBorder="1"/>
    <xf numFmtId="3" fontId="0" fillId="29" borderId="15" xfId="0" applyNumberFormat="1" applyFont="1" applyFill="1" applyBorder="1"/>
    <xf numFmtId="0" fontId="0" fillId="29" borderId="15" xfId="0" applyFont="1" applyFill="1" applyBorder="1"/>
    <xf numFmtId="3" fontId="0" fillId="29" borderId="15" xfId="0" applyNumberFormat="1" applyFont="1" applyFill="1" applyBorder="1" applyAlignment="1">
      <alignment horizontal="right"/>
    </xf>
    <xf numFmtId="3" fontId="41" fillId="29" borderId="0" xfId="0" applyNumberFormat="1" applyFont="1" applyFill="1"/>
    <xf numFmtId="0" fontId="0" fillId="0" borderId="15" xfId="0" applyBorder="1" applyAlignment="1">
      <alignment horizontal="right"/>
    </xf>
    <xf numFmtId="3" fontId="34" fillId="0" borderId="15" xfId="0" applyNumberFormat="1" applyFont="1" applyBorder="1" applyAlignment="1">
      <alignment horizontal="right"/>
    </xf>
    <xf numFmtId="0" fontId="0" fillId="0" borderId="15" xfId="0" applyFont="1" applyBorder="1" applyAlignment="1">
      <alignment horizontal="right"/>
    </xf>
    <xf numFmtId="0" fontId="17" fillId="0" borderId="15" xfId="0" applyFont="1" applyBorder="1"/>
    <xf numFmtId="0" fontId="0" fillId="0" borderId="48" xfId="0" applyBorder="1" applyAlignment="1">
      <alignment horizontal="left" wrapText="1"/>
    </xf>
    <xf numFmtId="3" fontId="0" fillId="0" borderId="15" xfId="0" applyNumberFormat="1" applyBorder="1" applyAlignment="1">
      <alignment horizontal="right"/>
    </xf>
    <xf numFmtId="0" fontId="0" fillId="0" borderId="15" xfId="0" applyBorder="1" applyAlignment="1">
      <alignment horizontal="left" wrapText="1"/>
    </xf>
    <xf numFmtId="3" fontId="0" fillId="0" borderId="21" xfId="0" applyNumberFormat="1" applyBorder="1" applyAlignment="1">
      <alignment horizontal="right"/>
    </xf>
    <xf numFmtId="0" fontId="0" fillId="29" borderId="15" xfId="0" applyFill="1" applyBorder="1" applyAlignment="1">
      <alignment horizontal="left" wrapText="1"/>
    </xf>
    <xf numFmtId="3" fontId="34" fillId="0" borderId="15" xfId="0" applyNumberFormat="1" applyFont="1" applyFill="1" applyBorder="1" applyAlignment="1">
      <alignment horizontal="right" vertical="center"/>
    </xf>
    <xf numFmtId="3" fontId="34" fillId="0" borderId="15" xfId="0" applyNumberFormat="1" applyFont="1" applyFill="1" applyBorder="1" applyAlignment="1">
      <alignment horizontal="right"/>
    </xf>
    <xf numFmtId="3" fontId="26" fillId="0" borderId="15" xfId="0" applyNumberFormat="1" applyFont="1" applyBorder="1" applyAlignment="1">
      <alignment horizontal="right"/>
    </xf>
    <xf numFmtId="0" fontId="17" fillId="0" borderId="0" xfId="0" applyFont="1" applyFill="1" applyBorder="1"/>
    <xf numFmtId="3" fontId="0" fillId="0" borderId="15" xfId="0" applyNumberFormat="1" applyFont="1" applyFill="1" applyBorder="1" applyAlignment="1">
      <alignment horizontal="right" wrapText="1"/>
    </xf>
    <xf numFmtId="3" fontId="0" fillId="0" borderId="15" xfId="0" applyNumberFormat="1" applyFont="1" applyFill="1" applyBorder="1" applyAlignment="1">
      <alignment horizontal="right"/>
    </xf>
    <xf numFmtId="0" fontId="0" fillId="0" borderId="15" xfId="0" applyFont="1" applyFill="1" applyBorder="1" applyAlignment="1">
      <alignment horizontal="right" wrapText="1"/>
    </xf>
    <xf numFmtId="3" fontId="34" fillId="0" borderId="15" xfId="0" applyNumberFormat="1" applyFont="1" applyBorder="1" applyAlignment="1">
      <alignment horizontal="right" vertical="center"/>
    </xf>
    <xf numFmtId="3" fontId="0" fillId="0" borderId="15" xfId="0" applyNumberFormat="1" applyFill="1" applyBorder="1" applyAlignment="1">
      <alignment horizontal="right" wrapText="1"/>
    </xf>
    <xf numFmtId="0" fontId="0" fillId="0" borderId="15" xfId="0" applyBorder="1" applyAlignment="1">
      <alignment horizontal="left" vertical="center" wrapText="1"/>
    </xf>
    <xf numFmtId="3" fontId="0" fillId="0" borderId="16" xfId="0" applyNumberFormat="1" applyFont="1" applyFill="1" applyBorder="1" applyAlignment="1">
      <alignment horizontal="right"/>
    </xf>
    <xf numFmtId="3" fontId="0" fillId="0" borderId="16" xfId="0" applyNumberFormat="1" applyFill="1" applyBorder="1" applyAlignment="1">
      <alignment horizontal="right"/>
    </xf>
    <xf numFmtId="0" fontId="17" fillId="0" borderId="48" xfId="0" applyFont="1" applyBorder="1"/>
    <xf numFmtId="0" fontId="0" fillId="0" borderId="15" xfId="0" applyBorder="1" applyAlignment="1">
      <alignment horizontal="left" vertical="center"/>
    </xf>
    <xf numFmtId="0" fontId="17" fillId="0" borderId="0" xfId="0" applyFont="1"/>
    <xf numFmtId="4" fontId="0" fillId="0" borderId="15" xfId="0" applyNumberFormat="1" applyBorder="1" applyAlignment="1">
      <alignment horizontal="right"/>
    </xf>
    <xf numFmtId="0" fontId="17" fillId="0" borderId="15" xfId="0" applyFont="1" applyBorder="1" applyAlignment="1">
      <alignment horizontal="left" wrapText="1"/>
    </xf>
    <xf numFmtId="3" fontId="0" fillId="0" borderId="0" xfId="0" applyNumberFormat="1" applyFont="1"/>
    <xf numFmtId="0" fontId="34" fillId="0" borderId="15" xfId="0" applyFont="1" applyBorder="1" applyAlignment="1">
      <alignment horizontal="right"/>
    </xf>
    <xf numFmtId="0" fontId="23" fillId="0" borderId="15" xfId="0" applyFont="1" applyBorder="1" applyAlignment="1">
      <alignment horizontal="left"/>
    </xf>
    <xf numFmtId="0" fontId="23" fillId="0" borderId="21" xfId="0" applyFont="1" applyBorder="1" applyAlignment="1">
      <alignment horizontal="left"/>
    </xf>
    <xf numFmtId="0" fontId="31" fillId="0" borderId="48" xfId="0" applyFont="1" applyBorder="1" applyAlignment="1">
      <alignment horizontal="left" wrapText="1"/>
    </xf>
    <xf numFmtId="3" fontId="4" fillId="0" borderId="15" xfId="0" applyNumberFormat="1" applyFont="1" applyBorder="1" applyAlignment="1">
      <alignment horizontal="right" vertical="center"/>
    </xf>
    <xf numFmtId="0" fontId="17" fillId="0" borderId="0" xfId="0" applyFont="1" applyBorder="1" applyAlignment="1">
      <alignment horizontal="center" wrapText="1"/>
    </xf>
    <xf numFmtId="0" fontId="0" fillId="0" borderId="48" xfId="0" applyBorder="1"/>
    <xf numFmtId="0" fontId="0" fillId="11" borderId="0" xfId="0" applyFill="1"/>
    <xf numFmtId="2" fontId="0" fillId="0" borderId="15" xfId="0" applyNumberFormat="1" applyBorder="1" applyAlignment="1">
      <alignment horizontal="left"/>
    </xf>
    <xf numFmtId="0" fontId="42" fillId="10" borderId="81" xfId="0" applyFont="1" applyFill="1" applyBorder="1" applyAlignment="1">
      <alignment vertical="center" wrapText="1"/>
    </xf>
    <xf numFmtId="0" fontId="42" fillId="10" borderId="82" xfId="0" applyFont="1" applyFill="1" applyBorder="1" applyAlignment="1">
      <alignment vertical="center" wrapText="1"/>
    </xf>
    <xf numFmtId="0" fontId="30" fillId="9" borderId="83" xfId="0" applyFont="1" applyFill="1" applyBorder="1" applyAlignment="1">
      <alignment horizontal="center"/>
    </xf>
    <xf numFmtId="0" fontId="30" fillId="9" borderId="35" xfId="0" applyFont="1" applyFill="1" applyBorder="1" applyAlignment="1">
      <alignment horizontal="center"/>
    </xf>
    <xf numFmtId="0" fontId="30" fillId="9" borderId="24" xfId="0" applyFont="1" applyFill="1" applyBorder="1" applyAlignment="1">
      <alignment horizontal="center"/>
    </xf>
    <xf numFmtId="0" fontId="30" fillId="9" borderId="43" xfId="0" applyFont="1" applyFill="1" applyBorder="1" applyAlignment="1">
      <alignment horizontal="center"/>
    </xf>
    <xf numFmtId="0" fontId="30" fillId="9" borderId="42" xfId="0" applyFont="1" applyFill="1" applyBorder="1" applyAlignment="1">
      <alignment horizontal="center"/>
    </xf>
    <xf numFmtId="0" fontId="30" fillId="9" borderId="41" xfId="0" applyFont="1" applyFill="1" applyBorder="1" applyAlignment="1">
      <alignment horizontal="center"/>
    </xf>
    <xf numFmtId="0" fontId="42" fillId="10" borderId="84" xfId="0" applyFont="1" applyFill="1" applyBorder="1" applyAlignment="1">
      <alignment vertical="center" wrapText="1"/>
    </xf>
    <xf numFmtId="0" fontId="42" fillId="10" borderId="0" xfId="0" applyFont="1" applyFill="1" applyBorder="1" applyAlignment="1">
      <alignment vertical="center" wrapText="1"/>
    </xf>
    <xf numFmtId="0" fontId="43" fillId="0" borderId="0" xfId="0" applyFont="1" applyBorder="1" applyAlignment="1">
      <alignment vertical="center" wrapText="1"/>
    </xf>
    <xf numFmtId="0" fontId="0" fillId="0" borderId="26" xfId="0" applyBorder="1" applyAlignment="1">
      <alignment horizontal="center"/>
    </xf>
    <xf numFmtId="0" fontId="0" fillId="0" borderId="15" xfId="0" applyBorder="1" applyAlignment="1">
      <alignment horizontal="center"/>
    </xf>
    <xf numFmtId="0" fontId="0" fillId="0" borderId="27" xfId="0" applyBorder="1" applyAlignment="1">
      <alignment horizontal="center"/>
    </xf>
    <xf numFmtId="0" fontId="43" fillId="0" borderId="86" xfId="0" applyFont="1" applyBorder="1" applyAlignment="1">
      <alignment vertical="center" wrapText="1"/>
    </xf>
    <xf numFmtId="0" fontId="43" fillId="0" borderId="85" xfId="0" applyFont="1" applyBorder="1" applyAlignment="1">
      <alignment vertical="center" wrapText="1"/>
    </xf>
    <xf numFmtId="0" fontId="0" fillId="0" borderId="15" xfId="0" applyFill="1" applyBorder="1" applyAlignment="1">
      <alignment horizontal="center"/>
    </xf>
    <xf numFmtId="0" fontId="0" fillId="0" borderId="26" xfId="0" applyFill="1" applyBorder="1" applyAlignment="1">
      <alignment horizontal="center"/>
    </xf>
    <xf numFmtId="0" fontId="0" fillId="0" borderId="27" xfId="0" applyFill="1" applyBorder="1" applyAlignment="1">
      <alignment horizontal="center"/>
    </xf>
    <xf numFmtId="0" fontId="44" fillId="0" borderId="86" xfId="0" applyFont="1" applyBorder="1" applyAlignment="1">
      <alignment vertical="center" wrapText="1"/>
    </xf>
    <xf numFmtId="0" fontId="0" fillId="0" borderId="26" xfId="0" applyFont="1" applyBorder="1" applyAlignment="1">
      <alignment horizontal="center"/>
    </xf>
    <xf numFmtId="0" fontId="0" fillId="0" borderId="0" xfId="0" applyFont="1"/>
    <xf numFmtId="0" fontId="0" fillId="0" borderId="28" xfId="0" applyFill="1" applyBorder="1" applyAlignment="1">
      <alignment horizontal="center"/>
    </xf>
    <xf numFmtId="0" fontId="0" fillId="0" borderId="29" xfId="0" applyFill="1" applyBorder="1" applyAlignment="1">
      <alignment horizontal="center"/>
    </xf>
    <xf numFmtId="0" fontId="0" fillId="0" borderId="30" xfId="0" applyFill="1"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0" fontId="0" fillId="30" borderId="0" xfId="0" applyFill="1"/>
    <xf numFmtId="0" fontId="49" fillId="0" borderId="0" xfId="0" applyFont="1" applyAlignment="1">
      <alignment vertical="top"/>
    </xf>
    <xf numFmtId="0" fontId="50" fillId="3" borderId="88" xfId="0" applyFont="1" applyFill="1" applyBorder="1" applyAlignment="1">
      <alignment vertical="top"/>
    </xf>
    <xf numFmtId="1" fontId="49" fillId="3" borderId="88" xfId="0" applyNumberFormat="1" applyFont="1" applyFill="1" applyBorder="1" applyAlignment="1">
      <alignment horizontal="right" vertical="top"/>
    </xf>
    <xf numFmtId="49" fontId="49" fillId="3" borderId="88" xfId="0" applyNumberFormat="1" applyFont="1" applyFill="1" applyBorder="1" applyAlignment="1">
      <alignment horizontal="left" vertical="top"/>
    </xf>
    <xf numFmtId="0" fontId="50" fillId="32" borderId="88" xfId="0" applyFont="1" applyFill="1" applyBorder="1" applyAlignment="1">
      <alignment vertical="top"/>
    </xf>
    <xf numFmtId="1" fontId="49" fillId="32" borderId="88" xfId="0" applyNumberFormat="1" applyFont="1" applyFill="1" applyBorder="1" applyAlignment="1">
      <alignment horizontal="right" vertical="top"/>
    </xf>
    <xf numFmtId="49" fontId="49" fillId="32" borderId="88" xfId="0" applyNumberFormat="1" applyFont="1" applyFill="1" applyBorder="1" applyAlignment="1">
      <alignment horizontal="left" vertical="top"/>
    </xf>
    <xf numFmtId="0" fontId="52" fillId="0" borderId="0" xfId="0" applyFont="1" applyAlignment="1">
      <alignment vertical="top"/>
    </xf>
    <xf numFmtId="0" fontId="1" fillId="33" borderId="0" xfId="0" applyFont="1" applyFill="1"/>
    <xf numFmtId="0" fontId="1" fillId="0" borderId="0" xfId="0" applyFont="1" applyAlignment="1">
      <alignment vertical="top"/>
    </xf>
    <xf numFmtId="0" fontId="11" fillId="0" borderId="27" xfId="0" applyFont="1" applyFill="1" applyBorder="1" applyAlignment="1">
      <alignment vertical="center" wrapText="1"/>
    </xf>
    <xf numFmtId="170" fontId="11" fillId="0" borderId="49" xfId="0" applyNumberFormat="1" applyFont="1" applyFill="1" applyBorder="1" applyAlignment="1">
      <alignment horizontal="center" vertical="center" wrapText="1"/>
    </xf>
    <xf numFmtId="4" fontId="14" fillId="0" borderId="15" xfId="0" applyNumberFormat="1" applyFont="1" applyBorder="1" applyAlignment="1">
      <alignment horizontal="center" vertical="center" wrapText="1"/>
    </xf>
    <xf numFmtId="0" fontId="11" fillId="0" borderId="27" xfId="0" applyFont="1" applyBorder="1" applyAlignment="1">
      <alignment vertical="center" wrapText="1"/>
    </xf>
    <xf numFmtId="165" fontId="11" fillId="10" borderId="15" xfId="0" applyNumberFormat="1" applyFont="1" applyFill="1" applyBorder="1" applyAlignment="1">
      <alignment horizontal="center" vertical="center" wrapText="1"/>
    </xf>
    <xf numFmtId="0" fontId="11" fillId="10" borderId="27" xfId="0" applyFont="1" applyFill="1" applyBorder="1" applyAlignment="1">
      <alignment vertical="center" wrapText="1"/>
    </xf>
    <xf numFmtId="170" fontId="11" fillId="10" borderId="49" xfId="0" applyNumberFormat="1" applyFont="1" applyFill="1" applyBorder="1" applyAlignment="1">
      <alignment horizontal="center" vertical="center" wrapText="1"/>
    </xf>
    <xf numFmtId="0" fontId="0" fillId="0" borderId="49" xfId="0" applyFont="1" applyBorder="1" applyAlignment="1">
      <alignment horizontal="center"/>
    </xf>
    <xf numFmtId="0" fontId="0" fillId="0" borderId="27" xfId="0" applyFont="1" applyBorder="1"/>
    <xf numFmtId="0" fontId="0" fillId="0" borderId="27" xfId="0" applyFont="1" applyBorder="1" applyAlignment="1">
      <alignment wrapText="1"/>
    </xf>
    <xf numFmtId="165" fontId="14" fillId="0" borderId="15" xfId="0" applyNumberFormat="1" applyFont="1" applyFill="1" applyBorder="1" applyAlignment="1">
      <alignment horizontal="center" vertical="center" wrapText="1"/>
    </xf>
    <xf numFmtId="165" fontId="14" fillId="0" borderId="15" xfId="0" applyNumberFormat="1" applyFont="1" applyBorder="1" applyAlignment="1">
      <alignment horizontal="center" vertical="center" wrapText="1"/>
    </xf>
    <xf numFmtId="0" fontId="11" fillId="10" borderId="49" xfId="0" applyFont="1" applyFill="1" applyBorder="1" applyAlignment="1">
      <alignment horizontal="center" vertical="center" wrapText="1"/>
    </xf>
    <xf numFmtId="165" fontId="8" fillId="0" borderId="15" xfId="0" applyNumberFormat="1" applyFont="1" applyFill="1" applyBorder="1" applyAlignment="1">
      <alignment horizontal="center" vertical="center" wrapText="1"/>
    </xf>
    <xf numFmtId="165" fontId="8" fillId="0" borderId="15" xfId="0" applyNumberFormat="1" applyFont="1" applyBorder="1" applyAlignment="1">
      <alignment horizontal="center" vertical="center" wrapText="1"/>
    </xf>
    <xf numFmtId="170" fontId="11" fillId="0" borderId="27" xfId="0" applyNumberFormat="1" applyFont="1" applyBorder="1" applyAlignment="1">
      <alignment vertical="center" wrapText="1"/>
    </xf>
    <xf numFmtId="170" fontId="11" fillId="10" borderId="27" xfId="0" applyNumberFormat="1" applyFont="1" applyFill="1" applyBorder="1" applyAlignment="1">
      <alignment vertical="center" wrapText="1"/>
    </xf>
    <xf numFmtId="3" fontId="11" fillId="0" borderId="15" xfId="0" applyNumberFormat="1" applyFont="1" applyBorder="1" applyAlignment="1">
      <alignment horizontal="center" vertical="center" wrapText="1"/>
    </xf>
    <xf numFmtId="0" fontId="7" fillId="0" borderId="49" xfId="0" applyFont="1" applyBorder="1" applyAlignment="1">
      <alignment horizontal="center" vertical="center" wrapText="1"/>
    </xf>
    <xf numFmtId="0" fontId="8" fillId="0" borderId="0" xfId="0" applyFont="1" applyAlignment="1">
      <alignment horizontal="center"/>
    </xf>
    <xf numFmtId="165" fontId="7" fillId="0" borderId="15" xfId="0" applyNumberFormat="1" applyFont="1" applyBorder="1" applyAlignment="1">
      <alignment horizontal="center" vertical="center" wrapText="1"/>
    </xf>
    <xf numFmtId="4" fontId="7" fillId="0" borderId="15" xfId="0" applyNumberFormat="1" applyFont="1" applyBorder="1" applyAlignment="1">
      <alignment horizontal="center" vertical="center" wrapText="1"/>
    </xf>
    <xf numFmtId="168" fontId="7" fillId="0" borderId="15" xfId="0" applyNumberFormat="1" applyFont="1" applyBorder="1" applyAlignment="1">
      <alignment horizontal="center" vertical="center" wrapText="1"/>
    </xf>
    <xf numFmtId="165" fontId="7" fillId="0" borderId="15" xfId="0" quotePrefix="1" applyNumberFormat="1" applyFont="1" applyBorder="1" applyAlignment="1">
      <alignment horizontal="center" vertical="center" wrapText="1"/>
    </xf>
    <xf numFmtId="4" fontId="8" fillId="0" borderId="15" xfId="0" applyNumberFormat="1" applyFont="1" applyFill="1" applyBorder="1" applyAlignment="1">
      <alignment horizontal="center" vertical="center" wrapText="1"/>
    </xf>
    <xf numFmtId="0" fontId="7" fillId="0" borderId="27" xfId="0" applyFont="1" applyBorder="1" applyAlignment="1">
      <alignment horizontal="center" vertical="center" wrapText="1"/>
    </xf>
    <xf numFmtId="169" fontId="7" fillId="0" borderId="15" xfId="0" applyNumberFormat="1" applyFont="1" applyBorder="1" applyAlignment="1">
      <alignment horizontal="center" vertical="center" wrapText="1"/>
    </xf>
    <xf numFmtId="0" fontId="0" fillId="0" borderId="2" xfId="0" applyBorder="1"/>
    <xf numFmtId="0" fontId="0" fillId="15" borderId="25" xfId="0" applyFill="1" applyBorder="1"/>
    <xf numFmtId="0" fontId="0" fillId="15" borderId="3" xfId="0" applyFill="1" applyBorder="1"/>
    <xf numFmtId="0" fontId="0" fillId="15" borderId="2" xfId="0" applyFill="1" applyBorder="1"/>
    <xf numFmtId="0" fontId="0" fillId="15" borderId="0" xfId="0" applyFill="1" applyBorder="1"/>
    <xf numFmtId="0" fontId="0" fillId="15" borderId="5" xfId="0" applyFill="1" applyBorder="1"/>
    <xf numFmtId="0" fontId="0" fillId="15" borderId="4" xfId="0" applyFill="1" applyBorder="1"/>
    <xf numFmtId="0" fontId="1" fillId="4" borderId="4" xfId="0" applyFont="1" applyFill="1" applyBorder="1"/>
    <xf numFmtId="0" fontId="2" fillId="3" borderId="68" xfId="0" applyNumberFormat="1" applyFont="1" applyFill="1" applyBorder="1" applyAlignment="1"/>
    <xf numFmtId="1" fontId="0" fillId="0" borderId="0" xfId="0" applyNumberFormat="1" applyBorder="1"/>
    <xf numFmtId="1" fontId="0" fillId="0" borderId="5" xfId="0" applyNumberFormat="1" applyBorder="1"/>
    <xf numFmtId="1" fontId="2" fillId="0" borderId="0" xfId="0" applyNumberFormat="1" applyFont="1" applyFill="1" applyBorder="1" applyAlignment="1"/>
    <xf numFmtId="0" fontId="1" fillId="2" borderId="4" xfId="0" applyFont="1" applyFill="1" applyBorder="1"/>
    <xf numFmtId="1" fontId="0" fillId="0" borderId="4" xfId="0" applyNumberFormat="1" applyBorder="1"/>
    <xf numFmtId="0" fontId="6" fillId="5" borderId="4" xfId="0" applyNumberFormat="1" applyFont="1" applyFill="1" applyBorder="1" applyAlignment="1"/>
    <xf numFmtId="0" fontId="6" fillId="6" borderId="4" xfId="0" applyNumberFormat="1" applyFont="1" applyFill="1" applyBorder="1" applyAlignment="1"/>
    <xf numFmtId="0" fontId="6" fillId="7" borderId="4" xfId="0" applyNumberFormat="1" applyFont="1" applyFill="1" applyBorder="1" applyAlignment="1"/>
    <xf numFmtId="0" fontId="2" fillId="3" borderId="89" xfId="0" applyNumberFormat="1" applyFont="1" applyFill="1" applyBorder="1" applyAlignment="1"/>
    <xf numFmtId="0" fontId="2" fillId="0" borderId="0" xfId="2" applyNumberFormat="1" applyFont="1" applyFill="1" applyBorder="1" applyAlignment="1"/>
    <xf numFmtId="0" fontId="2" fillId="0" borderId="1" xfId="2" applyNumberFormat="1" applyFont="1" applyFill="1" applyBorder="1" applyAlignment="1"/>
    <xf numFmtId="3" fontId="2" fillId="0" borderId="1" xfId="2" applyNumberFormat="1" applyFont="1" applyFill="1" applyBorder="1" applyAlignment="1"/>
    <xf numFmtId="0" fontId="2" fillId="3" borderId="1" xfId="2" applyNumberFormat="1" applyFont="1" applyFill="1" applyBorder="1" applyAlignment="1"/>
    <xf numFmtId="166" fontId="2" fillId="0" borderId="0" xfId="2" applyNumberFormat="1" applyFont="1" applyFill="1" applyBorder="1" applyAlignment="1"/>
    <xf numFmtId="0" fontId="3" fillId="0" borderId="0" xfId="2" applyFont="1"/>
    <xf numFmtId="0" fontId="2" fillId="0" borderId="0" xfId="8"/>
    <xf numFmtId="0" fontId="2" fillId="0" borderId="0" xfId="8" applyAlignment="1">
      <alignment horizontal="right"/>
    </xf>
    <xf numFmtId="4" fontId="2" fillId="0" borderId="1" xfId="2" applyNumberFormat="1" applyFont="1" applyFill="1" applyBorder="1" applyAlignment="1"/>
    <xf numFmtId="0" fontId="2" fillId="0" borderId="0" xfId="2" quotePrefix="1" applyNumberFormat="1" applyFont="1" applyFill="1" applyBorder="1" applyAlignment="1"/>
    <xf numFmtId="0" fontId="4" fillId="0" borderId="0" xfId="2" quotePrefix="1"/>
    <xf numFmtId="0" fontId="21" fillId="0" borderId="0" xfId="2" applyFont="1"/>
    <xf numFmtId="167" fontId="54" fillId="0" borderId="15" xfId="2" applyNumberFormat="1" applyFont="1" applyBorder="1" applyAlignment="1">
      <alignment horizontal="left"/>
    </xf>
    <xf numFmtId="0" fontId="21" fillId="0" borderId="15" xfId="2" applyFont="1" applyBorder="1"/>
    <xf numFmtId="0" fontId="21" fillId="2" borderId="15" xfId="2" applyFont="1" applyFill="1" applyBorder="1"/>
    <xf numFmtId="0" fontId="21" fillId="0" borderId="15" xfId="2" applyFont="1" applyBorder="1" applyAlignment="1">
      <alignment horizontal="left" wrapText="1"/>
    </xf>
    <xf numFmtId="167" fontId="54" fillId="0" borderId="15" xfId="9" applyNumberFormat="1" applyFont="1" applyBorder="1" applyAlignment="1">
      <alignment horizontal="left"/>
    </xf>
    <xf numFmtId="0" fontId="21" fillId="0" borderId="0" xfId="2" applyFont="1" applyFill="1" applyBorder="1" applyAlignment="1">
      <alignment horizontal="left" wrapText="1"/>
    </xf>
    <xf numFmtId="0" fontId="21" fillId="0" borderId="23" xfId="2" applyFont="1" applyFill="1" applyBorder="1" applyAlignment="1">
      <alignment horizontal="left" wrapText="1"/>
    </xf>
    <xf numFmtId="0" fontId="21" fillId="2" borderId="15" xfId="2" applyFont="1" applyFill="1" applyBorder="1" applyAlignment="1">
      <alignment horizontal="left" wrapText="1"/>
    </xf>
    <xf numFmtId="0" fontId="54" fillId="0" borderId="15" xfId="2" applyFont="1" applyBorder="1" applyAlignment="1">
      <alignment horizontal="left"/>
    </xf>
    <xf numFmtId="0" fontId="42" fillId="10" borderId="23" xfId="2" applyFont="1" applyFill="1" applyBorder="1" applyAlignment="1">
      <alignment horizontal="left" vertical="center" wrapText="1"/>
    </xf>
    <xf numFmtId="0" fontId="42" fillId="10" borderId="15" xfId="2" applyFont="1" applyFill="1" applyBorder="1" applyAlignment="1">
      <alignment horizontal="left" vertical="center" wrapText="1"/>
    </xf>
    <xf numFmtId="167" fontId="21" fillId="0" borderId="15" xfId="2" applyNumberFormat="1" applyFont="1" applyBorder="1" applyAlignment="1">
      <alignment horizontal="left"/>
    </xf>
    <xf numFmtId="10" fontId="54" fillId="0" borderId="15" xfId="2" applyNumberFormat="1" applyFont="1" applyBorder="1" applyAlignment="1">
      <alignment horizontal="left"/>
    </xf>
    <xf numFmtId="0" fontId="54" fillId="0" borderId="0" xfId="2" applyFont="1"/>
    <xf numFmtId="167" fontId="21" fillId="0" borderId="15" xfId="9" applyNumberFormat="1" applyFont="1" applyBorder="1" applyAlignment="1">
      <alignment horizontal="left"/>
    </xf>
    <xf numFmtId="0" fontId="21" fillId="2" borderId="23" xfId="2" applyFont="1" applyFill="1" applyBorder="1"/>
    <xf numFmtId="0" fontId="43" fillId="0" borderId="0" xfId="0" applyFont="1"/>
    <xf numFmtId="0" fontId="44" fillId="0" borderId="0" xfId="0" applyFont="1"/>
    <xf numFmtId="0" fontId="44" fillId="0" borderId="0" xfId="0" applyFont="1" applyBorder="1"/>
    <xf numFmtId="0" fontId="44" fillId="0" borderId="36" xfId="0" applyFont="1" applyBorder="1"/>
    <xf numFmtId="0" fontId="44" fillId="0" borderId="15" xfId="0" applyFont="1" applyBorder="1"/>
    <xf numFmtId="0" fontId="21" fillId="13" borderId="21" xfId="0" applyNumberFormat="1" applyFont="1" applyFill="1" applyBorder="1" applyAlignment="1">
      <alignment horizontal="center" vertical="center" wrapText="1"/>
    </xf>
    <xf numFmtId="165" fontId="10" fillId="9" borderId="54" xfId="0" applyNumberFormat="1" applyFont="1" applyFill="1" applyBorder="1" applyAlignment="1">
      <alignment horizontal="left" vertical="center" wrapText="1"/>
    </xf>
    <xf numFmtId="165" fontId="10" fillId="9" borderId="90" xfId="0" applyNumberFormat="1" applyFont="1" applyFill="1" applyBorder="1" applyAlignment="1">
      <alignment horizontal="left" vertical="center" wrapText="1"/>
    </xf>
    <xf numFmtId="0" fontId="21" fillId="13" borderId="90" xfId="0" applyNumberFormat="1" applyFont="1" applyFill="1" applyBorder="1" applyAlignment="1">
      <alignment horizontal="left" vertical="center"/>
    </xf>
    <xf numFmtId="0" fontId="21" fillId="13" borderId="91" xfId="0" applyNumberFormat="1" applyFont="1" applyFill="1" applyBorder="1" applyAlignment="1">
      <alignment horizontal="center" vertical="center" wrapText="1"/>
    </xf>
    <xf numFmtId="0" fontId="21" fillId="13" borderId="93" xfId="0" applyNumberFormat="1" applyFont="1" applyFill="1" applyBorder="1" applyAlignment="1">
      <alignment horizontal="center" vertical="center" wrapText="1"/>
    </xf>
    <xf numFmtId="0" fontId="21" fillId="13" borderId="94" xfId="0" applyNumberFormat="1" applyFont="1" applyFill="1" applyBorder="1" applyAlignment="1">
      <alignment horizontal="center" vertical="center" wrapText="1"/>
    </xf>
    <xf numFmtId="165" fontId="10" fillId="9" borderId="95" xfId="0" applyNumberFormat="1" applyFont="1" applyFill="1" applyBorder="1" applyAlignment="1">
      <alignment horizontal="left" vertical="center" wrapText="1"/>
    </xf>
    <xf numFmtId="0" fontId="44" fillId="0" borderId="93" xfId="0" applyFont="1" applyBorder="1"/>
    <xf numFmtId="0" fontId="44" fillId="0" borderId="96" xfId="0" applyFont="1" applyBorder="1"/>
    <xf numFmtId="0" fontId="44" fillId="0" borderId="97" xfId="0" applyFont="1" applyBorder="1"/>
    <xf numFmtId="0" fontId="44" fillId="0" borderId="92" xfId="0" applyFont="1" applyBorder="1"/>
    <xf numFmtId="0" fontId="21" fillId="13" borderId="2" xfId="0" applyNumberFormat="1" applyFont="1" applyFill="1" applyBorder="1" applyAlignment="1">
      <alignment horizontal="left" vertical="center"/>
    </xf>
    <xf numFmtId="0" fontId="21" fillId="13" borderId="25" xfId="0" applyNumberFormat="1" applyFont="1" applyFill="1" applyBorder="1" applyAlignment="1">
      <alignment horizontal="left" vertical="center"/>
    </xf>
    <xf numFmtId="0" fontId="21" fillId="13" borderId="98" xfId="0" applyNumberFormat="1" applyFont="1" applyFill="1" applyBorder="1" applyAlignment="1">
      <alignment horizontal="center" vertical="center" wrapText="1"/>
    </xf>
    <xf numFmtId="0" fontId="21" fillId="13" borderId="100" xfId="0" applyNumberFormat="1" applyFont="1" applyFill="1" applyBorder="1" applyAlignment="1">
      <alignment horizontal="center" vertical="center" wrapText="1"/>
    </xf>
    <xf numFmtId="0" fontId="21" fillId="13" borderId="101" xfId="0" applyNumberFormat="1" applyFont="1" applyFill="1" applyBorder="1" applyAlignment="1">
      <alignment horizontal="left" vertical="center"/>
    </xf>
    <xf numFmtId="0" fontId="21" fillId="13" borderId="102" xfId="0" applyNumberFormat="1" applyFont="1" applyFill="1" applyBorder="1" applyAlignment="1">
      <alignment horizontal="center" vertical="center"/>
    </xf>
    <xf numFmtId="0" fontId="21" fillId="13" borderId="103" xfId="0" applyNumberFormat="1" applyFont="1" applyFill="1" applyBorder="1" applyAlignment="1">
      <alignment horizontal="center" vertical="center"/>
    </xf>
    <xf numFmtId="0" fontId="21" fillId="13" borderId="33" xfId="0" applyNumberFormat="1" applyFont="1" applyFill="1" applyBorder="1" applyAlignment="1">
      <alignment horizontal="left" vertical="center"/>
    </xf>
    <xf numFmtId="0" fontId="21" fillId="13" borderId="63" xfId="0" applyNumberFormat="1" applyFont="1" applyFill="1" applyBorder="1" applyAlignment="1">
      <alignment horizontal="center" vertical="center" wrapText="1"/>
    </xf>
    <xf numFmtId="165" fontId="10" fillId="9" borderId="33" xfId="0" applyNumberFormat="1" applyFont="1" applyFill="1" applyBorder="1" applyAlignment="1">
      <alignment horizontal="left" vertical="center"/>
    </xf>
    <xf numFmtId="165" fontId="10" fillId="9" borderId="104" xfId="0" applyNumberFormat="1" applyFont="1" applyFill="1" applyBorder="1" applyAlignment="1">
      <alignment horizontal="left" vertical="center" wrapText="1"/>
    </xf>
    <xf numFmtId="0" fontId="44" fillId="0" borderId="4" xfId="0" applyFont="1" applyBorder="1"/>
    <xf numFmtId="0" fontId="44" fillId="0" borderId="37" xfId="0" applyFont="1" applyBorder="1"/>
    <xf numFmtId="0" fontId="44" fillId="0" borderId="27" xfId="0" applyFont="1" applyBorder="1"/>
    <xf numFmtId="0" fontId="44" fillId="0" borderId="33" xfId="0" applyFont="1" applyBorder="1"/>
    <xf numFmtId="0" fontId="44" fillId="0" borderId="105" xfId="0" applyFont="1" applyBorder="1"/>
    <xf numFmtId="0" fontId="43" fillId="0" borderId="4" xfId="0" applyFont="1" applyBorder="1"/>
    <xf numFmtId="0" fontId="44" fillId="0" borderId="6" xfId="0" applyFont="1" applyBorder="1"/>
    <xf numFmtId="0" fontId="44" fillId="0" borderId="106" xfId="0" applyFont="1" applyBorder="1"/>
    <xf numFmtId="0" fontId="44" fillId="0" borderId="29" xfId="0" applyFont="1" applyBorder="1"/>
    <xf numFmtId="0" fontId="44" fillId="0" borderId="107" xfId="0" applyFont="1" applyBorder="1"/>
    <xf numFmtId="0" fontId="44" fillId="0" borderId="30" xfId="0" applyFont="1" applyBorder="1"/>
    <xf numFmtId="3" fontId="44" fillId="0" borderId="0" xfId="0" applyNumberFormat="1" applyFont="1"/>
    <xf numFmtId="3" fontId="21" fillId="13" borderId="99" xfId="0" applyNumberFormat="1" applyFont="1" applyFill="1" applyBorder="1" applyAlignment="1">
      <alignment horizontal="center" vertical="center" wrapText="1"/>
    </xf>
    <xf numFmtId="3" fontId="21" fillId="13" borderId="42" xfId="0" applyNumberFormat="1" applyFont="1" applyFill="1" applyBorder="1" applyAlignment="1">
      <alignment horizontal="center" vertical="center" wrapText="1"/>
    </xf>
    <xf numFmtId="3" fontId="21" fillId="13" borderId="21" xfId="0" applyNumberFormat="1" applyFont="1" applyFill="1" applyBorder="1" applyAlignment="1">
      <alignment horizontal="center" vertical="center" wrapText="1"/>
    </xf>
    <xf numFmtId="3" fontId="10" fillId="9" borderId="54" xfId="0" applyNumberFormat="1" applyFont="1" applyFill="1" applyBorder="1" applyAlignment="1">
      <alignment horizontal="left" vertical="center" wrapText="1"/>
    </xf>
    <xf numFmtId="3" fontId="44" fillId="0" borderId="36" xfId="0" applyNumberFormat="1" applyFont="1" applyBorder="1"/>
    <xf numFmtId="3" fontId="44" fillId="0" borderId="15" xfId="0" applyNumberFormat="1" applyFont="1" applyBorder="1"/>
    <xf numFmtId="3" fontId="44" fillId="0" borderId="29" xfId="0" applyNumberFormat="1" applyFont="1" applyBorder="1"/>
    <xf numFmtId="165" fontId="57" fillId="0" borderId="0" xfId="0" applyNumberFormat="1" applyFont="1"/>
    <xf numFmtId="165" fontId="57" fillId="21" borderId="54" xfId="0" applyNumberFormat="1" applyFont="1" applyFill="1" applyBorder="1"/>
    <xf numFmtId="165" fontId="58" fillId="8" borderId="53" xfId="0" applyNumberFormat="1" applyFont="1" applyFill="1" applyBorder="1" applyAlignment="1">
      <alignment horizontal="center" vertical="center" wrapText="1"/>
    </xf>
    <xf numFmtId="165" fontId="58" fillId="8" borderId="39" xfId="0" applyNumberFormat="1" applyFont="1" applyFill="1" applyBorder="1" applyAlignment="1">
      <alignment horizontal="center" vertical="center" wrapText="1"/>
    </xf>
    <xf numFmtId="165" fontId="58" fillId="8" borderId="49" xfId="0" applyNumberFormat="1" applyFont="1" applyFill="1" applyBorder="1" applyAlignment="1">
      <alignment horizontal="center" vertical="center" wrapText="1"/>
    </xf>
    <xf numFmtId="165" fontId="58" fillId="9" borderId="49" xfId="0" applyNumberFormat="1" applyFont="1" applyFill="1" applyBorder="1" applyAlignment="1">
      <alignment horizontal="left" vertical="center" wrapText="1"/>
    </xf>
    <xf numFmtId="165" fontId="57" fillId="0" borderId="49" xfId="0" applyNumberFormat="1" applyFont="1" applyFill="1" applyBorder="1" applyAlignment="1">
      <alignment horizontal="center" vertical="center" wrapText="1"/>
    </xf>
    <xf numFmtId="165" fontId="57" fillId="10" borderId="49" xfId="0" applyNumberFormat="1" applyFont="1" applyFill="1" applyBorder="1" applyAlignment="1">
      <alignment horizontal="center" vertical="center" wrapText="1"/>
    </xf>
    <xf numFmtId="165" fontId="57" fillId="0" borderId="49" xfId="0" applyNumberFormat="1" applyFont="1" applyBorder="1" applyAlignment="1">
      <alignment horizontal="center" vertical="center" wrapText="1"/>
    </xf>
    <xf numFmtId="4" fontId="57" fillId="0" borderId="49" xfId="0" applyNumberFormat="1" applyFont="1" applyFill="1" applyBorder="1" applyAlignment="1">
      <alignment horizontal="center" vertical="center" wrapText="1"/>
    </xf>
    <xf numFmtId="4" fontId="57" fillId="0" borderId="0" xfId="0" applyNumberFormat="1" applyFont="1" applyFill="1" applyBorder="1" applyAlignment="1">
      <alignment horizontal="center" vertical="center" wrapText="1"/>
    </xf>
    <xf numFmtId="4" fontId="57" fillId="0" borderId="21" xfId="0" applyNumberFormat="1" applyFont="1" applyFill="1" applyBorder="1" applyAlignment="1">
      <alignment horizontal="center" vertical="center" wrapText="1"/>
    </xf>
    <xf numFmtId="165" fontId="57" fillId="0" borderId="29" xfId="0" applyNumberFormat="1" applyFont="1" applyBorder="1" applyAlignment="1">
      <alignment horizontal="center" vertical="center" wrapText="1"/>
    </xf>
    <xf numFmtId="4" fontId="58" fillId="0" borderId="49" xfId="0" applyNumberFormat="1" applyFont="1" applyFill="1" applyBorder="1" applyAlignment="1">
      <alignment horizontal="center" vertical="center" wrapText="1"/>
    </xf>
    <xf numFmtId="4" fontId="57" fillId="0" borderId="15" xfId="0" applyNumberFormat="1" applyFont="1" applyFill="1" applyBorder="1" applyAlignment="1">
      <alignment horizontal="center" vertical="center" wrapText="1"/>
    </xf>
    <xf numFmtId="0" fontId="58" fillId="9" borderId="15" xfId="0" applyFont="1" applyFill="1" applyBorder="1" applyAlignment="1">
      <alignment horizontal="left" vertical="center" wrapText="1"/>
    </xf>
    <xf numFmtId="165" fontId="58" fillId="0" borderId="49" xfId="0" applyNumberFormat="1" applyFont="1" applyBorder="1" applyAlignment="1">
      <alignment horizontal="center" vertical="center" wrapText="1"/>
    </xf>
    <xf numFmtId="170" fontId="57" fillId="0" borderId="15" xfId="0" applyNumberFormat="1" applyFont="1" applyBorder="1" applyAlignment="1">
      <alignment horizontal="left" vertical="center" wrapText="1"/>
    </xf>
    <xf numFmtId="165" fontId="57" fillId="0" borderId="15" xfId="0" applyNumberFormat="1" applyFont="1" applyBorder="1" applyAlignment="1">
      <alignment horizontal="center" vertical="center" wrapText="1"/>
    </xf>
    <xf numFmtId="165" fontId="57" fillId="0" borderId="0" xfId="0" applyNumberFormat="1" applyFont="1" applyBorder="1" applyAlignment="1">
      <alignment horizontal="center" vertical="center" wrapText="1"/>
    </xf>
    <xf numFmtId="165" fontId="57" fillId="9" borderId="49" xfId="0" applyNumberFormat="1" applyFont="1" applyFill="1" applyBorder="1" applyAlignment="1">
      <alignment horizontal="left" vertical="center" wrapText="1"/>
    </xf>
    <xf numFmtId="0" fontId="59" fillId="0" borderId="0" xfId="0" applyFont="1"/>
    <xf numFmtId="167" fontId="54" fillId="0" borderId="15" xfId="2" applyNumberFormat="1" applyFont="1" applyFill="1" applyBorder="1" applyAlignment="1">
      <alignment horizontal="left"/>
    </xf>
    <xf numFmtId="167" fontId="54" fillId="0" borderId="15" xfId="9" applyNumberFormat="1" applyFont="1" applyFill="1" applyBorder="1" applyAlignment="1">
      <alignment horizontal="left"/>
    </xf>
    <xf numFmtId="0" fontId="54" fillId="21" borderId="15" xfId="2" applyFont="1" applyFill="1" applyBorder="1" applyAlignment="1">
      <alignment horizontal="left" vertical="center" wrapText="1"/>
    </xf>
    <xf numFmtId="0" fontId="21" fillId="21" borderId="54" xfId="2" applyFont="1" applyFill="1" applyBorder="1"/>
    <xf numFmtId="0" fontId="54" fillId="21" borderId="54" xfId="2" applyFont="1" applyFill="1" applyBorder="1"/>
    <xf numFmtId="167" fontId="54" fillId="0" borderId="15" xfId="3" applyNumberFormat="1" applyFont="1" applyFill="1" applyBorder="1" applyAlignment="1">
      <alignment horizontal="left"/>
    </xf>
    <xf numFmtId="167" fontId="0" fillId="0" borderId="0" xfId="3" applyNumberFormat="1" applyFont="1"/>
    <xf numFmtId="9" fontId="5" fillId="0" borderId="0" xfId="3" applyFont="1" applyFill="1" applyBorder="1" applyAlignment="1"/>
    <xf numFmtId="0" fontId="21" fillId="21" borderId="15" xfId="2" applyFont="1" applyFill="1" applyBorder="1" applyAlignment="1">
      <alignment horizontal="left" vertical="center" wrapText="1"/>
    </xf>
    <xf numFmtId="0" fontId="21" fillId="0" borderId="15" xfId="2" applyFont="1" applyBorder="1" applyAlignment="1">
      <alignment horizontal="left"/>
    </xf>
    <xf numFmtId="10" fontId="21" fillId="0" borderId="15" xfId="2" applyNumberFormat="1" applyFont="1" applyBorder="1" applyAlignment="1">
      <alignment horizontal="left"/>
    </xf>
    <xf numFmtId="165" fontId="21" fillId="21" borderId="15" xfId="2" applyNumberFormat="1" applyFont="1" applyFill="1" applyBorder="1" applyAlignment="1">
      <alignment horizontal="right" vertical="center" wrapText="1"/>
    </xf>
    <xf numFmtId="165" fontId="21" fillId="0" borderId="0" xfId="2" applyNumberFormat="1" applyFont="1" applyAlignment="1">
      <alignment horizontal="right"/>
    </xf>
    <xf numFmtId="167" fontId="21" fillId="0" borderId="15" xfId="3" applyNumberFormat="1" applyFont="1" applyBorder="1" applyAlignment="1">
      <alignment horizontal="right"/>
    </xf>
    <xf numFmtId="167" fontId="21" fillId="0" borderId="15" xfId="3" applyNumberFormat="1" applyFont="1" applyFill="1" applyBorder="1" applyAlignment="1">
      <alignment horizontal="right"/>
    </xf>
    <xf numFmtId="167" fontId="21" fillId="21" borderId="15" xfId="3" applyNumberFormat="1" applyFont="1" applyFill="1" applyBorder="1" applyAlignment="1">
      <alignment horizontal="right" vertical="center" wrapText="1"/>
    </xf>
    <xf numFmtId="167" fontId="44" fillId="0" borderId="15" xfId="3" applyNumberFormat="1" applyFont="1" applyBorder="1" applyAlignment="1">
      <alignment horizontal="right"/>
    </xf>
    <xf numFmtId="0" fontId="21" fillId="0" borderId="0" xfId="2" applyFont="1" applyBorder="1"/>
    <xf numFmtId="167" fontId="21" fillId="0" borderId="0" xfId="3" applyNumberFormat="1" applyFont="1" applyBorder="1" applyAlignment="1">
      <alignment horizontal="right"/>
    </xf>
    <xf numFmtId="167" fontId="21" fillId="0" borderId="15" xfId="9" applyNumberFormat="1" applyFont="1" applyBorder="1"/>
    <xf numFmtId="0" fontId="21" fillId="0" borderId="15" xfId="2" applyFont="1" applyFill="1" applyBorder="1"/>
    <xf numFmtId="167" fontId="21" fillId="0" borderId="15" xfId="2" applyNumberFormat="1" applyFont="1" applyFill="1" applyBorder="1"/>
    <xf numFmtId="167" fontId="21" fillId="0" borderId="15" xfId="2" applyNumberFormat="1" applyFont="1" applyBorder="1"/>
    <xf numFmtId="9" fontId="21" fillId="0" borderId="0" xfId="3" applyFont="1" applyFill="1" applyBorder="1" applyAlignment="1"/>
    <xf numFmtId="3" fontId="43" fillId="0" borderId="36" xfId="0" applyNumberFormat="1" applyFont="1" applyBorder="1"/>
    <xf numFmtId="3" fontId="43" fillId="0" borderId="15" xfId="0" applyNumberFormat="1" applyFont="1" applyBorder="1"/>
    <xf numFmtId="3" fontId="44" fillId="0" borderId="15" xfId="0" applyNumberFormat="1" applyFont="1" applyFill="1" applyBorder="1"/>
    <xf numFmtId="3" fontId="44" fillId="0" borderId="36" xfId="0" applyNumberFormat="1" applyFont="1" applyFill="1" applyBorder="1"/>
    <xf numFmtId="3" fontId="43" fillId="0" borderId="15" xfId="0" applyNumberFormat="1" applyFont="1" applyFill="1" applyBorder="1"/>
    <xf numFmtId="3" fontId="43" fillId="0" borderId="29" xfId="0" applyNumberFormat="1" applyFont="1" applyBorder="1"/>
    <xf numFmtId="170" fontId="44" fillId="0" borderId="0" xfId="0" applyNumberFormat="1" applyFont="1"/>
    <xf numFmtId="0" fontId="44" fillId="0" borderId="92" xfId="0" applyFont="1" applyFill="1" applyBorder="1"/>
    <xf numFmtId="165" fontId="43" fillId="0" borderId="15" xfId="0" applyNumberFormat="1" applyFont="1" applyBorder="1"/>
    <xf numFmtId="0" fontId="44" fillId="0" borderId="34" xfId="0" applyFont="1" applyBorder="1"/>
    <xf numFmtId="0" fontId="44" fillId="0" borderId="48" xfId="0" applyFont="1" applyBorder="1"/>
    <xf numFmtId="3" fontId="44" fillId="0" borderId="29" xfId="0" applyNumberFormat="1" applyFont="1" applyFill="1" applyBorder="1"/>
    <xf numFmtId="0" fontId="44" fillId="0" borderId="107" xfId="0" applyFont="1" applyFill="1" applyBorder="1"/>
    <xf numFmtId="0" fontId="0" fillId="0" borderId="108" xfId="0" applyBorder="1" applyAlignment="1">
      <alignment vertical="top" wrapText="1"/>
    </xf>
    <xf numFmtId="3" fontId="43" fillId="0" borderId="36" xfId="0" applyNumberFormat="1" applyFont="1" applyFill="1" applyBorder="1"/>
    <xf numFmtId="9" fontId="44" fillId="0" borderId="0" xfId="3" applyFont="1"/>
    <xf numFmtId="0" fontId="60" fillId="8" borderId="7" xfId="0" applyFont="1" applyFill="1" applyBorder="1" applyAlignment="1">
      <alignment horizontal="center" vertical="center" wrapText="1"/>
    </xf>
    <xf numFmtId="0" fontId="62" fillId="0" borderId="8" xfId="0" applyFont="1" applyBorder="1" applyAlignment="1">
      <alignment horizontal="justify" vertical="center" wrapText="1"/>
    </xf>
    <xf numFmtId="0" fontId="62" fillId="0" borderId="7" xfId="0" applyFont="1" applyBorder="1" applyAlignment="1">
      <alignment horizontal="left" vertical="center" wrapText="1"/>
    </xf>
    <xf numFmtId="0" fontId="32" fillId="0" borderId="7" xfId="0" applyFont="1" applyBorder="1" applyAlignment="1">
      <alignment horizontal="center" vertical="center" wrapText="1"/>
    </xf>
    <xf numFmtId="3" fontId="32" fillId="0" borderId="7" xfId="0" applyNumberFormat="1" applyFont="1" applyBorder="1" applyAlignment="1">
      <alignment horizontal="center" vertical="center" wrapText="1"/>
    </xf>
    <xf numFmtId="0" fontId="62" fillId="0" borderId="8" xfId="0" applyFont="1" applyBorder="1" applyAlignment="1">
      <alignment horizontal="center" vertical="center" wrapText="1"/>
    </xf>
    <xf numFmtId="0" fontId="62" fillId="0" borderId="10" xfId="0" applyFont="1" applyBorder="1" applyAlignment="1">
      <alignment horizontal="center" vertical="center" wrapText="1"/>
    </xf>
    <xf numFmtId="9" fontId="44" fillId="0" borderId="0" xfId="0" applyNumberFormat="1" applyFont="1"/>
    <xf numFmtId="0" fontId="60" fillId="8" borderId="115" xfId="0" applyFont="1" applyFill="1" applyBorder="1" applyAlignment="1">
      <alignment horizontal="center" vertical="center" wrapText="1"/>
    </xf>
    <xf numFmtId="0" fontId="60" fillId="8" borderId="60" xfId="0" applyFont="1" applyFill="1" applyBorder="1" applyAlignment="1">
      <alignment horizontal="center" vertical="center" wrapText="1"/>
    </xf>
    <xf numFmtId="0" fontId="60" fillId="8" borderId="113" xfId="0" applyFont="1" applyFill="1" applyBorder="1" applyAlignment="1">
      <alignment horizontal="center" vertical="center" wrapText="1"/>
    </xf>
    <xf numFmtId="0" fontId="61" fillId="34" borderId="6" xfId="0" applyFont="1" applyFill="1" applyBorder="1" applyAlignment="1">
      <alignment horizontal="left" vertical="center" wrapText="1"/>
    </xf>
    <xf numFmtId="0" fontId="61" fillId="34" borderId="11" xfId="0" applyFont="1" applyFill="1" applyBorder="1" applyAlignment="1">
      <alignment horizontal="left" vertical="center" wrapText="1"/>
    </xf>
    <xf numFmtId="0" fontId="61" fillId="34" borderId="114" xfId="0" applyFont="1" applyFill="1" applyBorder="1" applyAlignment="1">
      <alignment horizontal="left" vertical="center" wrapText="1"/>
    </xf>
    <xf numFmtId="0" fontId="61" fillId="34" borderId="45" xfId="0" applyFont="1" applyFill="1" applyBorder="1" applyAlignment="1">
      <alignment horizontal="left" vertical="center" wrapText="1"/>
    </xf>
    <xf numFmtId="0" fontId="61" fillId="34" borderId="60" xfId="0" applyFont="1" applyFill="1" applyBorder="1" applyAlignment="1">
      <alignment horizontal="left" vertical="center" wrapText="1"/>
    </xf>
    <xf numFmtId="0" fontId="61" fillId="34" borderId="113" xfId="0" applyFont="1" applyFill="1" applyBorder="1" applyAlignment="1">
      <alignment horizontal="left" vertical="center" wrapText="1"/>
    </xf>
    <xf numFmtId="0" fontId="62" fillId="0" borderId="9" xfId="0" applyFont="1" applyBorder="1" applyAlignment="1">
      <alignment horizontal="left" vertical="center" wrapText="1"/>
    </xf>
    <xf numFmtId="0" fontId="62" fillId="0" borderId="8" xfId="0" applyFont="1" applyBorder="1" applyAlignment="1">
      <alignment horizontal="left" vertical="center" wrapText="1"/>
    </xf>
    <xf numFmtId="0" fontId="32" fillId="0" borderId="9" xfId="0" applyFont="1" applyBorder="1" applyAlignment="1">
      <alignment horizontal="center" vertical="center" wrapText="1"/>
    </xf>
    <xf numFmtId="0" fontId="32" fillId="0" borderId="8" xfId="0" applyFont="1" applyBorder="1" applyAlignment="1">
      <alignment horizontal="center" vertical="center" wrapText="1"/>
    </xf>
    <xf numFmtId="0" fontId="60" fillId="8" borderId="2" xfId="0" applyFont="1" applyFill="1" applyBorder="1" applyAlignment="1">
      <alignment horizontal="center" vertical="center" wrapText="1"/>
    </xf>
    <xf numFmtId="0" fontId="60" fillId="8" borderId="110" xfId="0" applyFont="1" applyFill="1" applyBorder="1" applyAlignment="1">
      <alignment horizontal="center" vertical="center" wrapText="1"/>
    </xf>
    <xf numFmtId="0" fontId="60" fillId="8" borderId="111" xfId="0" applyFont="1" applyFill="1" applyBorder="1" applyAlignment="1">
      <alignment horizontal="center" vertical="center" wrapText="1"/>
    </xf>
    <xf numFmtId="0" fontId="60" fillId="8" borderId="112" xfId="0" applyFont="1" applyFill="1" applyBorder="1" applyAlignment="1">
      <alignment horizontal="center" vertical="center" wrapText="1"/>
    </xf>
    <xf numFmtId="0" fontId="44" fillId="0" borderId="94" xfId="0" applyFont="1" applyBorder="1" applyAlignment="1">
      <alignment vertical="top" wrapText="1"/>
    </xf>
    <xf numFmtId="0" fontId="0" fillId="0" borderId="108" xfId="0" applyBorder="1" applyAlignment="1">
      <alignment vertical="top" wrapText="1"/>
    </xf>
    <xf numFmtId="0" fontId="0" fillId="0" borderId="96" xfId="0" applyBorder="1" applyAlignment="1">
      <alignment vertical="top" wrapText="1"/>
    </xf>
    <xf numFmtId="0" fontId="0" fillId="0" borderId="109" xfId="0" applyBorder="1" applyAlignment="1">
      <alignment vertical="top" wrapText="1"/>
    </xf>
    <xf numFmtId="0" fontId="10" fillId="10" borderId="26" xfId="0" applyFont="1" applyFill="1" applyBorder="1" applyAlignment="1">
      <alignment horizontal="center" vertical="center" wrapText="1"/>
    </xf>
    <xf numFmtId="0" fontId="10" fillId="10" borderId="15" xfId="0" applyFont="1" applyFill="1" applyBorder="1" applyAlignment="1">
      <alignment horizontal="center" vertical="center" wrapText="1"/>
    </xf>
    <xf numFmtId="0" fontId="10" fillId="9" borderId="26" xfId="0" applyFont="1" applyFill="1" applyBorder="1" applyAlignment="1">
      <alignment horizontal="center" vertical="center" wrapText="1"/>
    </xf>
    <xf numFmtId="0" fontId="10" fillId="9" borderId="15" xfId="0" applyFont="1" applyFill="1" applyBorder="1" applyAlignment="1">
      <alignment horizontal="center" vertical="center" wrapText="1"/>
    </xf>
    <xf numFmtId="0" fontId="8" fillId="8" borderId="24" xfId="0" applyFont="1" applyFill="1" applyBorder="1" applyAlignment="1">
      <alignment horizontal="center" vertical="center" wrapText="1"/>
    </xf>
    <xf numFmtId="0" fontId="8" fillId="8" borderId="37" xfId="0" applyFont="1" applyFill="1" applyBorder="1" applyAlignment="1">
      <alignment horizontal="center" vertical="center" wrapText="1"/>
    </xf>
    <xf numFmtId="0" fontId="9" fillId="9" borderId="26" xfId="0" applyFont="1" applyFill="1" applyBorder="1" applyAlignment="1">
      <alignment horizontal="center" vertical="center" wrapText="1"/>
    </xf>
    <xf numFmtId="0" fontId="9" fillId="9" borderId="15" xfId="0" applyFont="1" applyFill="1" applyBorder="1" applyAlignment="1">
      <alignment horizontal="center" vertical="center" wrapText="1"/>
    </xf>
    <xf numFmtId="0" fontId="7" fillId="8" borderId="2" xfId="0" applyFont="1" applyFill="1" applyBorder="1" applyAlignment="1">
      <alignment horizontal="center" vertical="center" wrapText="1"/>
    </xf>
    <xf numFmtId="0" fontId="7" fillId="8" borderId="31" xfId="0" applyFont="1" applyFill="1" applyBorder="1" applyAlignment="1">
      <alignment horizontal="center" vertical="center" wrapText="1"/>
    </xf>
    <xf numFmtId="0" fontId="7" fillId="8" borderId="4" xfId="0" applyFont="1" applyFill="1" applyBorder="1" applyAlignment="1">
      <alignment horizontal="center" vertical="center" wrapText="1"/>
    </xf>
    <xf numFmtId="0" fontId="7" fillId="8" borderId="32" xfId="0" applyFont="1" applyFill="1" applyBorder="1" applyAlignment="1">
      <alignment horizontal="center" vertical="center" wrapText="1"/>
    </xf>
    <xf numFmtId="0" fontId="7" fillId="8" borderId="33" xfId="0" applyFont="1" applyFill="1" applyBorder="1" applyAlignment="1">
      <alignment horizontal="center" vertical="center" wrapText="1"/>
    </xf>
    <xf numFmtId="0" fontId="7" fillId="8" borderId="34" xfId="0" applyFont="1" applyFill="1" applyBorder="1" applyAlignment="1">
      <alignment horizontal="center" vertical="center" wrapText="1"/>
    </xf>
    <xf numFmtId="165" fontId="8" fillId="8" borderId="35" xfId="0" applyNumberFormat="1" applyFont="1" applyFill="1" applyBorder="1" applyAlignment="1">
      <alignment horizontal="center" vertical="center" wrapText="1"/>
    </xf>
    <xf numFmtId="165" fontId="8" fillId="8" borderId="36" xfId="0" applyNumberFormat="1" applyFont="1" applyFill="1" applyBorder="1" applyAlignment="1">
      <alignment horizontal="center" vertical="center" wrapText="1"/>
    </xf>
    <xf numFmtId="0" fontId="10" fillId="9" borderId="47" xfId="0" applyFont="1" applyFill="1" applyBorder="1" applyAlignment="1">
      <alignment horizontal="center" vertical="center" wrapText="1"/>
    </xf>
    <xf numFmtId="0" fontId="10" fillId="9" borderId="48" xfId="0" applyFont="1" applyFill="1" applyBorder="1" applyAlignment="1">
      <alignment horizontal="center" vertical="center" wrapText="1"/>
    </xf>
    <xf numFmtId="0" fontId="10" fillId="9" borderId="0" xfId="0" applyFont="1" applyFill="1" applyBorder="1" applyAlignment="1">
      <alignment horizontal="center" vertical="center" wrapText="1"/>
    </xf>
    <xf numFmtId="0" fontId="7" fillId="8" borderId="21" xfId="0" applyFont="1" applyFill="1" applyBorder="1" applyAlignment="1">
      <alignment horizontal="center" vertical="center" wrapText="1"/>
    </xf>
    <xf numFmtId="0" fontId="7" fillId="8" borderId="36" xfId="0" applyFont="1" applyFill="1" applyBorder="1" applyAlignment="1">
      <alignment horizontal="center" vertical="center" wrapText="1"/>
    </xf>
    <xf numFmtId="0" fontId="10" fillId="10" borderId="0" xfId="0" applyFont="1" applyFill="1" applyBorder="1" applyAlignment="1">
      <alignment horizontal="center" vertical="center" wrapText="1"/>
    </xf>
    <xf numFmtId="0" fontId="6" fillId="3" borderId="15" xfId="0" applyNumberFormat="1" applyFont="1" applyFill="1" applyBorder="1" applyAlignment="1">
      <alignment horizontal="center"/>
    </xf>
    <xf numFmtId="0" fontId="1" fillId="13" borderId="15" xfId="0" applyFont="1" applyFill="1" applyBorder="1" applyAlignment="1">
      <alignment horizontal="left"/>
    </xf>
    <xf numFmtId="0" fontId="0" fillId="0" borderId="15" xfId="0" applyBorder="1" applyAlignment="1">
      <alignment horizontal="center" vertical="center"/>
    </xf>
    <xf numFmtId="0" fontId="6" fillId="3" borderId="12" xfId="0" applyNumberFormat="1" applyFont="1" applyFill="1" applyBorder="1" applyAlignment="1">
      <alignment horizontal="center"/>
    </xf>
    <xf numFmtId="0" fontId="6" fillId="3" borderId="13" xfId="0" applyNumberFormat="1" applyFont="1" applyFill="1" applyBorder="1" applyAlignment="1">
      <alignment horizontal="center"/>
    </xf>
    <xf numFmtId="0" fontId="6" fillId="3" borderId="14" xfId="0" applyNumberFormat="1" applyFont="1" applyFill="1" applyBorder="1" applyAlignment="1">
      <alignment horizontal="center"/>
    </xf>
    <xf numFmtId="0" fontId="0" fillId="14" borderId="15" xfId="0" applyFill="1" applyBorder="1" applyAlignment="1">
      <alignment horizontal="center" vertical="center" wrapText="1"/>
    </xf>
    <xf numFmtId="9" fontId="0" fillId="22" borderId="15" xfId="3" applyFont="1" applyFill="1" applyBorder="1" applyAlignment="1">
      <alignment horizontal="center"/>
    </xf>
    <xf numFmtId="9" fontId="13" fillId="22" borderId="15" xfId="3" applyFont="1" applyFill="1" applyBorder="1" applyAlignment="1">
      <alignment horizontal="center"/>
    </xf>
    <xf numFmtId="9" fontId="0" fillId="22" borderId="36" xfId="3" applyFont="1" applyFill="1" applyBorder="1" applyAlignment="1">
      <alignment horizontal="center"/>
    </xf>
    <xf numFmtId="9" fontId="13" fillId="22" borderId="36" xfId="3" applyFont="1" applyFill="1" applyBorder="1" applyAlignment="1">
      <alignment horizontal="center"/>
    </xf>
    <xf numFmtId="0" fontId="0" fillId="0" borderId="15" xfId="0" applyBorder="1" applyAlignment="1">
      <alignment horizontal="center" vertical="center" wrapText="1"/>
    </xf>
    <xf numFmtId="0" fontId="1" fillId="14" borderId="15" xfId="0" applyFont="1" applyFill="1" applyBorder="1" applyAlignment="1">
      <alignment horizontal="center" vertical="center" wrapText="1"/>
    </xf>
    <xf numFmtId="0" fontId="1" fillId="14" borderId="2" xfId="0" applyFont="1" applyFill="1" applyBorder="1" applyAlignment="1">
      <alignment horizontal="center" vertical="center" wrapText="1"/>
    </xf>
    <xf numFmtId="0" fontId="1" fillId="14" borderId="6" xfId="0" applyFont="1" applyFill="1" applyBorder="1" applyAlignment="1">
      <alignment horizontal="center" vertical="center" wrapText="1"/>
    </xf>
    <xf numFmtId="0" fontId="19" fillId="11" borderId="0" xfId="0" applyFont="1" applyFill="1" applyAlignment="1">
      <alignment horizontal="center"/>
    </xf>
    <xf numFmtId="0" fontId="0" fillId="0" borderId="0" xfId="0" applyAlignment="1">
      <alignment horizontal="center"/>
    </xf>
    <xf numFmtId="0" fontId="19" fillId="15" borderId="0" xfId="0" applyFont="1" applyFill="1" applyAlignment="1">
      <alignment horizontal="center"/>
    </xf>
    <xf numFmtId="0" fontId="19" fillId="22" borderId="0" xfId="0" applyFont="1" applyFill="1" applyAlignment="1">
      <alignment horizontal="center"/>
    </xf>
    <xf numFmtId="0" fontId="1" fillId="22" borderId="0" xfId="0" applyFont="1" applyFill="1" applyAlignment="1">
      <alignment horizontal="center"/>
    </xf>
    <xf numFmtId="0" fontId="1" fillId="6" borderId="0" xfId="0" applyFont="1" applyFill="1" applyAlignment="1">
      <alignment horizontal="center" wrapText="1"/>
    </xf>
    <xf numFmtId="0" fontId="1" fillId="6" borderId="0" xfId="0" applyFont="1" applyFill="1" applyAlignment="1">
      <alignment horizontal="center" vertical="center"/>
    </xf>
    <xf numFmtId="0" fontId="1" fillId="16" borderId="21" xfId="0" applyFont="1" applyFill="1" applyBorder="1" applyAlignment="1">
      <alignment horizontal="center" vertical="center"/>
    </xf>
    <xf numFmtId="0" fontId="1" fillId="16" borderId="36" xfId="0" applyFont="1" applyFill="1" applyBorder="1" applyAlignment="1">
      <alignment horizontal="center" vertical="center"/>
    </xf>
    <xf numFmtId="0" fontId="26" fillId="20" borderId="43" xfId="0" applyFont="1" applyFill="1" applyBorder="1" applyAlignment="1">
      <alignment horizontal="center" vertical="center" wrapText="1"/>
    </xf>
    <xf numFmtId="0" fontId="26" fillId="20" borderId="42" xfId="0" applyFont="1" applyFill="1" applyBorder="1" applyAlignment="1">
      <alignment horizontal="center" vertical="center" wrapText="1"/>
    </xf>
    <xf numFmtId="0" fontId="26" fillId="20" borderId="44" xfId="0" applyFont="1" applyFill="1" applyBorder="1" applyAlignment="1">
      <alignment horizontal="center" vertical="center" wrapText="1"/>
    </xf>
    <xf numFmtId="0" fontId="26" fillId="20" borderId="41" xfId="0" applyFont="1" applyFill="1" applyBorder="1" applyAlignment="1">
      <alignment horizontal="center" vertical="center" wrapText="1"/>
    </xf>
    <xf numFmtId="0" fontId="26" fillId="20" borderId="9" xfId="0" applyFont="1" applyFill="1" applyBorder="1" applyAlignment="1">
      <alignment horizontal="center" vertical="center"/>
    </xf>
    <xf numFmtId="0" fontId="26" fillId="20" borderId="8" xfId="0" applyFont="1" applyFill="1" applyBorder="1" applyAlignment="1">
      <alignment horizontal="center" vertical="center"/>
    </xf>
    <xf numFmtId="0" fontId="26" fillId="20" borderId="2" xfId="0" applyFont="1" applyFill="1" applyBorder="1" applyAlignment="1">
      <alignment horizontal="center" vertical="center" wrapText="1"/>
    </xf>
    <xf numFmtId="0" fontId="26" fillId="20" borderId="6" xfId="0" applyFont="1" applyFill="1" applyBorder="1" applyAlignment="1">
      <alignment horizontal="center" vertical="center" wrapText="1"/>
    </xf>
    <xf numFmtId="0" fontId="25" fillId="20" borderId="9" xfId="0" applyFont="1" applyFill="1" applyBorder="1" applyAlignment="1">
      <alignment horizontal="center" vertical="center" wrapText="1"/>
    </xf>
    <xf numFmtId="0" fontId="25" fillId="20" borderId="10" xfId="0" applyFont="1" applyFill="1" applyBorder="1" applyAlignment="1">
      <alignment horizontal="center" vertical="center" wrapText="1"/>
    </xf>
    <xf numFmtId="0" fontId="26" fillId="19" borderId="45" xfId="0" applyFont="1" applyFill="1" applyBorder="1" applyAlignment="1">
      <alignment horizontal="center" vertical="center"/>
    </xf>
    <xf numFmtId="0" fontId="26" fillId="19" borderId="60" xfId="0" applyFont="1" applyFill="1" applyBorder="1" applyAlignment="1">
      <alignment horizontal="center" vertical="center"/>
    </xf>
    <xf numFmtId="0" fontId="26" fillId="20" borderId="9" xfId="0" applyFont="1" applyFill="1" applyBorder="1" applyAlignment="1">
      <alignment horizontal="center" vertical="center" wrapText="1"/>
    </xf>
    <xf numFmtId="0" fontId="26" fillId="20" borderId="8" xfId="0" applyFont="1" applyFill="1" applyBorder="1" applyAlignment="1">
      <alignment horizontal="center" vertical="center" wrapText="1"/>
    </xf>
    <xf numFmtId="0" fontId="19" fillId="13" borderId="0" xfId="0" applyFont="1" applyFill="1" applyAlignment="1">
      <alignment horizontal="center"/>
    </xf>
    <xf numFmtId="0" fontId="1" fillId="5" borderId="0" xfId="0" applyFont="1" applyFill="1" applyAlignment="1">
      <alignment horizontal="center" vertical="center"/>
    </xf>
    <xf numFmtId="0" fontId="1" fillId="5" borderId="20" xfId="0" applyFont="1" applyFill="1" applyBorder="1" applyAlignment="1">
      <alignment horizontal="center" vertical="center" wrapText="1"/>
    </xf>
    <xf numFmtId="0" fontId="1" fillId="5" borderId="17" xfId="0" applyFont="1" applyFill="1" applyBorder="1" applyAlignment="1">
      <alignment horizontal="center" vertical="center" wrapText="1"/>
    </xf>
    <xf numFmtId="0" fontId="1" fillId="5" borderId="39" xfId="0" applyFont="1" applyFill="1" applyBorder="1" applyAlignment="1">
      <alignment horizontal="center" vertical="center" wrapText="1"/>
    </xf>
    <xf numFmtId="0" fontId="1" fillId="16" borderId="0" xfId="0" applyFont="1" applyFill="1" applyAlignment="1">
      <alignment horizontal="center"/>
    </xf>
    <xf numFmtId="0" fontId="5" fillId="3" borderId="57" xfId="0" applyNumberFormat="1" applyFont="1" applyFill="1" applyBorder="1" applyAlignment="1">
      <alignment horizontal="center" wrapText="1"/>
    </xf>
    <xf numFmtId="0" fontId="5" fillId="3" borderId="58" xfId="0" applyNumberFormat="1" applyFont="1" applyFill="1" applyBorder="1" applyAlignment="1">
      <alignment horizontal="center" wrapText="1"/>
    </xf>
    <xf numFmtId="0" fontId="5" fillId="3" borderId="55" xfId="0" applyNumberFormat="1" applyFont="1" applyFill="1" applyBorder="1" applyAlignment="1">
      <alignment horizontal="center" wrapText="1"/>
    </xf>
    <xf numFmtId="0" fontId="5" fillId="3" borderId="64" xfId="0" applyNumberFormat="1" applyFont="1" applyFill="1" applyBorder="1" applyAlignment="1">
      <alignment horizontal="center" wrapText="1"/>
    </xf>
    <xf numFmtId="0" fontId="5" fillId="3" borderId="15" xfId="0" applyNumberFormat="1" applyFont="1" applyFill="1" applyBorder="1" applyAlignment="1">
      <alignment horizontal="center" vertical="center" wrapText="1"/>
    </xf>
    <xf numFmtId="0" fontId="6" fillId="3" borderId="65" xfId="0" applyNumberFormat="1" applyFont="1" applyFill="1" applyBorder="1" applyAlignment="1">
      <alignment horizontal="center"/>
    </xf>
    <xf numFmtId="0" fontId="6" fillId="3" borderId="66" xfId="0" applyNumberFormat="1" applyFont="1" applyFill="1" applyBorder="1" applyAlignment="1">
      <alignment horizontal="center"/>
    </xf>
    <xf numFmtId="0" fontId="6" fillId="3" borderId="67" xfId="0" applyNumberFormat="1" applyFont="1" applyFill="1" applyBorder="1" applyAlignment="1">
      <alignment horizontal="center"/>
    </xf>
    <xf numFmtId="0" fontId="29" fillId="16" borderId="45" xfId="5" applyFont="1" applyFill="1" applyBorder="1" applyAlignment="1">
      <alignment horizontal="center"/>
    </xf>
    <xf numFmtId="0" fontId="29" fillId="16" borderId="60" xfId="5" applyFont="1" applyFill="1" applyBorder="1" applyAlignment="1">
      <alignment horizontal="center"/>
    </xf>
    <xf numFmtId="0" fontId="29" fillId="16" borderId="52" xfId="5" applyFont="1" applyFill="1" applyBorder="1" applyAlignment="1">
      <alignment horizontal="center"/>
    </xf>
    <xf numFmtId="0" fontId="3" fillId="16" borderId="2" xfId="5" applyFont="1" applyFill="1" applyBorder="1" applyAlignment="1">
      <alignment horizontal="center" vertical="center" wrapText="1"/>
    </xf>
    <xf numFmtId="0" fontId="3" fillId="16" borderId="25" xfId="5" applyFont="1" applyFill="1" applyBorder="1" applyAlignment="1">
      <alignment horizontal="center" vertical="center" wrapText="1"/>
    </xf>
    <xf numFmtId="0" fontId="3" fillId="16" borderId="3" xfId="5" applyFont="1" applyFill="1" applyBorder="1" applyAlignment="1">
      <alignment horizontal="center" vertical="center" wrapText="1"/>
    </xf>
    <xf numFmtId="0" fontId="3" fillId="16" borderId="6" xfId="5" applyFont="1" applyFill="1" applyBorder="1" applyAlignment="1">
      <alignment horizontal="center" vertical="center" wrapText="1"/>
    </xf>
    <xf numFmtId="0" fontId="3" fillId="16" borderId="11" xfId="5" applyFont="1" applyFill="1" applyBorder="1" applyAlignment="1">
      <alignment horizontal="center" vertical="center" wrapText="1"/>
    </xf>
    <xf numFmtId="0" fontId="3" fillId="16" borderId="7" xfId="5" applyFont="1" applyFill="1" applyBorder="1" applyAlignment="1">
      <alignment horizontal="center" vertical="center" wrapText="1"/>
    </xf>
    <xf numFmtId="0" fontId="28" fillId="16" borderId="45" xfId="5" applyFont="1" applyFill="1" applyBorder="1" applyAlignment="1">
      <alignment horizontal="center"/>
    </xf>
    <xf numFmtId="0" fontId="28" fillId="16" borderId="60" xfId="5" applyFont="1" applyFill="1" applyBorder="1" applyAlignment="1">
      <alignment horizontal="center"/>
    </xf>
    <xf numFmtId="0" fontId="28" fillId="16" borderId="52" xfId="5" applyFont="1" applyFill="1" applyBorder="1" applyAlignment="1">
      <alignment horizontal="center"/>
    </xf>
    <xf numFmtId="0" fontId="28" fillId="16" borderId="2" xfId="5" applyFont="1" applyFill="1" applyBorder="1" applyAlignment="1">
      <alignment horizontal="center" vertical="center"/>
    </xf>
    <xf numFmtId="0" fontId="28" fillId="16" borderId="25" xfId="5" applyFont="1" applyFill="1" applyBorder="1" applyAlignment="1">
      <alignment horizontal="center" vertical="center"/>
    </xf>
    <xf numFmtId="0" fontId="28" fillId="16" borderId="3" xfId="5" applyFont="1" applyFill="1" applyBorder="1" applyAlignment="1">
      <alignment horizontal="center" vertical="center"/>
    </xf>
    <xf numFmtId="0" fontId="28" fillId="16" borderId="6" xfId="5" applyFont="1" applyFill="1" applyBorder="1" applyAlignment="1">
      <alignment horizontal="center" vertical="center"/>
    </xf>
    <xf numFmtId="0" fontId="28" fillId="16" borderId="11" xfId="5" applyFont="1" applyFill="1" applyBorder="1" applyAlignment="1">
      <alignment horizontal="center" vertical="center"/>
    </xf>
    <xf numFmtId="0" fontId="28" fillId="16" borderId="7" xfId="5" applyFont="1" applyFill="1" applyBorder="1" applyAlignment="1">
      <alignment horizontal="center" vertical="center"/>
    </xf>
    <xf numFmtId="0" fontId="3" fillId="25" borderId="0" xfId="5" applyFont="1" applyFill="1" applyAlignment="1">
      <alignment horizontal="center" wrapText="1"/>
    </xf>
    <xf numFmtId="0" fontId="6" fillId="16" borderId="0" xfId="0" applyNumberFormat="1" applyFont="1" applyFill="1" applyBorder="1" applyAlignment="1">
      <alignment horizontal="center"/>
    </xf>
    <xf numFmtId="0" fontId="19" fillId="16" borderId="45" xfId="0" applyFont="1" applyFill="1" applyBorder="1" applyAlignment="1">
      <alignment horizontal="center"/>
    </xf>
    <xf numFmtId="0" fontId="19" fillId="16" borderId="60" xfId="0" applyFont="1" applyFill="1" applyBorder="1" applyAlignment="1">
      <alignment horizontal="center"/>
    </xf>
    <xf numFmtId="0" fontId="19" fillId="16" borderId="52" xfId="0" applyFont="1" applyFill="1" applyBorder="1" applyAlignment="1">
      <alignment horizontal="center"/>
    </xf>
    <xf numFmtId="0" fontId="50" fillId="32" borderId="88" xfId="0" applyFont="1" applyFill="1" applyBorder="1" applyAlignment="1">
      <alignment horizontal="center" vertical="top" wrapText="1"/>
    </xf>
    <xf numFmtId="0" fontId="51" fillId="32" borderId="88" xfId="0" applyFont="1" applyFill="1" applyBorder="1" applyAlignment="1">
      <alignment horizontal="center" vertical="top" wrapText="1"/>
    </xf>
    <xf numFmtId="0" fontId="50" fillId="31" borderId="88" xfId="0" applyFont="1" applyFill="1" applyBorder="1" applyAlignment="1">
      <alignment horizontal="center" vertical="top" wrapText="1"/>
    </xf>
    <xf numFmtId="0" fontId="38" fillId="0" borderId="75" xfId="0" applyFont="1" applyFill="1" applyBorder="1" applyAlignment="1">
      <alignment horizontal="left" vertical="top" wrapText="1"/>
    </xf>
    <xf numFmtId="0" fontId="38" fillId="0" borderId="76" xfId="0" applyFont="1" applyFill="1" applyBorder="1" applyAlignment="1">
      <alignment horizontal="left" vertical="top" wrapText="1"/>
    </xf>
    <xf numFmtId="0" fontId="38" fillId="0" borderId="77" xfId="0" applyFont="1" applyFill="1" applyBorder="1" applyAlignment="1">
      <alignment horizontal="left" vertical="top" wrapText="1"/>
    </xf>
    <xf numFmtId="0" fontId="0" fillId="0" borderId="21" xfId="0" applyFill="1" applyBorder="1" applyAlignment="1">
      <alignment horizontal="center" wrapText="1"/>
    </xf>
    <xf numFmtId="0" fontId="0" fillId="0" borderId="23" xfId="0" applyFill="1" applyBorder="1" applyAlignment="1">
      <alignment horizontal="center" wrapText="1"/>
    </xf>
    <xf numFmtId="0" fontId="0" fillId="0" borderId="36" xfId="0" applyFill="1" applyBorder="1" applyAlignment="1">
      <alignment horizontal="center" wrapText="1"/>
    </xf>
    <xf numFmtId="0" fontId="0" fillId="28" borderId="21" xfId="0" applyFill="1" applyBorder="1" applyAlignment="1">
      <alignment horizontal="center" wrapText="1"/>
    </xf>
    <xf numFmtId="0" fontId="0" fillId="28" borderId="36" xfId="0" applyFill="1" applyBorder="1" applyAlignment="1">
      <alignment horizontal="center" wrapText="1"/>
    </xf>
    <xf numFmtId="0" fontId="0" fillId="0" borderId="78" xfId="0" applyBorder="1" applyAlignment="1">
      <alignment horizontal="center" vertical="center" wrapText="1"/>
    </xf>
    <xf numFmtId="0" fontId="0" fillId="0" borderId="5" xfId="0" applyBorder="1" applyAlignment="1">
      <alignment horizontal="center" vertical="center" wrapText="1"/>
    </xf>
    <xf numFmtId="0" fontId="0" fillId="0" borderId="79" xfId="0" applyBorder="1"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1" fillId="12" borderId="0" xfId="0" applyFont="1" applyFill="1" applyAlignment="1">
      <alignment horizontal="center" wrapText="1"/>
    </xf>
    <xf numFmtId="0" fontId="0" fillId="0" borderId="15" xfId="0" applyFill="1" applyBorder="1" applyAlignment="1">
      <alignment horizontal="center" vertical="center" wrapText="1"/>
    </xf>
    <xf numFmtId="0" fontId="0" fillId="0" borderId="21" xfId="0" applyFill="1" applyBorder="1" applyAlignment="1">
      <alignment horizontal="center" vertical="center" wrapText="1"/>
    </xf>
    <xf numFmtId="0" fontId="0" fillId="0" borderId="23" xfId="0" applyFill="1" applyBorder="1" applyAlignment="1">
      <alignment horizontal="center" vertical="center" wrapText="1"/>
    </xf>
    <xf numFmtId="0" fontId="0" fillId="0" borderId="36" xfId="0" applyFill="1" applyBorder="1" applyAlignment="1">
      <alignment horizontal="center" vertical="center" wrapText="1"/>
    </xf>
    <xf numFmtId="0" fontId="1" fillId="0" borderId="49" xfId="0" applyFont="1" applyBorder="1" applyAlignment="1">
      <alignment horizontal="center" wrapText="1"/>
    </xf>
    <xf numFmtId="0" fontId="1" fillId="0" borderId="54" xfId="0" applyFont="1" applyBorder="1" applyAlignment="1">
      <alignment horizontal="center" wrapText="1"/>
    </xf>
    <xf numFmtId="0" fontId="1" fillId="0" borderId="48" xfId="0" applyFont="1" applyBorder="1" applyAlignment="1">
      <alignment horizontal="center" wrapText="1"/>
    </xf>
    <xf numFmtId="0" fontId="32" fillId="0" borderId="15" xfId="0" applyFont="1" applyBorder="1" applyAlignment="1">
      <alignment horizontal="center" vertical="center" wrapText="1"/>
    </xf>
    <xf numFmtId="0" fontId="32" fillId="0" borderId="36" xfId="0" applyFont="1" applyBorder="1" applyAlignment="1">
      <alignment horizontal="center" wrapText="1"/>
    </xf>
    <xf numFmtId="0" fontId="0" fillId="0" borderId="15" xfId="0" applyBorder="1" applyAlignment="1">
      <alignment horizontal="center"/>
    </xf>
    <xf numFmtId="0" fontId="0" fillId="0" borderId="21" xfId="0" applyBorder="1" applyAlignment="1">
      <alignment horizontal="center" wrapText="1"/>
    </xf>
    <xf numFmtId="0" fontId="0" fillId="0" borderId="23" xfId="0" applyBorder="1" applyAlignment="1">
      <alignment horizontal="center" wrapText="1"/>
    </xf>
    <xf numFmtId="0" fontId="0" fillId="0" borderId="36" xfId="0" applyBorder="1" applyAlignment="1">
      <alignment horizontal="center" wrapText="1"/>
    </xf>
    <xf numFmtId="0" fontId="0" fillId="0" borderId="0" xfId="0" applyBorder="1" applyAlignment="1">
      <alignment horizontal="center" vertical="center" wrapText="1"/>
    </xf>
    <xf numFmtId="0" fontId="0" fillId="29" borderId="9" xfId="0" applyFill="1" applyBorder="1" applyAlignment="1">
      <alignment horizontal="center" vertical="center" wrapText="1"/>
    </xf>
    <xf numFmtId="0" fontId="0" fillId="29" borderId="10" xfId="0" applyFill="1" applyBorder="1" applyAlignment="1">
      <alignment horizontal="center" vertical="center" wrapText="1"/>
    </xf>
    <xf numFmtId="0" fontId="0" fillId="29" borderId="8" xfId="0" applyFill="1" applyBorder="1" applyAlignment="1">
      <alignment horizontal="center" vertical="center" wrapText="1"/>
    </xf>
    <xf numFmtId="0" fontId="0" fillId="0" borderId="21" xfId="0" applyBorder="1" applyAlignment="1">
      <alignment horizontal="center" vertical="center" wrapText="1"/>
    </xf>
    <xf numFmtId="0" fontId="0" fillId="0" borderId="23" xfId="0" applyBorder="1" applyAlignment="1">
      <alignment horizontal="center" vertical="center" wrapText="1"/>
    </xf>
    <xf numFmtId="0" fontId="0" fillId="0" borderId="36" xfId="0" applyBorder="1" applyAlignment="1">
      <alignment horizontal="center" vertical="center" wrapText="1"/>
    </xf>
    <xf numFmtId="0" fontId="43" fillId="0" borderId="84" xfId="0" applyFont="1" applyBorder="1" applyAlignment="1">
      <alignment vertical="center" wrapText="1"/>
    </xf>
    <xf numFmtId="0" fontId="43" fillId="0" borderId="87" xfId="0" applyFont="1" applyBorder="1" applyAlignment="1">
      <alignment vertical="center" wrapText="1"/>
    </xf>
    <xf numFmtId="0" fontId="43" fillId="0" borderId="85" xfId="0" applyFont="1" applyBorder="1" applyAlignment="1">
      <alignment vertical="center" wrapText="1"/>
    </xf>
    <xf numFmtId="0" fontId="0" fillId="0" borderId="45" xfId="0" applyBorder="1" applyAlignment="1">
      <alignment horizontal="center"/>
    </xf>
    <xf numFmtId="0" fontId="0" fillId="0" borderId="60" xfId="0" applyBorder="1" applyAlignment="1">
      <alignment horizontal="center"/>
    </xf>
    <xf numFmtId="0" fontId="0" fillId="0" borderId="52" xfId="0" applyBorder="1" applyAlignment="1">
      <alignment horizontal="center"/>
    </xf>
    <xf numFmtId="0" fontId="30" fillId="9" borderId="43" xfId="0" applyFont="1" applyFill="1" applyBorder="1" applyAlignment="1">
      <alignment horizontal="center"/>
    </xf>
    <xf numFmtId="0" fontId="0" fillId="0" borderId="42" xfId="0" applyBorder="1" applyAlignment="1">
      <alignment horizontal="center"/>
    </xf>
    <xf numFmtId="0" fontId="0" fillId="0" borderId="41" xfId="0" applyBorder="1" applyAlignment="1">
      <alignment horizontal="center"/>
    </xf>
    <xf numFmtId="0" fontId="30" fillId="9" borderId="26" xfId="0" applyFont="1" applyFill="1" applyBorder="1" applyAlignment="1">
      <alignment horizontal="center"/>
    </xf>
    <xf numFmtId="0" fontId="0" fillId="0" borderId="27" xfId="0" applyBorder="1" applyAlignment="1">
      <alignment horizontal="center"/>
    </xf>
    <xf numFmtId="0" fontId="0" fillId="0" borderId="15" xfId="0" applyBorder="1" applyAlignment="1">
      <alignment horizontal="center" wrapText="1"/>
    </xf>
    <xf numFmtId="0" fontId="54" fillId="21" borderId="15" xfId="2" applyFont="1" applyFill="1" applyBorder="1" applyAlignment="1">
      <alignment horizontal="left" vertical="center" wrapText="1"/>
    </xf>
    <xf numFmtId="0" fontId="44" fillId="0" borderId="15" xfId="0" applyFont="1" applyBorder="1" applyAlignment="1">
      <alignment horizontal="left" vertical="center" wrapText="1"/>
    </xf>
    <xf numFmtId="0" fontId="42" fillId="10" borderId="49" xfId="2" applyFont="1" applyFill="1" applyBorder="1" applyAlignment="1">
      <alignment horizontal="left" vertical="center" wrapText="1"/>
    </xf>
    <xf numFmtId="0" fontId="44" fillId="0" borderId="48" xfId="0" applyFont="1" applyBorder="1" applyAlignment="1">
      <alignment horizontal="left" vertical="center" wrapText="1"/>
    </xf>
    <xf numFmtId="0" fontId="54" fillId="21" borderId="49" xfId="2" applyFont="1" applyFill="1" applyBorder="1" applyAlignment="1">
      <alignment horizontal="left" vertical="center" wrapText="1"/>
    </xf>
    <xf numFmtId="0" fontId="54" fillId="21" borderId="48" xfId="2" applyFont="1" applyFill="1" applyBorder="1" applyAlignment="1">
      <alignment horizontal="left" vertical="center" wrapText="1"/>
    </xf>
    <xf numFmtId="3" fontId="43" fillId="0" borderId="0" xfId="0" applyNumberFormat="1" applyFont="1"/>
  </cellXfs>
  <cellStyles count="10">
    <cellStyle name="Comma" xfId="1" builtinId="3"/>
    <cellStyle name="Hyperlink" xfId="7" builtinId="8"/>
    <cellStyle name="Normal" xfId="0" builtinId="0"/>
    <cellStyle name="Normal 2" xfId="2"/>
    <cellStyle name="Normal 2 2" xfId="4"/>
    <cellStyle name="Normal 2 2 2" xfId="8"/>
    <cellStyle name="Normal 3" xfId="5"/>
    <cellStyle name="Percent" xfId="3" builtinId="5"/>
    <cellStyle name="Percent 2" xfId="6"/>
    <cellStyle name="Percent 3" xfId="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104775</xdr:colOff>
      <xdr:row>115</xdr:row>
      <xdr:rowOff>104775</xdr:rowOff>
    </xdr:from>
    <xdr:to>
      <xdr:col>5</xdr:col>
      <xdr:colOff>361950</xdr:colOff>
      <xdr:row>118</xdr:row>
      <xdr:rowOff>171450</xdr:rowOff>
    </xdr:to>
    <xdr:sp macro="" textlink="">
      <xdr:nvSpPr>
        <xdr:cNvPr id="2" name="TextBox 1"/>
        <xdr:cNvSpPr txBox="1"/>
      </xdr:nvSpPr>
      <xdr:spPr>
        <a:xfrm>
          <a:off x="104775" y="22012275"/>
          <a:ext cx="3619500" cy="63817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u="sng"/>
            <a:t>INFO</a:t>
          </a:r>
        </a:p>
        <a:p>
          <a:r>
            <a:rPr lang="en-GB" sz="1100" b="1"/>
            <a:t>NACE 30.12 was added</a:t>
          </a:r>
          <a:r>
            <a:rPr lang="en-GB" sz="1100" b="1" baseline="0"/>
            <a:t>  due to a request of DG MARE on 25/07/2013</a:t>
          </a:r>
          <a:endParaRPr lang="en-GB" sz="1100" b="1"/>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hyperlink" Target="http://eusoils.jrc.ec.europa.eu/library/themes/salinization/data.html" TargetMode="External"/><Relationship Id="rId2" Type="http://schemas.openxmlformats.org/officeDocument/2006/relationships/hyperlink" Target="http://eusoils.jrc.ec.europa.eu/library/themes/salinization/data.html" TargetMode="External"/><Relationship Id="rId1" Type="http://schemas.openxmlformats.org/officeDocument/2006/relationships/hyperlink" Target="http://www.eea.europa.eu/data-and-maps/data/clc-2006-vector-data-version-2" TargetMode="External"/><Relationship Id="rId4"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pp.eurostat.ec.europa.eu/tgm/table.do?tab=table&amp;init=1&amp;plugin=1&amp;language=en&amp;pcode=ten00078"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hyperlink" Target="http://www.uepg.eu/statistics/estimates-of-production-data/data-2008"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epp.eurostat.ec.europa.eu/tgm/table.do?tab=table&amp;init=1&amp;plugin=1&amp;language=en&amp;pcode=ten00078" TargetMode="External"/></Relationships>
</file>

<file path=xl/worksheets/_rels/sheet4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0"/>
  <sheetViews>
    <sheetView tabSelected="1" topLeftCell="A16" workbookViewId="0">
      <selection activeCell="B22" sqref="B22"/>
    </sheetView>
  </sheetViews>
  <sheetFormatPr defaultRowHeight="15" x14ac:dyDescent="0.25"/>
  <cols>
    <col min="1" max="1" width="31.85546875" customWidth="1"/>
    <col min="2" max="2" width="104.28515625" customWidth="1"/>
  </cols>
  <sheetData>
    <row r="1" spans="1:2" x14ac:dyDescent="0.25">
      <c r="A1" s="23" t="s">
        <v>4295</v>
      </c>
    </row>
    <row r="2" spans="1:2" s="9" customFormat="1" x14ac:dyDescent="0.25">
      <c r="A2" s="9" t="s">
        <v>4874</v>
      </c>
    </row>
    <row r="3" spans="1:2" s="9" customFormat="1" x14ac:dyDescent="0.25">
      <c r="A3" s="9" t="s">
        <v>4875</v>
      </c>
      <c r="B3" s="9" t="s">
        <v>3994</v>
      </c>
    </row>
    <row r="4" spans="1:2" s="9" customFormat="1" x14ac:dyDescent="0.25">
      <c r="A4" s="524"/>
      <c r="B4" s="9" t="s">
        <v>3999</v>
      </c>
    </row>
    <row r="5" spans="1:2" s="9" customFormat="1" x14ac:dyDescent="0.25">
      <c r="A5" s="524"/>
      <c r="B5" s="9" t="s">
        <v>4000</v>
      </c>
    </row>
    <row r="6" spans="1:2" s="9" customFormat="1" x14ac:dyDescent="0.25">
      <c r="A6" s="524"/>
      <c r="B6" s="9" t="s">
        <v>4876</v>
      </c>
    </row>
    <row r="7" spans="1:2" s="9" customFormat="1" x14ac:dyDescent="0.25">
      <c r="A7" s="524"/>
      <c r="B7" s="9" t="s">
        <v>4877</v>
      </c>
    </row>
    <row r="8" spans="1:2" s="9" customFormat="1" x14ac:dyDescent="0.25">
      <c r="A8" s="524"/>
      <c r="B8" s="9" t="s">
        <v>4878</v>
      </c>
    </row>
    <row r="9" spans="1:2" s="9" customFormat="1" x14ac:dyDescent="0.25">
      <c r="A9" s="524"/>
      <c r="B9" s="9" t="s">
        <v>4879</v>
      </c>
    </row>
    <row r="10" spans="1:2" s="9" customFormat="1" x14ac:dyDescent="0.25">
      <c r="A10" s="524"/>
      <c r="B10" s="9" t="s">
        <v>4880</v>
      </c>
    </row>
    <row r="11" spans="1:2" s="9" customFormat="1" x14ac:dyDescent="0.25">
      <c r="A11" s="524"/>
      <c r="B11" s="9" t="s">
        <v>4881</v>
      </c>
    </row>
    <row r="12" spans="1:2" s="9" customFormat="1" x14ac:dyDescent="0.25">
      <c r="A12" s="524"/>
      <c r="B12" s="9" t="s">
        <v>4882</v>
      </c>
    </row>
    <row r="13" spans="1:2" s="9" customFormat="1" x14ac:dyDescent="0.25">
      <c r="A13" s="524"/>
      <c r="B13" s="9" t="s">
        <v>4883</v>
      </c>
    </row>
    <row r="14" spans="1:2" s="9" customFormat="1" x14ac:dyDescent="0.25">
      <c r="A14" s="524"/>
      <c r="B14" s="9" t="s">
        <v>4884</v>
      </c>
    </row>
    <row r="15" spans="1:2" s="9" customFormat="1" x14ac:dyDescent="0.25">
      <c r="A15" s="524" t="s">
        <v>4885</v>
      </c>
    </row>
    <row r="16" spans="1:2" s="9" customFormat="1" x14ac:dyDescent="0.25">
      <c r="A16" s="9" t="s">
        <v>4875</v>
      </c>
      <c r="B16" s="9" t="s">
        <v>4886</v>
      </c>
    </row>
    <row r="17" spans="1:2" s="9" customFormat="1" x14ac:dyDescent="0.25">
      <c r="A17" s="524"/>
      <c r="B17" s="9" t="s">
        <v>4887</v>
      </c>
    </row>
    <row r="18" spans="1:2" s="9" customFormat="1" x14ac:dyDescent="0.25">
      <c r="A18" s="524"/>
      <c r="B18" s="9" t="s">
        <v>4888</v>
      </c>
    </row>
    <row r="19" spans="1:2" s="9" customFormat="1" x14ac:dyDescent="0.25">
      <c r="A19" s="524"/>
      <c r="B19" s="9" t="s">
        <v>4889</v>
      </c>
    </row>
    <row r="20" spans="1:2" s="9" customFormat="1" x14ac:dyDescent="0.25">
      <c r="A20" s="524"/>
      <c r="B20" s="9" t="s">
        <v>4890</v>
      </c>
    </row>
    <row r="21" spans="1:2" s="9" customFormat="1" x14ac:dyDescent="0.25">
      <c r="A21" s="524"/>
      <c r="B21" s="9" t="s">
        <v>4891</v>
      </c>
    </row>
    <row r="22" spans="1:2" s="9" customFormat="1" x14ac:dyDescent="0.25">
      <c r="A22" s="524"/>
      <c r="B22" s="9" t="s">
        <v>4892</v>
      </c>
    </row>
    <row r="23" spans="1:2" s="9" customFormat="1" x14ac:dyDescent="0.25">
      <c r="A23" s="524"/>
      <c r="B23" s="9" t="s">
        <v>4893</v>
      </c>
    </row>
    <row r="24" spans="1:2" s="9" customFormat="1" x14ac:dyDescent="0.25">
      <c r="A24" s="524"/>
      <c r="B24" s="9" t="s">
        <v>4894</v>
      </c>
    </row>
    <row r="25" spans="1:2" s="9" customFormat="1" x14ac:dyDescent="0.25">
      <c r="A25" s="524"/>
      <c r="B25" s="9" t="s">
        <v>4895</v>
      </c>
    </row>
    <row r="26" spans="1:2" s="9" customFormat="1" x14ac:dyDescent="0.25">
      <c r="A26" s="524" t="s">
        <v>4912</v>
      </c>
    </row>
    <row r="27" spans="1:2" s="9" customFormat="1" x14ac:dyDescent="0.25">
      <c r="A27" s="524"/>
    </row>
    <row r="28" spans="1:2" s="9" customFormat="1" x14ac:dyDescent="0.25">
      <c r="A28" s="524" t="s">
        <v>4913</v>
      </c>
    </row>
    <row r="29" spans="1:2" x14ac:dyDescent="0.25">
      <c r="A29" s="524"/>
    </row>
    <row r="30" spans="1:2" x14ac:dyDescent="0.25">
      <c r="A30" s="540" t="s">
        <v>4753</v>
      </c>
      <c r="B30" s="540" t="s">
        <v>4754</v>
      </c>
    </row>
    <row r="31" spans="1:2" s="130" customFormat="1" x14ac:dyDescent="0.25">
      <c r="A31" s="396" t="s">
        <v>5301</v>
      </c>
      <c r="B31" s="422" t="s">
        <v>5302</v>
      </c>
    </row>
    <row r="32" spans="1:2" s="130" customFormat="1" x14ac:dyDescent="0.25">
      <c r="A32" s="396" t="s">
        <v>5303</v>
      </c>
      <c r="B32" s="422" t="s">
        <v>5304</v>
      </c>
    </row>
    <row r="33" spans="1:2" s="130" customFormat="1" x14ac:dyDescent="0.25">
      <c r="A33" s="396" t="s">
        <v>5305</v>
      </c>
      <c r="B33" s="422" t="s">
        <v>5306</v>
      </c>
    </row>
    <row r="34" spans="1:2" x14ac:dyDescent="0.25">
      <c r="A34" s="23" t="s">
        <v>4314</v>
      </c>
      <c r="B34" t="s">
        <v>4315</v>
      </c>
    </row>
    <row r="35" spans="1:2" x14ac:dyDescent="0.25">
      <c r="A35" s="23" t="s">
        <v>4764</v>
      </c>
      <c r="B35" t="s">
        <v>4316</v>
      </c>
    </row>
    <row r="36" spans="1:2" x14ac:dyDescent="0.25">
      <c r="A36" s="23" t="s">
        <v>4765</v>
      </c>
      <c r="B36" t="s">
        <v>4313</v>
      </c>
    </row>
    <row r="37" spans="1:2" x14ac:dyDescent="0.25">
      <c r="A37" s="23" t="s">
        <v>4317</v>
      </c>
      <c r="B37" t="s">
        <v>4725</v>
      </c>
    </row>
    <row r="38" spans="1:2" x14ac:dyDescent="0.25">
      <c r="A38" s="23" t="s">
        <v>4318</v>
      </c>
      <c r="B38" t="s">
        <v>4726</v>
      </c>
    </row>
    <row r="39" spans="1:2" x14ac:dyDescent="0.25">
      <c r="A39" s="77" t="s">
        <v>4319</v>
      </c>
      <c r="B39" t="s">
        <v>4727</v>
      </c>
    </row>
    <row r="40" spans="1:2" x14ac:dyDescent="0.25">
      <c r="A40" s="77" t="s">
        <v>4320</v>
      </c>
      <c r="B40" t="s">
        <v>4728</v>
      </c>
    </row>
    <row r="41" spans="1:2" x14ac:dyDescent="0.25">
      <c r="A41" s="77" t="s">
        <v>4321</v>
      </c>
      <c r="B41" t="s">
        <v>4729</v>
      </c>
    </row>
    <row r="42" spans="1:2" x14ac:dyDescent="0.25">
      <c r="A42" s="541" t="s">
        <v>4755</v>
      </c>
      <c r="B42" t="s">
        <v>4730</v>
      </c>
    </row>
    <row r="43" spans="1:2" x14ac:dyDescent="0.25">
      <c r="A43" s="541" t="s">
        <v>4756</v>
      </c>
      <c r="B43" t="s">
        <v>4731</v>
      </c>
    </row>
    <row r="44" spans="1:2" x14ac:dyDescent="0.25">
      <c r="A44" s="541" t="s">
        <v>4757</v>
      </c>
      <c r="B44" t="s">
        <v>4732</v>
      </c>
    </row>
    <row r="45" spans="1:2" x14ac:dyDescent="0.25">
      <c r="A45" s="541" t="s">
        <v>4758</v>
      </c>
      <c r="B45" t="s">
        <v>4733</v>
      </c>
    </row>
    <row r="46" spans="1:2" x14ac:dyDescent="0.25">
      <c r="A46" s="77" t="s">
        <v>4322</v>
      </c>
      <c r="B46" t="s">
        <v>4734</v>
      </c>
    </row>
    <row r="47" spans="1:2" x14ac:dyDescent="0.25">
      <c r="A47" s="77" t="s">
        <v>4323</v>
      </c>
      <c r="B47" t="s">
        <v>4735</v>
      </c>
    </row>
    <row r="48" spans="1:2" x14ac:dyDescent="0.25">
      <c r="A48" s="77" t="s">
        <v>4324</v>
      </c>
      <c r="B48" t="s">
        <v>4736</v>
      </c>
    </row>
    <row r="49" spans="1:2" x14ac:dyDescent="0.25">
      <c r="A49" s="77" t="s">
        <v>4325</v>
      </c>
      <c r="B49" s="9" t="s">
        <v>4736</v>
      </c>
    </row>
    <row r="50" spans="1:2" x14ac:dyDescent="0.25">
      <c r="A50" s="77" t="s">
        <v>4326</v>
      </c>
      <c r="B50" t="s">
        <v>4737</v>
      </c>
    </row>
    <row r="51" spans="1:2" x14ac:dyDescent="0.25">
      <c r="A51" s="77" t="s">
        <v>4327</v>
      </c>
      <c r="B51" t="s">
        <v>4738</v>
      </c>
    </row>
    <row r="52" spans="1:2" x14ac:dyDescent="0.25">
      <c r="A52" s="77" t="s">
        <v>4328</v>
      </c>
      <c r="B52" t="s">
        <v>4739</v>
      </c>
    </row>
    <row r="53" spans="1:2" x14ac:dyDescent="0.25">
      <c r="A53" s="77" t="s">
        <v>4329</v>
      </c>
      <c r="B53" t="s">
        <v>4740</v>
      </c>
    </row>
    <row r="54" spans="1:2" x14ac:dyDescent="0.25">
      <c r="A54" s="77" t="s">
        <v>4330</v>
      </c>
      <c r="B54" t="s">
        <v>4741</v>
      </c>
    </row>
    <row r="55" spans="1:2" x14ac:dyDescent="0.25">
      <c r="A55" s="77" t="s">
        <v>4331</v>
      </c>
      <c r="B55" t="s">
        <v>4742</v>
      </c>
    </row>
    <row r="56" spans="1:2" x14ac:dyDescent="0.25">
      <c r="A56" s="77" t="s">
        <v>4332</v>
      </c>
      <c r="B56" t="s">
        <v>4743</v>
      </c>
    </row>
    <row r="57" spans="1:2" x14ac:dyDescent="0.25">
      <c r="A57" s="77" t="s">
        <v>4333</v>
      </c>
      <c r="B57" t="s">
        <v>4744</v>
      </c>
    </row>
    <row r="58" spans="1:2" x14ac:dyDescent="0.25">
      <c r="A58" s="77" t="s">
        <v>4334</v>
      </c>
      <c r="B58" t="s">
        <v>4745</v>
      </c>
    </row>
    <row r="59" spans="1:2" x14ac:dyDescent="0.25">
      <c r="A59" s="77" t="s">
        <v>4335</v>
      </c>
      <c r="B59" s="9" t="s">
        <v>4745</v>
      </c>
    </row>
    <row r="60" spans="1:2" x14ac:dyDescent="0.25">
      <c r="A60" s="77" t="s">
        <v>4335</v>
      </c>
      <c r="B60" s="9" t="s">
        <v>4745</v>
      </c>
    </row>
    <row r="61" spans="1:2" x14ac:dyDescent="0.25">
      <c r="A61" s="77" t="s">
        <v>4336</v>
      </c>
      <c r="B61" s="9" t="s">
        <v>4745</v>
      </c>
    </row>
    <row r="62" spans="1:2" x14ac:dyDescent="0.25">
      <c r="A62" s="77" t="s">
        <v>4337</v>
      </c>
      <c r="B62" t="s">
        <v>4740</v>
      </c>
    </row>
    <row r="63" spans="1:2" x14ac:dyDescent="0.25">
      <c r="A63" s="77" t="s">
        <v>4338</v>
      </c>
      <c r="B63" t="s">
        <v>4746</v>
      </c>
    </row>
    <row r="64" spans="1:2" x14ac:dyDescent="0.25">
      <c r="A64" s="77" t="s">
        <v>4339</v>
      </c>
      <c r="B64" t="s">
        <v>4747</v>
      </c>
    </row>
    <row r="65" spans="1:2" x14ac:dyDescent="0.25">
      <c r="A65" s="77" t="s">
        <v>4340</v>
      </c>
      <c r="B65" t="s">
        <v>4748</v>
      </c>
    </row>
    <row r="66" spans="1:2" x14ac:dyDescent="0.25">
      <c r="A66" s="77" t="s">
        <v>4341</v>
      </c>
      <c r="B66" s="9" t="s">
        <v>4748</v>
      </c>
    </row>
    <row r="67" spans="1:2" x14ac:dyDescent="0.25">
      <c r="A67" s="77" t="s">
        <v>4342</v>
      </c>
      <c r="B67" s="9" t="s">
        <v>4748</v>
      </c>
    </row>
    <row r="68" spans="1:2" s="9" customFormat="1" x14ac:dyDescent="0.25">
      <c r="A68" s="77" t="s">
        <v>4896</v>
      </c>
      <c r="B68" s="9" t="s">
        <v>4914</v>
      </c>
    </row>
    <row r="69" spans="1:2" x14ac:dyDescent="0.25">
      <c r="A69" s="77" t="s">
        <v>4343</v>
      </c>
      <c r="B69" t="s">
        <v>4749</v>
      </c>
    </row>
    <row r="70" spans="1:2" x14ac:dyDescent="0.25">
      <c r="A70" s="77" t="s">
        <v>4344</v>
      </c>
      <c r="B70" t="s">
        <v>4750</v>
      </c>
    </row>
    <row r="71" spans="1:2" x14ac:dyDescent="0.25">
      <c r="A71" s="77" t="s">
        <v>4345</v>
      </c>
      <c r="B71" t="s">
        <v>4751</v>
      </c>
    </row>
    <row r="72" spans="1:2" x14ac:dyDescent="0.25">
      <c r="A72" s="77" t="s">
        <v>4346</v>
      </c>
      <c r="B72" t="s">
        <v>4752</v>
      </c>
    </row>
    <row r="73" spans="1:2" x14ac:dyDescent="0.25">
      <c r="A73" s="23" t="s">
        <v>4759</v>
      </c>
      <c r="B73" t="s">
        <v>4763</v>
      </c>
    </row>
    <row r="74" spans="1:2" x14ac:dyDescent="0.25">
      <c r="A74" s="23" t="s">
        <v>4760</v>
      </c>
      <c r="B74" s="9" t="s">
        <v>4763</v>
      </c>
    </row>
    <row r="75" spans="1:2" x14ac:dyDescent="0.25">
      <c r="A75" s="23" t="s">
        <v>4761</v>
      </c>
      <c r="B75" s="9" t="s">
        <v>4763</v>
      </c>
    </row>
    <row r="76" spans="1:2" x14ac:dyDescent="0.25">
      <c r="A76" s="23" t="s">
        <v>4762</v>
      </c>
      <c r="B76" s="9" t="s">
        <v>4763</v>
      </c>
    </row>
    <row r="77" spans="1:2" x14ac:dyDescent="0.25">
      <c r="A77" s="23" t="s">
        <v>5041</v>
      </c>
      <c r="B77" t="s">
        <v>5042</v>
      </c>
    </row>
    <row r="78" spans="1:2" x14ac:dyDescent="0.25">
      <c r="A78" s="23" t="s">
        <v>5043</v>
      </c>
      <c r="B78" t="s">
        <v>5044</v>
      </c>
    </row>
    <row r="82" spans="1:2" x14ac:dyDescent="0.25">
      <c r="A82" t="s">
        <v>5047</v>
      </c>
      <c r="B82" t="s">
        <v>5051</v>
      </c>
    </row>
    <row r="83" spans="1:2" x14ac:dyDescent="0.25">
      <c r="A83" t="s">
        <v>5053</v>
      </c>
      <c r="B83" t="s">
        <v>5054</v>
      </c>
    </row>
    <row r="84" spans="1:2" x14ac:dyDescent="0.25">
      <c r="A84" t="s">
        <v>5141</v>
      </c>
      <c r="B84" t="s">
        <v>5142</v>
      </c>
    </row>
    <row r="85" spans="1:2" s="9" customFormat="1" x14ac:dyDescent="0.25"/>
    <row r="86" spans="1:2" x14ac:dyDescent="0.25">
      <c r="A86" t="s">
        <v>5048</v>
      </c>
      <c r="B86" t="s">
        <v>5055</v>
      </c>
    </row>
    <row r="87" spans="1:2" x14ac:dyDescent="0.25">
      <c r="A87" t="s">
        <v>5049</v>
      </c>
      <c r="B87" t="s">
        <v>5050</v>
      </c>
    </row>
    <row r="88" spans="1:2" x14ac:dyDescent="0.25">
      <c r="A88" t="s">
        <v>5052</v>
      </c>
      <c r="B88" t="s">
        <v>5056</v>
      </c>
    </row>
    <row r="90" spans="1:2" x14ac:dyDescent="0.25">
      <c r="A90" s="9"/>
      <c r="B90" s="9"/>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CI227"/>
  <sheetViews>
    <sheetView topLeftCell="AX1" zoomScale="70" zoomScaleNormal="70" workbookViewId="0">
      <selection activeCell="BE200" sqref="BE200"/>
    </sheetView>
  </sheetViews>
  <sheetFormatPr defaultRowHeight="15" x14ac:dyDescent="0.25"/>
  <cols>
    <col min="1" max="1" width="65.140625" bestFit="1" customWidth="1"/>
    <col min="3" max="3" width="47.42578125" bestFit="1" customWidth="1"/>
    <col min="4" max="6" width="11.5703125" bestFit="1" customWidth="1"/>
    <col min="7" max="7" width="15.140625" style="9" bestFit="1" customWidth="1"/>
    <col min="8" max="8" width="12.7109375" customWidth="1"/>
    <col min="9" max="10" width="9.140625" style="9"/>
    <col min="11" max="11" width="65.140625" bestFit="1" customWidth="1"/>
    <col min="13" max="13" width="47.28515625" bestFit="1" customWidth="1"/>
    <col min="14" max="14" width="9.7109375" customWidth="1"/>
    <col min="16" max="16" width="13.140625" bestFit="1" customWidth="1"/>
    <col min="17" max="17" width="15.42578125" style="9" bestFit="1" customWidth="1"/>
    <col min="18" max="18" width="16.7109375" style="9" bestFit="1" customWidth="1"/>
    <col min="19" max="19" width="65.140625" bestFit="1" customWidth="1"/>
    <col min="21" max="21" width="47.28515625" bestFit="1" customWidth="1"/>
    <col min="25" max="25" width="15.42578125" style="9" bestFit="1" customWidth="1"/>
    <col min="26" max="26" width="9.140625" style="9"/>
    <col min="27" max="27" width="65.140625" bestFit="1" customWidth="1"/>
    <col min="28" max="28" width="10.85546875" customWidth="1"/>
    <col min="29" max="29" width="51.28515625" bestFit="1" customWidth="1"/>
    <col min="33" max="33" width="11.28515625" bestFit="1" customWidth="1"/>
    <col min="34" max="34" width="9.140625" style="9"/>
    <col min="35" max="35" width="65.140625" style="51" bestFit="1" customWidth="1"/>
    <col min="37" max="37" width="47.28515625" bestFit="1" customWidth="1"/>
    <col min="41" max="41" width="15.42578125" style="9" bestFit="1" customWidth="1"/>
    <col min="42" max="42" width="9.140625" style="9"/>
    <col min="43" max="43" width="65.140625" bestFit="1" customWidth="1"/>
    <col min="45" max="45" width="47.28515625" bestFit="1" customWidth="1"/>
    <col min="48" max="48" width="11.5703125" bestFit="1" customWidth="1"/>
    <col min="49" max="49" width="15.42578125" style="9" bestFit="1" customWidth="1"/>
    <col min="50" max="50" width="31.28515625" style="9" bestFit="1" customWidth="1"/>
    <col min="51" max="51" width="65.140625" bestFit="1" customWidth="1"/>
    <col min="53" max="53" width="47.28515625" bestFit="1" customWidth="1"/>
    <col min="57" max="57" width="15.42578125" style="9" bestFit="1" customWidth="1"/>
    <col min="58" max="58" width="9.140625" style="9"/>
    <col min="59" max="59" width="65.140625" bestFit="1" customWidth="1"/>
    <col min="60" max="60" width="16.7109375" customWidth="1"/>
    <col min="61" max="61" width="47.28515625" bestFit="1" customWidth="1"/>
    <col min="65" max="65" width="15.42578125" style="9" bestFit="1" customWidth="1"/>
    <col min="66" max="66" width="9.140625" style="9"/>
    <col min="67" max="67" width="65.140625" bestFit="1" customWidth="1"/>
    <col min="68" max="68" width="17.7109375" customWidth="1"/>
    <col min="69" max="69" width="47.28515625" bestFit="1" customWidth="1"/>
    <col min="70" max="72" width="13.140625" bestFit="1" customWidth="1"/>
    <col min="73" max="73" width="15.42578125" style="9" bestFit="1" customWidth="1"/>
  </cols>
  <sheetData>
    <row r="2" spans="1:73" ht="18.75" x14ac:dyDescent="0.3">
      <c r="A2" s="790" t="s">
        <v>3986</v>
      </c>
      <c r="B2" s="790"/>
      <c r="C2" s="790"/>
      <c r="D2" s="790"/>
      <c r="E2" s="790"/>
      <c r="F2" s="790"/>
      <c r="G2" s="790"/>
      <c r="H2" s="790"/>
      <c r="I2" s="790"/>
      <c r="AI2" s="58" t="s">
        <v>174</v>
      </c>
      <c r="AK2" s="52"/>
      <c r="AL2" s="52"/>
      <c r="AM2" s="52"/>
    </row>
    <row r="3" spans="1:73" ht="18.75" x14ac:dyDescent="0.3">
      <c r="A3" s="53" t="s">
        <v>78</v>
      </c>
      <c r="C3" s="791" t="s">
        <v>188</v>
      </c>
      <c r="D3" s="791"/>
      <c r="E3" s="791"/>
      <c r="AI3" s="59" t="s">
        <v>187</v>
      </c>
      <c r="AJ3" s="34"/>
      <c r="AK3" s="34"/>
      <c r="AL3" s="34"/>
      <c r="AM3" s="34"/>
    </row>
    <row r="5" spans="1:73" x14ac:dyDescent="0.25">
      <c r="A5" s="47" t="s">
        <v>7</v>
      </c>
      <c r="K5" s="47" t="s">
        <v>136</v>
      </c>
      <c r="L5" s="9"/>
      <c r="M5" s="9"/>
      <c r="N5" s="9"/>
      <c r="O5" s="9"/>
      <c r="P5" s="9"/>
      <c r="S5" s="47" t="s">
        <v>57</v>
      </c>
      <c r="T5" s="9"/>
      <c r="U5" s="9"/>
      <c r="V5" s="9"/>
      <c r="W5" s="9"/>
      <c r="X5" s="9"/>
      <c r="AA5" s="47" t="s">
        <v>59</v>
      </c>
      <c r="AB5" s="9"/>
      <c r="AC5" s="9"/>
      <c r="AD5" s="9"/>
      <c r="AE5" s="9"/>
      <c r="AF5" s="9"/>
      <c r="AI5" s="50" t="s">
        <v>11</v>
      </c>
      <c r="AJ5" s="9"/>
      <c r="AK5" s="9"/>
      <c r="AL5" s="9"/>
      <c r="AM5" s="9"/>
      <c r="AN5" s="9"/>
      <c r="AQ5" s="47" t="s">
        <v>13</v>
      </c>
      <c r="AR5" s="9"/>
      <c r="AS5" s="9"/>
      <c r="AT5" s="9"/>
      <c r="AU5" s="9"/>
      <c r="AV5" s="9"/>
      <c r="AY5" s="47" t="s">
        <v>15</v>
      </c>
      <c r="AZ5" s="9"/>
      <c r="BA5" s="9"/>
      <c r="BB5" s="9"/>
      <c r="BC5" s="9"/>
      <c r="BD5" s="9"/>
      <c r="BG5" s="47" t="s">
        <v>63</v>
      </c>
      <c r="BH5" s="9"/>
      <c r="BI5" s="9"/>
      <c r="BJ5" s="9"/>
      <c r="BK5" s="9"/>
      <c r="BL5" s="9"/>
      <c r="BO5" s="47" t="s">
        <v>77</v>
      </c>
      <c r="BP5" s="9"/>
      <c r="BQ5" s="9"/>
      <c r="BR5" s="9"/>
      <c r="BS5" s="9"/>
      <c r="BT5" s="9"/>
    </row>
    <row r="6" spans="1:73" x14ac:dyDescent="0.25">
      <c r="A6" s="48" t="s">
        <v>185</v>
      </c>
      <c r="B6" s="12" t="s">
        <v>184</v>
      </c>
      <c r="C6" s="12"/>
      <c r="D6" s="12">
        <v>2008</v>
      </c>
      <c r="E6" s="12">
        <v>2009</v>
      </c>
      <c r="F6" s="203">
        <v>2010</v>
      </c>
      <c r="G6" s="209" t="s">
        <v>4202</v>
      </c>
      <c r="H6" s="9"/>
      <c r="K6" s="48" t="s">
        <v>185</v>
      </c>
      <c r="L6" s="12" t="s">
        <v>184</v>
      </c>
      <c r="M6" s="12"/>
      <c r="N6" s="12">
        <v>2008</v>
      </c>
      <c r="O6" s="12">
        <v>2009</v>
      </c>
      <c r="P6" s="12">
        <v>2010</v>
      </c>
      <c r="Q6" s="12" t="s">
        <v>4202</v>
      </c>
      <c r="S6" s="48" t="s">
        <v>185</v>
      </c>
      <c r="T6" s="12" t="s">
        <v>184</v>
      </c>
      <c r="U6" s="12"/>
      <c r="V6" s="12">
        <v>2008</v>
      </c>
      <c r="W6" s="12">
        <v>2009</v>
      </c>
      <c r="X6" s="12">
        <v>2010</v>
      </c>
      <c r="Y6" s="12" t="s">
        <v>4202</v>
      </c>
      <c r="AA6" s="48" t="s">
        <v>185</v>
      </c>
      <c r="AB6" s="12" t="s">
        <v>184</v>
      </c>
      <c r="AC6" s="12"/>
      <c r="AD6" s="12">
        <v>2008</v>
      </c>
      <c r="AE6" s="12">
        <v>2009</v>
      </c>
      <c r="AF6" s="12">
        <v>2010</v>
      </c>
      <c r="AG6" s="12" t="s">
        <v>4202</v>
      </c>
      <c r="AI6" s="48" t="s">
        <v>185</v>
      </c>
      <c r="AJ6" s="12" t="s">
        <v>184</v>
      </c>
      <c r="AK6" s="12"/>
      <c r="AL6" s="12">
        <v>2008</v>
      </c>
      <c r="AM6" s="12">
        <v>2009</v>
      </c>
      <c r="AN6" s="12">
        <v>2010</v>
      </c>
      <c r="AO6" s="12" t="s">
        <v>4202</v>
      </c>
      <c r="AQ6" s="48" t="s">
        <v>185</v>
      </c>
      <c r="AR6" s="12" t="s">
        <v>184</v>
      </c>
      <c r="AS6" s="12"/>
      <c r="AT6" s="12">
        <v>2008</v>
      </c>
      <c r="AU6" s="12">
        <v>2009</v>
      </c>
      <c r="AV6" s="12">
        <v>2010</v>
      </c>
      <c r="AW6" s="12" t="s">
        <v>4202</v>
      </c>
      <c r="AY6" s="48" t="s">
        <v>185</v>
      </c>
      <c r="AZ6" s="12" t="s">
        <v>184</v>
      </c>
      <c r="BA6" s="12"/>
      <c r="BB6" s="12">
        <v>2008</v>
      </c>
      <c r="BC6" s="12">
        <v>2009</v>
      </c>
      <c r="BD6" s="12">
        <v>2010</v>
      </c>
      <c r="BE6" s="12" t="s">
        <v>4202</v>
      </c>
      <c r="BG6" s="48" t="s">
        <v>185</v>
      </c>
      <c r="BH6" s="12" t="s">
        <v>184</v>
      </c>
      <c r="BI6" s="12"/>
      <c r="BJ6" s="12">
        <v>2008</v>
      </c>
      <c r="BK6" s="12">
        <v>2009</v>
      </c>
      <c r="BL6" s="12">
        <v>2010</v>
      </c>
      <c r="BM6" s="12" t="s">
        <v>4202</v>
      </c>
      <c r="BO6" s="48" t="s">
        <v>185</v>
      </c>
      <c r="BP6" s="12" t="s">
        <v>184</v>
      </c>
      <c r="BQ6" s="12"/>
      <c r="BR6" s="12">
        <v>2008</v>
      </c>
      <c r="BS6" s="203">
        <v>2009</v>
      </c>
      <c r="BT6" s="209">
        <v>2010</v>
      </c>
      <c r="BU6" s="12" t="s">
        <v>4202</v>
      </c>
    </row>
    <row r="7" spans="1:73" x14ac:dyDescent="0.25">
      <c r="A7" s="777" t="s">
        <v>175</v>
      </c>
      <c r="B7" s="49">
        <v>5020</v>
      </c>
      <c r="C7" s="49" t="s">
        <v>177</v>
      </c>
      <c r="D7" s="49" t="str">
        <f>'1.1 deepsea shipping'!C10</f>
        <v>n/a</v>
      </c>
      <c r="E7" s="49">
        <f>'1.1 deepsea shipping'!D10</f>
        <v>148.30000000000001</v>
      </c>
      <c r="F7" s="170" t="str">
        <f>'1.1 deepsea shipping'!E10</f>
        <v>n/a</v>
      </c>
      <c r="G7" s="49">
        <f t="shared" ref="G7:G13" si="0">IF(F7="n/a",IF(E7="n/a",D7,E7),F7)</f>
        <v>148.30000000000001</v>
      </c>
      <c r="K7" s="777" t="s">
        <v>175</v>
      </c>
      <c r="L7" s="49">
        <v>5020</v>
      </c>
      <c r="M7" s="49" t="s">
        <v>177</v>
      </c>
      <c r="N7" s="49">
        <f>'1.1 deepsea shipping'!C11</f>
        <v>6539.6</v>
      </c>
      <c r="O7" s="49">
        <f>'1.1 deepsea shipping'!D11</f>
        <v>6924.4</v>
      </c>
      <c r="P7" s="49">
        <f>'1.1 deepsea shipping'!E11</f>
        <v>6515.8</v>
      </c>
      <c r="Q7" s="54">
        <f t="shared" ref="Q7:Q13" si="1">IF(P7="n/a",IF(O7="n/a",N7,O7),P7)</f>
        <v>6515.8</v>
      </c>
      <c r="S7" s="777" t="s">
        <v>175</v>
      </c>
      <c r="T7" s="49">
        <v>5020</v>
      </c>
      <c r="U7" s="49" t="s">
        <v>177</v>
      </c>
      <c r="V7" s="49">
        <f>'1.1 deepsea shipping'!C12</f>
        <v>1650.6</v>
      </c>
      <c r="W7" s="49">
        <f>'1.1 deepsea shipping'!D12</f>
        <v>1375.8</v>
      </c>
      <c r="X7" s="49">
        <f>'1.1 deepsea shipping'!E12</f>
        <v>1049.5999999999999</v>
      </c>
      <c r="Y7" s="49">
        <f t="shared" ref="Y7:Y13" si="2">IF(X7="n/a",IF(W7="n/a",V7,W7),X7)</f>
        <v>1049.5999999999999</v>
      </c>
      <c r="AA7" s="777" t="s">
        <v>175</v>
      </c>
      <c r="AB7" s="49">
        <v>5020</v>
      </c>
      <c r="AC7" s="49" t="s">
        <v>177</v>
      </c>
      <c r="AD7" s="49">
        <f>'1.1 deepsea shipping'!C13</f>
        <v>3831.6</v>
      </c>
      <c r="AE7" s="49">
        <f>'1.1 deepsea shipping'!D13</f>
        <v>3069.1</v>
      </c>
      <c r="AF7" s="49">
        <f>'1.1 deepsea shipping'!E13</f>
        <v>3671.7</v>
      </c>
      <c r="AG7" s="49">
        <f t="shared" ref="AG7:AG14" si="3">IF(AF7="n/a",IF(AE7="n/a",AD7,AE7),AF7)</f>
        <v>3671.7</v>
      </c>
      <c r="AI7" s="777" t="s">
        <v>175</v>
      </c>
      <c r="AJ7" s="49">
        <v>5020</v>
      </c>
      <c r="AK7" s="49" t="s">
        <v>177</v>
      </c>
      <c r="AL7" s="49">
        <f>'1.1 deepsea shipping'!C17</f>
        <v>317.7</v>
      </c>
      <c r="AM7" s="49">
        <f>'1.1 deepsea shipping'!D17</f>
        <v>241.7</v>
      </c>
      <c r="AN7" s="49">
        <f>'1.1 deepsea shipping'!E17</f>
        <v>369.3</v>
      </c>
      <c r="AO7" s="163">
        <f t="shared" ref="AO7:AO13" si="4">IF(AN7="n/a",IF(AM7="n/a",AL7,AM7),AN7)</f>
        <v>369.3</v>
      </c>
      <c r="AQ7" s="777" t="s">
        <v>175</v>
      </c>
      <c r="AR7" s="49">
        <v>5020</v>
      </c>
      <c r="AS7" s="49" t="s">
        <v>177</v>
      </c>
      <c r="AT7" s="49">
        <f>'1.1 deepsea shipping'!C18</f>
        <v>1131.4000000000001</v>
      </c>
      <c r="AU7" s="49">
        <f>'1.1 deepsea shipping'!D18</f>
        <v>-185.6</v>
      </c>
      <c r="AV7" s="49">
        <f>'1.1 deepsea shipping'!E18</f>
        <v>1629.6</v>
      </c>
      <c r="AW7" s="49">
        <f t="shared" ref="AW7:AW13" si="5">IF(AV7="n/a",IF(AU7="n/a",AT7,AU7),AV7)</f>
        <v>1629.6</v>
      </c>
      <c r="AY7" s="777" t="s">
        <v>175</v>
      </c>
      <c r="AZ7" s="49">
        <v>5020</v>
      </c>
      <c r="BA7" s="49" t="s">
        <v>177</v>
      </c>
      <c r="BB7" s="49" t="str">
        <f>'1.1 deepsea shipping'!C19</f>
        <v>n/a</v>
      </c>
      <c r="BC7" s="49" t="str">
        <f>'1.1 deepsea shipping'!D19</f>
        <v>n/a</v>
      </c>
      <c r="BD7" s="49" t="str">
        <f>'1.1 deepsea shipping'!E19</f>
        <v>n/a</v>
      </c>
      <c r="BE7" s="163" t="str">
        <f t="shared" ref="BE7:BE13" si="6">IF(BD7="n/a",IF(BC7="n/a",BB7,BC7),BD7)</f>
        <v>n/a</v>
      </c>
      <c r="BG7" s="777" t="s">
        <v>175</v>
      </c>
      <c r="BH7" s="49">
        <v>5020</v>
      </c>
      <c r="BI7" s="49" t="s">
        <v>177</v>
      </c>
      <c r="BJ7" s="49">
        <f>'1.1 deepsea shipping'!C20</f>
        <v>106.5</v>
      </c>
      <c r="BK7" s="49">
        <f>'1.1 deepsea shipping'!D20</f>
        <v>73.8</v>
      </c>
      <c r="BL7" s="49">
        <f>'1.1 deepsea shipping'!E20</f>
        <v>41.1</v>
      </c>
      <c r="BM7" s="49">
        <f t="shared" ref="BM7:BM13" si="7">IF(BL7="n/a",IF(BK7="n/a",BJ7,BK7),BL7)</f>
        <v>41.1</v>
      </c>
      <c r="BO7" s="777" t="s">
        <v>175</v>
      </c>
      <c r="BP7" s="49">
        <v>5020</v>
      </c>
      <c r="BQ7" s="49" t="s">
        <v>177</v>
      </c>
      <c r="BR7" s="49">
        <f>'1.1 deepsea shipping'!C21</f>
        <v>1979.2</v>
      </c>
      <c r="BS7" s="170">
        <f>'1.1 deepsea shipping'!D21</f>
        <v>1462.5</v>
      </c>
      <c r="BT7" s="49">
        <f>'1.1 deepsea shipping'!E21</f>
        <v>1615.7</v>
      </c>
      <c r="BU7" s="49">
        <f t="shared" ref="BU7:BU13" si="8">IF(BT7="n/a",IF(BS7="n/a",BR7,BS7),BT7)</f>
        <v>1615.7</v>
      </c>
    </row>
    <row r="8" spans="1:73" x14ac:dyDescent="0.25">
      <c r="A8" s="777"/>
      <c r="B8" s="49">
        <v>5010</v>
      </c>
      <c r="C8" s="49" t="s">
        <v>178</v>
      </c>
      <c r="D8" s="49" t="str">
        <f>'1.3 passenger ferry services'!C12</f>
        <v>n/a</v>
      </c>
      <c r="E8" s="49" t="str">
        <f>'1.3 passenger ferry services'!D12</f>
        <v>n/a</v>
      </c>
      <c r="F8" s="170">
        <f>'1.3 passenger ferry services'!E12</f>
        <v>57.4</v>
      </c>
      <c r="G8" s="49">
        <f t="shared" si="0"/>
        <v>57.4</v>
      </c>
      <c r="K8" s="777"/>
      <c r="L8" s="49">
        <v>5010</v>
      </c>
      <c r="M8" s="49" t="s">
        <v>178</v>
      </c>
      <c r="N8" s="49">
        <f>'1.3 passenger ferry services'!C13</f>
        <v>251.6</v>
      </c>
      <c r="O8" s="49">
        <f>'1.3 passenger ferry services'!D13</f>
        <v>218.4</v>
      </c>
      <c r="P8" s="49">
        <f>'1.3 passenger ferry services'!E13</f>
        <v>111.1</v>
      </c>
      <c r="Q8" s="54">
        <f t="shared" si="1"/>
        <v>111.1</v>
      </c>
      <c r="S8" s="777"/>
      <c r="T8" s="49">
        <v>5010</v>
      </c>
      <c r="U8" s="49" t="s">
        <v>178</v>
      </c>
      <c r="V8" s="49" t="str">
        <f>'1.3 passenger ferry services'!C14</f>
        <v>n/a</v>
      </c>
      <c r="W8" s="49" t="str">
        <f>'1.3 passenger ferry services'!D14</f>
        <v>n/a</v>
      </c>
      <c r="X8" s="49" t="str">
        <f>'1.3 passenger ferry services'!E14</f>
        <v>n/a</v>
      </c>
      <c r="Y8" s="49" t="str">
        <f t="shared" si="2"/>
        <v>n/a</v>
      </c>
      <c r="AA8" s="777"/>
      <c r="AB8" s="49">
        <v>5010</v>
      </c>
      <c r="AC8" s="49" t="s">
        <v>178</v>
      </c>
      <c r="AD8" s="49">
        <f>'1.3 passenger ferry services'!C15</f>
        <v>612</v>
      </c>
      <c r="AE8" s="49">
        <f>'1.3 passenger ferry services'!D15</f>
        <v>615.1</v>
      </c>
      <c r="AF8" s="49">
        <f>'1.3 passenger ferry services'!E15</f>
        <v>717.4</v>
      </c>
      <c r="AG8" s="49">
        <f t="shared" si="3"/>
        <v>717.4</v>
      </c>
      <c r="AI8" s="777"/>
      <c r="AJ8" s="49">
        <v>5010</v>
      </c>
      <c r="AK8" s="49" t="s">
        <v>178</v>
      </c>
      <c r="AL8" s="49">
        <f>'1.3 passenger ferry services'!C19</f>
        <v>173.1</v>
      </c>
      <c r="AM8" s="49">
        <f>'1.3 passenger ferry services'!D19</f>
        <v>258.3</v>
      </c>
      <c r="AN8" s="49">
        <f>'1.3 passenger ferry services'!E19</f>
        <v>170.1</v>
      </c>
      <c r="AO8" s="163">
        <f t="shared" si="4"/>
        <v>170.1</v>
      </c>
      <c r="AQ8" s="777"/>
      <c r="AR8" s="49">
        <v>5010</v>
      </c>
      <c r="AS8" s="49" t="s">
        <v>178</v>
      </c>
      <c r="AT8" s="49">
        <f>'1.3 passenger ferry services'!C20</f>
        <v>253.8</v>
      </c>
      <c r="AU8" s="49">
        <f>'1.3 passenger ferry services'!D20</f>
        <v>238.9</v>
      </c>
      <c r="AV8" s="49">
        <f>'1.3 passenger ferry services'!E20</f>
        <v>381.3</v>
      </c>
      <c r="AW8" s="49">
        <f t="shared" si="5"/>
        <v>381.3</v>
      </c>
      <c r="AY8" s="777"/>
      <c r="AZ8" s="49">
        <v>5010</v>
      </c>
      <c r="BA8" s="49" t="s">
        <v>178</v>
      </c>
      <c r="BB8" s="49" t="str">
        <f>'1.3 passenger ferry services'!C21</f>
        <v>n/a</v>
      </c>
      <c r="BC8" s="49" t="str">
        <f>'1.3 passenger ferry services'!D21</f>
        <v>n/a</v>
      </c>
      <c r="BD8" s="49" t="str">
        <f>'1.3 passenger ferry services'!E21</f>
        <v>n/a</v>
      </c>
      <c r="BE8" s="163" t="str">
        <f t="shared" si="6"/>
        <v>n/a</v>
      </c>
      <c r="BG8" s="777"/>
      <c r="BH8" s="49">
        <v>5010</v>
      </c>
      <c r="BI8" s="49" t="s">
        <v>178</v>
      </c>
      <c r="BJ8" s="49">
        <f>'1.3 passenger ferry services'!C22</f>
        <v>8.5</v>
      </c>
      <c r="BK8" s="49" t="str">
        <f>'1.3 passenger ferry services'!D22</f>
        <v>n/a</v>
      </c>
      <c r="BL8" s="49">
        <f>'1.3 passenger ferry services'!E22</f>
        <v>9.8000000000000007</v>
      </c>
      <c r="BM8" s="49">
        <f t="shared" si="7"/>
        <v>9.8000000000000007</v>
      </c>
      <c r="BO8" s="777"/>
      <c r="BP8" s="49">
        <v>5010</v>
      </c>
      <c r="BQ8" s="49" t="s">
        <v>178</v>
      </c>
      <c r="BR8" s="49">
        <f>'1.3 passenger ferry services'!C23</f>
        <v>1216</v>
      </c>
      <c r="BS8" s="170">
        <f>'1.3 passenger ferry services'!D23</f>
        <v>994.7</v>
      </c>
      <c r="BT8" s="49">
        <f>'1.3 passenger ferry services'!E23</f>
        <v>1040</v>
      </c>
      <c r="BU8" s="49">
        <f t="shared" si="8"/>
        <v>1040</v>
      </c>
    </row>
    <row r="9" spans="1:73" x14ac:dyDescent="0.25">
      <c r="A9" s="777"/>
      <c r="B9" s="49">
        <v>5040</v>
      </c>
      <c r="C9" s="49" t="s">
        <v>179</v>
      </c>
      <c r="D9" s="49">
        <f>'1.4 inland shipping'!C14</f>
        <v>77.599999999999994</v>
      </c>
      <c r="E9" s="49">
        <f>'1.4 inland shipping'!D14</f>
        <v>40.5</v>
      </c>
      <c r="F9" s="170">
        <f>'1.4 inland shipping'!E14</f>
        <v>47.7</v>
      </c>
      <c r="G9" s="49">
        <f t="shared" si="0"/>
        <v>47.7</v>
      </c>
      <c r="K9" s="777"/>
      <c r="L9" s="49">
        <v>5040</v>
      </c>
      <c r="M9" s="49" t="s">
        <v>179</v>
      </c>
      <c r="N9" s="49">
        <f>'1.4 inland shipping'!C15</f>
        <v>1041.4000000000001</v>
      </c>
      <c r="O9" s="49">
        <f>'1.4 inland shipping'!D15</f>
        <v>650.5</v>
      </c>
      <c r="P9" s="49">
        <f>'1.4 inland shipping'!E15</f>
        <v>811.2</v>
      </c>
      <c r="Q9" s="54">
        <f t="shared" si="1"/>
        <v>811.2</v>
      </c>
      <c r="S9" s="777"/>
      <c r="T9" s="49">
        <v>5040</v>
      </c>
      <c r="U9" s="49" t="s">
        <v>179</v>
      </c>
      <c r="V9" s="49" t="str">
        <f>'1.4 inland shipping'!C16</f>
        <v>n/a</v>
      </c>
      <c r="W9" s="49" t="str">
        <f>'1.4 inland shipping'!D16</f>
        <v>n/a</v>
      </c>
      <c r="X9" s="49" t="str">
        <f>'1.4 inland shipping'!E16</f>
        <v>n/a</v>
      </c>
      <c r="Y9" s="49" t="str">
        <f t="shared" si="2"/>
        <v>n/a</v>
      </c>
      <c r="AA9" s="777"/>
      <c r="AB9" s="49">
        <v>5040</v>
      </c>
      <c r="AC9" s="49" t="s">
        <v>179</v>
      </c>
      <c r="AD9" s="49">
        <f>'1.4 inland shipping'!C17</f>
        <v>0</v>
      </c>
      <c r="AE9" s="49" t="str">
        <f>'1.4 inland shipping'!D17</f>
        <v>n/a</v>
      </c>
      <c r="AF9" s="49" t="str">
        <f>'1.4 inland shipping'!E17</f>
        <v>n/a</v>
      </c>
      <c r="AG9" s="49">
        <f t="shared" si="3"/>
        <v>0</v>
      </c>
      <c r="AI9" s="777"/>
      <c r="AJ9" s="49">
        <v>5040</v>
      </c>
      <c r="AK9" s="49" t="s">
        <v>179</v>
      </c>
      <c r="AL9" s="49">
        <f>'1.4 inland shipping'!C21</f>
        <v>0.7</v>
      </c>
      <c r="AM9" s="49">
        <f>'1.4 inland shipping'!D21</f>
        <v>1.5</v>
      </c>
      <c r="AN9" s="49">
        <f>'1.4 inland shipping'!E21</f>
        <v>1.3</v>
      </c>
      <c r="AO9" s="163">
        <f t="shared" si="4"/>
        <v>1.3</v>
      </c>
      <c r="AQ9" s="777"/>
      <c r="AR9" s="49">
        <v>5040</v>
      </c>
      <c r="AS9" s="49" t="s">
        <v>179</v>
      </c>
      <c r="AT9" s="49">
        <f>'1.4 inland shipping'!C22</f>
        <v>245.7</v>
      </c>
      <c r="AU9" s="49">
        <f>'1.4 inland shipping'!D22</f>
        <v>98.5</v>
      </c>
      <c r="AV9" s="49">
        <f>'1.4 inland shipping'!E22</f>
        <v>102.1</v>
      </c>
      <c r="AW9" s="49">
        <f t="shared" si="5"/>
        <v>102.1</v>
      </c>
      <c r="AY9" s="777"/>
      <c r="AZ9" s="49">
        <v>5040</v>
      </c>
      <c r="BA9" s="49" t="s">
        <v>179</v>
      </c>
      <c r="BB9" s="49">
        <f>'1.4 inland shipping'!C23</f>
        <v>0</v>
      </c>
      <c r="BC9" s="49">
        <f>'1.4 inland shipping'!D23</f>
        <v>0</v>
      </c>
      <c r="BD9" s="49">
        <f>'1.4 inland shipping'!E23</f>
        <v>0</v>
      </c>
      <c r="BE9" s="163">
        <f t="shared" si="6"/>
        <v>0</v>
      </c>
      <c r="BG9" s="777"/>
      <c r="BH9" s="49">
        <v>5040</v>
      </c>
      <c r="BI9" s="49" t="s">
        <v>179</v>
      </c>
      <c r="BJ9" s="49" t="str">
        <f>'1.4 inland shipping'!C24</f>
        <v>n/a</v>
      </c>
      <c r="BK9" s="49">
        <f>'1.4 inland shipping'!D24</f>
        <v>0</v>
      </c>
      <c r="BL9" s="49">
        <f>'1.4 inland shipping'!E24</f>
        <v>0</v>
      </c>
      <c r="BM9" s="49">
        <f t="shared" si="7"/>
        <v>0</v>
      </c>
      <c r="BO9" s="777"/>
      <c r="BP9" s="49">
        <v>5040</v>
      </c>
      <c r="BQ9" s="49" t="s">
        <v>179</v>
      </c>
      <c r="BR9" s="49">
        <f>'1.4 inland shipping'!C25</f>
        <v>23.9</v>
      </c>
      <c r="BS9" s="170">
        <f>'1.4 inland shipping'!D25</f>
        <v>16.2</v>
      </c>
      <c r="BT9" s="49">
        <f>'1.4 inland shipping'!E25</f>
        <v>46.3</v>
      </c>
      <c r="BU9" s="49">
        <f t="shared" si="8"/>
        <v>46.3</v>
      </c>
    </row>
    <row r="10" spans="1:73" x14ac:dyDescent="0.25">
      <c r="A10" s="777"/>
      <c r="B10" s="49">
        <v>7734</v>
      </c>
      <c r="C10" s="49" t="s">
        <v>180</v>
      </c>
      <c r="D10" s="49" t="str">
        <f>'1.1 deepsea shipping'!C65</f>
        <v>n/a</v>
      </c>
      <c r="E10" s="49">
        <f>'1.1 deepsea shipping'!D65</f>
        <v>23.9</v>
      </c>
      <c r="F10" s="170" t="str">
        <f>'1.1 deepsea shipping'!E65</f>
        <v>n/a</v>
      </c>
      <c r="G10" s="49">
        <f t="shared" si="0"/>
        <v>23.9</v>
      </c>
      <c r="K10" s="777"/>
      <c r="L10" s="49">
        <v>7734</v>
      </c>
      <c r="M10" s="49" t="s">
        <v>180</v>
      </c>
      <c r="N10" s="49">
        <f>'1.1 deepsea shipping'!C66</f>
        <v>823.4</v>
      </c>
      <c r="O10" s="49">
        <f>'1.1 deepsea shipping'!D66</f>
        <v>871.8</v>
      </c>
      <c r="P10" s="49">
        <f>'1.1 deepsea shipping'!E66</f>
        <v>827</v>
      </c>
      <c r="Q10" s="54">
        <f t="shared" si="1"/>
        <v>827</v>
      </c>
      <c r="S10" s="777"/>
      <c r="T10" s="49">
        <v>7734</v>
      </c>
      <c r="U10" s="49" t="s">
        <v>180</v>
      </c>
      <c r="V10" s="49" t="str">
        <f>'1.1 deepsea shipping'!C67</f>
        <v>n/a</v>
      </c>
      <c r="W10" s="49" t="str">
        <f>'1.1 deepsea shipping'!D67</f>
        <v>n/a</v>
      </c>
      <c r="X10" s="49" t="str">
        <f>'1.1 deepsea shipping'!E67</f>
        <v>n/a</v>
      </c>
      <c r="Y10" s="49" t="str">
        <f t="shared" si="2"/>
        <v>n/a</v>
      </c>
      <c r="AA10" s="777"/>
      <c r="AB10" s="49">
        <v>7734</v>
      </c>
      <c r="AC10" s="49" t="s">
        <v>180</v>
      </c>
      <c r="AD10" s="49">
        <f>'1.1 deepsea shipping'!C68</f>
        <v>173.3</v>
      </c>
      <c r="AE10" s="49">
        <f>'1.1 deepsea shipping'!D68</f>
        <v>171.4</v>
      </c>
      <c r="AF10" s="49">
        <f>'1.1 deepsea shipping'!E68</f>
        <v>263.3</v>
      </c>
      <c r="AG10" s="49">
        <f t="shared" si="3"/>
        <v>263.3</v>
      </c>
      <c r="AI10" s="777"/>
      <c r="AJ10" s="49">
        <v>7734</v>
      </c>
      <c r="AK10" s="49" t="s">
        <v>180</v>
      </c>
      <c r="AL10" s="49" t="str">
        <f>'1.1 deepsea shipping'!C72</f>
        <v>n/a</v>
      </c>
      <c r="AM10" s="49" t="str">
        <f>'1.1 deepsea shipping'!D72</f>
        <v>n/a</v>
      </c>
      <c r="AN10" s="49" t="str">
        <f>'1.1 deepsea shipping'!E72</f>
        <v>n/a</v>
      </c>
      <c r="AO10" s="163" t="str">
        <f t="shared" si="4"/>
        <v>n/a</v>
      </c>
      <c r="AQ10" s="777"/>
      <c r="AR10" s="49">
        <v>7734</v>
      </c>
      <c r="AS10" s="49" t="s">
        <v>180</v>
      </c>
      <c r="AT10" s="49" t="str">
        <f>'1.1 deepsea shipping'!C73</f>
        <v>n/a</v>
      </c>
      <c r="AU10" s="49">
        <f>'1.1 deepsea shipping'!D73</f>
        <v>456.4</v>
      </c>
      <c r="AV10" s="49">
        <f>'1.1 deepsea shipping'!E73</f>
        <v>410.9</v>
      </c>
      <c r="AW10" s="49">
        <f t="shared" si="5"/>
        <v>410.9</v>
      </c>
      <c r="AY10" s="777"/>
      <c r="AZ10" s="49">
        <v>7734</v>
      </c>
      <c r="BA10" s="49" t="s">
        <v>180</v>
      </c>
      <c r="BB10" s="49" t="str">
        <f>'1.1 deepsea shipping'!C74</f>
        <v>n/a</v>
      </c>
      <c r="BC10" s="49" t="str">
        <f>'1.1 deepsea shipping'!D74</f>
        <v>n/a</v>
      </c>
      <c r="BD10" s="49" t="str">
        <f>'1.1 deepsea shipping'!E74</f>
        <v>n/a</v>
      </c>
      <c r="BE10" s="163" t="str">
        <f t="shared" si="6"/>
        <v>n/a</v>
      </c>
      <c r="BG10" s="777"/>
      <c r="BH10" s="49">
        <v>7734</v>
      </c>
      <c r="BI10" s="49" t="s">
        <v>180</v>
      </c>
      <c r="BJ10" s="49">
        <f>'1.1 deepsea shipping'!C75</f>
        <v>0.7</v>
      </c>
      <c r="BK10" s="49">
        <f>'1.1 deepsea shipping'!D75</f>
        <v>1.1000000000000001</v>
      </c>
      <c r="BL10" s="49">
        <f>'1.1 deepsea shipping'!E75</f>
        <v>1.1000000000000001</v>
      </c>
      <c r="BM10" s="49">
        <f t="shared" si="7"/>
        <v>1.1000000000000001</v>
      </c>
      <c r="BO10" s="777"/>
      <c r="BP10" s="49">
        <v>7734</v>
      </c>
      <c r="BQ10" s="49" t="s">
        <v>180</v>
      </c>
      <c r="BR10" s="49" t="str">
        <f>'1.1 deepsea shipping'!C76</f>
        <v>n/a</v>
      </c>
      <c r="BS10" s="170">
        <f>'1.1 deepsea shipping'!D76</f>
        <v>104.3</v>
      </c>
      <c r="BT10" s="49">
        <f>'1.1 deepsea shipping'!E76</f>
        <v>75.400000000000006</v>
      </c>
      <c r="BU10" s="49">
        <f t="shared" si="8"/>
        <v>75.400000000000006</v>
      </c>
    </row>
    <row r="11" spans="1:73" x14ac:dyDescent="0.25">
      <c r="A11" s="777" t="s">
        <v>176</v>
      </c>
      <c r="B11" s="49">
        <v>5222</v>
      </c>
      <c r="C11" s="49" t="s">
        <v>181</v>
      </c>
      <c r="D11" s="49">
        <f>'1.1 deepsea shipping'!C230</f>
        <v>695.4</v>
      </c>
      <c r="E11" s="49">
        <f>'1.1 deepsea shipping'!D230</f>
        <v>852.2</v>
      </c>
      <c r="F11" s="170" t="str">
        <f>'1.1 deepsea shipping'!E230</f>
        <v>n/a</v>
      </c>
      <c r="G11" s="49">
        <f t="shared" si="0"/>
        <v>852.2</v>
      </c>
      <c r="K11" s="777" t="s">
        <v>176</v>
      </c>
      <c r="L11" s="49">
        <v>5222</v>
      </c>
      <c r="M11" s="49" t="s">
        <v>181</v>
      </c>
      <c r="N11" s="49">
        <f>'1.1 deepsea shipping'!C231</f>
        <v>2073.1</v>
      </c>
      <c r="O11" s="49">
        <f>'1.1 deepsea shipping'!D231</f>
        <v>1555</v>
      </c>
      <c r="P11" s="49">
        <f>'1.1 deepsea shipping'!E231</f>
        <v>1745.7</v>
      </c>
      <c r="Q11" s="54">
        <f t="shared" si="1"/>
        <v>1745.7</v>
      </c>
      <c r="S11" s="777" t="s">
        <v>176</v>
      </c>
      <c r="T11" s="49">
        <v>5222</v>
      </c>
      <c r="U11" s="49" t="s">
        <v>181</v>
      </c>
      <c r="V11" s="49">
        <f>'1.1 deepsea shipping'!C232</f>
        <v>694.3</v>
      </c>
      <c r="W11" s="49">
        <f>'1.1 deepsea shipping'!D232</f>
        <v>746.2</v>
      </c>
      <c r="X11" s="49">
        <f>'1.1 deepsea shipping'!E232</f>
        <v>828</v>
      </c>
      <c r="Y11" s="49">
        <f t="shared" si="2"/>
        <v>828</v>
      </c>
      <c r="AA11" s="777" t="s">
        <v>176</v>
      </c>
      <c r="AB11" s="49">
        <v>5222</v>
      </c>
      <c r="AC11" s="49" t="s">
        <v>181</v>
      </c>
      <c r="AD11" s="49">
        <f>'1.1 deepsea shipping'!C233</f>
        <v>271.39999999999998</v>
      </c>
      <c r="AE11" s="49">
        <f>'1.1 deepsea shipping'!D233</f>
        <v>279.10000000000002</v>
      </c>
      <c r="AF11" s="49">
        <f>'1.1 deepsea shipping'!E233</f>
        <v>379.2</v>
      </c>
      <c r="AG11" s="49">
        <f t="shared" si="3"/>
        <v>379.2</v>
      </c>
      <c r="AI11" s="777" t="s">
        <v>176</v>
      </c>
      <c r="AJ11" s="49">
        <v>5222</v>
      </c>
      <c r="AK11" s="49" t="s">
        <v>181</v>
      </c>
      <c r="AL11" s="49" t="str">
        <f>'1.1 deepsea shipping'!C237</f>
        <v>n/a</v>
      </c>
      <c r="AM11" s="49" t="str">
        <f>'1.1 deepsea shipping'!D237</f>
        <v>n/a</v>
      </c>
      <c r="AN11" s="49" t="str">
        <f>'1.1 deepsea shipping'!E237</f>
        <v>n/a</v>
      </c>
      <c r="AO11" s="163" t="str">
        <f t="shared" si="4"/>
        <v>n/a</v>
      </c>
      <c r="AQ11" s="777" t="s">
        <v>176</v>
      </c>
      <c r="AR11" s="49">
        <v>5222</v>
      </c>
      <c r="AS11" s="49" t="s">
        <v>181</v>
      </c>
      <c r="AT11" s="49" t="str">
        <f>'1.1 deepsea shipping'!C238</f>
        <v>n/a</v>
      </c>
      <c r="AU11" s="49">
        <f>'1.1 deepsea shipping'!D238</f>
        <v>728.6</v>
      </c>
      <c r="AV11" s="49">
        <f>'1.1 deepsea shipping'!E238</f>
        <v>655.8</v>
      </c>
      <c r="AW11" s="49">
        <f t="shared" si="5"/>
        <v>655.8</v>
      </c>
      <c r="AY11" s="777" t="s">
        <v>176</v>
      </c>
      <c r="AZ11" s="49">
        <v>5222</v>
      </c>
      <c r="BA11" s="49" t="s">
        <v>181</v>
      </c>
      <c r="BB11" s="49" t="str">
        <f>'1.1 deepsea shipping'!C239</f>
        <v>n/a</v>
      </c>
      <c r="BC11" s="49" t="str">
        <f>'1.1 deepsea shipping'!D239</f>
        <v>n/a</v>
      </c>
      <c r="BD11" s="49" t="str">
        <f>'1.1 deepsea shipping'!E239</f>
        <v>n/a</v>
      </c>
      <c r="BE11" s="163" t="str">
        <f t="shared" si="6"/>
        <v>n/a</v>
      </c>
      <c r="BG11" s="777" t="s">
        <v>176</v>
      </c>
      <c r="BH11" s="49">
        <v>5222</v>
      </c>
      <c r="BI11" s="49" t="s">
        <v>181</v>
      </c>
      <c r="BJ11" s="49">
        <f>'1.1 deepsea shipping'!C240</f>
        <v>188.1</v>
      </c>
      <c r="BK11" s="49">
        <f>'1.1 deepsea shipping'!D240</f>
        <v>190</v>
      </c>
      <c r="BL11" s="49">
        <f>'1.1 deepsea shipping'!E240</f>
        <v>205.3</v>
      </c>
      <c r="BM11" s="49">
        <f t="shared" si="7"/>
        <v>205.3</v>
      </c>
      <c r="BO11" s="777" t="s">
        <v>176</v>
      </c>
      <c r="BP11" s="49">
        <v>5222</v>
      </c>
      <c r="BQ11" s="49" t="s">
        <v>181</v>
      </c>
      <c r="BR11" s="49">
        <f>'1.1 deepsea shipping'!C241</f>
        <v>2278.8000000000002</v>
      </c>
      <c r="BS11" s="170">
        <f>'1.1 deepsea shipping'!D241</f>
        <v>2429.4</v>
      </c>
      <c r="BT11" s="49">
        <f>'1.1 deepsea shipping'!E241</f>
        <v>2169.6</v>
      </c>
      <c r="BU11" s="49">
        <f t="shared" si="8"/>
        <v>2169.6</v>
      </c>
    </row>
    <row r="12" spans="1:73" x14ac:dyDescent="0.25">
      <c r="A12" s="777"/>
      <c r="B12" s="49">
        <v>5224</v>
      </c>
      <c r="C12" s="49" t="s">
        <v>182</v>
      </c>
      <c r="D12" s="49">
        <f>'1.1 deepsea shipping'!C120</f>
        <v>1457.4</v>
      </c>
      <c r="E12" s="49">
        <f>'1.1 deepsea shipping'!D120</f>
        <v>1322.4</v>
      </c>
      <c r="F12" s="170">
        <f>'1.1 deepsea shipping'!E120</f>
        <v>1215.2</v>
      </c>
      <c r="G12" s="49">
        <f t="shared" si="0"/>
        <v>1215.2</v>
      </c>
      <c r="K12" s="777"/>
      <c r="L12" s="49">
        <v>5224</v>
      </c>
      <c r="M12" s="49" t="s">
        <v>182</v>
      </c>
      <c r="N12" s="49">
        <f>'1.1 deepsea shipping'!C121</f>
        <v>1361.5</v>
      </c>
      <c r="O12" s="49">
        <f>'1.1 deepsea shipping'!D121</f>
        <v>951</v>
      </c>
      <c r="P12" s="49">
        <f>'1.1 deepsea shipping'!E121</f>
        <v>1277.3</v>
      </c>
      <c r="Q12" s="54">
        <f t="shared" si="1"/>
        <v>1277.3</v>
      </c>
      <c r="S12" s="777"/>
      <c r="T12" s="49">
        <v>5224</v>
      </c>
      <c r="U12" s="49" t="s">
        <v>182</v>
      </c>
      <c r="V12" s="49">
        <f>'1.1 deepsea shipping'!C122</f>
        <v>1058.5</v>
      </c>
      <c r="W12" s="49">
        <f>'1.1 deepsea shipping'!D122</f>
        <v>1083.2</v>
      </c>
      <c r="X12" s="49">
        <f>'1.1 deepsea shipping'!E122</f>
        <v>1151.9000000000001</v>
      </c>
      <c r="Y12" s="49">
        <f t="shared" si="2"/>
        <v>1151.9000000000001</v>
      </c>
      <c r="AA12" s="777"/>
      <c r="AB12" s="49">
        <v>5224</v>
      </c>
      <c r="AC12" s="49" t="s">
        <v>182</v>
      </c>
      <c r="AD12" s="49">
        <f>'1.1 deepsea shipping'!C123</f>
        <v>59</v>
      </c>
      <c r="AE12" s="49">
        <f>'1.1 deepsea shipping'!D123</f>
        <v>55.5</v>
      </c>
      <c r="AF12" s="49">
        <f>'1.1 deepsea shipping'!E123</f>
        <v>74</v>
      </c>
      <c r="AG12" s="49">
        <f t="shared" si="3"/>
        <v>74</v>
      </c>
      <c r="AI12" s="777"/>
      <c r="AJ12" s="49">
        <v>5224</v>
      </c>
      <c r="AK12" s="49" t="s">
        <v>182</v>
      </c>
      <c r="AL12" s="49">
        <f>'1.1 deepsea shipping'!C127</f>
        <v>1126.4000000000001</v>
      </c>
      <c r="AM12" s="49">
        <f>'1.1 deepsea shipping'!D127</f>
        <v>1043.7</v>
      </c>
      <c r="AN12" s="49">
        <f>'1.1 deepsea shipping'!E127</f>
        <v>1166</v>
      </c>
      <c r="AO12" s="163">
        <f t="shared" si="4"/>
        <v>1166</v>
      </c>
      <c r="AQ12" s="777"/>
      <c r="AR12" s="49">
        <v>5224</v>
      </c>
      <c r="AS12" s="49" t="s">
        <v>182</v>
      </c>
      <c r="AT12" s="49" t="str">
        <f>'1.1 deepsea shipping'!C128</f>
        <v>n/a</v>
      </c>
      <c r="AU12" s="49">
        <f>'1.1 deepsea shipping'!D128</f>
        <v>861.2</v>
      </c>
      <c r="AV12" s="49">
        <f>'1.1 deepsea shipping'!E128</f>
        <v>958.1</v>
      </c>
      <c r="AW12" s="49">
        <f t="shared" si="5"/>
        <v>958.1</v>
      </c>
      <c r="AY12" s="777"/>
      <c r="AZ12" s="49">
        <v>5224</v>
      </c>
      <c r="BA12" s="49" t="s">
        <v>182</v>
      </c>
      <c r="BB12" s="49" t="str">
        <f>'1.1 deepsea shipping'!C129</f>
        <v>n/a</v>
      </c>
      <c r="BC12" s="49" t="str">
        <f>'1.1 deepsea shipping'!D129</f>
        <v>n/a</v>
      </c>
      <c r="BD12" s="49" t="str">
        <f>'1.1 deepsea shipping'!E129</f>
        <v>n/a</v>
      </c>
      <c r="BE12" s="163" t="str">
        <f t="shared" si="6"/>
        <v>n/a</v>
      </c>
      <c r="BG12" s="777"/>
      <c r="BH12" s="49">
        <v>5224</v>
      </c>
      <c r="BI12" s="49" t="s">
        <v>182</v>
      </c>
      <c r="BJ12" s="49">
        <f>'1.1 deepsea shipping'!C130</f>
        <v>109.9</v>
      </c>
      <c r="BK12" s="49">
        <f>'1.1 deepsea shipping'!D130</f>
        <v>95.6</v>
      </c>
      <c r="BL12" s="49">
        <f>'1.1 deepsea shipping'!E130</f>
        <v>94.6</v>
      </c>
      <c r="BM12" s="49">
        <f t="shared" si="7"/>
        <v>94.6</v>
      </c>
      <c r="BO12" s="777"/>
      <c r="BP12" s="49">
        <v>5224</v>
      </c>
      <c r="BQ12" s="49" t="s">
        <v>182</v>
      </c>
      <c r="BR12" s="49">
        <f>'1.1 deepsea shipping'!C131</f>
        <v>608</v>
      </c>
      <c r="BS12" s="170">
        <f>'1.1 deepsea shipping'!D131</f>
        <v>574.79999999999995</v>
      </c>
      <c r="BT12" s="49">
        <f>'1.1 deepsea shipping'!E131</f>
        <v>541.9</v>
      </c>
      <c r="BU12" s="49">
        <f t="shared" si="8"/>
        <v>541.9</v>
      </c>
    </row>
    <row r="13" spans="1:73" x14ac:dyDescent="0.25">
      <c r="A13" s="777"/>
      <c r="B13" s="49">
        <v>5210</v>
      </c>
      <c r="C13" s="49" t="s">
        <v>183</v>
      </c>
      <c r="D13" s="49">
        <f>'1.1 deepsea shipping'!C175</f>
        <v>709.1</v>
      </c>
      <c r="E13" s="49">
        <f>'1.1 deepsea shipping'!D175</f>
        <v>747.5</v>
      </c>
      <c r="F13" s="170">
        <f>'1.1 deepsea shipping'!E175</f>
        <v>924.5</v>
      </c>
      <c r="G13" s="49">
        <f t="shared" si="0"/>
        <v>924.5</v>
      </c>
      <c r="K13" s="777"/>
      <c r="L13" s="49">
        <v>5210</v>
      </c>
      <c r="M13" s="49" t="s">
        <v>183</v>
      </c>
      <c r="N13" s="49">
        <f>'1.1 deepsea shipping'!C176</f>
        <v>2226.4</v>
      </c>
      <c r="O13" s="49">
        <f>'1.1 deepsea shipping'!D176</f>
        <v>2734.2</v>
      </c>
      <c r="P13" s="49">
        <f>'1.1 deepsea shipping'!E176</f>
        <v>2766</v>
      </c>
      <c r="Q13" s="54">
        <f t="shared" si="1"/>
        <v>2766</v>
      </c>
      <c r="S13" s="777"/>
      <c r="T13" s="49">
        <v>5210</v>
      </c>
      <c r="U13" s="49" t="s">
        <v>183</v>
      </c>
      <c r="V13" s="49">
        <f>'1.1 deepsea shipping'!C177</f>
        <v>1176.7</v>
      </c>
      <c r="W13" s="49">
        <f>'1.1 deepsea shipping'!D177</f>
        <v>1446.7</v>
      </c>
      <c r="X13" s="49">
        <f>'1.1 deepsea shipping'!E177</f>
        <v>1443.8</v>
      </c>
      <c r="Y13" s="49">
        <f t="shared" si="2"/>
        <v>1443.8</v>
      </c>
      <c r="AA13" s="777"/>
      <c r="AB13" s="49">
        <v>5210</v>
      </c>
      <c r="AC13" s="49" t="s">
        <v>183</v>
      </c>
      <c r="AD13" s="49">
        <f>'1.1 deepsea shipping'!C178</f>
        <v>116</v>
      </c>
      <c r="AE13" s="49">
        <f>'1.1 deepsea shipping'!D178</f>
        <v>116.6</v>
      </c>
      <c r="AF13" s="49">
        <f>'1.1 deepsea shipping'!E178</f>
        <v>120.4</v>
      </c>
      <c r="AG13" s="49">
        <f t="shared" si="3"/>
        <v>120.4</v>
      </c>
      <c r="AI13" s="777"/>
      <c r="AJ13" s="49">
        <v>5210</v>
      </c>
      <c r="AK13" s="49" t="s">
        <v>183</v>
      </c>
      <c r="AL13" s="49">
        <f>'1.1 deepsea shipping'!C182</f>
        <v>1505.9</v>
      </c>
      <c r="AM13" s="49">
        <f>'1.1 deepsea shipping'!D182</f>
        <v>1407.9</v>
      </c>
      <c r="AN13" s="49">
        <f>'1.1 deepsea shipping'!E182</f>
        <v>1472.1</v>
      </c>
      <c r="AO13" s="163">
        <f t="shared" si="4"/>
        <v>1472.1</v>
      </c>
      <c r="AQ13" s="777"/>
      <c r="AR13" s="49">
        <v>5210</v>
      </c>
      <c r="AS13" s="49" t="s">
        <v>183</v>
      </c>
      <c r="AT13" s="49">
        <f>'1.1 deepsea shipping'!C183</f>
        <v>3220.9</v>
      </c>
      <c r="AU13" s="49">
        <f>'1.1 deepsea shipping'!D183</f>
        <v>3494</v>
      </c>
      <c r="AV13" s="49">
        <f>'1.1 deepsea shipping'!E183</f>
        <v>3589.9</v>
      </c>
      <c r="AW13" s="49">
        <f t="shared" si="5"/>
        <v>3589.9</v>
      </c>
      <c r="AY13" s="777"/>
      <c r="AZ13" s="49">
        <v>5210</v>
      </c>
      <c r="BA13" s="49" t="s">
        <v>183</v>
      </c>
      <c r="BB13" s="49">
        <f>'1.1 deepsea shipping'!C184</f>
        <v>104.6</v>
      </c>
      <c r="BC13" s="49">
        <f>'1.1 deepsea shipping'!D184</f>
        <v>110</v>
      </c>
      <c r="BD13" s="49">
        <f>'1.1 deepsea shipping'!E184</f>
        <v>169.2</v>
      </c>
      <c r="BE13" s="163">
        <f t="shared" si="6"/>
        <v>169.2</v>
      </c>
      <c r="BG13" s="777"/>
      <c r="BH13" s="49">
        <v>5210</v>
      </c>
      <c r="BI13" s="49" t="s">
        <v>183</v>
      </c>
      <c r="BJ13" s="49">
        <f>'1.1 deepsea shipping'!C185</f>
        <v>134.4</v>
      </c>
      <c r="BK13" s="49">
        <f>'1.1 deepsea shipping'!D185</f>
        <v>150.19999999999999</v>
      </c>
      <c r="BL13" s="49">
        <f>'1.1 deepsea shipping'!E185</f>
        <v>161.9</v>
      </c>
      <c r="BM13" s="49">
        <f t="shared" si="7"/>
        <v>161.9</v>
      </c>
      <c r="BO13" s="777"/>
      <c r="BP13" s="49">
        <v>5210</v>
      </c>
      <c r="BQ13" s="49" t="s">
        <v>183</v>
      </c>
      <c r="BR13" s="49">
        <f>'1.1 deepsea shipping'!C186</f>
        <v>5607</v>
      </c>
      <c r="BS13" s="170">
        <f>'1.1 deepsea shipping'!D186</f>
        <v>4441.5</v>
      </c>
      <c r="BT13" s="49">
        <f>'1.1 deepsea shipping'!E186</f>
        <v>5075.8999999999996</v>
      </c>
      <c r="BU13" s="49">
        <f t="shared" si="8"/>
        <v>5075.8999999999996</v>
      </c>
    </row>
    <row r="14" spans="1:73" x14ac:dyDescent="0.25">
      <c r="A14" s="776" t="s">
        <v>73</v>
      </c>
      <c r="B14" s="776"/>
      <c r="C14" s="776"/>
      <c r="D14" s="55">
        <f>SUM(D7:D13)</f>
        <v>2939.5</v>
      </c>
      <c r="E14" s="55">
        <f>SUM(E7:E13)</f>
        <v>3134.8</v>
      </c>
      <c r="F14" s="218">
        <f>SUM(F7:F13)</f>
        <v>2244.8000000000002</v>
      </c>
      <c r="G14" s="55">
        <f>SUM(G7:G13)</f>
        <v>3269.2</v>
      </c>
      <c r="K14" s="776" t="s">
        <v>73</v>
      </c>
      <c r="L14" s="776"/>
      <c r="M14" s="776"/>
      <c r="N14" s="55">
        <f>SUM(N7:N13)</f>
        <v>14317</v>
      </c>
      <c r="O14" s="55">
        <f>SUM(O7:O13)</f>
        <v>13905.3</v>
      </c>
      <c r="P14" s="55">
        <f>SUM(P7:P13)</f>
        <v>14054.1</v>
      </c>
      <c r="Q14" s="55">
        <f>SUM(Q7:Q13)</f>
        <v>14054.1</v>
      </c>
      <c r="S14" s="776" t="s">
        <v>73</v>
      </c>
      <c r="T14" s="776"/>
      <c r="U14" s="776"/>
      <c r="V14" s="55">
        <f>SUM(V7:V13)</f>
        <v>4580.0999999999995</v>
      </c>
      <c r="W14" s="55">
        <f>SUM(W7:W13)</f>
        <v>4651.8999999999996</v>
      </c>
      <c r="X14" s="55">
        <f>SUM(X7:X13)</f>
        <v>4473.3</v>
      </c>
      <c r="Y14" s="55">
        <f>SUM(Y7:Y13)</f>
        <v>4473.3</v>
      </c>
      <c r="AA14" s="776" t="s">
        <v>73</v>
      </c>
      <c r="AB14" s="776"/>
      <c r="AC14" s="776"/>
      <c r="AD14" s="55">
        <f>SUM(AD7:AD13)</f>
        <v>5063.3</v>
      </c>
      <c r="AE14" s="55">
        <f>SUM(AE7:AE13)</f>
        <v>4306.8</v>
      </c>
      <c r="AF14" s="55">
        <f>SUM(AF7:AF13)</f>
        <v>5225.9999999999991</v>
      </c>
      <c r="AG14" s="55">
        <f t="shared" si="3"/>
        <v>5225.9999999999991</v>
      </c>
      <c r="AI14" s="776" t="s">
        <v>73</v>
      </c>
      <c r="AJ14" s="776"/>
      <c r="AK14" s="776"/>
      <c r="AL14" s="55">
        <f>SUM(AL7:AL13)</f>
        <v>3123.8</v>
      </c>
      <c r="AM14" s="55">
        <f>SUM(AM7:AM13)</f>
        <v>2953.1000000000004</v>
      </c>
      <c r="AN14" s="55">
        <f>SUM(AN7:AN13)</f>
        <v>3178.7999999999997</v>
      </c>
      <c r="AO14" s="163">
        <f>SUM(AO7:AO13)</f>
        <v>3178.7999999999997</v>
      </c>
      <c r="AQ14" s="776" t="s">
        <v>73</v>
      </c>
      <c r="AR14" s="776"/>
      <c r="AS14" s="776"/>
      <c r="AT14" s="55">
        <f>SUM(AT7:AT13)</f>
        <v>4851.8</v>
      </c>
      <c r="AU14" s="55">
        <f>SUM(AU7:AU13)</f>
        <v>5692</v>
      </c>
      <c r="AV14" s="55">
        <f>SUM(AV7:AV13)</f>
        <v>7727.7000000000007</v>
      </c>
      <c r="AW14" s="55">
        <f>SUM(AW7:AW13)</f>
        <v>7727.7000000000007</v>
      </c>
      <c r="AY14" s="776" t="s">
        <v>73</v>
      </c>
      <c r="AZ14" s="776"/>
      <c r="BA14" s="776"/>
      <c r="BB14" s="55">
        <f>SUM(BB7:BB13)</f>
        <v>104.6</v>
      </c>
      <c r="BC14" s="55">
        <f>SUM(BC7:BC13)</f>
        <v>110</v>
      </c>
      <c r="BD14" s="55">
        <f>SUM(BD7:BD13)</f>
        <v>169.2</v>
      </c>
      <c r="BE14" s="163">
        <f>SUM(BE7:BE13)</f>
        <v>169.2</v>
      </c>
      <c r="BG14" s="776" t="s">
        <v>73</v>
      </c>
      <c r="BH14" s="776"/>
      <c r="BI14" s="776"/>
      <c r="BJ14" s="55">
        <f>SUM(BJ7:BJ13)</f>
        <v>548.1</v>
      </c>
      <c r="BK14" s="55">
        <f>SUM(BK7:BK13)</f>
        <v>510.7</v>
      </c>
      <c r="BL14" s="55">
        <f>SUM(BL7:BL13)</f>
        <v>513.79999999999995</v>
      </c>
      <c r="BM14" s="55">
        <f>SUM(BM7:BM13)</f>
        <v>513.79999999999995</v>
      </c>
      <c r="BO14" s="776" t="s">
        <v>73</v>
      </c>
      <c r="BP14" s="776"/>
      <c r="BQ14" s="776"/>
      <c r="BR14" s="55">
        <f>SUM(BR7:BR13)</f>
        <v>11712.9</v>
      </c>
      <c r="BS14" s="218">
        <f>SUM(BS7:BS13)</f>
        <v>10023.400000000001</v>
      </c>
      <c r="BT14" s="55">
        <f>SUM(BT7:BT13)</f>
        <v>10564.8</v>
      </c>
      <c r="BU14" s="55">
        <f>SUM(BU7:BU13)</f>
        <v>10564.8</v>
      </c>
    </row>
    <row r="15" spans="1:73" x14ac:dyDescent="0.25">
      <c r="G15"/>
      <c r="K15" s="9"/>
      <c r="L15" s="9"/>
      <c r="M15" s="9"/>
      <c r="N15" s="9"/>
      <c r="O15" s="9"/>
      <c r="P15" s="9"/>
      <c r="S15" s="9"/>
      <c r="T15" s="9"/>
      <c r="U15" s="9"/>
      <c r="V15" s="9"/>
      <c r="W15" s="9"/>
      <c r="X15" s="9"/>
      <c r="AA15" s="9"/>
      <c r="AB15" s="9"/>
      <c r="AC15" s="9"/>
      <c r="AD15" s="9"/>
      <c r="AE15" s="9"/>
      <c r="AF15" s="9"/>
      <c r="AJ15" s="9"/>
      <c r="AK15" s="9"/>
      <c r="AL15" s="9"/>
      <c r="AM15" s="9"/>
      <c r="AN15" s="9"/>
      <c r="AQ15" s="9"/>
      <c r="AR15" s="9"/>
      <c r="AS15" s="9"/>
      <c r="AT15" s="9"/>
      <c r="AU15" s="9"/>
      <c r="AV15" s="9"/>
      <c r="AY15" s="9"/>
      <c r="AZ15" s="9"/>
      <c r="BA15" s="9"/>
      <c r="BB15" s="9"/>
      <c r="BC15" s="9"/>
      <c r="BD15" s="9"/>
      <c r="BG15" s="9"/>
      <c r="BH15" s="9"/>
      <c r="BI15" s="9"/>
      <c r="BJ15" s="9"/>
      <c r="BK15" s="9"/>
      <c r="BL15" s="9"/>
      <c r="BO15" s="9"/>
      <c r="BP15" s="9"/>
      <c r="BQ15" s="9"/>
      <c r="BR15" s="9"/>
      <c r="BS15" s="9"/>
      <c r="BT15" s="9"/>
    </row>
    <row r="16" spans="1:73" x14ac:dyDescent="0.25">
      <c r="K16" s="9"/>
      <c r="L16" s="9"/>
      <c r="M16" s="9"/>
      <c r="N16" s="9"/>
      <c r="O16" s="9"/>
      <c r="P16" s="9"/>
      <c r="S16" s="9"/>
      <c r="T16" s="9"/>
      <c r="U16" s="9"/>
      <c r="V16" s="9"/>
      <c r="W16" s="9"/>
      <c r="X16" s="9"/>
      <c r="AA16" s="9"/>
      <c r="AB16" s="9"/>
      <c r="AC16" s="9"/>
      <c r="AD16" s="9"/>
      <c r="AE16" s="9"/>
      <c r="AF16" s="9"/>
      <c r="AJ16" s="9"/>
      <c r="AK16" s="9"/>
      <c r="AL16" s="9"/>
      <c r="AM16" s="9"/>
      <c r="AN16" s="9"/>
      <c r="AQ16" s="9"/>
      <c r="AR16" s="9"/>
      <c r="AS16" s="9"/>
      <c r="AT16" s="9"/>
      <c r="AU16" s="9"/>
      <c r="AV16" s="9"/>
      <c r="AY16" s="9"/>
      <c r="AZ16" s="9"/>
      <c r="BA16" s="9"/>
      <c r="BB16" s="9"/>
      <c r="BC16" s="9"/>
      <c r="BD16" s="9"/>
      <c r="BG16" s="9"/>
      <c r="BH16" s="9"/>
      <c r="BI16" s="9"/>
      <c r="BJ16" s="9"/>
      <c r="BK16" s="9"/>
      <c r="BL16" s="9"/>
      <c r="BO16" s="9"/>
      <c r="BP16" s="9"/>
      <c r="BQ16" s="9"/>
      <c r="BR16" s="9"/>
      <c r="BS16" s="9"/>
      <c r="BT16" s="9"/>
    </row>
    <row r="17" spans="1:73" x14ac:dyDescent="0.25">
      <c r="G17"/>
      <c r="K17" s="9"/>
      <c r="L17" s="9"/>
      <c r="M17" s="9"/>
      <c r="N17" s="9"/>
      <c r="O17" s="9"/>
      <c r="P17" s="9"/>
      <c r="S17" s="9"/>
      <c r="T17" s="9"/>
      <c r="U17" s="9"/>
      <c r="V17" s="9"/>
      <c r="W17" s="9"/>
      <c r="X17" s="9"/>
      <c r="AA17" s="9"/>
      <c r="AB17" s="9"/>
      <c r="AC17" s="9"/>
      <c r="AD17" s="9"/>
      <c r="AE17" s="9"/>
      <c r="AF17" s="9"/>
      <c r="AJ17" s="9"/>
      <c r="AK17" s="9"/>
      <c r="AL17" s="9"/>
      <c r="AM17" s="9"/>
      <c r="AN17" s="9"/>
      <c r="AQ17" s="9"/>
      <c r="AR17" s="9"/>
      <c r="AS17" s="9"/>
      <c r="AT17" s="9"/>
      <c r="AU17" s="9"/>
      <c r="AV17" s="9"/>
      <c r="AY17" s="9"/>
      <c r="AZ17" s="9"/>
      <c r="BA17" s="9"/>
      <c r="BB17" s="9"/>
      <c r="BC17" s="9"/>
      <c r="BD17" s="9"/>
      <c r="BG17" s="9"/>
      <c r="BH17" s="9"/>
      <c r="BI17" s="9"/>
      <c r="BJ17" s="9"/>
      <c r="BK17" s="9"/>
      <c r="BL17" s="9"/>
      <c r="BO17" s="9"/>
      <c r="BP17" s="9"/>
      <c r="BQ17" s="9"/>
      <c r="BR17" s="9"/>
      <c r="BS17" s="9"/>
      <c r="BT17" s="9"/>
    </row>
    <row r="18" spans="1:73" x14ac:dyDescent="0.25">
      <c r="G18"/>
      <c r="K18" s="9"/>
      <c r="L18" s="9"/>
      <c r="M18" s="9"/>
      <c r="N18" s="9"/>
      <c r="O18" s="9"/>
      <c r="P18" s="9"/>
      <c r="S18" s="9"/>
      <c r="T18" s="9"/>
      <c r="U18" s="9"/>
      <c r="V18" s="9"/>
      <c r="W18" s="9"/>
      <c r="X18" s="9"/>
      <c r="AA18" s="9"/>
      <c r="AB18" s="9"/>
      <c r="AC18" s="9"/>
      <c r="AD18" s="9"/>
      <c r="AE18" s="9"/>
      <c r="AF18" s="9"/>
      <c r="AJ18" s="9"/>
      <c r="AK18" s="9"/>
      <c r="AL18" s="9"/>
      <c r="AM18" s="9"/>
      <c r="AN18" s="9"/>
      <c r="AQ18" s="9"/>
      <c r="AR18" s="9"/>
      <c r="AS18" s="9"/>
      <c r="AT18" s="9"/>
      <c r="AU18" s="9"/>
      <c r="AV18" s="9"/>
      <c r="AY18" s="9"/>
      <c r="AZ18" s="9"/>
      <c r="BA18" s="9"/>
      <c r="BB18" s="9"/>
      <c r="BC18" s="9"/>
      <c r="BD18" s="9"/>
      <c r="BG18" s="9"/>
      <c r="BH18" s="9"/>
      <c r="BI18" s="9"/>
      <c r="BJ18" s="9"/>
      <c r="BK18" s="9"/>
      <c r="BL18" s="9"/>
      <c r="BO18" s="9"/>
      <c r="BP18" s="9"/>
      <c r="BQ18" s="9"/>
      <c r="BR18" s="9"/>
      <c r="BS18" s="9"/>
      <c r="BT18" s="9"/>
    </row>
    <row r="19" spans="1:73" x14ac:dyDescent="0.25">
      <c r="A19" s="48" t="s">
        <v>186</v>
      </c>
      <c r="B19" s="12" t="s">
        <v>184</v>
      </c>
      <c r="C19" s="12"/>
      <c r="D19" s="12">
        <v>2008</v>
      </c>
      <c r="E19" s="12">
        <v>2009</v>
      </c>
      <c r="F19" s="203">
        <v>2010</v>
      </c>
      <c r="G19" s="209" t="s">
        <v>4202</v>
      </c>
      <c r="K19" s="48" t="s">
        <v>186</v>
      </c>
      <c r="L19" s="12" t="s">
        <v>184</v>
      </c>
      <c r="M19" s="12"/>
      <c r="N19" s="12">
        <v>2008</v>
      </c>
      <c r="O19" s="12">
        <v>2009</v>
      </c>
      <c r="P19" s="12">
        <v>2010</v>
      </c>
      <c r="Q19" s="12" t="s">
        <v>4202</v>
      </c>
      <c r="S19" s="48" t="s">
        <v>186</v>
      </c>
      <c r="T19" s="12" t="s">
        <v>184</v>
      </c>
      <c r="U19" s="12"/>
      <c r="V19" s="12">
        <v>2008</v>
      </c>
      <c r="W19" s="12">
        <v>2009</v>
      </c>
      <c r="X19" s="12">
        <v>2010</v>
      </c>
      <c r="Y19" s="12" t="s">
        <v>4202</v>
      </c>
      <c r="AA19" s="48" t="s">
        <v>186</v>
      </c>
      <c r="AB19" s="12" t="s">
        <v>184</v>
      </c>
      <c r="AC19" s="12"/>
      <c r="AD19" s="12">
        <v>2008</v>
      </c>
      <c r="AE19" s="12">
        <v>2009</v>
      </c>
      <c r="AF19" s="203">
        <v>2010</v>
      </c>
      <c r="AG19" s="12" t="s">
        <v>4202</v>
      </c>
      <c r="AI19" s="48" t="s">
        <v>186</v>
      </c>
      <c r="AJ19" s="12" t="s">
        <v>184</v>
      </c>
      <c r="AK19" s="12"/>
      <c r="AL19" s="12">
        <v>2008</v>
      </c>
      <c r="AM19" s="12">
        <v>2009</v>
      </c>
      <c r="AN19" s="12">
        <v>2010</v>
      </c>
      <c r="AO19" s="12" t="s">
        <v>4202</v>
      </c>
      <c r="AQ19" s="48" t="s">
        <v>186</v>
      </c>
      <c r="AR19" s="12" t="s">
        <v>184</v>
      </c>
      <c r="AS19" s="12"/>
      <c r="AT19" s="12">
        <v>2008</v>
      </c>
      <c r="AU19" s="12">
        <v>2009</v>
      </c>
      <c r="AV19" s="12">
        <v>2010</v>
      </c>
      <c r="AW19" s="12" t="s">
        <v>4202</v>
      </c>
      <c r="AY19" s="48" t="s">
        <v>186</v>
      </c>
      <c r="AZ19" s="12" t="s">
        <v>184</v>
      </c>
      <c r="BA19" s="12"/>
      <c r="BB19" s="12">
        <v>2008</v>
      </c>
      <c r="BC19" s="12">
        <v>2009</v>
      </c>
      <c r="BD19" s="12">
        <v>2010</v>
      </c>
      <c r="BE19" s="12" t="s">
        <v>4202</v>
      </c>
      <c r="BG19" s="48" t="s">
        <v>186</v>
      </c>
      <c r="BH19" s="12" t="s">
        <v>184</v>
      </c>
      <c r="BI19" s="12"/>
      <c r="BJ19" s="12">
        <v>2008</v>
      </c>
      <c r="BK19" s="12">
        <v>2009</v>
      </c>
      <c r="BL19" s="12">
        <v>2010</v>
      </c>
      <c r="BM19" s="12" t="s">
        <v>4202</v>
      </c>
      <c r="BO19" s="48" t="s">
        <v>186</v>
      </c>
      <c r="BP19" s="12" t="s">
        <v>184</v>
      </c>
      <c r="BQ19" s="12"/>
      <c r="BR19" s="12">
        <v>2008</v>
      </c>
      <c r="BS19" s="203">
        <v>2009</v>
      </c>
      <c r="BT19" s="209">
        <v>2010</v>
      </c>
      <c r="BU19" s="12" t="s">
        <v>4202</v>
      </c>
    </row>
    <row r="20" spans="1:73" x14ac:dyDescent="0.25">
      <c r="A20" s="777" t="s">
        <v>175</v>
      </c>
      <c r="B20" s="49">
        <v>5020</v>
      </c>
      <c r="C20" s="49" t="s">
        <v>177</v>
      </c>
      <c r="D20" s="49" t="str">
        <f>'1.1 deepsea shipping'!I10</f>
        <v>n/a</v>
      </c>
      <c r="E20" s="49">
        <f>'1.1 deepsea shipping'!J10</f>
        <v>238</v>
      </c>
      <c r="F20" s="170" t="str">
        <f>'1.1 deepsea shipping'!K10</f>
        <v>n/a</v>
      </c>
      <c r="G20" s="49">
        <f t="shared" ref="G20:G26" si="9">IF(F20="n/a",IF(E20="n/a",D20,E20),F20)</f>
        <v>238</v>
      </c>
      <c r="K20" s="777" t="s">
        <v>175</v>
      </c>
      <c r="L20" s="49">
        <v>5020</v>
      </c>
      <c r="M20" s="49" t="s">
        <v>177</v>
      </c>
      <c r="N20" s="54">
        <f>'1.1 deepsea shipping'!I11</f>
        <v>27251</v>
      </c>
      <c r="O20" s="54">
        <f>'1.1 deepsea shipping'!J11</f>
        <v>26803</v>
      </c>
      <c r="P20" s="54">
        <f>'1.1 deepsea shipping'!K11</f>
        <v>26493</v>
      </c>
      <c r="Q20" s="54">
        <f t="shared" ref="Q20:Q26" si="10">IF(P20="n/a",IF(O20="n/a",N20,O20),P20)</f>
        <v>26493</v>
      </c>
      <c r="S20" s="777" t="s">
        <v>175</v>
      </c>
      <c r="T20" s="49">
        <v>5020</v>
      </c>
      <c r="U20" s="49" t="s">
        <v>177</v>
      </c>
      <c r="V20" s="54">
        <f>'1.1 deepsea shipping'!I12</f>
        <v>8412</v>
      </c>
      <c r="W20" s="54">
        <f>'1.1 deepsea shipping'!J12</f>
        <v>9908</v>
      </c>
      <c r="X20" s="54">
        <f>'1.1 deepsea shipping'!K12</f>
        <v>7862</v>
      </c>
      <c r="Y20" s="49">
        <f t="shared" ref="Y20:Y26" si="11">IF(X20="n/a",IF(W20="n/a",V20,W20),X20)</f>
        <v>7862</v>
      </c>
      <c r="AA20" s="777" t="s">
        <v>175</v>
      </c>
      <c r="AB20" s="49">
        <v>5020</v>
      </c>
      <c r="AC20" s="49" t="s">
        <v>177</v>
      </c>
      <c r="AD20" s="54">
        <f>'1.1 deepsea shipping'!I13</f>
        <v>15136</v>
      </c>
      <c r="AE20" s="54">
        <f>'1.1 deepsea shipping'!J13</f>
        <v>15349</v>
      </c>
      <c r="AF20" s="217">
        <f>'1.1 deepsea shipping'!K13</f>
        <v>15310</v>
      </c>
      <c r="AG20" s="49">
        <f t="shared" ref="AG20:AG27" si="12">IF(AF20="n/a",IF(AE20="n/a",AD20,AE20),AF20)</f>
        <v>15310</v>
      </c>
      <c r="AI20" s="777" t="s">
        <v>175</v>
      </c>
      <c r="AJ20" s="49">
        <v>5020</v>
      </c>
      <c r="AK20" s="49" t="s">
        <v>177</v>
      </c>
      <c r="AL20" s="54">
        <f>'1.1 deepsea shipping'!I17</f>
        <v>3243</v>
      </c>
      <c r="AM20" s="54">
        <f>'1.1 deepsea shipping'!J17</f>
        <v>2839</v>
      </c>
      <c r="AN20" s="54">
        <f>'1.1 deepsea shipping'!K17</f>
        <v>4206</v>
      </c>
      <c r="AO20" s="163">
        <f t="shared" ref="AO20:AO26" si="13">IF(AN20="n/a",IF(AM20="n/a",AL20,AM20),AN20)</f>
        <v>4206</v>
      </c>
      <c r="AQ20" s="777" t="s">
        <v>175</v>
      </c>
      <c r="AR20" s="49">
        <v>5020</v>
      </c>
      <c r="AS20" s="49" t="s">
        <v>177</v>
      </c>
      <c r="AT20" s="54">
        <f>'1.1 deepsea shipping'!I17</f>
        <v>3243</v>
      </c>
      <c r="AU20" s="54">
        <f>'1.1 deepsea shipping'!J17</f>
        <v>2839</v>
      </c>
      <c r="AV20" s="54">
        <f>'1.1 deepsea shipping'!K17</f>
        <v>4206</v>
      </c>
      <c r="AW20" s="49">
        <f t="shared" ref="AW20:AW26" si="14">IF(AV20="n/a",IF(AU20="n/a",AT20,AU20),AV20)</f>
        <v>4206</v>
      </c>
      <c r="AY20" s="777" t="s">
        <v>175</v>
      </c>
      <c r="AZ20" s="49">
        <v>5020</v>
      </c>
      <c r="BA20" s="49" t="s">
        <v>177</v>
      </c>
      <c r="BB20" s="49" t="str">
        <f>'1.1 deepsea shipping'!I19</f>
        <v>n/a</v>
      </c>
      <c r="BC20" s="49" t="str">
        <f>'1.1 deepsea shipping'!J19</f>
        <v>n/a</v>
      </c>
      <c r="BD20" s="49" t="str">
        <f>'1.1 deepsea shipping'!K19</f>
        <v>n/a</v>
      </c>
      <c r="BE20" s="163" t="str">
        <f t="shared" ref="BE20:BE26" si="15">IF(BD20="n/a",IF(BC20="n/a",BB20,BC20),BD20)</f>
        <v>n/a</v>
      </c>
      <c r="BG20" s="777" t="s">
        <v>175</v>
      </c>
      <c r="BH20" s="49">
        <v>5020</v>
      </c>
      <c r="BI20" s="49" t="s">
        <v>177</v>
      </c>
      <c r="BJ20" s="54">
        <f>'1.1 deepsea shipping'!I20</f>
        <v>740</v>
      </c>
      <c r="BK20" s="54">
        <f>'1.1 deepsea shipping'!J20</f>
        <v>694</v>
      </c>
      <c r="BL20" s="54">
        <f>'1.1 deepsea shipping'!K20</f>
        <v>725</v>
      </c>
      <c r="BM20" s="49">
        <f t="shared" ref="BM20:BM26" si="16">IF(BL20="n/a",IF(BK20="n/a",BJ20,BK20),BL20)</f>
        <v>725</v>
      </c>
      <c r="BO20" s="777" t="s">
        <v>175</v>
      </c>
      <c r="BP20" s="49">
        <v>5020</v>
      </c>
      <c r="BQ20" s="49" t="s">
        <v>177</v>
      </c>
      <c r="BR20" s="54">
        <f>'1.1 deepsea shipping'!I21</f>
        <v>5500</v>
      </c>
      <c r="BS20" s="217" t="str">
        <f>'1.1 deepsea shipping'!J21</f>
        <v>n/a</v>
      </c>
      <c r="BT20" s="54" t="str">
        <f>'1.1 deepsea shipping'!K21</f>
        <v>n/a</v>
      </c>
      <c r="BU20" s="49">
        <f t="shared" ref="BU20:BU26" si="17">IF(BT20="n/a",IF(BS20="n/a",BR20,BS20),BT20)</f>
        <v>5500</v>
      </c>
    </row>
    <row r="21" spans="1:73" x14ac:dyDescent="0.25">
      <c r="A21" s="777"/>
      <c r="B21" s="49">
        <v>5010</v>
      </c>
      <c r="C21" s="49" t="s">
        <v>178</v>
      </c>
      <c r="D21" s="49" t="str">
        <f>'1.3 passenger ferry services'!I12</f>
        <v>n/a</v>
      </c>
      <c r="E21" s="49" t="str">
        <f>'1.3 passenger ferry services'!J12</f>
        <v>n/a</v>
      </c>
      <c r="F21" s="170">
        <f>'1.3 passenger ferry services'!K12</f>
        <v>269</v>
      </c>
      <c r="G21" s="49">
        <f t="shared" si="9"/>
        <v>269</v>
      </c>
      <c r="K21" s="777"/>
      <c r="L21" s="49">
        <v>5010</v>
      </c>
      <c r="M21" s="49" t="s">
        <v>178</v>
      </c>
      <c r="N21" s="54">
        <f>'1.3 passenger ferry services'!I13</f>
        <v>2438</v>
      </c>
      <c r="O21" s="54">
        <f>'1.3 passenger ferry services'!J13</f>
        <v>1604</v>
      </c>
      <c r="P21" s="54">
        <f>'1.3 passenger ferry services'!K13</f>
        <v>1186</v>
      </c>
      <c r="Q21" s="54">
        <f t="shared" si="10"/>
        <v>1186</v>
      </c>
      <c r="S21" s="777"/>
      <c r="T21" s="49">
        <v>5010</v>
      </c>
      <c r="U21" s="49" t="s">
        <v>178</v>
      </c>
      <c r="V21" s="54" t="str">
        <f>'1.3 passenger ferry services'!I14</f>
        <v>n/a</v>
      </c>
      <c r="W21" s="54">
        <f>'1.3 passenger ferry services'!J14</f>
        <v>1711</v>
      </c>
      <c r="X21" s="54">
        <f>'1.3 passenger ferry services'!K14</f>
        <v>1786</v>
      </c>
      <c r="Y21" s="49">
        <f t="shared" si="11"/>
        <v>1786</v>
      </c>
      <c r="AA21" s="777"/>
      <c r="AB21" s="49">
        <v>5010</v>
      </c>
      <c r="AC21" s="49" t="s">
        <v>178</v>
      </c>
      <c r="AD21" s="54">
        <f>'1.3 passenger ferry services'!I15</f>
        <v>10333</v>
      </c>
      <c r="AE21" s="54">
        <f>'1.3 passenger ferry services'!J15</f>
        <v>9189</v>
      </c>
      <c r="AF21" s="217">
        <f>'1.3 passenger ferry services'!K15</f>
        <v>9261</v>
      </c>
      <c r="AG21" s="49">
        <f t="shared" si="12"/>
        <v>9261</v>
      </c>
      <c r="AI21" s="777"/>
      <c r="AJ21" s="49">
        <v>5010</v>
      </c>
      <c r="AK21" s="49" t="s">
        <v>178</v>
      </c>
      <c r="AL21" s="54">
        <f>'1.3 passenger ferry services'!I19</f>
        <v>4943</v>
      </c>
      <c r="AM21" s="54">
        <f>'1.3 passenger ferry services'!J19</f>
        <v>4530</v>
      </c>
      <c r="AN21" s="54">
        <f>'1.3 passenger ferry services'!K19</f>
        <v>2840</v>
      </c>
      <c r="AO21" s="163">
        <f t="shared" si="13"/>
        <v>2840</v>
      </c>
      <c r="AQ21" s="777"/>
      <c r="AR21" s="49">
        <v>5010</v>
      </c>
      <c r="AS21" s="49" t="s">
        <v>178</v>
      </c>
      <c r="AT21" s="54" t="str">
        <f>'1.3 passenger ferry services'!I20</f>
        <v>n/a</v>
      </c>
      <c r="AU21" s="54" t="str">
        <f>'1.3 passenger ferry services'!J20</f>
        <v>n/a</v>
      </c>
      <c r="AV21" s="54">
        <f>'1.3 passenger ferry services'!K20</f>
        <v>5508</v>
      </c>
      <c r="AW21" s="49">
        <f t="shared" si="14"/>
        <v>5508</v>
      </c>
      <c r="AY21" s="777"/>
      <c r="AZ21" s="49">
        <v>5010</v>
      </c>
      <c r="BA21" s="49" t="s">
        <v>178</v>
      </c>
      <c r="BB21" s="54" t="str">
        <f>'1.3 passenger ferry services'!I21</f>
        <v>n/a</v>
      </c>
      <c r="BC21" s="54" t="str">
        <f>'1.3 passenger ferry services'!J21</f>
        <v>n/a</v>
      </c>
      <c r="BD21" s="54" t="str">
        <f>'1.3 passenger ferry services'!K21</f>
        <v>n/a</v>
      </c>
      <c r="BE21" s="163" t="str">
        <f t="shared" si="15"/>
        <v>n/a</v>
      </c>
      <c r="BG21" s="777"/>
      <c r="BH21" s="49">
        <v>5010</v>
      </c>
      <c r="BI21" s="49" t="s">
        <v>178</v>
      </c>
      <c r="BJ21" s="54">
        <f>'1.3 passenger ferry services'!I22</f>
        <v>557</v>
      </c>
      <c r="BK21" s="54" t="str">
        <f>'1.3 passenger ferry services'!J22</f>
        <v>n/a</v>
      </c>
      <c r="BL21" s="54">
        <f>'1.3 passenger ferry services'!K22</f>
        <v>556</v>
      </c>
      <c r="BM21" s="49">
        <f t="shared" si="16"/>
        <v>556</v>
      </c>
      <c r="BO21" s="777"/>
      <c r="BP21" s="49">
        <v>5010</v>
      </c>
      <c r="BQ21" s="49" t="s">
        <v>178</v>
      </c>
      <c r="BR21" s="54">
        <f>'1.3 passenger ferry services'!I23</f>
        <v>7848</v>
      </c>
      <c r="BS21" s="217">
        <f>'1.3 passenger ferry services'!J23</f>
        <v>8994</v>
      </c>
      <c r="BT21" s="54" t="str">
        <f>'1.3 passenger ferry services'!K23</f>
        <v>n/a</v>
      </c>
      <c r="BU21" s="49">
        <f t="shared" si="17"/>
        <v>8994</v>
      </c>
    </row>
    <row r="22" spans="1:73" x14ac:dyDescent="0.25">
      <c r="A22" s="777"/>
      <c r="B22" s="49">
        <v>5040</v>
      </c>
      <c r="C22" s="49" t="s">
        <v>179</v>
      </c>
      <c r="D22" s="54">
        <f>'1.4 inland shipping'!I14</f>
        <v>441</v>
      </c>
      <c r="E22" s="54">
        <f>'1.4 inland shipping'!J14</f>
        <v>385</v>
      </c>
      <c r="F22" s="217">
        <f>'1.4 inland shipping'!K14</f>
        <v>589</v>
      </c>
      <c r="G22" s="49">
        <f t="shared" si="9"/>
        <v>589</v>
      </c>
      <c r="K22" s="777"/>
      <c r="L22" s="49">
        <v>5040</v>
      </c>
      <c r="M22" s="49" t="s">
        <v>179</v>
      </c>
      <c r="N22" s="54">
        <f>'1.4 inland shipping'!I15</f>
        <v>5004</v>
      </c>
      <c r="O22" s="54">
        <f>'1.4 inland shipping'!J15</f>
        <v>4082</v>
      </c>
      <c r="P22" s="54">
        <f>'1.4 inland shipping'!K15</f>
        <v>3937</v>
      </c>
      <c r="Q22" s="54">
        <f t="shared" si="10"/>
        <v>3937</v>
      </c>
      <c r="S22" s="777"/>
      <c r="T22" s="49">
        <v>5040</v>
      </c>
      <c r="U22" s="49" t="s">
        <v>179</v>
      </c>
      <c r="V22" s="54">
        <f>'1.4 inland shipping'!I16</f>
        <v>9179</v>
      </c>
      <c r="W22" s="54">
        <f>'1.4 inland shipping'!J16</f>
        <v>10556</v>
      </c>
      <c r="X22" s="54">
        <f>'1.4 inland shipping'!K16</f>
        <v>10536</v>
      </c>
      <c r="Y22" s="49">
        <f t="shared" si="11"/>
        <v>10536</v>
      </c>
      <c r="AA22" s="777"/>
      <c r="AB22" s="49">
        <v>5040</v>
      </c>
      <c r="AC22" s="49" t="s">
        <v>179</v>
      </c>
      <c r="AD22" s="54">
        <f>'1.4 inland shipping'!I17</f>
        <v>0</v>
      </c>
      <c r="AE22" s="54">
        <f>'1.4 inland shipping'!J17</f>
        <v>0</v>
      </c>
      <c r="AF22" s="217">
        <f>'1.4 inland shipping'!K17</f>
        <v>1</v>
      </c>
      <c r="AG22" s="49">
        <f t="shared" si="12"/>
        <v>1</v>
      </c>
      <c r="AI22" s="777"/>
      <c r="AJ22" s="49">
        <v>5040</v>
      </c>
      <c r="AK22" s="49" t="s">
        <v>179</v>
      </c>
      <c r="AL22" s="54">
        <f>'1.4 inland shipping'!I21</f>
        <v>46</v>
      </c>
      <c r="AM22" s="54">
        <f>'1.4 inland shipping'!J21</f>
        <v>49</v>
      </c>
      <c r="AN22" s="54">
        <f>'1.4 inland shipping'!K21</f>
        <v>45</v>
      </c>
      <c r="AO22" s="163">
        <f t="shared" si="13"/>
        <v>45</v>
      </c>
      <c r="AQ22" s="777"/>
      <c r="AR22" s="49">
        <v>5040</v>
      </c>
      <c r="AS22" s="49" t="s">
        <v>179</v>
      </c>
      <c r="AT22" s="54" t="str">
        <f>'1.4 inland shipping'!I22</f>
        <v>n/a</v>
      </c>
      <c r="AU22" s="54" t="str">
        <f>'1.4 inland shipping'!J22</f>
        <v>n/a</v>
      </c>
      <c r="AV22" s="54">
        <f>'1.4 inland shipping'!K22</f>
        <v>1677</v>
      </c>
      <c r="AW22" s="49">
        <f t="shared" si="14"/>
        <v>1677</v>
      </c>
      <c r="AY22" s="777"/>
      <c r="AZ22" s="49">
        <v>5040</v>
      </c>
      <c r="BA22" s="49" t="s">
        <v>179</v>
      </c>
      <c r="BB22" s="54">
        <f>'1.4 inland shipping'!I23</f>
        <v>0</v>
      </c>
      <c r="BC22" s="54">
        <f>'1.4 inland shipping'!J23</f>
        <v>0</v>
      </c>
      <c r="BD22" s="54">
        <f>'1.4 inland shipping'!K23</f>
        <v>0</v>
      </c>
      <c r="BE22" s="163">
        <f t="shared" si="15"/>
        <v>0</v>
      </c>
      <c r="BG22" s="777"/>
      <c r="BH22" s="49">
        <v>5040</v>
      </c>
      <c r="BI22" s="49" t="s">
        <v>179</v>
      </c>
      <c r="BJ22" s="54" t="str">
        <f>'1.4 inland shipping'!I24</f>
        <v>n/a</v>
      </c>
      <c r="BK22" s="54">
        <f>'1.4 inland shipping'!J24</f>
        <v>0</v>
      </c>
      <c r="BL22" s="54">
        <f>'1.4 inland shipping'!K24</f>
        <v>0</v>
      </c>
      <c r="BM22" s="49">
        <f t="shared" si="16"/>
        <v>0</v>
      </c>
      <c r="BO22" s="777"/>
      <c r="BP22" s="49">
        <v>5040</v>
      </c>
      <c r="BQ22" s="49" t="s">
        <v>179</v>
      </c>
      <c r="BR22" s="54">
        <f>'1.4 inland shipping'!I25</f>
        <v>305</v>
      </c>
      <c r="BS22" s="217">
        <f>'1.4 inland shipping'!J25</f>
        <v>339</v>
      </c>
      <c r="BT22" s="54">
        <f>'1.4 inland shipping'!K25</f>
        <v>357</v>
      </c>
      <c r="BU22" s="49">
        <f t="shared" si="17"/>
        <v>357</v>
      </c>
    </row>
    <row r="23" spans="1:73" x14ac:dyDescent="0.25">
      <c r="A23" s="777"/>
      <c r="B23" s="49">
        <v>7734</v>
      </c>
      <c r="C23" s="49" t="s">
        <v>180</v>
      </c>
      <c r="D23" s="49" t="str">
        <f>'1.1 deepsea shipping'!I65</f>
        <v>n/a</v>
      </c>
      <c r="E23" s="49">
        <f>'1.1 deepsea shipping'!J65</f>
        <v>78</v>
      </c>
      <c r="F23" s="170" t="str">
        <f>'1.1 deepsea shipping'!K65</f>
        <v>n/a</v>
      </c>
      <c r="G23" s="49">
        <f t="shared" si="9"/>
        <v>78</v>
      </c>
      <c r="K23" s="777"/>
      <c r="L23" s="49">
        <v>7734</v>
      </c>
      <c r="M23" s="49" t="s">
        <v>180</v>
      </c>
      <c r="N23" s="54">
        <f>'1.1 deepsea shipping'!I66</f>
        <v>1743</v>
      </c>
      <c r="O23" s="54">
        <f>'1.1 deepsea shipping'!J66</f>
        <v>2070</v>
      </c>
      <c r="P23" s="54">
        <f>'1.1 deepsea shipping'!K66</f>
        <v>2045</v>
      </c>
      <c r="Q23" s="54">
        <f t="shared" si="10"/>
        <v>2045</v>
      </c>
      <c r="S23" s="777"/>
      <c r="T23" s="49">
        <v>7734</v>
      </c>
      <c r="U23" s="49" t="s">
        <v>180</v>
      </c>
      <c r="V23" s="54">
        <f>'1.1 deepsea shipping'!I67</f>
        <v>129</v>
      </c>
      <c r="W23" s="54">
        <f>'1.1 deepsea shipping'!J67</f>
        <v>182</v>
      </c>
      <c r="X23" s="54">
        <f>'1.1 deepsea shipping'!K67</f>
        <v>140</v>
      </c>
      <c r="Y23" s="49">
        <f t="shared" si="11"/>
        <v>140</v>
      </c>
      <c r="AA23" s="777"/>
      <c r="AB23" s="49">
        <v>7734</v>
      </c>
      <c r="AC23" s="49" t="s">
        <v>180</v>
      </c>
      <c r="AD23" s="54">
        <f>'1.1 deepsea shipping'!I68</f>
        <v>109</v>
      </c>
      <c r="AE23" s="54">
        <f>'1.1 deepsea shipping'!J68</f>
        <v>67</v>
      </c>
      <c r="AF23" s="217">
        <f>'1.1 deepsea shipping'!K68</f>
        <v>90</v>
      </c>
      <c r="AG23" s="49">
        <f t="shared" si="12"/>
        <v>90</v>
      </c>
      <c r="AI23" s="777"/>
      <c r="AJ23" s="49">
        <v>7734</v>
      </c>
      <c r="AK23" s="49" t="s">
        <v>180</v>
      </c>
      <c r="AL23" s="49" t="str">
        <f>'1.1 deepsea shipping'!I72</f>
        <v>n/a</v>
      </c>
      <c r="AM23" s="49" t="str">
        <f>'1.1 deepsea shipping'!J72</f>
        <v>n/a</v>
      </c>
      <c r="AN23" s="49" t="str">
        <f>'1.1 deepsea shipping'!K72</f>
        <v>n/a</v>
      </c>
      <c r="AO23" s="163" t="str">
        <f t="shared" si="13"/>
        <v>n/a</v>
      </c>
      <c r="AQ23" s="777"/>
      <c r="AR23" s="49">
        <v>7734</v>
      </c>
      <c r="AS23" s="49" t="s">
        <v>180</v>
      </c>
      <c r="AT23" s="49" t="str">
        <f>'1.1 deepsea shipping'!I73</f>
        <v>n/a</v>
      </c>
      <c r="AU23" s="49" t="str">
        <f>'1.1 deepsea shipping'!J73</f>
        <v>n/a</v>
      </c>
      <c r="AV23" s="49">
        <f>'1.1 deepsea shipping'!K73</f>
        <v>66</v>
      </c>
      <c r="AW23" s="49">
        <f t="shared" si="14"/>
        <v>66</v>
      </c>
      <c r="AY23" s="777"/>
      <c r="AZ23" s="49">
        <v>7734</v>
      </c>
      <c r="BA23" s="49" t="s">
        <v>180</v>
      </c>
      <c r="BB23" s="49" t="str">
        <f>'1.1 deepsea shipping'!I74</f>
        <v>n/a</v>
      </c>
      <c r="BC23" s="49" t="str">
        <f>'1.1 deepsea shipping'!J74</f>
        <v>n/a</v>
      </c>
      <c r="BD23" s="49" t="str">
        <f>'1.1 deepsea shipping'!K74</f>
        <v>n/a</v>
      </c>
      <c r="BE23" s="163" t="str">
        <f t="shared" si="15"/>
        <v>n/a</v>
      </c>
      <c r="BG23" s="777"/>
      <c r="BH23" s="49">
        <v>7734</v>
      </c>
      <c r="BI23" s="49" t="s">
        <v>180</v>
      </c>
      <c r="BJ23" s="54">
        <f>'1.1 deepsea shipping'!I75</f>
        <v>77</v>
      </c>
      <c r="BK23" s="54">
        <f>'1.1 deepsea shipping'!J75</f>
        <v>94</v>
      </c>
      <c r="BL23" s="54">
        <f>'1.1 deepsea shipping'!K75</f>
        <v>91</v>
      </c>
      <c r="BM23" s="49">
        <f t="shared" si="16"/>
        <v>91</v>
      </c>
      <c r="BO23" s="777"/>
      <c r="BP23" s="49">
        <v>7734</v>
      </c>
      <c r="BQ23" s="49" t="s">
        <v>180</v>
      </c>
      <c r="BR23" s="54" t="str">
        <f>'1.1 deepsea shipping'!I76</f>
        <v>n/a</v>
      </c>
      <c r="BS23" s="217">
        <f>'1.1 deepsea shipping'!J76</f>
        <v>1085</v>
      </c>
      <c r="BT23" s="54">
        <f>'1.1 deepsea shipping'!K76</f>
        <v>1118</v>
      </c>
      <c r="BU23" s="49">
        <f t="shared" si="17"/>
        <v>1118</v>
      </c>
    </row>
    <row r="24" spans="1:73" x14ac:dyDescent="0.25">
      <c r="A24" s="777" t="s">
        <v>176</v>
      </c>
      <c r="B24" s="49">
        <v>5222</v>
      </c>
      <c r="C24" s="49" t="s">
        <v>181</v>
      </c>
      <c r="D24" s="54">
        <f>'1.1 deepsea shipping'!I230</f>
        <v>3263</v>
      </c>
      <c r="E24" s="54">
        <f>'1.1 deepsea shipping'!J230</f>
        <v>4906</v>
      </c>
      <c r="F24" s="217" t="str">
        <f>'1.1 deepsea shipping'!K230</f>
        <v>n/a</v>
      </c>
      <c r="G24" s="49">
        <f t="shared" si="9"/>
        <v>4906</v>
      </c>
      <c r="K24" s="777" t="s">
        <v>176</v>
      </c>
      <c r="L24" s="49">
        <v>5222</v>
      </c>
      <c r="M24" s="49" t="s">
        <v>181</v>
      </c>
      <c r="N24" s="54">
        <f>'1.1 deepsea shipping'!I231</f>
        <v>18073</v>
      </c>
      <c r="O24" s="54">
        <f>'1.1 deepsea shipping'!J231</f>
        <v>18074</v>
      </c>
      <c r="P24" s="54">
        <f>'1.1 deepsea shipping'!K231</f>
        <v>16439</v>
      </c>
      <c r="Q24" s="54">
        <f t="shared" si="10"/>
        <v>16439</v>
      </c>
      <c r="S24" s="777" t="s">
        <v>176</v>
      </c>
      <c r="T24" s="49">
        <v>5222</v>
      </c>
      <c r="U24" s="49" t="s">
        <v>181</v>
      </c>
      <c r="V24" s="54">
        <f>'1.1 deepsea shipping'!I232</f>
        <v>3279</v>
      </c>
      <c r="W24" s="54">
        <f>'1.1 deepsea shipping'!J232</f>
        <v>3862</v>
      </c>
      <c r="X24" s="54">
        <f>'1.1 deepsea shipping'!K232</f>
        <v>3739</v>
      </c>
      <c r="Y24" s="49">
        <f t="shared" si="11"/>
        <v>3739</v>
      </c>
      <c r="AA24" s="777" t="s">
        <v>176</v>
      </c>
      <c r="AB24" s="49">
        <v>5222</v>
      </c>
      <c r="AC24" s="49" t="s">
        <v>181</v>
      </c>
      <c r="AD24" s="54">
        <f>'1.1 deepsea shipping'!I233</f>
        <v>2906</v>
      </c>
      <c r="AE24" s="54">
        <f>'1.1 deepsea shipping'!J233</f>
        <v>3138</v>
      </c>
      <c r="AF24" s="217">
        <f>'1.1 deepsea shipping'!K233</f>
        <v>3675</v>
      </c>
      <c r="AG24" s="49">
        <f t="shared" si="12"/>
        <v>3675</v>
      </c>
      <c r="AI24" s="777" t="s">
        <v>176</v>
      </c>
      <c r="AJ24" s="49">
        <v>5222</v>
      </c>
      <c r="AK24" s="49" t="s">
        <v>181</v>
      </c>
      <c r="AL24" s="49" t="str">
        <f>'1.1 deepsea shipping'!I237</f>
        <v>n/a</v>
      </c>
      <c r="AM24" s="49" t="str">
        <f>'1.1 deepsea shipping'!J237</f>
        <v>n/a</v>
      </c>
      <c r="AN24" s="49" t="str">
        <f>'1.1 deepsea shipping'!K237</f>
        <v>n/a</v>
      </c>
      <c r="AO24" s="163" t="str">
        <f t="shared" si="13"/>
        <v>n/a</v>
      </c>
      <c r="AQ24" s="777" t="s">
        <v>176</v>
      </c>
      <c r="AR24" s="49">
        <v>5222</v>
      </c>
      <c r="AS24" s="49" t="s">
        <v>181</v>
      </c>
      <c r="AT24" s="49" t="str">
        <f>'1.1 deepsea shipping'!I238</f>
        <v>n/a</v>
      </c>
      <c r="AU24" s="49" t="str">
        <f>'1.1 deepsea shipping'!J238</f>
        <v>n/a</v>
      </c>
      <c r="AV24" s="49">
        <f>'1.1 deepsea shipping'!K238</f>
        <v>8833</v>
      </c>
      <c r="AW24" s="49">
        <f t="shared" si="14"/>
        <v>8833</v>
      </c>
      <c r="AY24" s="777" t="s">
        <v>176</v>
      </c>
      <c r="AZ24" s="49">
        <v>5222</v>
      </c>
      <c r="BA24" s="49" t="s">
        <v>181</v>
      </c>
      <c r="BB24" s="49" t="str">
        <f>'1.1 deepsea shipping'!I239</f>
        <v>n/a</v>
      </c>
      <c r="BC24" s="49" t="str">
        <f>'1.1 deepsea shipping'!J239</f>
        <v>n/a</v>
      </c>
      <c r="BD24" s="49" t="str">
        <f>'1.1 deepsea shipping'!K239</f>
        <v>n/a</v>
      </c>
      <c r="BE24" s="163" t="str">
        <f t="shared" si="15"/>
        <v>n/a</v>
      </c>
      <c r="BG24" s="777" t="s">
        <v>176</v>
      </c>
      <c r="BH24" s="49">
        <v>5222</v>
      </c>
      <c r="BI24" s="49" t="s">
        <v>181</v>
      </c>
      <c r="BJ24" s="54">
        <f>'1.1 deepsea shipping'!I240</f>
        <v>2478</v>
      </c>
      <c r="BK24" s="54">
        <f>'1.1 deepsea shipping'!J240</f>
        <v>2480</v>
      </c>
      <c r="BL24" s="54">
        <f>'1.1 deepsea shipping'!K240</f>
        <v>2445</v>
      </c>
      <c r="BM24" s="49">
        <f t="shared" si="16"/>
        <v>2445</v>
      </c>
      <c r="BO24" s="777" t="s">
        <v>176</v>
      </c>
      <c r="BP24" s="49">
        <v>5222</v>
      </c>
      <c r="BQ24" s="49" t="s">
        <v>181</v>
      </c>
      <c r="BR24" s="54">
        <f>'1.1 deepsea shipping'!I241</f>
        <v>21904</v>
      </c>
      <c r="BS24" s="217">
        <f>'1.1 deepsea shipping'!J241</f>
        <v>19484</v>
      </c>
      <c r="BT24" s="54">
        <f>'1.1 deepsea shipping'!K241</f>
        <v>20006</v>
      </c>
      <c r="BU24" s="49">
        <f t="shared" si="17"/>
        <v>20006</v>
      </c>
    </row>
    <row r="25" spans="1:73" x14ac:dyDescent="0.25">
      <c r="A25" s="777"/>
      <c r="B25" s="49">
        <v>5224</v>
      </c>
      <c r="C25" s="49" t="s">
        <v>182</v>
      </c>
      <c r="D25" s="54">
        <f>'1.1 deepsea shipping'!I120</f>
        <v>7639</v>
      </c>
      <c r="E25" s="54">
        <f>'1.1 deepsea shipping'!J120</f>
        <v>6295</v>
      </c>
      <c r="F25" s="217">
        <f>'1.1 deepsea shipping'!K120</f>
        <v>5224</v>
      </c>
      <c r="G25" s="49">
        <f t="shared" si="9"/>
        <v>5224</v>
      </c>
      <c r="K25" s="777"/>
      <c r="L25" s="49">
        <v>5224</v>
      </c>
      <c r="M25" s="49" t="s">
        <v>182</v>
      </c>
      <c r="N25" s="54">
        <f>'1.1 deepsea shipping'!I121</f>
        <v>19466</v>
      </c>
      <c r="O25" s="54">
        <f>'1.1 deepsea shipping'!J121</f>
        <v>15427</v>
      </c>
      <c r="P25" s="54">
        <f>'1.1 deepsea shipping'!K121</f>
        <v>20525</v>
      </c>
      <c r="Q25" s="54">
        <f t="shared" si="10"/>
        <v>20525</v>
      </c>
      <c r="S25" s="777"/>
      <c r="T25" s="49">
        <v>5224</v>
      </c>
      <c r="U25" s="49" t="s">
        <v>182</v>
      </c>
      <c r="V25" s="54">
        <f>'1.1 deepsea shipping'!I122</f>
        <v>12267</v>
      </c>
      <c r="W25" s="54">
        <f>'1.1 deepsea shipping'!J122</f>
        <v>10989</v>
      </c>
      <c r="X25" s="54">
        <f>'1.1 deepsea shipping'!K122</f>
        <v>10666</v>
      </c>
      <c r="Y25" s="49">
        <f t="shared" si="11"/>
        <v>10666</v>
      </c>
      <c r="AA25" s="777"/>
      <c r="AB25" s="49">
        <v>5224</v>
      </c>
      <c r="AC25" s="49" t="s">
        <v>182</v>
      </c>
      <c r="AD25" s="54">
        <f>'1.1 deepsea shipping'!I123</f>
        <v>762</v>
      </c>
      <c r="AE25" s="54">
        <f>'1.1 deepsea shipping'!J123</f>
        <v>796</v>
      </c>
      <c r="AF25" s="217">
        <f>'1.1 deepsea shipping'!K123</f>
        <v>815</v>
      </c>
      <c r="AG25" s="49">
        <f t="shared" si="12"/>
        <v>815</v>
      </c>
      <c r="AI25" s="777"/>
      <c r="AJ25" s="49">
        <v>5224</v>
      </c>
      <c r="AK25" s="49" t="s">
        <v>182</v>
      </c>
      <c r="AL25" s="54">
        <f>'1.1 deepsea shipping'!I127</f>
        <v>18934</v>
      </c>
      <c r="AM25" s="54">
        <f>'1.1 deepsea shipping'!J127</f>
        <v>17237</v>
      </c>
      <c r="AN25" s="54">
        <f>'1.1 deepsea shipping'!K127</f>
        <v>16289</v>
      </c>
      <c r="AO25" s="163">
        <f t="shared" si="13"/>
        <v>16289</v>
      </c>
      <c r="AQ25" s="777"/>
      <c r="AR25" s="49">
        <v>5224</v>
      </c>
      <c r="AS25" s="49" t="s">
        <v>182</v>
      </c>
      <c r="AT25" s="54" t="str">
        <f>'1.1 deepsea shipping'!I128</f>
        <v>n/a</v>
      </c>
      <c r="AU25" s="54" t="str">
        <f>'1.1 deepsea shipping'!J128</f>
        <v>n/a</v>
      </c>
      <c r="AV25" s="54">
        <f>'1.1 deepsea shipping'!K128</f>
        <v>16118</v>
      </c>
      <c r="AW25" s="49">
        <f t="shared" si="14"/>
        <v>16118</v>
      </c>
      <c r="AY25" s="777"/>
      <c r="AZ25" s="49">
        <v>5224</v>
      </c>
      <c r="BA25" s="49" t="s">
        <v>182</v>
      </c>
      <c r="BB25" s="54" t="str">
        <f>'1.1 deepsea shipping'!I129</f>
        <v>n/a</v>
      </c>
      <c r="BC25" s="54" t="str">
        <f>'1.1 deepsea shipping'!J129</f>
        <v>n/a</v>
      </c>
      <c r="BD25" s="54" t="str">
        <f>'1.1 deepsea shipping'!K129</f>
        <v>n/a</v>
      </c>
      <c r="BE25" s="163" t="str">
        <f t="shared" si="15"/>
        <v>n/a</v>
      </c>
      <c r="BG25" s="777"/>
      <c r="BH25" s="49">
        <v>5224</v>
      </c>
      <c r="BI25" s="49" t="s">
        <v>182</v>
      </c>
      <c r="BJ25" s="54">
        <f>'1.1 deepsea shipping'!I130</f>
        <v>1501</v>
      </c>
      <c r="BK25" s="54">
        <f>'1.1 deepsea shipping'!J130</f>
        <v>1530</v>
      </c>
      <c r="BL25" s="54">
        <f>'1.1 deepsea shipping'!K130</f>
        <v>1597</v>
      </c>
      <c r="BM25" s="49">
        <f t="shared" si="16"/>
        <v>1597</v>
      </c>
      <c r="BO25" s="777"/>
      <c r="BP25" s="49">
        <v>5224</v>
      </c>
      <c r="BQ25" s="49" t="s">
        <v>182</v>
      </c>
      <c r="BR25" s="54">
        <f>'1.1 deepsea shipping'!I131</f>
        <v>7348</v>
      </c>
      <c r="BS25" s="217">
        <f>'1.1 deepsea shipping'!J131</f>
        <v>6879</v>
      </c>
      <c r="BT25" s="54">
        <f>'1.1 deepsea shipping'!K131</f>
        <v>8329</v>
      </c>
      <c r="BU25" s="49">
        <f t="shared" si="17"/>
        <v>8329</v>
      </c>
    </row>
    <row r="26" spans="1:73" x14ac:dyDescent="0.25">
      <c r="A26" s="777"/>
      <c r="B26" s="49">
        <v>5210</v>
      </c>
      <c r="C26" s="49" t="s">
        <v>183</v>
      </c>
      <c r="D26" s="54">
        <f>'1.1 deepsea shipping'!I175</f>
        <v>8659</v>
      </c>
      <c r="E26" s="54">
        <f>'1.1 deepsea shipping'!J175</f>
        <v>8040</v>
      </c>
      <c r="F26" s="217">
        <f>'1.1 deepsea shipping'!K175</f>
        <v>10574</v>
      </c>
      <c r="G26" s="49">
        <f t="shared" si="9"/>
        <v>10574</v>
      </c>
      <c r="K26" s="777"/>
      <c r="L26" s="49">
        <v>5210</v>
      </c>
      <c r="M26" s="49" t="s">
        <v>183</v>
      </c>
      <c r="N26" s="54">
        <f>'1.1 deepsea shipping'!I176</f>
        <v>51031</v>
      </c>
      <c r="O26" s="54">
        <f>'1.1 deepsea shipping'!J176</f>
        <v>65866</v>
      </c>
      <c r="P26" s="54">
        <f>'1.1 deepsea shipping'!K176</f>
        <v>66767</v>
      </c>
      <c r="Q26" s="54">
        <f t="shared" si="10"/>
        <v>66767</v>
      </c>
      <c r="S26" s="777"/>
      <c r="T26" s="49">
        <v>5210</v>
      </c>
      <c r="U26" s="49" t="s">
        <v>183</v>
      </c>
      <c r="V26" s="54">
        <f>'1.1 deepsea shipping'!I177</f>
        <v>12296</v>
      </c>
      <c r="W26" s="54">
        <f>'1.1 deepsea shipping'!J177</f>
        <v>13237</v>
      </c>
      <c r="X26" s="54">
        <f>'1.1 deepsea shipping'!K177</f>
        <v>14483</v>
      </c>
      <c r="Y26" s="49">
        <f t="shared" si="11"/>
        <v>14483</v>
      </c>
      <c r="AA26" s="777"/>
      <c r="AB26" s="49">
        <v>5210</v>
      </c>
      <c r="AC26" s="49" t="s">
        <v>183</v>
      </c>
      <c r="AD26" s="54">
        <f>'1.1 deepsea shipping'!I178</f>
        <v>1563</v>
      </c>
      <c r="AE26" s="54">
        <f>'1.1 deepsea shipping'!J178</f>
        <v>1491</v>
      </c>
      <c r="AF26" s="217">
        <f>'1.1 deepsea shipping'!K178</f>
        <v>1567</v>
      </c>
      <c r="AG26" s="49">
        <f t="shared" si="12"/>
        <v>1567</v>
      </c>
      <c r="AI26" s="777"/>
      <c r="AJ26" s="49">
        <v>5210</v>
      </c>
      <c r="AK26" s="49" t="s">
        <v>183</v>
      </c>
      <c r="AL26" s="54">
        <f>'1.1 deepsea shipping'!I182</f>
        <v>25005</v>
      </c>
      <c r="AM26" s="54">
        <f>'1.1 deepsea shipping'!J182</f>
        <v>23359</v>
      </c>
      <c r="AN26" s="54">
        <f>'1.1 deepsea shipping'!K182</f>
        <v>24472</v>
      </c>
      <c r="AO26" s="163">
        <f t="shared" si="13"/>
        <v>24472</v>
      </c>
      <c r="AQ26" s="777"/>
      <c r="AR26" s="49">
        <v>5210</v>
      </c>
      <c r="AS26" s="49" t="s">
        <v>183</v>
      </c>
      <c r="AT26" s="49" t="str">
        <f>'1.1 deepsea shipping'!I183</f>
        <v>n/a</v>
      </c>
      <c r="AU26" s="49" t="str">
        <f>'1.1 deepsea shipping'!J183</f>
        <v>n/a</v>
      </c>
      <c r="AV26" s="49">
        <f>'1.1 deepsea shipping'!K183</f>
        <v>58221</v>
      </c>
      <c r="AW26" s="49">
        <f t="shared" si="14"/>
        <v>58221</v>
      </c>
      <c r="AY26" s="777"/>
      <c r="AZ26" s="49">
        <v>5210</v>
      </c>
      <c r="BA26" s="49" t="s">
        <v>183</v>
      </c>
      <c r="BB26" s="54">
        <f>'1.1 deepsea shipping'!I184</f>
        <v>2532</v>
      </c>
      <c r="BC26" s="54">
        <f>'1.1 deepsea shipping'!J184</f>
        <v>2110</v>
      </c>
      <c r="BD26" s="54">
        <f>'1.1 deepsea shipping'!K184</f>
        <v>2893</v>
      </c>
      <c r="BE26" s="163">
        <f t="shared" si="15"/>
        <v>2893</v>
      </c>
      <c r="BG26" s="777"/>
      <c r="BH26" s="49">
        <v>5210</v>
      </c>
      <c r="BI26" s="49" t="s">
        <v>183</v>
      </c>
      <c r="BJ26" s="54">
        <f>'1.1 deepsea shipping'!I185</f>
        <v>2176</v>
      </c>
      <c r="BK26" s="54">
        <f>'1.1 deepsea shipping'!J185</f>
        <v>2279</v>
      </c>
      <c r="BL26" s="54">
        <f>'1.1 deepsea shipping'!K185</f>
        <v>2674</v>
      </c>
      <c r="BM26" s="49">
        <f t="shared" si="16"/>
        <v>2674</v>
      </c>
      <c r="BO26" s="777"/>
      <c r="BP26" s="49">
        <v>5210</v>
      </c>
      <c r="BQ26" s="49" t="s">
        <v>183</v>
      </c>
      <c r="BR26" s="54">
        <f>'1.1 deepsea shipping'!I186</f>
        <v>102677</v>
      </c>
      <c r="BS26" s="217">
        <f>'1.1 deepsea shipping'!J186</f>
        <v>99760</v>
      </c>
      <c r="BT26" s="54">
        <f>'1.1 deepsea shipping'!K186</f>
        <v>107004</v>
      </c>
      <c r="BU26" s="49">
        <f t="shared" si="17"/>
        <v>107004</v>
      </c>
    </row>
    <row r="27" spans="1:73" x14ac:dyDescent="0.25">
      <c r="A27" s="776" t="s">
        <v>73</v>
      </c>
      <c r="B27" s="776"/>
      <c r="C27" s="776"/>
      <c r="D27" s="55">
        <f>SUM(D20:D26)</f>
        <v>20002</v>
      </c>
      <c r="E27" s="55">
        <f>SUM(E20:E26)</f>
        <v>19942</v>
      </c>
      <c r="F27" s="218">
        <f>SUM(F20:F26)</f>
        <v>16656</v>
      </c>
      <c r="G27" s="55">
        <f>SUM(G20:G26)</f>
        <v>21878</v>
      </c>
      <c r="K27" s="776" t="s">
        <v>73</v>
      </c>
      <c r="L27" s="776"/>
      <c r="M27" s="776"/>
      <c r="N27" s="55">
        <f>SUM(N20:N26)</f>
        <v>125006</v>
      </c>
      <c r="O27" s="55">
        <f>SUM(O20:O26)</f>
        <v>133926</v>
      </c>
      <c r="P27" s="55">
        <f>SUM(P20:P26)</f>
        <v>137392</v>
      </c>
      <c r="Q27" s="55">
        <f>SUM(Q20:Q26)</f>
        <v>137392</v>
      </c>
      <c r="S27" s="776" t="s">
        <v>73</v>
      </c>
      <c r="T27" s="776"/>
      <c r="U27" s="776"/>
      <c r="V27" s="55">
        <f>SUM(V20:V26)</f>
        <v>45562</v>
      </c>
      <c r="W27" s="55">
        <f>SUM(W20:W26)</f>
        <v>50445</v>
      </c>
      <c r="X27" s="55">
        <f>SUM(X20:X26)</f>
        <v>49212</v>
      </c>
      <c r="Y27" s="55">
        <f>SUM(Y20:Y26)</f>
        <v>49212</v>
      </c>
      <c r="AA27" s="776" t="s">
        <v>73</v>
      </c>
      <c r="AB27" s="776"/>
      <c r="AC27" s="776"/>
      <c r="AD27" s="55">
        <f>SUM(AD20:AD26)</f>
        <v>30809</v>
      </c>
      <c r="AE27" s="55">
        <f>SUM(AE20:AE26)</f>
        <v>30030</v>
      </c>
      <c r="AF27" s="218">
        <f>SUM(AF20:AF26)</f>
        <v>30719</v>
      </c>
      <c r="AG27" s="55">
        <f t="shared" si="12"/>
        <v>30719</v>
      </c>
      <c r="AI27" s="776" t="s">
        <v>73</v>
      </c>
      <c r="AJ27" s="776"/>
      <c r="AK27" s="776"/>
      <c r="AL27" s="55">
        <f>SUM(AL20:AL26)</f>
        <v>52171</v>
      </c>
      <c r="AM27" s="55">
        <f>SUM(AM20:AM26)</f>
        <v>48014</v>
      </c>
      <c r="AN27" s="55">
        <f>SUM(AN20:AN26)</f>
        <v>47852</v>
      </c>
      <c r="AO27" s="163">
        <f>SUM(AO20:AO26)</f>
        <v>47852</v>
      </c>
      <c r="AQ27" s="776" t="s">
        <v>73</v>
      </c>
      <c r="AR27" s="776"/>
      <c r="AS27" s="776"/>
      <c r="AT27" s="55">
        <f>SUM(AT20:AT26)</f>
        <v>3243</v>
      </c>
      <c r="AU27" s="55">
        <f>SUM(AU20:AU26)</f>
        <v>2839</v>
      </c>
      <c r="AV27" s="55">
        <f>SUM(AV20:AV26)</f>
        <v>94629</v>
      </c>
      <c r="AW27" s="55">
        <f>SUM(AW20:AW26)</f>
        <v>94629</v>
      </c>
      <c r="AY27" s="776" t="s">
        <v>73</v>
      </c>
      <c r="AZ27" s="776"/>
      <c r="BA27" s="776"/>
      <c r="BB27" s="55">
        <f>SUM(BB20:BB26)</f>
        <v>2532</v>
      </c>
      <c r="BC27" s="55">
        <f>SUM(BC20:BC26)</f>
        <v>2110</v>
      </c>
      <c r="BD27" s="55">
        <f>SUM(BD20:BD26)</f>
        <v>2893</v>
      </c>
      <c r="BE27" s="163">
        <f>SUM(BE20:BE26)</f>
        <v>2893</v>
      </c>
      <c r="BG27" s="776" t="s">
        <v>73</v>
      </c>
      <c r="BH27" s="776"/>
      <c r="BI27" s="776"/>
      <c r="BJ27" s="55">
        <f>SUM(BJ20:BJ26)</f>
        <v>7529</v>
      </c>
      <c r="BK27" s="55">
        <f>SUM(BK20:BK26)</f>
        <v>7077</v>
      </c>
      <c r="BL27" s="55">
        <f>SUM(BL20:BL26)</f>
        <v>8088</v>
      </c>
      <c r="BM27" s="55">
        <f>SUM(BM20:BM26)</f>
        <v>8088</v>
      </c>
      <c r="BO27" s="776" t="s">
        <v>73</v>
      </c>
      <c r="BP27" s="776"/>
      <c r="BQ27" s="776"/>
      <c r="BR27" s="55">
        <f>SUM(BR20:BR26)</f>
        <v>145582</v>
      </c>
      <c r="BS27" s="218">
        <f>SUM(BS20:BS26)</f>
        <v>136541</v>
      </c>
      <c r="BT27" s="55">
        <f>SUM(BT20:BT26)</f>
        <v>136814</v>
      </c>
      <c r="BU27" s="55">
        <f>SUM(BU20:BU26)</f>
        <v>151308</v>
      </c>
    </row>
    <row r="28" spans="1:73" x14ac:dyDescent="0.25">
      <c r="G28"/>
    </row>
    <row r="29" spans="1:73" x14ac:dyDescent="0.25">
      <c r="B29" s="9"/>
      <c r="C29" s="9"/>
      <c r="D29" s="9"/>
      <c r="E29" s="9"/>
      <c r="G29"/>
    </row>
    <row r="30" spans="1:73" x14ac:dyDescent="0.25">
      <c r="G30"/>
    </row>
    <row r="31" spans="1:73" s="56" customFormat="1" x14ac:dyDescent="0.25">
      <c r="AI31" s="57"/>
    </row>
    <row r="32" spans="1:73" ht="18.75" x14ac:dyDescent="0.3">
      <c r="A32" s="790" t="s">
        <v>3987</v>
      </c>
      <c r="B32" s="790"/>
      <c r="C32" s="790"/>
      <c r="D32" s="790"/>
      <c r="E32" s="790"/>
      <c r="G32"/>
      <c r="AI32" s="58" t="s">
        <v>189</v>
      </c>
    </row>
    <row r="33" spans="1:87" s="9" customFormat="1" ht="18.75" x14ac:dyDescent="0.3">
      <c r="A33" s="790" t="s">
        <v>3989</v>
      </c>
      <c r="B33" s="790"/>
      <c r="C33" s="790"/>
      <c r="D33" s="790"/>
      <c r="E33" s="790"/>
      <c r="AI33" s="58"/>
    </row>
    <row r="34" spans="1:87" s="9" customFormat="1" ht="18.75" x14ac:dyDescent="0.3">
      <c r="A34"/>
      <c r="AI34" s="58"/>
    </row>
    <row r="35" spans="1:87" ht="18.75" x14ac:dyDescent="0.3">
      <c r="A35" s="53" t="s">
        <v>78</v>
      </c>
      <c r="G35"/>
      <c r="AI35" s="59" t="s">
        <v>187</v>
      </c>
    </row>
    <row r="36" spans="1:87" x14ac:dyDescent="0.25">
      <c r="A36" s="9"/>
      <c r="G36"/>
    </row>
    <row r="37" spans="1:87" s="9" customFormat="1" x14ac:dyDescent="0.25">
      <c r="A37" s="47" t="s">
        <v>7</v>
      </c>
      <c r="K37" s="47" t="s">
        <v>136</v>
      </c>
      <c r="S37" s="47" t="s">
        <v>57</v>
      </c>
      <c r="AA37" s="47" t="s">
        <v>59</v>
      </c>
      <c r="AI37" s="50" t="s">
        <v>11</v>
      </c>
      <c r="AQ37" s="47" t="s">
        <v>13</v>
      </c>
      <c r="AY37" s="47" t="s">
        <v>15</v>
      </c>
      <c r="BG37" s="47" t="s">
        <v>63</v>
      </c>
      <c r="BO37" s="47" t="s">
        <v>77</v>
      </c>
    </row>
    <row r="38" spans="1:87" x14ac:dyDescent="0.25">
      <c r="A38" s="60" t="s">
        <v>194</v>
      </c>
      <c r="C38" s="61" t="s">
        <v>3985</v>
      </c>
      <c r="D38" s="61">
        <v>2008</v>
      </c>
      <c r="E38" s="61">
        <v>2009</v>
      </c>
      <c r="F38" s="220">
        <v>2010</v>
      </c>
      <c r="G38" s="209" t="s">
        <v>4202</v>
      </c>
      <c r="K38" s="60" t="s">
        <v>194</v>
      </c>
      <c r="L38" s="61" t="s">
        <v>195</v>
      </c>
      <c r="M38" s="61" t="s">
        <v>3985</v>
      </c>
      <c r="N38" s="61">
        <v>2008</v>
      </c>
      <c r="O38" s="61">
        <v>2009</v>
      </c>
      <c r="P38" s="220">
        <v>2010</v>
      </c>
      <c r="Q38" s="209" t="s">
        <v>4202</v>
      </c>
      <c r="S38" s="60" t="s">
        <v>194</v>
      </c>
      <c r="T38" s="61" t="s">
        <v>195</v>
      </c>
      <c r="U38" s="61"/>
      <c r="V38" s="61">
        <v>2088</v>
      </c>
      <c r="W38" s="61">
        <v>2009</v>
      </c>
      <c r="X38" s="220">
        <v>2010</v>
      </c>
      <c r="Y38" s="209" t="s">
        <v>4202</v>
      </c>
      <c r="AA38" s="60" t="s">
        <v>194</v>
      </c>
      <c r="AB38" s="61" t="s">
        <v>195</v>
      </c>
      <c r="AC38" s="61"/>
      <c r="AD38" s="61">
        <v>2008</v>
      </c>
      <c r="AE38" s="61">
        <v>2009</v>
      </c>
      <c r="AF38" s="220">
        <v>2010</v>
      </c>
      <c r="AG38" s="209" t="s">
        <v>4202</v>
      </c>
      <c r="AI38" s="60" t="s">
        <v>194</v>
      </c>
      <c r="AJ38" s="61" t="s">
        <v>195</v>
      </c>
      <c r="AK38" s="61"/>
      <c r="AL38" s="61">
        <v>2008</v>
      </c>
      <c r="AM38" s="61">
        <v>2009</v>
      </c>
      <c r="AN38" s="220">
        <v>2010</v>
      </c>
      <c r="AO38" s="209" t="s">
        <v>4202</v>
      </c>
      <c r="AQ38" s="60" t="s">
        <v>194</v>
      </c>
      <c r="AR38" s="61" t="s">
        <v>195</v>
      </c>
      <c r="AS38" s="61"/>
      <c r="AT38" s="61">
        <v>2008</v>
      </c>
      <c r="AU38" s="61">
        <v>2009</v>
      </c>
      <c r="AV38" s="220">
        <v>2010</v>
      </c>
      <c r="AW38" s="209" t="s">
        <v>4202</v>
      </c>
      <c r="AY38" s="60" t="s">
        <v>194</v>
      </c>
      <c r="AZ38" s="61" t="s">
        <v>195</v>
      </c>
      <c r="BA38" s="61"/>
      <c r="BB38" s="61">
        <v>2008</v>
      </c>
      <c r="BC38" s="61">
        <v>2009</v>
      </c>
      <c r="BD38" s="61">
        <v>2010</v>
      </c>
      <c r="BE38" s="12" t="s">
        <v>4202</v>
      </c>
      <c r="BG38" s="60" t="s">
        <v>194</v>
      </c>
      <c r="BH38" s="61" t="s">
        <v>195</v>
      </c>
      <c r="BI38" s="61"/>
      <c r="BJ38" s="61">
        <v>2008</v>
      </c>
      <c r="BK38" s="61">
        <v>2009</v>
      </c>
      <c r="BL38" s="220">
        <v>2010</v>
      </c>
      <c r="BM38" s="209" t="s">
        <v>4202</v>
      </c>
      <c r="BO38" s="60" t="s">
        <v>194</v>
      </c>
      <c r="BP38" s="61" t="s">
        <v>195</v>
      </c>
      <c r="BQ38" s="61"/>
      <c r="BR38" s="61">
        <v>2008</v>
      </c>
      <c r="BS38" s="61">
        <v>2009</v>
      </c>
      <c r="BT38" s="220">
        <v>2010</v>
      </c>
      <c r="BU38" s="209" t="s">
        <v>4202</v>
      </c>
    </row>
    <row r="39" spans="1:87" x14ac:dyDescent="0.25">
      <c r="A39" s="49" t="s">
        <v>190</v>
      </c>
      <c r="C39" s="49" t="s">
        <v>196</v>
      </c>
      <c r="D39" s="54">
        <f>'support data for function 1'!C13</f>
        <v>672</v>
      </c>
      <c r="E39" s="54">
        <f>'support data for function 1'!D13</f>
        <v>566</v>
      </c>
      <c r="F39" s="217">
        <f>'support data for function 1'!E13</f>
        <v>611</v>
      </c>
      <c r="G39" s="219">
        <f>IF(F39="n/a",IF(E39="n/a",D39,E39),F39)</f>
        <v>611</v>
      </c>
      <c r="K39" s="49" t="s">
        <v>190</v>
      </c>
      <c r="L39" s="49" t="s">
        <v>191</v>
      </c>
      <c r="M39" s="49" t="s">
        <v>196</v>
      </c>
      <c r="N39" s="54">
        <f>'support data for function 1'!C14</f>
        <v>20124</v>
      </c>
      <c r="O39" s="54">
        <f>'support data for function 1'!D14</f>
        <v>19965</v>
      </c>
      <c r="P39" s="217">
        <f>'support data for function 1'!E14</f>
        <v>19968</v>
      </c>
      <c r="Q39" s="219">
        <f>IF(P39="n/a",IF(O39="n/a",N39,O39),P39)</f>
        <v>19968</v>
      </c>
      <c r="S39" s="49" t="s">
        <v>190</v>
      </c>
      <c r="T39" s="49" t="s">
        <v>191</v>
      </c>
      <c r="U39" s="49" t="s">
        <v>196</v>
      </c>
      <c r="V39" s="54">
        <f>'support data for function 1'!C15</f>
        <v>1959</v>
      </c>
      <c r="W39" s="54">
        <f>'support data for function 1'!D15</f>
        <v>1741</v>
      </c>
      <c r="X39" s="217">
        <f>'support data for function 1'!E15</f>
        <v>1997</v>
      </c>
      <c r="Y39" s="219">
        <f>IF(X39="n/a",IF(W39="n/a",V39,W39),X39)</f>
        <v>1997</v>
      </c>
      <c r="AA39" s="49" t="s">
        <v>190</v>
      </c>
      <c r="AB39" s="49" t="s">
        <v>191</v>
      </c>
      <c r="AC39" s="49" t="s">
        <v>196</v>
      </c>
      <c r="AD39" s="54">
        <f>'support data for function 1'!C16</f>
        <v>6133</v>
      </c>
      <c r="AE39" s="54">
        <f>'support data for function 1'!D16</f>
        <v>5633</v>
      </c>
      <c r="AF39" s="217">
        <f>'support data for function 1'!E16</f>
        <v>5724</v>
      </c>
      <c r="AG39" s="219">
        <f>IF(AF39="n/a",IF(AE39="n/a",AD39,AE39),AF39)</f>
        <v>5724</v>
      </c>
      <c r="AI39" s="49" t="s">
        <v>190</v>
      </c>
      <c r="AJ39" s="49" t="s">
        <v>191</v>
      </c>
      <c r="AK39" s="49" t="s">
        <v>196</v>
      </c>
      <c r="AL39" s="54">
        <f>'support data for function 1'!C20</f>
        <v>13778</v>
      </c>
      <c r="AM39" s="54">
        <f>'support data for function 1'!D20</f>
        <v>13239</v>
      </c>
      <c r="AN39" s="217">
        <f>'support data for function 1'!E20</f>
        <v>12800</v>
      </c>
      <c r="AO39" s="219">
        <f>IF(AN39="n/a",IF(AM39="n/a",AL39,AM39),AN39)</f>
        <v>12800</v>
      </c>
      <c r="AQ39" s="49" t="s">
        <v>190</v>
      </c>
      <c r="AR39" s="49" t="s">
        <v>191</v>
      </c>
      <c r="AS39" s="49" t="s">
        <v>196</v>
      </c>
      <c r="AT39" s="54">
        <f>'support data for function 1'!C21</f>
        <v>25437</v>
      </c>
      <c r="AU39" s="54">
        <f>'support data for function 1'!D21</f>
        <v>24138</v>
      </c>
      <c r="AV39" s="217">
        <f>'support data for function 1'!E21</f>
        <v>24787</v>
      </c>
      <c r="AW39" s="219">
        <f>IF(AV39="n/a",IF(AU39="n/a",AT39,AU39),AV39)</f>
        <v>24787</v>
      </c>
      <c r="AY39" s="49" t="s">
        <v>190</v>
      </c>
      <c r="AZ39" s="49" t="s">
        <v>191</v>
      </c>
      <c r="BA39" s="49" t="s">
        <v>196</v>
      </c>
      <c r="BB39" s="54">
        <f>'support data for function 1'!C22</f>
        <v>1965</v>
      </c>
      <c r="BC39" s="54">
        <f>'support data for function 1'!D22</f>
        <v>2875</v>
      </c>
      <c r="BD39" s="54">
        <f>'support data for function 1'!E22</f>
        <v>3079</v>
      </c>
      <c r="BE39" s="163">
        <f>IF(BD39="n/a",IF(BC39="n/a",BB39,BC39),BD39)</f>
        <v>3079</v>
      </c>
      <c r="BG39" s="49" t="s">
        <v>190</v>
      </c>
      <c r="BH39" s="49" t="s">
        <v>191</v>
      </c>
      <c r="BI39" s="49" t="s">
        <v>196</v>
      </c>
      <c r="BJ39" s="54">
        <f>'support data for function 1'!C23</f>
        <v>334</v>
      </c>
      <c r="BK39" s="54">
        <f>'support data for function 1'!D23</f>
        <v>388</v>
      </c>
      <c r="BL39" s="217">
        <f>'support data for function 1'!E23</f>
        <v>336</v>
      </c>
      <c r="BM39" s="219">
        <f>IF(BL39="n/a",IF(BK39="n/a",BJ39,BK39),BL39)</f>
        <v>336</v>
      </c>
      <c r="BO39" s="49" t="s">
        <v>190</v>
      </c>
      <c r="BP39" s="49" t="s">
        <v>191</v>
      </c>
      <c r="BQ39" s="49" t="s">
        <v>196</v>
      </c>
      <c r="BR39" s="54">
        <f>'support data for function 1'!C24</f>
        <v>25947</v>
      </c>
      <c r="BS39" s="54">
        <f>'support data for function 1'!D24</f>
        <v>24712</v>
      </c>
      <c r="BT39" s="217">
        <f>'support data for function 1'!E24</f>
        <v>25006</v>
      </c>
      <c r="BU39" s="219">
        <f>IF(BT39="n/a",IF(BS39="n/a",BR39,BS39),BT39)</f>
        <v>25006</v>
      </c>
    </row>
    <row r="40" spans="1:87" x14ac:dyDescent="0.25">
      <c r="A40" s="49" t="s">
        <v>193</v>
      </c>
      <c r="C40" s="49" t="s">
        <v>196</v>
      </c>
      <c r="D40" s="54">
        <f>'support data for function 1'!J13</f>
        <v>799</v>
      </c>
      <c r="E40" s="54">
        <f>'support data for function 1'!K13</f>
        <v>751</v>
      </c>
      <c r="F40" s="217">
        <f>'support data for function 1'!L13</f>
        <v>829</v>
      </c>
      <c r="G40" s="219">
        <f>IF(F40="n/a",IF(E40="n/a",D40,E40),F40)</f>
        <v>829</v>
      </c>
      <c r="K40" s="49" t="s">
        <v>193</v>
      </c>
      <c r="L40" s="49" t="s">
        <v>192</v>
      </c>
      <c r="M40" s="49" t="s">
        <v>192</v>
      </c>
      <c r="N40" s="54">
        <f>'support data for function 1'!J14</f>
        <v>28945</v>
      </c>
      <c r="O40" s="54">
        <f>'support data for function 1'!K14</f>
        <v>29573</v>
      </c>
      <c r="P40" s="217">
        <f>'support data for function 1'!L14</f>
        <v>28780</v>
      </c>
      <c r="Q40" s="219">
        <f>IF(P40="n/a",IF(O40="n/a",N40,O40),P40)</f>
        <v>28780</v>
      </c>
      <c r="S40" s="49" t="s">
        <v>193</v>
      </c>
      <c r="T40" s="49" t="s">
        <v>192</v>
      </c>
      <c r="U40" s="49" t="s">
        <v>196</v>
      </c>
      <c r="V40" s="54">
        <f>'support data for function 1'!J15</f>
        <v>1959</v>
      </c>
      <c r="W40" s="54">
        <f>'support data for function 1'!K15</f>
        <v>1632</v>
      </c>
      <c r="X40" s="217">
        <f>'support data for function 1'!L15</f>
        <v>1994</v>
      </c>
      <c r="Y40" s="219">
        <f>IF(X40="n/a",IF(W40="n/a",V40,W40),X40)</f>
        <v>1994</v>
      </c>
      <c r="AA40" s="49" t="s">
        <v>193</v>
      </c>
      <c r="AB40" s="49" t="s">
        <v>192</v>
      </c>
      <c r="AC40" s="49" t="s">
        <v>196</v>
      </c>
      <c r="AD40" s="54">
        <f>'support data for function 1'!J16</f>
        <v>6208</v>
      </c>
      <c r="AE40" s="54">
        <f>'support data for function 1'!K16</f>
        <v>5728</v>
      </c>
      <c r="AF40" s="217">
        <f>'support data for function 1'!L16</f>
        <v>5876</v>
      </c>
      <c r="AG40" s="219">
        <f>IF(AF40="n/a",IF(AE40="n/a",AD40,AE40),AF40)</f>
        <v>5876</v>
      </c>
      <c r="AI40" s="49" t="s">
        <v>193</v>
      </c>
      <c r="AJ40" s="49" t="s">
        <v>192</v>
      </c>
      <c r="AK40" s="49" t="s">
        <v>196</v>
      </c>
      <c r="AL40" s="54">
        <f>'support data for function 1'!J20</f>
        <v>22478</v>
      </c>
      <c r="AM40" s="54">
        <f>'support data for function 1'!K20</f>
        <v>21458</v>
      </c>
      <c r="AN40" s="217">
        <f>'support data for function 1'!L20</f>
        <v>21215</v>
      </c>
      <c r="AO40" s="219">
        <f>IF(AN40="n/a",IF(AM40="n/a",AL40,AM40),AN40)</f>
        <v>21215</v>
      </c>
      <c r="AQ40" s="49" t="s">
        <v>193</v>
      </c>
      <c r="AR40" s="49" t="s">
        <v>192</v>
      </c>
      <c r="AS40" s="49" t="s">
        <v>196</v>
      </c>
      <c r="AT40" s="54">
        <f>'support data for function 1'!J21</f>
        <v>26813</v>
      </c>
      <c r="AU40" s="54">
        <f>'support data for function 1'!K21</f>
        <v>25067</v>
      </c>
      <c r="AV40" s="217">
        <f>'support data for function 1'!L21</f>
        <v>27218</v>
      </c>
      <c r="AW40" s="219">
        <f>IF(AV40="n/a",IF(AU40="n/a",AT40,AU40),AV40)</f>
        <v>27218</v>
      </c>
      <c r="AY40" s="49" t="s">
        <v>193</v>
      </c>
      <c r="AZ40" s="49" t="s">
        <v>192</v>
      </c>
      <c r="BA40" s="49" t="s">
        <v>196</v>
      </c>
      <c r="BB40" s="54">
        <f>'support data for function 1'!J22</f>
        <v>3108</v>
      </c>
      <c r="BC40" s="54">
        <f>'support data for function 1'!K22</f>
        <v>2878</v>
      </c>
      <c r="BD40" s="54">
        <f>'support data for function 1'!L22</f>
        <v>3089</v>
      </c>
      <c r="BE40" s="163">
        <f>IF(BD40="n/a",IF(BC40="n/a",BB40,BC40),BD40)</f>
        <v>3089</v>
      </c>
      <c r="BG40" s="49" t="s">
        <v>193</v>
      </c>
      <c r="BH40" s="49" t="s">
        <v>192</v>
      </c>
      <c r="BI40" s="49" t="s">
        <v>196</v>
      </c>
      <c r="BJ40" s="54">
        <f>'support data for function 1'!J23</f>
        <v>762</v>
      </c>
      <c r="BK40" s="54">
        <f>'support data for function 1'!K23</f>
        <v>833</v>
      </c>
      <c r="BL40" s="217">
        <f>'support data for function 1'!L23</f>
        <v>701</v>
      </c>
      <c r="BM40" s="219">
        <f>IF(BL40="n/a",IF(BK40="n/a",BJ40,BK40),BL40)</f>
        <v>701</v>
      </c>
      <c r="BO40" s="49" t="s">
        <v>193</v>
      </c>
      <c r="BP40" s="49" t="s">
        <v>192</v>
      </c>
      <c r="BQ40" s="49" t="s">
        <v>196</v>
      </c>
      <c r="BR40" s="54">
        <f>'support data for function 1'!J24</f>
        <v>29555</v>
      </c>
      <c r="BS40" s="54">
        <f>'support data for function 1'!K24</f>
        <v>28281</v>
      </c>
      <c r="BT40" s="217">
        <f>'support data for function 1'!L24</f>
        <v>28824</v>
      </c>
      <c r="BU40" s="219">
        <f>IF(BT40="n/a",IF(BS40="n/a",BR40,BS40),BT40)</f>
        <v>28824</v>
      </c>
    </row>
    <row r="41" spans="1:87" x14ac:dyDescent="0.25">
      <c r="A41" s="63" t="s">
        <v>3984</v>
      </c>
      <c r="C41" s="49" t="s">
        <v>197</v>
      </c>
      <c r="D41" s="62">
        <f>D39/D40</f>
        <v>0.84105131414267831</v>
      </c>
      <c r="E41" s="62">
        <f>E39/E40</f>
        <v>0.75366178428761654</v>
      </c>
      <c r="F41" s="62">
        <f>F39/F40</f>
        <v>0.73703256936067552</v>
      </c>
      <c r="G41" s="62">
        <f>G39/G40</f>
        <v>0.73703256936067552</v>
      </c>
      <c r="K41" s="225" t="s">
        <v>3984</v>
      </c>
      <c r="L41" s="49"/>
      <c r="M41" s="49" t="s">
        <v>197</v>
      </c>
      <c r="N41" s="62">
        <f>N39/N40</f>
        <v>0.69524961133183627</v>
      </c>
      <c r="O41" s="62">
        <f>O39/O40</f>
        <v>0.67510905217597128</v>
      </c>
      <c r="P41" s="62">
        <f>P39/P40</f>
        <v>0.69381514940931199</v>
      </c>
      <c r="Q41" s="62">
        <f>Q39/Q40</f>
        <v>0.69381514940931199</v>
      </c>
      <c r="S41" s="63" t="s">
        <v>3984</v>
      </c>
      <c r="T41" s="49"/>
      <c r="U41" s="49" t="s">
        <v>197</v>
      </c>
      <c r="V41" s="62">
        <f>V39/V40</f>
        <v>1</v>
      </c>
      <c r="W41" s="62">
        <f>W39/W40</f>
        <v>1.0667892156862746</v>
      </c>
      <c r="X41" s="62">
        <f>X39/X40</f>
        <v>1.0015045135406218</v>
      </c>
      <c r="Y41" s="62">
        <f>Y39/Y40</f>
        <v>1.0015045135406218</v>
      </c>
      <c r="AA41" s="63" t="s">
        <v>3984</v>
      </c>
      <c r="AC41" s="49" t="s">
        <v>197</v>
      </c>
      <c r="AD41" s="62">
        <f>AD39/AD40</f>
        <v>0.98791881443298968</v>
      </c>
      <c r="AE41" s="62">
        <f>AE39/AE40</f>
        <v>0.98341480446927376</v>
      </c>
      <c r="AF41" s="221">
        <f>AF39/AF40</f>
        <v>0.97413206262763785</v>
      </c>
      <c r="AG41" s="62">
        <f>AG39/AG40</f>
        <v>0.97413206262763785</v>
      </c>
      <c r="AI41" s="51" t="s">
        <v>3988</v>
      </c>
      <c r="AK41" s="49" t="s">
        <v>197</v>
      </c>
      <c r="AL41" s="62">
        <f>AL39/AL40</f>
        <v>0.61295488922502006</v>
      </c>
      <c r="AM41" s="62">
        <f>AM39/AM40</f>
        <v>0.61697269083791595</v>
      </c>
      <c r="AN41" s="62">
        <f>AN39/AN40</f>
        <v>0.60334668866368135</v>
      </c>
      <c r="AO41" s="62">
        <f>AO39/AO40</f>
        <v>0.60334668866368135</v>
      </c>
      <c r="AQ41" s="63" t="s">
        <v>3984</v>
      </c>
      <c r="AS41" s="49" t="s">
        <v>197</v>
      </c>
      <c r="AT41" s="62">
        <f>AT39/AT40</f>
        <v>0.94868160966695259</v>
      </c>
      <c r="AU41" s="62">
        <f>AU39/AU40</f>
        <v>0.96293932261539072</v>
      </c>
      <c r="AV41" s="62">
        <f>AV39/AV40</f>
        <v>0.91068410610625317</v>
      </c>
      <c r="AW41" s="62">
        <f>AW39/AW40</f>
        <v>0.91068410610625317</v>
      </c>
      <c r="AY41" s="63" t="s">
        <v>3984</v>
      </c>
      <c r="BA41" s="49" t="s">
        <v>197</v>
      </c>
      <c r="BB41" s="62">
        <f>BB39/BB40</f>
        <v>0.63223938223938225</v>
      </c>
      <c r="BC41" s="62">
        <f>BC39/BC40</f>
        <v>0.99895760945100764</v>
      </c>
      <c r="BD41" s="62">
        <f>BD39/BD40</f>
        <v>0.99676270637746844</v>
      </c>
      <c r="BE41" s="62">
        <f>BE39/BE40</f>
        <v>0.99676270637746844</v>
      </c>
      <c r="BG41" s="63" t="s">
        <v>3984</v>
      </c>
      <c r="BI41" s="49" t="s">
        <v>197</v>
      </c>
      <c r="BJ41" s="62">
        <f>BJ39/BJ40</f>
        <v>0.43832020997375326</v>
      </c>
      <c r="BK41" s="62">
        <f>BK39/BK40</f>
        <v>0.46578631452581032</v>
      </c>
      <c r="BL41" s="221">
        <f>BL39/BL40</f>
        <v>0.47931526390870183</v>
      </c>
      <c r="BM41" s="62">
        <f>BM39/BM40</f>
        <v>0.47931526390870183</v>
      </c>
      <c r="BO41" s="63" t="s">
        <v>3984</v>
      </c>
      <c r="BQ41" s="49" t="s">
        <v>197</v>
      </c>
      <c r="BR41" s="62">
        <f>BR39/BR40</f>
        <v>0.87792251734055149</v>
      </c>
      <c r="BS41" s="62">
        <f>BS39/BS40</f>
        <v>0.87380219935645842</v>
      </c>
      <c r="BT41" s="221">
        <f>BT39/BT40</f>
        <v>0.86754093810713295</v>
      </c>
      <c r="BU41" s="62">
        <f>BU39/BU40</f>
        <v>0.86754093810713295</v>
      </c>
    </row>
    <row r="42" spans="1:87" s="9" customFormat="1" x14ac:dyDescent="0.25">
      <c r="AI42" s="51"/>
    </row>
    <row r="43" spans="1:87" s="9" customFormat="1" x14ac:dyDescent="0.25">
      <c r="AI43" s="51"/>
    </row>
    <row r="44" spans="1:87" s="9" customFormat="1" ht="18.75" x14ac:dyDescent="0.3">
      <c r="A44" s="790" t="s">
        <v>3990</v>
      </c>
      <c r="B44" s="790"/>
      <c r="C44" s="790"/>
      <c r="D44" s="790"/>
      <c r="E44" s="790"/>
      <c r="AI44" s="51"/>
    </row>
    <row r="45" spans="1:87" s="9" customFormat="1" x14ac:dyDescent="0.25">
      <c r="AI45" s="51"/>
    </row>
    <row r="46" spans="1:87" s="9" customFormat="1" x14ac:dyDescent="0.25">
      <c r="A46" s="47" t="s">
        <v>7</v>
      </c>
      <c r="B46" s="179"/>
      <c r="C46" s="179"/>
      <c r="D46" s="179"/>
      <c r="K46" s="47" t="s">
        <v>136</v>
      </c>
      <c r="L46" s="179"/>
      <c r="M46" s="179"/>
      <c r="N46" s="179"/>
      <c r="S46" s="230" t="s">
        <v>57</v>
      </c>
      <c r="T46" s="22"/>
      <c r="U46" s="22"/>
      <c r="V46" s="22"/>
      <c r="AA46" s="230" t="s">
        <v>59</v>
      </c>
      <c r="AB46" s="22"/>
      <c r="AC46" s="22"/>
      <c r="AD46" s="22"/>
      <c r="AI46" s="50" t="s">
        <v>11</v>
      </c>
      <c r="AJ46" s="179"/>
      <c r="AK46" s="179"/>
      <c r="AL46" s="179"/>
      <c r="AQ46" s="47" t="s">
        <v>13</v>
      </c>
      <c r="AY46" s="47" t="s">
        <v>15</v>
      </c>
      <c r="BG46" s="47" t="s">
        <v>63</v>
      </c>
      <c r="BH46" s="226"/>
      <c r="BI46" s="227"/>
      <c r="BJ46" s="228"/>
      <c r="BO46" s="230" t="s">
        <v>77</v>
      </c>
      <c r="BP46" s="22"/>
      <c r="BQ46" s="22"/>
      <c r="BR46" s="22"/>
    </row>
    <row r="47" spans="1:87" x14ac:dyDescent="0.25">
      <c r="C47" s="60" t="s">
        <v>199</v>
      </c>
      <c r="D47" s="61" t="s">
        <v>82</v>
      </c>
      <c r="E47" s="61" t="s">
        <v>83</v>
      </c>
      <c r="F47" s="220" t="s">
        <v>84</v>
      </c>
      <c r="G47" s="209" t="s">
        <v>4202</v>
      </c>
      <c r="M47" s="60" t="s">
        <v>199</v>
      </c>
      <c r="N47" s="61" t="s">
        <v>82</v>
      </c>
      <c r="O47" s="61" t="s">
        <v>83</v>
      </c>
      <c r="P47" s="220" t="s">
        <v>84</v>
      </c>
      <c r="Q47" s="209" t="s">
        <v>4202</v>
      </c>
      <c r="R47" s="63"/>
      <c r="U47" s="48" t="s">
        <v>199</v>
      </c>
      <c r="V47" s="209" t="s">
        <v>82</v>
      </c>
      <c r="W47" s="243" t="s">
        <v>83</v>
      </c>
      <c r="X47" s="220" t="s">
        <v>84</v>
      </c>
      <c r="Y47" s="209" t="s">
        <v>4202</v>
      </c>
      <c r="Z47" s="63"/>
      <c r="AC47" s="236" t="s">
        <v>199</v>
      </c>
      <c r="AD47" s="237" t="s">
        <v>82</v>
      </c>
      <c r="AE47" s="61" t="s">
        <v>83</v>
      </c>
      <c r="AF47" s="220" t="s">
        <v>84</v>
      </c>
      <c r="AG47" s="209" t="s">
        <v>4202</v>
      </c>
      <c r="AH47" s="63"/>
      <c r="AK47" s="60" t="s">
        <v>199</v>
      </c>
      <c r="AL47" s="61" t="s">
        <v>82</v>
      </c>
      <c r="AM47" s="61" t="s">
        <v>83</v>
      </c>
      <c r="AN47" s="220" t="s">
        <v>84</v>
      </c>
      <c r="AO47" s="209" t="s">
        <v>4202</v>
      </c>
      <c r="AP47" s="63"/>
      <c r="AS47" s="60" t="s">
        <v>199</v>
      </c>
      <c r="AT47" s="61" t="s">
        <v>82</v>
      </c>
      <c r="AU47" s="61" t="s">
        <v>83</v>
      </c>
      <c r="AV47" s="220" t="s">
        <v>84</v>
      </c>
      <c r="AW47" s="209" t="s">
        <v>4202</v>
      </c>
      <c r="AX47" s="63"/>
      <c r="BA47" s="60" t="s">
        <v>199</v>
      </c>
      <c r="BB47" s="61" t="s">
        <v>82</v>
      </c>
      <c r="BC47" s="61" t="s">
        <v>83</v>
      </c>
      <c r="BD47" s="61" t="s">
        <v>84</v>
      </c>
      <c r="BE47" s="12" t="s">
        <v>4202</v>
      </c>
      <c r="BF47" s="63"/>
      <c r="BI47" s="60" t="s">
        <v>199</v>
      </c>
      <c r="BJ47" s="61" t="s">
        <v>82</v>
      </c>
      <c r="BK47" s="125" t="s">
        <v>83</v>
      </c>
      <c r="BL47" s="61" t="s">
        <v>84</v>
      </c>
      <c r="BM47" s="12" t="s">
        <v>4202</v>
      </c>
      <c r="BN47" s="63"/>
      <c r="BQ47" s="236" t="s">
        <v>199</v>
      </c>
      <c r="BR47" s="237" t="s">
        <v>82</v>
      </c>
      <c r="BS47" s="61" t="s">
        <v>83</v>
      </c>
      <c r="BT47" s="220" t="s">
        <v>84</v>
      </c>
      <c r="BU47" s="209" t="s">
        <v>4202</v>
      </c>
      <c r="BV47" s="63"/>
      <c r="BW47" s="63"/>
      <c r="BX47" s="63"/>
      <c r="BY47" s="63"/>
      <c r="BZ47" s="63"/>
      <c r="CA47" s="63"/>
      <c r="CB47" s="63"/>
      <c r="CC47" s="63"/>
      <c r="CD47" s="63"/>
      <c r="CE47" s="63"/>
      <c r="CF47" s="63"/>
      <c r="CG47" s="63"/>
      <c r="CH47" s="63"/>
      <c r="CI47" s="63"/>
    </row>
    <row r="48" spans="1:87" x14ac:dyDescent="0.25">
      <c r="C48" s="64" t="s">
        <v>198</v>
      </c>
      <c r="D48" s="66">
        <f>'support data for function 1'!C66/100</f>
        <v>0.53500000000000003</v>
      </c>
      <c r="E48" s="66">
        <f>'support data for function 1'!D66/100</f>
        <v>0.55399999999999994</v>
      </c>
      <c r="F48" s="222">
        <f>'support data for function 1'!E66/100</f>
        <v>0.57499999999999996</v>
      </c>
      <c r="G48" s="62">
        <f>F48</f>
        <v>0.57499999999999996</v>
      </c>
      <c r="M48" s="64" t="s">
        <v>198</v>
      </c>
      <c r="N48" s="66">
        <f>'support data for function 1'!C67/100</f>
        <v>0.60699999999999998</v>
      </c>
      <c r="O48" s="66">
        <f>'support data for function 1'!D67/100</f>
        <v>0.60699999999999998</v>
      </c>
      <c r="P48" s="222">
        <f>'support data for function 1'!E67/100</f>
        <v>0.59</v>
      </c>
      <c r="Q48" s="62">
        <f>P48</f>
        <v>0.59</v>
      </c>
      <c r="R48" s="63"/>
      <c r="U48" s="64" t="s">
        <v>198</v>
      </c>
      <c r="V48" s="66">
        <f>'support data for function 1'!C68/100</f>
        <v>0.47399999999999998</v>
      </c>
      <c r="W48" s="244">
        <f>'support data for function 1'!D68/100</f>
        <v>0.50600000000000001</v>
      </c>
      <c r="X48" s="222">
        <f>'support data for function 1'!E68/100</f>
        <v>0.51300000000000001</v>
      </c>
      <c r="Y48" s="62">
        <f>X48</f>
        <v>0.51300000000000001</v>
      </c>
      <c r="Z48" s="63"/>
      <c r="AC48" s="64" t="s">
        <v>198</v>
      </c>
      <c r="AD48" s="66">
        <f>'support data for function 1'!C69/100</f>
        <v>0.88400000000000001</v>
      </c>
      <c r="AE48" s="66">
        <f>'support data for function 1'!D69/100</f>
        <v>0.8640000000000001</v>
      </c>
      <c r="AF48" s="222">
        <f>'support data for function 1'!E69/100</f>
        <v>0.88200000000000001</v>
      </c>
      <c r="AG48" s="62">
        <f>IF(AF48="n/a",IF(AE48="n/a",AD48,AE48),AF48)</f>
        <v>0.88200000000000001</v>
      </c>
      <c r="AH48" s="63"/>
      <c r="AK48" s="64" t="s">
        <v>198</v>
      </c>
      <c r="AL48" s="66">
        <f>'support data for function 1'!C73/100</f>
        <v>0.48700000000000004</v>
      </c>
      <c r="AM48" s="66">
        <f>'support data for function 1'!D73/100</f>
        <v>0.52100000000000002</v>
      </c>
      <c r="AN48" s="222">
        <f>'support data for function 1'!E73/100</f>
        <v>0.51100000000000001</v>
      </c>
      <c r="AO48" s="62">
        <f>AN48</f>
        <v>0.51100000000000001</v>
      </c>
      <c r="AP48" s="63"/>
      <c r="AS48" s="64" t="s">
        <v>198</v>
      </c>
      <c r="AT48" s="66">
        <f>'support data for function 1'!C74/100</f>
        <v>0.67799999999999994</v>
      </c>
      <c r="AU48" s="66">
        <f>'support data for function 1'!D74/100</f>
        <v>0.66900000000000004</v>
      </c>
      <c r="AV48" s="222">
        <f>'support data for function 1'!E74/100</f>
        <v>0.66400000000000003</v>
      </c>
      <c r="AW48" s="62">
        <f>AV48</f>
        <v>0.66400000000000003</v>
      </c>
      <c r="AX48" s="63"/>
      <c r="BA48" s="64" t="s">
        <v>198</v>
      </c>
      <c r="BB48" s="66">
        <f>'support data for function 1'!C75/100</f>
        <v>0.82900000000000007</v>
      </c>
      <c r="BC48" s="66">
        <f>'support data for function 1'!D75/100</f>
        <v>0.87599999999999989</v>
      </c>
      <c r="BD48" s="66">
        <f>'support data for function 1'!E75/100</f>
        <v>0.8590000000000001</v>
      </c>
      <c r="BE48" s="70">
        <f>BD48</f>
        <v>0.8590000000000001</v>
      </c>
      <c r="BF48" s="63"/>
      <c r="BI48" s="64" t="s">
        <v>198</v>
      </c>
      <c r="BJ48" s="66">
        <f>'support data for function 1'!C76/100</f>
        <v>0.58799999999999997</v>
      </c>
      <c r="BK48" s="66">
        <f>'support data for function 1'!D76/100</f>
        <v>0.51900000000000002</v>
      </c>
      <c r="BL48" s="66">
        <f>'support data for function 1'!E76/100</f>
        <v>0.60899999999999999</v>
      </c>
      <c r="BM48" s="70">
        <f>BL48</f>
        <v>0.60899999999999999</v>
      </c>
      <c r="BN48" s="63"/>
      <c r="BQ48" s="64" t="s">
        <v>198</v>
      </c>
      <c r="BR48" s="66">
        <f>'support data for function 1'!C77/100</f>
        <v>0.7</v>
      </c>
      <c r="BS48" s="66">
        <f>'support data for function 1'!D77/100</f>
        <v>0.70900000000000007</v>
      </c>
      <c r="BT48" s="222">
        <f>'support data for function 1'!E77/100</f>
        <v>0.69499999999999995</v>
      </c>
      <c r="BU48" s="62">
        <f>BT48</f>
        <v>0.69499999999999995</v>
      </c>
      <c r="BV48" s="63"/>
      <c r="BW48" s="63"/>
      <c r="BX48" s="63"/>
      <c r="BY48" s="63"/>
      <c r="BZ48" s="63"/>
      <c r="CA48" s="63"/>
      <c r="CB48" s="63"/>
      <c r="CC48" s="63"/>
      <c r="CD48" s="63"/>
      <c r="CE48" s="63"/>
      <c r="CF48" s="63"/>
      <c r="CG48" s="63"/>
      <c r="CH48" s="63"/>
      <c r="CI48" s="63"/>
    </row>
    <row r="49" spans="1:87" x14ac:dyDescent="0.25">
      <c r="C49" s="64" t="s">
        <v>172</v>
      </c>
      <c r="D49" s="67">
        <f>'support data for function 1'!J66/100</f>
        <v>0.46500000000000002</v>
      </c>
      <c r="E49" s="67">
        <f>'support data for function 1'!K66/100</f>
        <v>0.44600000000000001</v>
      </c>
      <c r="F49" s="223">
        <f>'support data for function 1'!L66/100</f>
        <v>0.42499999999999999</v>
      </c>
      <c r="G49" s="62">
        <f>F49</f>
        <v>0.42499999999999999</v>
      </c>
      <c r="M49" s="64" t="s">
        <v>172</v>
      </c>
      <c r="N49" s="67">
        <f>'support data for function 1'!J67/100</f>
        <v>0.38500000000000001</v>
      </c>
      <c r="O49" s="67">
        <f>'support data for function 1'!K67/100</f>
        <v>0.38600000000000001</v>
      </c>
      <c r="P49" s="223">
        <f>'support data for function 1'!L67/100</f>
        <v>0.40500000000000003</v>
      </c>
      <c r="Q49" s="62">
        <f>P49</f>
        <v>0.40500000000000003</v>
      </c>
      <c r="R49" s="63"/>
      <c r="U49" s="64" t="s">
        <v>172</v>
      </c>
      <c r="V49" s="67">
        <f>'support data for function 1'!J68/100</f>
        <v>0.52400000000000002</v>
      </c>
      <c r="W49" s="245">
        <f>'support data for function 1'!K68/100</f>
        <v>0.49099999999999999</v>
      </c>
      <c r="X49" s="223">
        <f>'support data for function 1'!L68/100</f>
        <v>0.48499999999999999</v>
      </c>
      <c r="Y49" s="62">
        <f>X49</f>
        <v>0.48499999999999999</v>
      </c>
      <c r="Z49" s="63"/>
      <c r="AC49" s="64" t="s">
        <v>172</v>
      </c>
      <c r="AD49" s="67">
        <f>'support data for function 1'!J69/100</f>
        <v>0.10300000000000001</v>
      </c>
      <c r="AE49" s="67">
        <f>'support data for function 1'!K69/100</f>
        <v>0.125</v>
      </c>
      <c r="AF49" s="223">
        <f>'support data for function 1'!L69/100</f>
        <v>0.107</v>
      </c>
      <c r="AG49" s="62">
        <f>IF(AF49="n/a",IF(AE49="n/a",AD49,AE49),AF49)</f>
        <v>0.107</v>
      </c>
      <c r="AH49" s="63"/>
      <c r="AK49" s="64" t="s">
        <v>172</v>
      </c>
      <c r="AL49" s="67">
        <f>'support data for function 1'!J73/100</f>
        <v>0.51100000000000001</v>
      </c>
      <c r="AM49" s="67">
        <f>'support data for function 1'!K73/100</f>
        <v>0.47700000000000004</v>
      </c>
      <c r="AN49" s="223">
        <f>'support data for function 1'!L73/100</f>
        <v>0.48799999999999999</v>
      </c>
      <c r="AO49" s="62">
        <f>AN49</f>
        <v>0.48799999999999999</v>
      </c>
      <c r="AP49" s="63"/>
      <c r="AS49" s="64" t="s">
        <v>172</v>
      </c>
      <c r="AT49" s="67">
        <f>'support data for function 1'!J74/100</f>
        <v>0.316</v>
      </c>
      <c r="AU49" s="67">
        <f>'support data for function 1'!K74/100</f>
        <v>0.29600000000000004</v>
      </c>
      <c r="AV49" s="223">
        <f>'support data for function 1'!L74/100</f>
        <v>0.317</v>
      </c>
      <c r="AW49" s="62">
        <f>AV49</f>
        <v>0.317</v>
      </c>
      <c r="AX49" s="63"/>
      <c r="BA49" s="64" t="s">
        <v>172</v>
      </c>
      <c r="BB49" s="67">
        <f>'support data for function 1'!J75/100</f>
        <v>0.17100000000000001</v>
      </c>
      <c r="BC49" s="67">
        <f>'support data for function 1'!K75/100</f>
        <v>0.122</v>
      </c>
      <c r="BD49" s="67">
        <f>'support data for function 1'!L75/100</f>
        <v>0.13500000000000001</v>
      </c>
      <c r="BE49" s="70">
        <f>BD49</f>
        <v>0.13500000000000001</v>
      </c>
      <c r="BF49" s="63"/>
      <c r="BI49" s="64" t="s">
        <v>172</v>
      </c>
      <c r="BJ49" s="67">
        <f>'support data for function 1'!J76/100</f>
        <v>0.41200000000000003</v>
      </c>
      <c r="BK49" s="67">
        <f>'support data for function 1'!K76/100</f>
        <v>0.34</v>
      </c>
      <c r="BL49" s="67">
        <f>'support data for function 1'!L76/100</f>
        <v>0.39100000000000001</v>
      </c>
      <c r="BM49" s="70">
        <f>BL49</f>
        <v>0.39100000000000001</v>
      </c>
      <c r="BN49" s="63"/>
      <c r="BQ49" s="64" t="s">
        <v>172</v>
      </c>
      <c r="BR49" s="67">
        <f>'support data for function 1'!J77/100</f>
        <v>0.26600000000000001</v>
      </c>
      <c r="BS49" s="67">
        <f>'support data for function 1'!K77/100</f>
        <v>0.26200000000000001</v>
      </c>
      <c r="BT49" s="223">
        <f>'support data for function 1'!L77/100</f>
        <v>0.26400000000000001</v>
      </c>
      <c r="BU49" s="62">
        <f>BT49</f>
        <v>0.26400000000000001</v>
      </c>
      <c r="BV49" s="63"/>
      <c r="BW49" s="63"/>
      <c r="BX49" s="63"/>
      <c r="BY49" s="63"/>
      <c r="BZ49" s="63"/>
      <c r="CA49" s="63"/>
      <c r="CB49" s="63"/>
      <c r="CC49" s="63"/>
      <c r="CD49" s="63"/>
      <c r="CE49" s="63"/>
      <c r="CF49" s="63"/>
      <c r="CG49" s="63"/>
      <c r="CH49" s="63"/>
      <c r="CI49" s="63"/>
    </row>
    <row r="50" spans="1:87" x14ac:dyDescent="0.25">
      <c r="C50" s="64" t="s">
        <v>173</v>
      </c>
      <c r="D50" s="67">
        <f>'support data for function 1'!Q66/100</f>
        <v>0</v>
      </c>
      <c r="E50" s="67">
        <f>'support data for function 1'!R66/100</f>
        <v>0</v>
      </c>
      <c r="F50" s="223">
        <f>'support data for function 1'!S66/100</f>
        <v>0</v>
      </c>
      <c r="G50" s="62">
        <f>F50</f>
        <v>0</v>
      </c>
      <c r="M50" s="64" t="s">
        <v>173</v>
      </c>
      <c r="N50" s="67">
        <f>'support data for function 1'!Q67/100</f>
        <v>8.0000000000000002E-3</v>
      </c>
      <c r="O50" s="67">
        <f>'support data for function 1'!R67/100</f>
        <v>6.9999999999999993E-3</v>
      </c>
      <c r="P50" s="223">
        <f>'support data for function 1'!S67/100</f>
        <v>5.0000000000000001E-3</v>
      </c>
      <c r="Q50" s="62">
        <f>P50</f>
        <v>5.0000000000000001E-3</v>
      </c>
      <c r="R50" s="63"/>
      <c r="U50" s="64" t="s">
        <v>173</v>
      </c>
      <c r="V50" s="67">
        <f>'support data for function 1'!Q68/100</f>
        <v>2E-3</v>
      </c>
      <c r="W50" s="67">
        <f>'support data for function 1'!R68/100</f>
        <v>4.0000000000000001E-3</v>
      </c>
      <c r="X50" s="67">
        <f>'support data for function 1'!S68/100</f>
        <v>2E-3</v>
      </c>
      <c r="Y50" s="62">
        <f>X50</f>
        <v>2E-3</v>
      </c>
      <c r="Z50" s="63"/>
      <c r="AC50" s="64" t="s">
        <v>173</v>
      </c>
      <c r="AD50" s="67">
        <f>'support data for function 1'!Q69/100</f>
        <v>1.3000000000000001E-2</v>
      </c>
      <c r="AE50" s="67">
        <f>'support data for function 1'!R69/100</f>
        <v>1.1000000000000001E-2</v>
      </c>
      <c r="AF50" s="223">
        <f>'support data for function 1'!S69/100</f>
        <v>1.1000000000000001E-2</v>
      </c>
      <c r="AG50" s="62">
        <f>IF(AF50="n/a",IF(AE50="n/a",AD50,AE50),AF50)</f>
        <v>1.1000000000000001E-2</v>
      </c>
      <c r="AH50" s="63"/>
      <c r="AK50" s="64" t="s">
        <v>173</v>
      </c>
      <c r="AL50" s="67">
        <f>'support data for function 1'!Q73/100</f>
        <v>2E-3</v>
      </c>
      <c r="AM50" s="67">
        <f>'support data for function 1'!R73/100</f>
        <v>2E-3</v>
      </c>
      <c r="AN50" s="67">
        <f>'support data for function 1'!S73/100</f>
        <v>1E-3</v>
      </c>
      <c r="AO50" s="62">
        <f>AN50</f>
        <v>1E-3</v>
      </c>
      <c r="AP50" s="63"/>
      <c r="AS50" s="64" t="s">
        <v>173</v>
      </c>
      <c r="AT50" s="67">
        <f>'support data for function 1'!Q73/100</f>
        <v>2E-3</v>
      </c>
      <c r="AU50" s="67">
        <f>'support data for function 1'!R73/100</f>
        <v>2E-3</v>
      </c>
      <c r="AV50" s="67">
        <f>'support data for function 1'!S73/100</f>
        <v>1E-3</v>
      </c>
      <c r="AW50" s="62">
        <f>AV50</f>
        <v>1E-3</v>
      </c>
      <c r="AX50" s="63"/>
      <c r="BA50" s="64" t="s">
        <v>173</v>
      </c>
      <c r="BB50" s="67">
        <f>'support data for function 1'!Q75/100</f>
        <v>0</v>
      </c>
      <c r="BC50" s="67">
        <f>'support data for function 1'!R75/100</f>
        <v>1E-3</v>
      </c>
      <c r="BD50" s="67">
        <f>'support data for function 1'!S75/100</f>
        <v>6.0000000000000001E-3</v>
      </c>
      <c r="BE50" s="62">
        <f>BD50</f>
        <v>6.0000000000000001E-3</v>
      </c>
      <c r="BF50" s="63"/>
      <c r="BI50" s="64" t="s">
        <v>173</v>
      </c>
      <c r="BJ50" s="67">
        <f>'support data for function 1'!Q76/100</f>
        <v>0</v>
      </c>
      <c r="BK50" s="67">
        <f>'support data for function 1'!R76/100</f>
        <v>0.14099999999999999</v>
      </c>
      <c r="BL50" s="67">
        <f>'support data for function 1'!S76/100</f>
        <v>0</v>
      </c>
      <c r="BM50" s="62">
        <f>BL50</f>
        <v>0</v>
      </c>
      <c r="BN50" s="63"/>
      <c r="BQ50" s="64" t="s">
        <v>173</v>
      </c>
      <c r="BR50" s="67">
        <f>'support data for function 1'!Q77/100</f>
        <v>3.3000000000000002E-2</v>
      </c>
      <c r="BS50" s="67">
        <f>'support data for function 1'!R77/100</f>
        <v>2.8999999999999998E-2</v>
      </c>
      <c r="BT50" s="67">
        <f>'support data for function 1'!S77/100</f>
        <v>4.0999999999999995E-2</v>
      </c>
      <c r="BU50" s="62">
        <f>BT50</f>
        <v>4.0999999999999995E-2</v>
      </c>
      <c r="BV50" s="63"/>
      <c r="BW50" s="63"/>
      <c r="BX50" s="63"/>
      <c r="BY50" s="63"/>
      <c r="BZ50" s="63"/>
      <c r="CA50" s="63"/>
      <c r="CB50" s="63"/>
      <c r="CC50" s="63"/>
      <c r="CD50" s="63"/>
      <c r="CE50" s="63"/>
      <c r="CF50" s="63"/>
      <c r="CG50" s="63"/>
      <c r="CH50" s="63"/>
      <c r="CI50" s="63"/>
    </row>
    <row r="51" spans="1:87" s="9" customFormat="1" x14ac:dyDescent="0.25">
      <c r="C51" s="179"/>
      <c r="D51" s="180"/>
      <c r="E51" s="180"/>
      <c r="F51" s="180"/>
      <c r="G51" s="181"/>
      <c r="M51" s="179"/>
      <c r="N51" s="180"/>
      <c r="O51" s="180"/>
      <c r="P51" s="180"/>
      <c r="Q51" s="181"/>
      <c r="R51" s="63"/>
      <c r="U51" s="179"/>
      <c r="V51" s="180"/>
      <c r="W51" s="180"/>
      <c r="X51" s="180"/>
      <c r="Y51" s="181"/>
      <c r="Z51" s="63"/>
      <c r="AC51" s="179"/>
      <c r="AD51" s="180"/>
      <c r="AE51" s="180"/>
      <c r="AF51" s="180"/>
      <c r="AG51" s="70"/>
      <c r="AH51" s="63"/>
      <c r="AI51" s="51"/>
      <c r="AK51" s="179"/>
      <c r="AL51" s="180"/>
      <c r="AM51" s="180"/>
      <c r="AN51" s="180"/>
      <c r="AO51" s="181"/>
      <c r="AP51" s="63"/>
      <c r="AS51" s="179"/>
      <c r="AT51" s="180"/>
      <c r="AU51" s="180"/>
      <c r="AV51" s="180"/>
      <c r="AW51" s="181"/>
      <c r="AX51" s="63"/>
      <c r="BA51" s="179"/>
      <c r="BB51" s="180"/>
      <c r="BC51" s="180"/>
      <c r="BD51" s="180"/>
      <c r="BE51" s="181"/>
      <c r="BF51" s="63"/>
      <c r="BI51" s="179"/>
      <c r="BJ51" s="180"/>
      <c r="BK51" s="180"/>
      <c r="BL51" s="180"/>
      <c r="BM51" s="181"/>
      <c r="BN51" s="63"/>
      <c r="BQ51" s="179"/>
      <c r="BR51" s="180"/>
      <c r="BS51" s="180"/>
      <c r="BT51" s="180"/>
      <c r="BU51" s="181"/>
      <c r="BV51" s="63"/>
      <c r="BW51" s="63"/>
      <c r="BX51" s="63"/>
      <c r="BY51" s="63"/>
      <c r="BZ51" s="63"/>
      <c r="CA51" s="63"/>
      <c r="CB51" s="63"/>
      <c r="CC51" s="63"/>
      <c r="CD51" s="63"/>
      <c r="CE51" s="63"/>
      <c r="CF51" s="63"/>
      <c r="CG51" s="63"/>
      <c r="CH51" s="63"/>
      <c r="CI51" s="63"/>
    </row>
    <row r="52" spans="1:87" s="9" customFormat="1" x14ac:dyDescent="0.25">
      <c r="C52" s="179"/>
      <c r="D52" s="180"/>
      <c r="E52" s="180"/>
      <c r="F52" s="180"/>
      <c r="G52" s="181"/>
      <c r="M52" s="179"/>
      <c r="N52" s="180"/>
      <c r="O52" s="180"/>
      <c r="P52" s="180"/>
      <c r="Q52" s="181"/>
      <c r="R52" s="63"/>
      <c r="U52" s="179"/>
      <c r="V52" s="180"/>
      <c r="W52" s="180"/>
      <c r="X52" s="180"/>
      <c r="Y52" s="181"/>
      <c r="Z52" s="63"/>
      <c r="AC52" s="179"/>
      <c r="AD52" s="180"/>
      <c r="AE52" s="180"/>
      <c r="AF52" s="180"/>
      <c r="AG52" s="70"/>
      <c r="AH52" s="63"/>
      <c r="AI52" s="51"/>
      <c r="AK52" s="179"/>
      <c r="AL52" s="180"/>
      <c r="AM52" s="180"/>
      <c r="AN52" s="180"/>
      <c r="AO52" s="181"/>
      <c r="AP52" s="63"/>
      <c r="AS52" s="179"/>
      <c r="AT52" s="180"/>
      <c r="AU52" s="180"/>
      <c r="AV52" s="180"/>
      <c r="AW52" s="181"/>
      <c r="AX52" s="63"/>
      <c r="BA52" s="179"/>
      <c r="BB52" s="180"/>
      <c r="BC52" s="180"/>
      <c r="BD52" s="180"/>
      <c r="BE52" s="181"/>
      <c r="BF52" s="63"/>
      <c r="BI52" s="179"/>
      <c r="BJ52" s="180"/>
      <c r="BK52" s="180"/>
      <c r="BL52" s="180"/>
      <c r="BM52" s="181"/>
      <c r="BN52" s="63"/>
      <c r="BQ52" s="179"/>
      <c r="BR52" s="180"/>
      <c r="BS52" s="180"/>
      <c r="BT52" s="180"/>
      <c r="BU52" s="181"/>
      <c r="BV52" s="63"/>
      <c r="BW52" s="63"/>
      <c r="BX52" s="63"/>
      <c r="BY52" s="63"/>
      <c r="BZ52" s="63"/>
      <c r="CA52" s="63"/>
      <c r="CB52" s="63"/>
      <c r="CC52" s="63"/>
      <c r="CD52" s="63"/>
      <c r="CE52" s="63"/>
      <c r="CF52" s="63"/>
      <c r="CG52" s="63"/>
      <c r="CH52" s="63"/>
      <c r="CI52" s="63"/>
    </row>
    <row r="53" spans="1:87" s="9" customFormat="1" ht="30.75" customHeight="1" x14ac:dyDescent="0.25">
      <c r="C53" s="179"/>
      <c r="D53" s="180"/>
      <c r="E53" s="180"/>
      <c r="F53" s="180"/>
      <c r="G53" s="181"/>
      <c r="M53" s="179"/>
      <c r="N53" s="180"/>
      <c r="O53" s="180"/>
      <c r="P53" s="180"/>
      <c r="Q53" s="181"/>
      <c r="R53" s="63"/>
      <c r="U53" s="179"/>
      <c r="V53" s="180"/>
      <c r="W53" s="180"/>
      <c r="X53" s="180"/>
      <c r="Y53" s="181"/>
      <c r="Z53" s="63"/>
      <c r="AA53" s="787" t="s">
        <v>4240</v>
      </c>
      <c r="AB53" s="49"/>
      <c r="AC53" s="48" t="s">
        <v>199</v>
      </c>
      <c r="AD53" s="209" t="s">
        <v>82</v>
      </c>
      <c r="AE53" s="209" t="s">
        <v>83</v>
      </c>
      <c r="AF53" s="209" t="s">
        <v>84</v>
      </c>
      <c r="AG53" s="209" t="s">
        <v>4202</v>
      </c>
      <c r="AH53" s="63"/>
      <c r="AI53" s="51"/>
      <c r="AK53" s="179"/>
      <c r="AL53" s="180"/>
      <c r="AM53" s="180"/>
      <c r="AN53" s="180"/>
      <c r="AO53" s="181"/>
      <c r="AP53" s="63"/>
      <c r="AS53" s="179"/>
      <c r="AT53" s="180"/>
      <c r="AU53" s="180"/>
      <c r="AV53" s="180"/>
      <c r="AW53" s="181"/>
      <c r="AX53" s="63"/>
      <c r="BA53" s="179"/>
      <c r="BB53" s="180"/>
      <c r="BC53" s="180"/>
      <c r="BD53" s="180"/>
      <c r="BE53" s="181"/>
      <c r="BF53" s="63"/>
      <c r="BI53" s="179"/>
      <c r="BJ53" s="180"/>
      <c r="BK53" s="180"/>
      <c r="BL53" s="180"/>
      <c r="BM53" s="181"/>
      <c r="BN53" s="63"/>
      <c r="BQ53" s="179"/>
      <c r="BR53" s="180"/>
      <c r="BS53" s="180"/>
      <c r="BT53" s="180"/>
      <c r="BU53" s="181"/>
      <c r="BV53" s="63"/>
      <c r="BW53" s="63"/>
      <c r="BX53" s="63"/>
      <c r="BY53" s="63"/>
      <c r="BZ53" s="63"/>
      <c r="CA53" s="63"/>
      <c r="CB53" s="63"/>
      <c r="CC53" s="63"/>
      <c r="CD53" s="63"/>
      <c r="CE53" s="63"/>
      <c r="CF53" s="63"/>
      <c r="CG53" s="63"/>
      <c r="CH53" s="63"/>
      <c r="CI53" s="63"/>
    </row>
    <row r="54" spans="1:87" s="9" customFormat="1" x14ac:dyDescent="0.25">
      <c r="C54" s="179"/>
      <c r="D54" s="180"/>
      <c r="E54" s="180"/>
      <c r="F54" s="180"/>
      <c r="G54" s="181"/>
      <c r="M54" s="179"/>
      <c r="N54" s="180"/>
      <c r="O54" s="180"/>
      <c r="P54" s="180"/>
      <c r="Q54" s="181"/>
      <c r="R54" s="63"/>
      <c r="U54" s="179"/>
      <c r="V54" s="180"/>
      <c r="W54" s="180"/>
      <c r="X54" s="180"/>
      <c r="Y54" s="181"/>
      <c r="Z54" s="63"/>
      <c r="AA54" s="787"/>
      <c r="AB54" s="786" t="s">
        <v>4227</v>
      </c>
      <c r="AC54" s="64" t="s">
        <v>198</v>
      </c>
      <c r="AD54" s="66">
        <f>1-AD55</f>
        <v>0.11699999999999999</v>
      </c>
      <c r="AE54" s="66">
        <f t="shared" ref="AE54:AF54" si="18">1-AE55</f>
        <v>0.11199999999999999</v>
      </c>
      <c r="AF54" s="66">
        <f t="shared" si="18"/>
        <v>0.127</v>
      </c>
      <c r="AG54" s="62">
        <f>IF(AF54="n/a",IF(AE54="n/a",AD54,AE54),AF54)</f>
        <v>0.127</v>
      </c>
      <c r="AH54" s="63"/>
      <c r="AI54" s="51"/>
      <c r="AK54" s="179"/>
      <c r="AL54" s="180"/>
      <c r="AM54" s="180"/>
      <c r="AN54" s="180"/>
      <c r="AO54" s="181"/>
      <c r="AP54" s="63"/>
      <c r="AS54" s="179"/>
      <c r="AT54" s="180"/>
      <c r="AU54" s="180"/>
      <c r="AV54" s="180"/>
      <c r="AW54" s="181"/>
      <c r="AX54" s="63"/>
      <c r="BA54" s="179"/>
      <c r="BB54" s="180"/>
      <c r="BC54" s="180"/>
      <c r="BD54" s="180"/>
      <c r="BE54" s="181"/>
      <c r="BF54" s="63"/>
      <c r="BI54" s="179"/>
      <c r="BJ54" s="180"/>
      <c r="BK54" s="180"/>
      <c r="BL54" s="180"/>
      <c r="BM54" s="181"/>
      <c r="BN54" s="63"/>
      <c r="BQ54" s="179"/>
      <c r="BR54" s="180"/>
      <c r="BS54" s="180"/>
      <c r="BT54" s="180"/>
      <c r="BU54" s="181"/>
      <c r="BV54" s="63"/>
      <c r="BW54" s="63"/>
      <c r="BX54" s="63"/>
      <c r="BY54" s="63"/>
      <c r="BZ54" s="63"/>
      <c r="CA54" s="63"/>
      <c r="CB54" s="63"/>
      <c r="CC54" s="63"/>
      <c r="CD54" s="63"/>
      <c r="CE54" s="63"/>
      <c r="CF54" s="63"/>
      <c r="CG54" s="63"/>
      <c r="CH54" s="63"/>
      <c r="CI54" s="63"/>
    </row>
    <row r="55" spans="1:87" s="9" customFormat="1" x14ac:dyDescent="0.25">
      <c r="C55" s="179"/>
      <c r="D55" s="180"/>
      <c r="E55" s="180"/>
      <c r="F55" s="180"/>
      <c r="G55" s="181"/>
      <c r="M55" s="179"/>
      <c r="N55" s="180"/>
      <c r="O55" s="180"/>
      <c r="P55" s="180"/>
      <c r="Q55" s="181"/>
      <c r="R55" s="63"/>
      <c r="U55" s="179"/>
      <c r="V55" s="180"/>
      <c r="W55" s="180"/>
      <c r="X55" s="180"/>
      <c r="Y55" s="181"/>
      <c r="Z55" s="63"/>
      <c r="AA55" s="787"/>
      <c r="AB55" s="786"/>
      <c r="AC55" s="64" t="s">
        <v>172</v>
      </c>
      <c r="AD55" s="67">
        <v>0.88300000000000001</v>
      </c>
      <c r="AE55" s="67">
        <v>0.88800000000000001</v>
      </c>
      <c r="AF55" s="67">
        <v>0.873</v>
      </c>
      <c r="AG55" s="62">
        <f>IF(AF55="n/a",IF(AE55="n/a",AD55,AE55),AF55)</f>
        <v>0.873</v>
      </c>
      <c r="AH55" s="63"/>
      <c r="AI55" s="51"/>
      <c r="AK55" s="179"/>
      <c r="AL55" s="180"/>
      <c r="AM55" s="180"/>
      <c r="AN55" s="180"/>
      <c r="AO55" s="181"/>
      <c r="AP55" s="63"/>
      <c r="AS55" s="179"/>
      <c r="AT55" s="180"/>
      <c r="AU55" s="180"/>
      <c r="AV55" s="180"/>
      <c r="AW55" s="181"/>
      <c r="AX55" s="63"/>
      <c r="BA55" s="179"/>
      <c r="BB55" s="180"/>
      <c r="BC55" s="180"/>
      <c r="BD55" s="180"/>
      <c r="BE55" s="181"/>
      <c r="BF55" s="63"/>
      <c r="BI55" s="179"/>
      <c r="BJ55" s="180"/>
      <c r="BK55" s="180"/>
      <c r="BL55" s="180"/>
      <c r="BM55" s="181"/>
      <c r="BN55" s="63"/>
      <c r="BQ55" s="179"/>
      <c r="BR55" s="180"/>
      <c r="BS55" s="180"/>
      <c r="BT55" s="180"/>
      <c r="BU55" s="181"/>
      <c r="BV55" s="63"/>
      <c r="BW55" s="63"/>
      <c r="BX55" s="63"/>
      <c r="BY55" s="63"/>
      <c r="BZ55" s="63"/>
      <c r="CA55" s="63"/>
      <c r="CB55" s="63"/>
      <c r="CC55" s="63"/>
      <c r="CD55" s="63"/>
      <c r="CE55" s="63"/>
      <c r="CF55" s="63"/>
      <c r="CG55" s="63"/>
      <c r="CH55" s="63"/>
      <c r="CI55" s="63"/>
    </row>
    <row r="56" spans="1:87" s="9" customFormat="1" x14ac:dyDescent="0.25">
      <c r="C56" s="179"/>
      <c r="D56" s="180"/>
      <c r="E56" s="180"/>
      <c r="F56" s="180"/>
      <c r="G56" s="181"/>
      <c r="M56" s="179"/>
      <c r="N56" s="180"/>
      <c r="O56" s="180"/>
      <c r="P56" s="180"/>
      <c r="Q56" s="181"/>
      <c r="R56" s="63"/>
      <c r="U56" s="179"/>
      <c r="V56" s="180"/>
      <c r="W56" s="180"/>
      <c r="X56" s="180"/>
      <c r="Y56" s="181"/>
      <c r="Z56" s="63"/>
      <c r="AA56" s="787"/>
      <c r="AB56" s="777" t="s">
        <v>200</v>
      </c>
      <c r="AC56" s="64" t="s">
        <v>198</v>
      </c>
      <c r="AD56" s="66">
        <f>1-AD57</f>
        <v>4.7000000000000042E-2</v>
      </c>
      <c r="AE56" s="66">
        <f t="shared" ref="AE56:AF56" si="19">1-AE57</f>
        <v>4.8000000000000043E-2</v>
      </c>
      <c r="AF56" s="66">
        <f t="shared" si="19"/>
        <v>4.9000000000000044E-2</v>
      </c>
      <c r="AG56" s="62">
        <f>IF(AF56="n/a",IF(AE56="n/a",AD56,AE56),AF56)</f>
        <v>4.9000000000000044E-2</v>
      </c>
      <c r="AH56" s="63"/>
      <c r="AI56" s="51"/>
      <c r="AK56" s="179"/>
      <c r="AL56" s="180"/>
      <c r="AM56" s="180"/>
      <c r="AN56" s="180"/>
      <c r="AO56" s="181"/>
      <c r="AP56" s="63"/>
      <c r="AS56" s="179"/>
      <c r="AT56" s="180"/>
      <c r="AU56" s="180"/>
      <c r="AV56" s="180"/>
      <c r="AW56" s="181"/>
      <c r="AX56" s="63"/>
      <c r="BA56" s="179"/>
      <c r="BB56" s="180"/>
      <c r="BC56" s="180"/>
      <c r="BD56" s="180"/>
      <c r="BE56" s="181"/>
      <c r="BF56" s="63"/>
      <c r="BI56" s="179"/>
      <c r="BJ56" s="180"/>
      <c r="BK56" s="180"/>
      <c r="BL56" s="180"/>
      <c r="BM56" s="181"/>
      <c r="BN56" s="63"/>
      <c r="BQ56" s="179"/>
      <c r="BR56" s="180"/>
      <c r="BS56" s="180"/>
      <c r="BT56" s="180"/>
      <c r="BU56" s="181"/>
      <c r="BV56" s="63"/>
      <c r="BW56" s="63"/>
      <c r="BX56" s="63"/>
      <c r="BY56" s="63"/>
      <c r="BZ56" s="63"/>
      <c r="CA56" s="63"/>
      <c r="CB56" s="63"/>
      <c r="CC56" s="63"/>
      <c r="CD56" s="63"/>
      <c r="CE56" s="63"/>
      <c r="CF56" s="63"/>
      <c r="CG56" s="63"/>
      <c r="CH56" s="63"/>
      <c r="CI56" s="63"/>
    </row>
    <row r="57" spans="1:87" s="9" customFormat="1" x14ac:dyDescent="0.25">
      <c r="C57" s="179"/>
      <c r="D57" s="180"/>
      <c r="E57" s="180"/>
      <c r="F57" s="180"/>
      <c r="G57" s="181"/>
      <c r="M57" s="179"/>
      <c r="N57" s="180"/>
      <c r="O57" s="180"/>
      <c r="P57" s="180"/>
      <c r="Q57" s="181"/>
      <c r="R57" s="63"/>
      <c r="U57" s="179"/>
      <c r="V57" s="180"/>
      <c r="W57" s="180"/>
      <c r="X57" s="180"/>
      <c r="Y57" s="181"/>
      <c r="Z57" s="63"/>
      <c r="AA57" s="787"/>
      <c r="AB57" s="777"/>
      <c r="AC57" s="64" t="s">
        <v>172</v>
      </c>
      <c r="AD57" s="67">
        <v>0.95299999999999996</v>
      </c>
      <c r="AE57" s="67">
        <v>0.95199999999999996</v>
      </c>
      <c r="AF57" s="67">
        <v>0.95099999999999996</v>
      </c>
      <c r="AG57" s="62">
        <f>IF(AF57="n/a",IF(AE57="n/a",AD57,AE57),AF57)</f>
        <v>0.95099999999999996</v>
      </c>
      <c r="AH57" s="63"/>
      <c r="AI57" s="51"/>
      <c r="AK57" s="179"/>
      <c r="AL57" s="180"/>
      <c r="AM57" s="180"/>
      <c r="AN57" s="180"/>
      <c r="AO57" s="181"/>
      <c r="AP57" s="63"/>
      <c r="AS57" s="179"/>
      <c r="AT57" s="180"/>
      <c r="AU57" s="180"/>
      <c r="AV57" s="180"/>
      <c r="AW57" s="181"/>
      <c r="AX57" s="63"/>
      <c r="BA57" s="179"/>
      <c r="BB57" s="180"/>
      <c r="BC57" s="180"/>
      <c r="BD57" s="180"/>
      <c r="BE57" s="181"/>
      <c r="BF57" s="63"/>
      <c r="BI57" s="179"/>
      <c r="BJ57" s="180"/>
      <c r="BK57" s="180"/>
      <c r="BL57" s="180"/>
      <c r="BM57" s="181"/>
      <c r="BN57" s="63"/>
      <c r="BQ57" s="179"/>
      <c r="BR57" s="180"/>
      <c r="BS57" s="180"/>
      <c r="BT57" s="180"/>
      <c r="BU57" s="181"/>
      <c r="BV57" s="63"/>
      <c r="BW57" s="63"/>
      <c r="BX57" s="63"/>
      <c r="BY57" s="63"/>
      <c r="BZ57" s="63"/>
      <c r="CA57" s="63"/>
      <c r="CB57" s="63"/>
      <c r="CC57" s="63"/>
      <c r="CD57" s="63"/>
      <c r="CE57" s="63"/>
      <c r="CF57" s="63"/>
      <c r="CG57" s="63"/>
      <c r="CH57" s="63"/>
      <c r="CI57" s="63"/>
    </row>
    <row r="58" spans="1:87" s="9" customFormat="1" x14ac:dyDescent="0.25">
      <c r="C58" s="179"/>
      <c r="D58" s="180"/>
      <c r="E58" s="180"/>
      <c r="F58" s="180"/>
      <c r="G58" s="181"/>
      <c r="M58" s="179"/>
      <c r="N58" s="180"/>
      <c r="O58" s="180"/>
      <c r="P58" s="180"/>
      <c r="Q58" s="181"/>
      <c r="R58" s="63"/>
      <c r="U58" s="179"/>
      <c r="V58" s="180"/>
      <c r="W58" s="180"/>
      <c r="X58" s="180"/>
      <c r="Y58" s="181"/>
      <c r="Z58" s="63"/>
      <c r="AC58" s="179"/>
      <c r="AD58" s="180"/>
      <c r="AE58" s="180"/>
      <c r="AF58" s="180"/>
      <c r="AG58" s="70"/>
      <c r="AH58" s="63"/>
      <c r="AI58" s="51"/>
      <c r="AK58" s="179"/>
      <c r="AL58" s="180"/>
      <c r="AM58" s="180"/>
      <c r="AN58" s="180"/>
      <c r="AO58" s="181"/>
      <c r="AP58" s="63"/>
      <c r="AS58" s="179"/>
      <c r="AT58" s="180"/>
      <c r="AU58" s="180"/>
      <c r="AV58" s="180"/>
      <c r="AW58" s="181"/>
      <c r="AX58" s="63"/>
      <c r="BA58" s="179"/>
      <c r="BB58" s="180"/>
      <c r="BC58" s="180"/>
      <c r="BD58" s="180"/>
      <c r="BE58" s="181"/>
      <c r="BF58" s="63"/>
      <c r="BI58" s="179"/>
      <c r="BJ58" s="180"/>
      <c r="BK58" s="180"/>
      <c r="BL58" s="180"/>
      <c r="BM58" s="181"/>
      <c r="BN58" s="63"/>
      <c r="BQ58" s="179"/>
      <c r="BR58" s="180"/>
      <c r="BS58" s="180"/>
      <c r="BT58" s="180"/>
      <c r="BU58" s="181"/>
      <c r="BV58" s="63"/>
      <c r="BW58" s="63"/>
      <c r="BX58" s="63"/>
      <c r="BY58" s="63"/>
      <c r="BZ58" s="63"/>
      <c r="CA58" s="63"/>
      <c r="CB58" s="63"/>
      <c r="CC58" s="63"/>
      <c r="CD58" s="63"/>
      <c r="CE58" s="63"/>
      <c r="CF58" s="63"/>
      <c r="CG58" s="63"/>
      <c r="CH58" s="63"/>
      <c r="CI58" s="63"/>
    </row>
    <row r="59" spans="1:87" x14ac:dyDescent="0.25">
      <c r="K59" s="63"/>
      <c r="L59" s="63"/>
      <c r="M59" s="63"/>
      <c r="N59" s="63"/>
      <c r="O59" s="63"/>
      <c r="P59" s="63"/>
      <c r="R59" s="63"/>
      <c r="S59" s="63"/>
      <c r="T59" s="63"/>
      <c r="U59" s="63"/>
      <c r="V59" s="63"/>
      <c r="W59" s="63"/>
      <c r="X59" s="63"/>
      <c r="Z59" s="63"/>
      <c r="AA59" s="63"/>
      <c r="AB59" s="63"/>
      <c r="AC59" s="63"/>
      <c r="AD59" s="63"/>
      <c r="AE59" s="63"/>
      <c r="AF59" s="63"/>
      <c r="AG59" s="63"/>
      <c r="AH59" s="63"/>
      <c r="AI59" s="241"/>
      <c r="AJ59" s="63"/>
      <c r="AK59" s="63"/>
      <c r="AL59" s="63"/>
      <c r="AM59" s="63"/>
      <c r="AN59" s="63"/>
      <c r="AP59" s="63"/>
      <c r="AQ59" s="63"/>
      <c r="AR59" s="63"/>
      <c r="AS59" s="63"/>
      <c r="AT59" s="63"/>
      <c r="AU59" s="63"/>
      <c r="AV59" s="63"/>
      <c r="AX59" s="63"/>
      <c r="AY59" s="63"/>
      <c r="AZ59" s="63"/>
      <c r="BA59" s="63"/>
      <c r="BB59" s="63"/>
      <c r="BC59" s="63"/>
      <c r="BD59" s="63"/>
      <c r="BF59" s="63"/>
      <c r="BG59" s="63"/>
      <c r="BH59" s="63"/>
      <c r="BI59" s="63"/>
      <c r="BJ59" s="63"/>
      <c r="BK59" s="63"/>
      <c r="BL59" s="63"/>
      <c r="BN59" s="63"/>
      <c r="BO59" s="63"/>
      <c r="BP59" s="63"/>
      <c r="BQ59" s="63"/>
      <c r="BR59" s="63"/>
      <c r="BS59" s="63"/>
      <c r="BT59" s="63"/>
      <c r="BV59" s="63"/>
      <c r="BW59" s="63"/>
      <c r="BX59" s="63"/>
      <c r="BY59" s="63"/>
      <c r="BZ59" s="63"/>
      <c r="CA59" s="63"/>
      <c r="CB59" s="63"/>
      <c r="CC59" s="63"/>
      <c r="CD59" s="63"/>
      <c r="CE59" s="63"/>
      <c r="CF59" s="63"/>
      <c r="CG59" s="63"/>
      <c r="CH59" s="63"/>
      <c r="CI59" s="63"/>
    </row>
    <row r="60" spans="1:87" s="9" customFormat="1" x14ac:dyDescent="0.25">
      <c r="AI60" s="51"/>
      <c r="AV60" s="63"/>
      <c r="AX60" s="70"/>
      <c r="AY60" s="70"/>
    </row>
    <row r="61" spans="1:87" s="9" customFormat="1" ht="18.75" x14ac:dyDescent="0.3">
      <c r="A61" s="790" t="s">
        <v>3991</v>
      </c>
      <c r="B61" s="790"/>
      <c r="C61" s="790"/>
      <c r="D61" s="790"/>
      <c r="E61" s="790"/>
      <c r="AI61" s="51"/>
    </row>
    <row r="63" spans="1:87" s="9" customFormat="1" x14ac:dyDescent="0.25">
      <c r="AI63" s="51"/>
    </row>
    <row r="64" spans="1:87" s="9" customFormat="1" x14ac:dyDescent="0.25">
      <c r="A64" s="47" t="s">
        <v>7</v>
      </c>
      <c r="K64" s="47" t="s">
        <v>136</v>
      </c>
      <c r="L64" s="179"/>
      <c r="M64" s="179"/>
      <c r="N64" s="179"/>
      <c r="S64" s="47" t="s">
        <v>57</v>
      </c>
      <c r="T64" s="179"/>
      <c r="U64" s="179"/>
      <c r="V64" s="179"/>
      <c r="AA64" s="230" t="s">
        <v>59</v>
      </c>
      <c r="AB64" s="22"/>
      <c r="AC64" s="22"/>
      <c r="AD64" s="22"/>
      <c r="AI64" s="50" t="s">
        <v>11</v>
      </c>
      <c r="AJ64" s="179"/>
      <c r="AK64" s="179"/>
      <c r="AL64" s="179"/>
      <c r="AQ64" s="47" t="s">
        <v>13</v>
      </c>
      <c r="AY64" s="47" t="s">
        <v>15</v>
      </c>
      <c r="BG64" s="47" t="s">
        <v>63</v>
      </c>
      <c r="BO64" s="47" t="s">
        <v>77</v>
      </c>
      <c r="BP64" s="179"/>
      <c r="BQ64" s="179"/>
      <c r="BR64" s="179"/>
    </row>
    <row r="65" spans="1:87" s="9" customFormat="1" x14ac:dyDescent="0.25">
      <c r="B65" s="209" t="s">
        <v>184</v>
      </c>
      <c r="C65" s="60" t="s">
        <v>3992</v>
      </c>
      <c r="D65" s="61" t="s">
        <v>82</v>
      </c>
      <c r="E65" s="61" t="s">
        <v>83</v>
      </c>
      <c r="F65" s="220" t="s">
        <v>84</v>
      </c>
      <c r="G65" s="204" t="s">
        <v>4201</v>
      </c>
      <c r="L65" s="209" t="s">
        <v>184</v>
      </c>
      <c r="M65" s="60" t="s">
        <v>199</v>
      </c>
      <c r="N65" s="61" t="s">
        <v>82</v>
      </c>
      <c r="O65" s="61" t="s">
        <v>83</v>
      </c>
      <c r="P65" s="220" t="s">
        <v>84</v>
      </c>
      <c r="Q65" s="204" t="s">
        <v>4201</v>
      </c>
      <c r="R65" s="63"/>
      <c r="T65" s="209" t="s">
        <v>184</v>
      </c>
      <c r="U65" s="60" t="s">
        <v>199</v>
      </c>
      <c r="V65" s="61" t="s">
        <v>82</v>
      </c>
      <c r="W65" s="61" t="s">
        <v>83</v>
      </c>
      <c r="X65" s="220" t="s">
        <v>84</v>
      </c>
      <c r="Y65" s="204" t="s">
        <v>4201</v>
      </c>
      <c r="Z65" s="63"/>
      <c r="AB65" s="209" t="s">
        <v>184</v>
      </c>
      <c r="AC65" s="48" t="s">
        <v>199</v>
      </c>
      <c r="AD65" s="209" t="s">
        <v>82</v>
      </c>
      <c r="AE65" s="209" t="s">
        <v>83</v>
      </c>
      <c r="AF65" s="209" t="s">
        <v>84</v>
      </c>
      <c r="AG65" s="209" t="s">
        <v>4202</v>
      </c>
      <c r="AH65" s="63"/>
      <c r="AI65" s="51"/>
      <c r="AJ65" s="12" t="s">
        <v>184</v>
      </c>
      <c r="AK65" s="60" t="s">
        <v>199</v>
      </c>
      <c r="AL65" s="61" t="s">
        <v>82</v>
      </c>
      <c r="AM65" s="61" t="s">
        <v>83</v>
      </c>
      <c r="AN65" s="220" t="s">
        <v>84</v>
      </c>
      <c r="AO65" s="204" t="s">
        <v>4201</v>
      </c>
      <c r="AP65" s="63"/>
      <c r="AR65" s="12" t="s">
        <v>184</v>
      </c>
      <c r="AS65" s="60" t="s">
        <v>199</v>
      </c>
      <c r="AT65" s="61" t="s">
        <v>82</v>
      </c>
      <c r="AU65" s="61" t="s">
        <v>83</v>
      </c>
      <c r="AV65" s="220" t="s">
        <v>84</v>
      </c>
      <c r="AW65" s="204" t="s">
        <v>4201</v>
      </c>
      <c r="AX65" s="162" t="s">
        <v>4203</v>
      </c>
      <c r="AZ65" s="12" t="s">
        <v>184</v>
      </c>
      <c r="BA65" s="48" t="s">
        <v>199</v>
      </c>
      <c r="BB65" s="209" t="s">
        <v>82</v>
      </c>
      <c r="BC65" s="209" t="s">
        <v>83</v>
      </c>
      <c r="BD65" s="209" t="s">
        <v>84</v>
      </c>
      <c r="BE65" s="204" t="s">
        <v>4201</v>
      </c>
      <c r="BF65" s="63"/>
      <c r="BH65" s="12" t="s">
        <v>184</v>
      </c>
      <c r="BI65" s="60" t="s">
        <v>199</v>
      </c>
      <c r="BJ65" s="61" t="s">
        <v>82</v>
      </c>
      <c r="BK65" s="125" t="s">
        <v>83</v>
      </c>
      <c r="BL65" s="220" t="s">
        <v>84</v>
      </c>
      <c r="BM65" s="204" t="s">
        <v>4201</v>
      </c>
      <c r="BN65" s="63"/>
      <c r="BP65" s="12" t="s">
        <v>184</v>
      </c>
      <c r="BQ65" s="60" t="s">
        <v>199</v>
      </c>
      <c r="BR65" s="61" t="s">
        <v>82</v>
      </c>
      <c r="BS65" s="61" t="s">
        <v>83</v>
      </c>
      <c r="BT65" s="220" t="s">
        <v>84</v>
      </c>
      <c r="BU65" s="204" t="s">
        <v>4201</v>
      </c>
      <c r="BV65" s="63"/>
      <c r="BW65" s="63"/>
      <c r="BX65" s="63"/>
      <c r="BY65" s="63"/>
      <c r="BZ65" s="63"/>
      <c r="CA65" s="63"/>
      <c r="CB65" s="63"/>
      <c r="CC65" s="63"/>
      <c r="CD65" s="63"/>
      <c r="CE65" s="63"/>
      <c r="CF65" s="63"/>
      <c r="CG65" s="63"/>
      <c r="CH65" s="63"/>
      <c r="CI65" s="63"/>
    </row>
    <row r="66" spans="1:87" s="9" customFormat="1" x14ac:dyDescent="0.25">
      <c r="B66" s="49">
        <v>5020</v>
      </c>
      <c r="C66" s="49" t="s">
        <v>177</v>
      </c>
      <c r="D66" s="126" t="str">
        <f t="shared" ref="D66:F68" si="20">D7</f>
        <v>n/a</v>
      </c>
      <c r="E66" s="126">
        <f t="shared" si="20"/>
        <v>148.30000000000001</v>
      </c>
      <c r="F66" s="224" t="str">
        <f t="shared" si="20"/>
        <v>n/a</v>
      </c>
      <c r="G66" s="219">
        <f>IF(F66="n/a",IF(E66="n/a",D66,E66),F66)</f>
        <v>148.30000000000001</v>
      </c>
      <c r="L66" s="49">
        <v>5020</v>
      </c>
      <c r="M66" s="49" t="s">
        <v>177</v>
      </c>
      <c r="N66" s="126">
        <f t="shared" ref="N66:P68" si="21">N7</f>
        <v>6539.6</v>
      </c>
      <c r="O66" s="126">
        <f t="shared" si="21"/>
        <v>6924.4</v>
      </c>
      <c r="P66" s="224">
        <f t="shared" si="21"/>
        <v>6515.8</v>
      </c>
      <c r="Q66" s="219">
        <f>IF(P66="n/a",IF(O66="n/a",N66,O66),P66)</f>
        <v>6515.8</v>
      </c>
      <c r="R66" s="63"/>
      <c r="T66" s="49">
        <v>5020</v>
      </c>
      <c r="U66" s="49" t="s">
        <v>177</v>
      </c>
      <c r="V66" s="126">
        <f t="shared" ref="V66:X68" si="22">V7</f>
        <v>1650.6</v>
      </c>
      <c r="W66" s="126">
        <f t="shared" si="22"/>
        <v>1375.8</v>
      </c>
      <c r="X66" s="224">
        <f t="shared" si="22"/>
        <v>1049.5999999999999</v>
      </c>
      <c r="Y66" s="219">
        <f>IF(X66="n/a",IF(W66="n/a",V66,W66),X66)</f>
        <v>1049.5999999999999</v>
      </c>
      <c r="Z66" s="63"/>
      <c r="AB66" s="49">
        <v>5020</v>
      </c>
      <c r="AC66" s="49" t="s">
        <v>177</v>
      </c>
      <c r="AD66" s="126">
        <f t="shared" ref="AD66:AF68" si="23">AD7</f>
        <v>3831.6</v>
      </c>
      <c r="AE66" s="126">
        <f t="shared" si="23"/>
        <v>3069.1</v>
      </c>
      <c r="AF66" s="126">
        <f t="shared" si="23"/>
        <v>3671.7</v>
      </c>
      <c r="AG66" s="126">
        <f>IF(AF66="n/a",IF(AE66="n/a",AD66,AE66),AF66)</f>
        <v>3671.7</v>
      </c>
      <c r="AH66" s="63"/>
      <c r="AI66" s="51"/>
      <c r="AJ66" s="49">
        <v>5020</v>
      </c>
      <c r="AK66" s="49" t="s">
        <v>177</v>
      </c>
      <c r="AL66" s="126">
        <f t="shared" ref="AL66:AN68" si="24">AL7</f>
        <v>317.7</v>
      </c>
      <c r="AM66" s="126">
        <f t="shared" si="24"/>
        <v>241.7</v>
      </c>
      <c r="AN66" s="224">
        <f t="shared" si="24"/>
        <v>369.3</v>
      </c>
      <c r="AO66" s="219">
        <f>IF(AN66="n/a",IF(AM66="n/a",AL66,AM66),AN66)</f>
        <v>369.3</v>
      </c>
      <c r="AP66" s="63"/>
      <c r="AR66" s="49">
        <v>5020</v>
      </c>
      <c r="AS66" s="49" t="s">
        <v>177</v>
      </c>
      <c r="AT66" s="126">
        <f t="shared" ref="AT66:AV68" si="25">AT7</f>
        <v>1131.4000000000001</v>
      </c>
      <c r="AU66" s="126">
        <f t="shared" si="25"/>
        <v>-185.6</v>
      </c>
      <c r="AV66" s="224">
        <f t="shared" si="25"/>
        <v>1629.6</v>
      </c>
      <c r="AW66" s="219">
        <f>IF(AV66="n/a",IF(AU66="n/a",AT66,AU66),AV66)</f>
        <v>1629.6</v>
      </c>
      <c r="AX66" s="63"/>
      <c r="AZ66" s="49">
        <v>5020</v>
      </c>
      <c r="BA66" s="49" t="s">
        <v>177</v>
      </c>
      <c r="BB66" s="126" t="str">
        <f t="shared" ref="BB66:BD68" si="26">BB7</f>
        <v>n/a</v>
      </c>
      <c r="BC66" s="126" t="str">
        <f t="shared" si="26"/>
        <v>n/a</v>
      </c>
      <c r="BD66" s="126" t="str">
        <f t="shared" si="26"/>
        <v>n/a</v>
      </c>
      <c r="BE66" s="219" t="str">
        <f>IF(BD66="n/a",IF(BC66="n/a",BB66,BC66),BD66)</f>
        <v>n/a</v>
      </c>
      <c r="BF66" s="63"/>
      <c r="BH66" s="49">
        <v>5020</v>
      </c>
      <c r="BI66" s="49" t="s">
        <v>177</v>
      </c>
      <c r="BJ66" s="126">
        <f t="shared" ref="BJ66:BL68" si="27">BJ7</f>
        <v>106.5</v>
      </c>
      <c r="BK66" s="126">
        <f t="shared" si="27"/>
        <v>73.8</v>
      </c>
      <c r="BL66" s="224">
        <f t="shared" si="27"/>
        <v>41.1</v>
      </c>
      <c r="BM66" s="219">
        <f>IF(BL66="n/a",IF(BK66="n/a",BJ66,BK66),BL66)</f>
        <v>41.1</v>
      </c>
      <c r="BN66" s="63"/>
      <c r="BP66" s="49">
        <v>5020</v>
      </c>
      <c r="BQ66" s="49" t="s">
        <v>177</v>
      </c>
      <c r="BR66" s="126">
        <f t="shared" ref="BR66:BT68" si="28">BR7</f>
        <v>1979.2</v>
      </c>
      <c r="BS66" s="126">
        <f t="shared" si="28"/>
        <v>1462.5</v>
      </c>
      <c r="BT66" s="224">
        <f t="shared" si="28"/>
        <v>1615.7</v>
      </c>
      <c r="BU66" s="219">
        <f>IF(BT66="n/a",IF(BS66="n/a",BR66,BS66),BT66)</f>
        <v>1615.7</v>
      </c>
      <c r="BV66" s="63"/>
      <c r="BW66" s="63"/>
      <c r="BX66" s="63"/>
      <c r="BY66" s="63"/>
      <c r="BZ66" s="63"/>
      <c r="CA66" s="63"/>
      <c r="CB66" s="63"/>
      <c r="CC66" s="63"/>
      <c r="CD66" s="63"/>
      <c r="CE66" s="63"/>
      <c r="CF66" s="63"/>
      <c r="CG66" s="63"/>
      <c r="CH66" s="63"/>
      <c r="CI66" s="63"/>
    </row>
    <row r="67" spans="1:87" s="9" customFormat="1" x14ac:dyDescent="0.25">
      <c r="B67" s="49">
        <v>5010</v>
      </c>
      <c r="C67" s="49" t="s">
        <v>178</v>
      </c>
      <c r="D67" s="126" t="str">
        <f t="shared" si="20"/>
        <v>n/a</v>
      </c>
      <c r="E67" s="126" t="str">
        <f t="shared" si="20"/>
        <v>n/a</v>
      </c>
      <c r="F67" s="224">
        <f t="shared" si="20"/>
        <v>57.4</v>
      </c>
      <c r="G67" s="219">
        <f>IF(F67="n/a",IF(E67="n/a",D67,E67),F67)</f>
        <v>57.4</v>
      </c>
      <c r="L67" s="49">
        <v>5010</v>
      </c>
      <c r="M67" s="49" t="s">
        <v>178</v>
      </c>
      <c r="N67" s="126">
        <f t="shared" si="21"/>
        <v>251.6</v>
      </c>
      <c r="O67" s="126">
        <f t="shared" si="21"/>
        <v>218.4</v>
      </c>
      <c r="P67" s="224">
        <f t="shared" si="21"/>
        <v>111.1</v>
      </c>
      <c r="Q67" s="219">
        <f>IF(P67="n/a",IF(O67="n/a",N67,O67),P67)</f>
        <v>111.1</v>
      </c>
      <c r="R67" s="63"/>
      <c r="T67" s="49">
        <v>5010</v>
      </c>
      <c r="U67" s="49" t="s">
        <v>178</v>
      </c>
      <c r="V67" s="126" t="str">
        <f t="shared" si="22"/>
        <v>n/a</v>
      </c>
      <c r="W67" s="126" t="str">
        <f t="shared" si="22"/>
        <v>n/a</v>
      </c>
      <c r="X67" s="224" t="str">
        <f t="shared" si="22"/>
        <v>n/a</v>
      </c>
      <c r="Y67" s="219" t="str">
        <f>IF(X67="n/a",IF(W67="n/a",V67,W67),X67)</f>
        <v>n/a</v>
      </c>
      <c r="Z67" s="63"/>
      <c r="AB67" s="49">
        <v>5010</v>
      </c>
      <c r="AC67" s="49" t="s">
        <v>178</v>
      </c>
      <c r="AD67" s="126">
        <f t="shared" si="23"/>
        <v>612</v>
      </c>
      <c r="AE67" s="126">
        <f t="shared" si="23"/>
        <v>615.1</v>
      </c>
      <c r="AF67" s="126">
        <f t="shared" si="23"/>
        <v>717.4</v>
      </c>
      <c r="AG67" s="126">
        <f>IF(AF67="n/a",IF(AE67="n/a",AD67,AE67),AF67)</f>
        <v>717.4</v>
      </c>
      <c r="AH67" s="63"/>
      <c r="AI67" s="51"/>
      <c r="AJ67" s="49">
        <v>5010</v>
      </c>
      <c r="AK67" s="49" t="s">
        <v>178</v>
      </c>
      <c r="AL67" s="126">
        <f t="shared" si="24"/>
        <v>173.1</v>
      </c>
      <c r="AM67" s="126">
        <f t="shared" si="24"/>
        <v>258.3</v>
      </c>
      <c r="AN67" s="224">
        <f t="shared" si="24"/>
        <v>170.1</v>
      </c>
      <c r="AO67" s="219">
        <f>IF(AN67="n/a",IF(AM67="n/a",AL67,AM67),AN67)</f>
        <v>170.1</v>
      </c>
      <c r="AP67" s="63"/>
      <c r="AR67" s="49">
        <v>5010</v>
      </c>
      <c r="AS67" s="49" t="s">
        <v>178</v>
      </c>
      <c r="AT67" s="126">
        <f t="shared" si="25"/>
        <v>253.8</v>
      </c>
      <c r="AU67" s="126">
        <f t="shared" si="25"/>
        <v>238.9</v>
      </c>
      <c r="AV67" s="224">
        <f t="shared" si="25"/>
        <v>381.3</v>
      </c>
      <c r="AW67" s="219">
        <f>IF(AV67="n/a",IF(AU67="n/a",AT67,AU67),AV67)</f>
        <v>381.3</v>
      </c>
      <c r="AX67" s="63"/>
      <c r="AZ67" s="49">
        <v>5010</v>
      </c>
      <c r="BA67" s="49" t="s">
        <v>178</v>
      </c>
      <c r="BB67" s="126" t="str">
        <f t="shared" si="26"/>
        <v>n/a</v>
      </c>
      <c r="BC67" s="126" t="str">
        <f t="shared" si="26"/>
        <v>n/a</v>
      </c>
      <c r="BD67" s="126" t="str">
        <f t="shared" si="26"/>
        <v>n/a</v>
      </c>
      <c r="BE67" s="219" t="str">
        <f>IF(BD67="n/a",IF(BC67="n/a",BB67,BC67),BD67)</f>
        <v>n/a</v>
      </c>
      <c r="BF67" s="63"/>
      <c r="BH67" s="49">
        <v>5010</v>
      </c>
      <c r="BI67" s="49" t="s">
        <v>178</v>
      </c>
      <c r="BJ67" s="126">
        <f t="shared" si="27"/>
        <v>8.5</v>
      </c>
      <c r="BK67" s="126" t="str">
        <f t="shared" si="27"/>
        <v>n/a</v>
      </c>
      <c r="BL67" s="224">
        <f t="shared" si="27"/>
        <v>9.8000000000000007</v>
      </c>
      <c r="BM67" s="219">
        <f>IF(BL67="n/a",IF(BK67="n/a",BJ67,BK67),BL67)</f>
        <v>9.8000000000000007</v>
      </c>
      <c r="BN67" s="63"/>
      <c r="BP67" s="49">
        <v>5010</v>
      </c>
      <c r="BQ67" s="49" t="s">
        <v>178</v>
      </c>
      <c r="BR67" s="126">
        <f t="shared" si="28"/>
        <v>1216</v>
      </c>
      <c r="BS67" s="126">
        <f t="shared" si="28"/>
        <v>994.7</v>
      </c>
      <c r="BT67" s="224">
        <f t="shared" si="28"/>
        <v>1040</v>
      </c>
      <c r="BU67" s="219">
        <f>IF(BT67="n/a",IF(BS67="n/a",BR67,BS67),BT67)</f>
        <v>1040</v>
      </c>
      <c r="BV67" s="63"/>
      <c r="BW67" s="63"/>
      <c r="BX67" s="63"/>
      <c r="BY67" s="63"/>
      <c r="BZ67" s="63"/>
      <c r="CA67" s="63"/>
      <c r="CB67" s="63"/>
      <c r="CC67" s="63"/>
      <c r="CD67" s="63"/>
      <c r="CE67" s="63"/>
      <c r="CF67" s="63"/>
      <c r="CG67" s="63"/>
      <c r="CH67" s="63"/>
      <c r="CI67" s="63"/>
    </row>
    <row r="68" spans="1:87" s="9" customFormat="1" x14ac:dyDescent="0.25">
      <c r="B68" s="49">
        <v>5040</v>
      </c>
      <c r="C68" s="49" t="s">
        <v>179</v>
      </c>
      <c r="D68" s="126">
        <f t="shared" si="20"/>
        <v>77.599999999999994</v>
      </c>
      <c r="E68" s="126">
        <f t="shared" si="20"/>
        <v>40.5</v>
      </c>
      <c r="F68" s="224">
        <f t="shared" si="20"/>
        <v>47.7</v>
      </c>
      <c r="G68" s="219">
        <f>IF(F68="n/a",IF(E68="n/a",D68,E68),F68)</f>
        <v>47.7</v>
      </c>
      <c r="L68" s="49">
        <v>5040</v>
      </c>
      <c r="M68" s="49" t="s">
        <v>179</v>
      </c>
      <c r="N68" s="126">
        <f t="shared" si="21"/>
        <v>1041.4000000000001</v>
      </c>
      <c r="O68" s="126">
        <f t="shared" si="21"/>
        <v>650.5</v>
      </c>
      <c r="P68" s="224">
        <f t="shared" si="21"/>
        <v>811.2</v>
      </c>
      <c r="Q68" s="219">
        <f>IF(P68="n/a",IF(O68="n/a",N68,O68),P68)</f>
        <v>811.2</v>
      </c>
      <c r="R68" s="63"/>
      <c r="T68" s="49">
        <v>5040</v>
      </c>
      <c r="U68" s="49" t="s">
        <v>179</v>
      </c>
      <c r="V68" s="126" t="str">
        <f t="shared" si="22"/>
        <v>n/a</v>
      </c>
      <c r="W68" s="126" t="str">
        <f t="shared" si="22"/>
        <v>n/a</v>
      </c>
      <c r="X68" s="224" t="str">
        <f t="shared" si="22"/>
        <v>n/a</v>
      </c>
      <c r="Y68" s="219" t="str">
        <f>IF(X68="n/a",IF(W68="n/a",V68,W68),X68)</f>
        <v>n/a</v>
      </c>
      <c r="Z68" s="63"/>
      <c r="AB68" s="49">
        <v>5040</v>
      </c>
      <c r="AC68" s="49" t="s">
        <v>179</v>
      </c>
      <c r="AD68" s="126">
        <f t="shared" si="23"/>
        <v>0</v>
      </c>
      <c r="AE68" s="126" t="str">
        <f t="shared" si="23"/>
        <v>n/a</v>
      </c>
      <c r="AF68" s="126" t="str">
        <f t="shared" si="23"/>
        <v>n/a</v>
      </c>
      <c r="AG68" s="126">
        <f>IF(AF68="n/a",IF(AE68="n/a",AD68,AE68),AF68)</f>
        <v>0</v>
      </c>
      <c r="AH68" s="63"/>
      <c r="AI68" s="51"/>
      <c r="AJ68" s="49">
        <v>5040</v>
      </c>
      <c r="AK68" s="49" t="s">
        <v>179</v>
      </c>
      <c r="AL68" s="126">
        <f t="shared" si="24"/>
        <v>0.7</v>
      </c>
      <c r="AM68" s="126">
        <f t="shared" si="24"/>
        <v>1.5</v>
      </c>
      <c r="AN68" s="224">
        <f t="shared" si="24"/>
        <v>1.3</v>
      </c>
      <c r="AO68" s="219">
        <f>IF(AN68="n/a",IF(AM68="n/a",AL68,AM68),AN68)</f>
        <v>1.3</v>
      </c>
      <c r="AP68" s="63"/>
      <c r="AR68" s="49">
        <v>5040</v>
      </c>
      <c r="AS68" s="49" t="s">
        <v>179</v>
      </c>
      <c r="AT68" s="126">
        <f t="shared" si="25"/>
        <v>245.7</v>
      </c>
      <c r="AU68" s="126">
        <f t="shared" si="25"/>
        <v>98.5</v>
      </c>
      <c r="AV68" s="224">
        <f t="shared" si="25"/>
        <v>102.1</v>
      </c>
      <c r="AW68" s="219">
        <f>IF(AV68="n/a",IF(AU68="n/a",AT68,AU68),AV68)</f>
        <v>102.1</v>
      </c>
      <c r="AX68" s="63"/>
      <c r="AZ68" s="49">
        <v>5040</v>
      </c>
      <c r="BA68" s="49" t="s">
        <v>179</v>
      </c>
      <c r="BB68" s="126">
        <f t="shared" si="26"/>
        <v>0</v>
      </c>
      <c r="BC68" s="126">
        <f t="shared" si="26"/>
        <v>0</v>
      </c>
      <c r="BD68" s="126">
        <f t="shared" si="26"/>
        <v>0</v>
      </c>
      <c r="BE68" s="219">
        <f>IF(BD68="n/a",IF(BC68="n/a",BB68,BC68),BD68)</f>
        <v>0</v>
      </c>
      <c r="BF68" s="63"/>
      <c r="BH68" s="49">
        <v>5040</v>
      </c>
      <c r="BI68" s="49" t="s">
        <v>179</v>
      </c>
      <c r="BJ68" s="126" t="str">
        <f t="shared" si="27"/>
        <v>n/a</v>
      </c>
      <c r="BK68" s="126">
        <f t="shared" si="27"/>
        <v>0</v>
      </c>
      <c r="BL68" s="224">
        <f t="shared" si="27"/>
        <v>0</v>
      </c>
      <c r="BM68" s="219">
        <f>IF(BL68="n/a",IF(BK68="n/a",BJ68,BK68),BL68)</f>
        <v>0</v>
      </c>
      <c r="BN68" s="63"/>
      <c r="BP68" s="49">
        <v>5040</v>
      </c>
      <c r="BQ68" s="49" t="s">
        <v>179</v>
      </c>
      <c r="BR68" s="126">
        <f t="shared" si="28"/>
        <v>23.9</v>
      </c>
      <c r="BS68" s="126">
        <f t="shared" si="28"/>
        <v>16.2</v>
      </c>
      <c r="BT68" s="224">
        <f t="shared" si="28"/>
        <v>46.3</v>
      </c>
      <c r="BU68" s="219">
        <f>IF(BT68="n/a",IF(BS68="n/a",BR68,BS68),BT68)</f>
        <v>46.3</v>
      </c>
      <c r="BV68" s="63"/>
      <c r="BW68" s="63"/>
      <c r="BX68" s="63"/>
      <c r="BY68" s="63"/>
      <c r="BZ68" s="63"/>
      <c r="CA68" s="63"/>
      <c r="CB68" s="63"/>
      <c r="CC68" s="63"/>
      <c r="CD68" s="63"/>
      <c r="CE68" s="63"/>
      <c r="CF68" s="63"/>
      <c r="CG68" s="63"/>
      <c r="CH68" s="63"/>
      <c r="CI68" s="63"/>
    </row>
    <row r="69" spans="1:87" s="9" customFormat="1" ht="45" x14ac:dyDescent="0.25">
      <c r="C69" s="64" t="s">
        <v>4010</v>
      </c>
      <c r="D69" s="62" t="str">
        <f>IF(D66="n/a","n/a",IF(D67="n/a","n/a",D66/SUM(D66:D68)))</f>
        <v>n/a</v>
      </c>
      <c r="E69" s="62" t="str">
        <f>IF(E66="n/a","n/a",IF(E67="n/a","n/a",E66/SUM(E66:E68)))</f>
        <v>n/a</v>
      </c>
      <c r="F69" s="221" t="str">
        <f>IF(F66="n/a","n/a",IF(F67="n/a","n/a",F66/SUM(F66:F68)))</f>
        <v>n/a</v>
      </c>
      <c r="G69" s="62">
        <f>IF(G66="n/a","n/a",IF(G67="n/a","n/a",G66/SUM(G66:G68)))</f>
        <v>0.58524072612470401</v>
      </c>
      <c r="H69" s="9" t="s">
        <v>4012</v>
      </c>
      <c r="M69" s="64" t="s">
        <v>4010</v>
      </c>
      <c r="N69" s="62">
        <f>IF(N66="n/a","n/a",IF(N67="n/a","n/a",N66/SUM(N66:N68)))</f>
        <v>0.83492071598192175</v>
      </c>
      <c r="O69" s="62">
        <f>IF(O66="n/a","n/a",IF(O67="n/a","n/a",O66/SUM(O66:O68)))</f>
        <v>0.88850679429766599</v>
      </c>
      <c r="P69" s="62">
        <f>IF(P66="n/a","n/a",IF(P67="n/a","n/a",P66/SUM(P66:P68)))</f>
        <v>0.87600328040763098</v>
      </c>
      <c r="Q69" s="62">
        <f>IF(Q66="n/a","n/a",IF(Q67="n/a","n/a",Q66/SUM(Q66:Q68)))</f>
        <v>0.87600328040763098</v>
      </c>
      <c r="R69" s="63"/>
      <c r="U69" s="64" t="s">
        <v>4010</v>
      </c>
      <c r="V69" s="62" t="str">
        <f>IF(V66="n/a","n/a",IF(V67="n/a","n/a",V66/SUM(V66:V68)))</f>
        <v>n/a</v>
      </c>
      <c r="W69" s="62" t="str">
        <f>IF(W66="n/a","n/a",IF(W67="n/a","n/a",W66/SUM(W66:W68)))</f>
        <v>n/a</v>
      </c>
      <c r="X69" s="221" t="str">
        <f>IF(X66="n/a","n/a",IF(X67="n/a","n/a",X66/SUM(X66:X68)))</f>
        <v>n/a</v>
      </c>
      <c r="Y69" s="62" t="str">
        <f>IF(Y66="n/a","n/a",IF(Y67="n/a","n/a",Y66/SUM(Y66:Y68)))</f>
        <v>n/a</v>
      </c>
      <c r="Z69" s="63"/>
      <c r="AC69" s="231" t="s">
        <v>4010</v>
      </c>
      <c r="AD69" s="232">
        <f>IF(AD66="n/a","n/a",IF(AD67="n/a","n/a",AD66/SUM(AD66:AD68)))</f>
        <v>0.86227383202808527</v>
      </c>
      <c r="AE69" s="232">
        <f>IF(AE66="n/a","n/a",IF(AE67="n/a","n/a",AE66/SUM(AE66:AE68)))</f>
        <v>0.83304380869659633</v>
      </c>
      <c r="AF69" s="232">
        <f>IF(AF66="n/a","n/a",IF(AF67="n/a","n/a",AF66/SUM(AF66:AF68)))</f>
        <v>0.83654963432138718</v>
      </c>
      <c r="AG69" s="232">
        <f>IF(AG66="n/a","n/a",IF(AG67="n/a","n/a",AG66/SUM(AG66:AG68)))</f>
        <v>0.83654963432138718</v>
      </c>
      <c r="AH69" s="63"/>
      <c r="AI69" s="51"/>
      <c r="AK69" s="64" t="s">
        <v>4010</v>
      </c>
      <c r="AL69" s="62">
        <f>IF(AL66="n/a","n/a",IF(AL67="n/a","n/a",AL66/SUM(AL66:AL68)))</f>
        <v>0.64638860630722283</v>
      </c>
      <c r="AM69" s="62">
        <f>IF(AM66="n/a","n/a",IF(AM67="n/a","n/a",AM66/SUM(AM66:AM68)))</f>
        <v>0.48195413758723826</v>
      </c>
      <c r="AN69" s="62">
        <f>IF(AN66="n/a","n/a",IF(AN67="n/a","n/a",AN66/SUM(AN66:AN68)))</f>
        <v>0.68300351396338088</v>
      </c>
      <c r="AO69" s="62">
        <f>IF(AO66="n/a","n/a",IF(AO67="n/a","n/a",AO66/SUM(AO66:AO68)))</f>
        <v>0.68300351396338088</v>
      </c>
      <c r="AP69" s="63"/>
      <c r="AS69" s="64" t="s">
        <v>4010</v>
      </c>
      <c r="AT69" s="62">
        <f>IF(AT66="n/a","n/a",IF(AT67="n/a","n/a",AT66/SUM(AT66:AT68)))</f>
        <v>0.69372738978478143</v>
      </c>
      <c r="AU69" s="355">
        <f>IF(AU66="n/a","n/a",IF(AU67="n/a","n/a",AU66/SUM(AU66:AU68)))</f>
        <v>-1.22266139657444</v>
      </c>
      <c r="AV69" s="62">
        <f>IF(AV66="n/a","n/a",IF(AV67="n/a","n/a",AV66/SUM(AV66:AV68)))</f>
        <v>0.77122574538570743</v>
      </c>
      <c r="AW69" s="62">
        <f>IF(AW66="n/a","n/a",IF(AW67="n/a","n/a",AW66/SUM(AW66:AW68)))</f>
        <v>0.77122574538570743</v>
      </c>
      <c r="AX69" s="356" t="s">
        <v>4238</v>
      </c>
      <c r="BA69" s="64" t="s">
        <v>4010</v>
      </c>
      <c r="BB69" s="62" t="str">
        <f>IF(BB66="n/a","n/a",IF(BB67="n/a","n/a",BB66/SUM(BB66:BB68)))</f>
        <v>n/a</v>
      </c>
      <c r="BC69" s="62" t="str">
        <f>IF(BC66="n/a","n/a",IF(BC67="n/a","n/a",BC66/SUM(BC66:BC68)))</f>
        <v>n/a</v>
      </c>
      <c r="BD69" s="62" t="str">
        <f>IF(BD66="n/a","n/a",IF(BD67="n/a","n/a",BD66/SUM(BD66:BD68)))</f>
        <v>n/a</v>
      </c>
      <c r="BE69" s="62" t="str">
        <f>IF(BE66="n/a","n/a",IF(BE67="n/a","n/a",BE66/SUM(BE66:BE68)))</f>
        <v>n/a</v>
      </c>
      <c r="BF69" s="63"/>
      <c r="BI69" s="64" t="s">
        <v>4010</v>
      </c>
      <c r="BJ69" s="62">
        <f>IF(BJ66="n/a","n/a",IF(BJ67="n/a","n/a",BJ66/SUM(BJ66:BJ68)))</f>
        <v>0.92608695652173911</v>
      </c>
      <c r="BK69" s="62" t="str">
        <f>IF(BK66="n/a","n/a",IF(BK67="n/a","n/a",BK66/SUM(BK66:BK68)))</f>
        <v>n/a</v>
      </c>
      <c r="BL69" s="62">
        <f>IF(BL66="n/a","n/a",IF(BL67="n/a","n/a",BL66/SUM(BL66:BL68)))</f>
        <v>0.80746561886051071</v>
      </c>
      <c r="BM69" s="62">
        <f>IF(BM66="n/a","n/a",IF(BM67="n/a","n/a",BM66/SUM(BM66:BM68)))</f>
        <v>0.80746561886051071</v>
      </c>
      <c r="BN69" s="63"/>
      <c r="BQ69" s="64" t="s">
        <v>4010</v>
      </c>
      <c r="BR69" s="62">
        <f>IF(BR66="n/a","n/a",IF(BR67="n/a","n/a",BR66/SUM(BR66:BR68)))</f>
        <v>0.61483023205243703</v>
      </c>
      <c r="BS69" s="62">
        <f>IF(BS66="n/a","n/a",IF(BS67="n/a","n/a",BS66/SUM(BS66:BS68)))</f>
        <v>0.59129133985606863</v>
      </c>
      <c r="BT69" s="221">
        <f>IF(BT66="n/a","n/a",IF(BT67="n/a","n/a",BT66/SUM(BT66:BT68)))</f>
        <v>0.59796447076239823</v>
      </c>
      <c r="BU69" s="62">
        <f>IF(BU66="n/a","n/a",IF(BU67="n/a","n/a",BU66/SUM(BU66:BU68)))</f>
        <v>0.59796447076239823</v>
      </c>
      <c r="BV69" s="63"/>
      <c r="BW69" s="63"/>
      <c r="BX69" s="63"/>
      <c r="BY69" s="63"/>
      <c r="BZ69" s="63"/>
      <c r="CA69" s="63"/>
      <c r="CB69" s="63"/>
      <c r="CC69" s="63"/>
      <c r="CD69" s="63"/>
      <c r="CE69" s="63"/>
      <c r="CF69" s="63"/>
      <c r="CG69" s="63"/>
      <c r="CH69" s="63"/>
      <c r="CI69" s="63"/>
    </row>
    <row r="70" spans="1:87" s="9" customFormat="1" ht="45" x14ac:dyDescent="0.25">
      <c r="C70" s="49" t="s">
        <v>4011</v>
      </c>
      <c r="D70" s="62" t="str">
        <f>IF(D66="n/a","n/a",IF(D67="n/a","n/a",D67/SUM(D66:D68)))</f>
        <v>n/a</v>
      </c>
      <c r="E70" s="62" t="str">
        <f>IF(E66="n/a","n/a",IF(E67="n/a","n/a",E67/SUM(E66:E68)))</f>
        <v>n/a</v>
      </c>
      <c r="F70" s="62" t="str">
        <f>IF(F66="n/a","n/a",IF(F67="n/a","n/a",F67/SUM(F66:F68)))</f>
        <v>n/a</v>
      </c>
      <c r="G70" s="62">
        <f>IF(G66="n/a","n/a",IF(G67="n/a","n/a",G67/SUM(G66:G68)))</f>
        <v>0.22651933701657456</v>
      </c>
      <c r="H70" s="9" t="s">
        <v>4012</v>
      </c>
      <c r="M70" s="49" t="s">
        <v>4011</v>
      </c>
      <c r="N70" s="62">
        <f>IF(N66="n/a","n/a",IF(N67="n/a","n/a",N67/SUM(N66:N68)))</f>
        <v>3.2122156116742843E-2</v>
      </c>
      <c r="O70" s="62">
        <f>IF(O66="n/a","n/a",IF(O67="n/a","n/a",O67/SUM(O66:O68)))</f>
        <v>2.8024071959247047E-2</v>
      </c>
      <c r="P70" s="62">
        <f>IF(P66="n/a","n/a",IF(P67="n/a","n/a",P67/SUM(P66:P68)))</f>
        <v>1.493661015581936E-2</v>
      </c>
      <c r="Q70" s="62">
        <f>IF(Q66="n/a","n/a",IF(Q67="n/a","n/a",Q67/SUM(Q66:Q68)))</f>
        <v>1.493661015581936E-2</v>
      </c>
      <c r="R70" s="63"/>
      <c r="U70" s="49" t="s">
        <v>4011</v>
      </c>
      <c r="V70" s="62" t="str">
        <f>IF(V66="n/a","n/a",IF(V67="n/a","n/a",V67/SUM(V66:V68)))</f>
        <v>n/a</v>
      </c>
      <c r="W70" s="62" t="str">
        <f>IF(W66="n/a","n/a",IF(W67="n/a","n/a",W67/SUM(W66:W68)))</f>
        <v>n/a</v>
      </c>
      <c r="X70" s="62" t="str">
        <f>IF(X66="n/a","n/a",IF(X67="n/a","n/a",X67/SUM(X66:X68)))</f>
        <v>n/a</v>
      </c>
      <c r="Y70" s="62" t="str">
        <f>IF(Y66="n/a","n/a",IF(Y67="n/a","n/a",Y67/SUM(Y66:Y68)))</f>
        <v>n/a</v>
      </c>
      <c r="Z70" s="63"/>
      <c r="AA70" s="787" t="s">
        <v>4226</v>
      </c>
      <c r="AB70" s="233" t="s">
        <v>200</v>
      </c>
      <c r="AC70" s="235" t="s">
        <v>4010</v>
      </c>
      <c r="AD70" s="96">
        <v>0.85</v>
      </c>
      <c r="AE70" s="96">
        <v>0.83</v>
      </c>
      <c r="AF70" s="96">
        <v>0.82</v>
      </c>
      <c r="AG70" s="234">
        <f>IF(AF70="n/a",IF(AE70="n/a",AD70,AE70),AF70)</f>
        <v>0.82</v>
      </c>
      <c r="AH70" s="63"/>
      <c r="AI70" s="51"/>
      <c r="AK70" s="49" t="s">
        <v>4011</v>
      </c>
      <c r="AL70" s="62">
        <f>IF(AL66="n/a","n/a",IF(AL67="n/a","n/a",AL67/SUM(AL66:AL68)))</f>
        <v>0.35218718209562566</v>
      </c>
      <c r="AM70" s="62">
        <f>IF(AM66="n/a","n/a",IF(AM67="n/a","n/a",AM67/SUM(AM66:AM68)))</f>
        <v>0.51505483549351949</v>
      </c>
      <c r="AN70" s="62">
        <f>IF(AN66="n/a","n/a",IF(AN67="n/a","n/a",AN67/SUM(AN66:AN68)))</f>
        <v>0.3145921953023858</v>
      </c>
      <c r="AO70" s="62">
        <f>IF(AO66="n/a","n/a",IF(AO67="n/a","n/a",AO67/SUM(AO66:AO68)))</f>
        <v>0.3145921953023858</v>
      </c>
      <c r="AP70" s="63"/>
      <c r="AS70" s="49" t="s">
        <v>4011</v>
      </c>
      <c r="AT70" s="62">
        <f>IF(AT66="n/a","n/a",IF(AT67="n/a","n/a",AT67/SUM(AT66:AT68)))</f>
        <v>0.15561959654178675</v>
      </c>
      <c r="AU70" s="355">
        <f>IF(AU66="n/a","n/a",IF(AU67="n/a","n/a",AU67/SUM(AU66:AU68)))</f>
        <v>1.5737812911725955</v>
      </c>
      <c r="AV70" s="62">
        <f>IF(AV66="n/a","n/a",IF(AV67="n/a","n/a",AV67/SUM(AV66:AV68)))</f>
        <v>0.18045433033601516</v>
      </c>
      <c r="AW70" s="62">
        <f>IF(AW66="n/a","n/a",IF(AW67="n/a","n/a",AW67/SUM(AW66:AW68)))</f>
        <v>0.18045433033601516</v>
      </c>
      <c r="AX70" s="356" t="s">
        <v>4238</v>
      </c>
      <c r="BA70" s="49" t="s">
        <v>4011</v>
      </c>
      <c r="BB70" s="62" t="str">
        <f>IF(BB66="n/a","n/a",IF(BB67="n/a","n/a",BB67/SUM(BB66:BB68)))</f>
        <v>n/a</v>
      </c>
      <c r="BC70" s="62" t="str">
        <f>IF(BC66="n/a","n/a",IF(BC67="n/a","n/a",BC67/SUM(BC66:BC68)))</f>
        <v>n/a</v>
      </c>
      <c r="BD70" s="62" t="str">
        <f>IF(BD66="n/a","n/a",IF(BD67="n/a","n/a",BD67/SUM(BD66:BD68)))</f>
        <v>n/a</v>
      </c>
      <c r="BE70" s="62" t="str">
        <f>IF(BE66="n/a","n/a",IF(BE67="n/a","n/a",BE67/SUM(BE66:BE68)))</f>
        <v>n/a</v>
      </c>
      <c r="BF70" s="63"/>
      <c r="BI70" s="49" t="s">
        <v>4011</v>
      </c>
      <c r="BJ70" s="62">
        <f>IF(BJ66="n/a","n/a",IF(BJ67="n/a","n/a",BJ67/SUM(BJ66:BJ68)))</f>
        <v>7.3913043478260873E-2</v>
      </c>
      <c r="BK70" s="62" t="str">
        <f>IF(BK66="n/a","n/a",IF(BK67="n/a","n/a",BK67/SUM(BK66:BK68)))</f>
        <v>n/a</v>
      </c>
      <c r="BL70" s="62">
        <f>IF(BL66="n/a","n/a",IF(BL67="n/a","n/a",BL67/SUM(BL66:BL68)))</f>
        <v>0.19253438113948917</v>
      </c>
      <c r="BM70" s="62">
        <f>IF(BM66="n/a","n/a",IF(BM67="n/a","n/a",BM67/SUM(BM66:BM68)))</f>
        <v>0.19253438113948917</v>
      </c>
      <c r="BN70" s="63"/>
      <c r="BQ70" s="49" t="s">
        <v>4011</v>
      </c>
      <c r="BR70" s="62">
        <f>IF(BR66="n/a","n/a",IF(BR67="n/a","n/a",BR67/SUM(BR66:BR68)))</f>
        <v>0.37774533254636389</v>
      </c>
      <c r="BS70" s="62">
        <f>IF(BS66="n/a","n/a",IF(BS67="n/a","n/a",BS67/SUM(BS66:BS68)))</f>
        <v>0.40215897145629503</v>
      </c>
      <c r="BT70" s="62">
        <f>IF(BT66="n/a","n/a",IF(BT67="n/a","n/a",BT67/SUM(BT66:BT68)))</f>
        <v>0.38490007401924503</v>
      </c>
      <c r="BU70" s="62">
        <f>IF(BU66="n/a","n/a",IF(BU67="n/a","n/a",BU67/SUM(BU66:BU68)))</f>
        <v>0.38490007401924503</v>
      </c>
      <c r="BV70" s="63"/>
      <c r="BW70" s="63"/>
      <c r="BX70" s="63"/>
      <c r="BY70" s="63"/>
      <c r="BZ70" s="63"/>
      <c r="CA70" s="63"/>
      <c r="CB70" s="63"/>
      <c r="CC70" s="63"/>
      <c r="CD70" s="63"/>
      <c r="CE70" s="63"/>
      <c r="CF70" s="63"/>
      <c r="CG70" s="63"/>
      <c r="CH70" s="63"/>
      <c r="CI70" s="63"/>
    </row>
    <row r="71" spans="1:87" s="9" customFormat="1" ht="45" x14ac:dyDescent="0.25">
      <c r="C71" s="225" t="s">
        <v>4009</v>
      </c>
      <c r="D71" s="62" t="str">
        <f>IF(D66="n/a","n/a",IF(D67="n/a","n/a",IF(D68="n/a","n/a",D68/SUM(D66:D68))))</f>
        <v>n/a</v>
      </c>
      <c r="E71" s="62" t="str">
        <f>IF(E66="n/a","n/a",IF(E67="n/a","n/a",IF(E68="n/a","n/a",E68/SUM(E66:E68))))</f>
        <v>n/a</v>
      </c>
      <c r="F71" s="62" t="str">
        <f>IF(F66="n/a","n/a",IF(F67="n/a","n/a",IF(F68="n/a","n/a",F68/SUM(F66:F68))))</f>
        <v>n/a</v>
      </c>
      <c r="G71" s="62">
        <f>IF(G66="n/a","n/a",IF(G67="n/a","n/a",IF(G68="n/a","n/a",G68/SUM(G66:G68))))</f>
        <v>0.18823993685872137</v>
      </c>
      <c r="M71" s="225" t="s">
        <v>4009</v>
      </c>
      <c r="N71" s="62">
        <f>IF(N66="n/a","n/a",IF(N67="n/a","n/a",IF(N68="n/a","n/a",N68/SUM(N66:N68))))</f>
        <v>0.13295712790133546</v>
      </c>
      <c r="O71" s="62">
        <f>IF(O66="n/a","n/a",IF(O67="n/a","n/a",IF(O68="n/a","n/a",O68/SUM(O66:O68))))</f>
        <v>8.3469133743087023E-2</v>
      </c>
      <c r="P71" s="62">
        <f>IF(P66="n/a","n/a",IF(P67="n/a","n/a",IF(P68="n/a","n/a",P68/SUM(P66:P68))))</f>
        <v>0.10906010943654966</v>
      </c>
      <c r="Q71" s="62">
        <f>IF(Q66="n/a","n/a",IF(Q67="n/a","n/a",IF(Q68="n/a","n/a",Q68/SUM(Q66:Q68))))</f>
        <v>0.10906010943654966</v>
      </c>
      <c r="R71" s="63"/>
      <c r="U71" s="225" t="s">
        <v>4009</v>
      </c>
      <c r="V71" s="62" t="str">
        <f>IF(V66="n/a","n/a",IF(V67="n/a","n/a",IF(V68="n/a","n/a",V68/SUM(V66:V68))))</f>
        <v>n/a</v>
      </c>
      <c r="W71" s="62" t="str">
        <f>IF(W66="n/a","n/a",IF(W67="n/a","n/a",IF(W68="n/a","n/a",W68/SUM(W66:W68))))</f>
        <v>n/a</v>
      </c>
      <c r="X71" s="62" t="str">
        <f>IF(X66="n/a","n/a",IF(X67="n/a","n/a",IF(X68="n/a","n/a",X68/SUM(X66:X68))))</f>
        <v>n/a</v>
      </c>
      <c r="Y71" s="62" t="str">
        <f>IF(Y66="n/a","n/a",IF(Y67="n/a","n/a",IF(Y68="n/a","n/a",Y68/SUM(Y66:Y68))))</f>
        <v>n/a</v>
      </c>
      <c r="Z71" s="63"/>
      <c r="AA71" s="787"/>
      <c r="AB71" s="233" t="s">
        <v>101</v>
      </c>
      <c r="AC71" s="235" t="s">
        <v>4010</v>
      </c>
      <c r="AD71" s="96">
        <v>0.6</v>
      </c>
      <c r="AE71" s="96">
        <v>0.63</v>
      </c>
      <c r="AF71" s="96">
        <v>0.63</v>
      </c>
      <c r="AG71" s="234">
        <f>IF(AF71="n/a",IF(AE71="n/a",AD71,AE71),AF71)</f>
        <v>0.63</v>
      </c>
      <c r="AH71" s="63"/>
      <c r="AI71" s="51"/>
      <c r="AK71" s="225" t="s">
        <v>4009</v>
      </c>
      <c r="AL71" s="62">
        <f>IF(AL66="n/a","n/a",IF(AL67="n/a","n/a",IF(AL68="n/a","n/a",AL68/SUM(AL66:AL68))))</f>
        <v>1.424211597151577E-3</v>
      </c>
      <c r="AM71" s="62">
        <f>IF(AM66="n/a","n/a",IF(AM67="n/a","n/a",IF(AM68="n/a","n/a",AM68/SUM(AM66:AM68))))</f>
        <v>2.9910269192422734E-3</v>
      </c>
      <c r="AN71" s="62">
        <f>IF(AN66="n/a","n/a",IF(AN67="n/a","n/a",IF(AN68="n/a","n/a",AN68/SUM(AN66:AN68))))</f>
        <v>2.4042907342334014E-3</v>
      </c>
      <c r="AO71" s="62">
        <f>IF(AO66="n/a","n/a",IF(AO67="n/a","n/a",IF(AO68="n/a","n/a",AO68/SUM(AO66:AO68))))</f>
        <v>2.4042907342334014E-3</v>
      </c>
      <c r="AP71" s="63"/>
      <c r="AS71" s="225" t="s">
        <v>4009</v>
      </c>
      <c r="AT71" s="62">
        <f>IF(AT66="n/a","n/a",IF(AT67="n/a","n/a",IF(AT68="n/a","n/a",AT68/SUM(AT66:AT68))))</f>
        <v>0.15065301367343184</v>
      </c>
      <c r="AU71" s="355">
        <f>IF(AU66="n/a","n/a",IF(AU67="n/a","n/a",IF(AU68="n/a","n/a",AU68/SUM(AU66:AU68))))</f>
        <v>0.64888010540184449</v>
      </c>
      <c r="AV71" s="62">
        <f>IF(AV66="n/a","n/a",IF(AV67="n/a","n/a",IF(AV68="n/a","n/a",AV68/SUM(AV66:AV68))))</f>
        <v>4.8319924278277325E-2</v>
      </c>
      <c r="AW71" s="62">
        <f>IF(AW66="n/a","n/a",IF(AW67="n/a","n/a",IF(AW68="n/a","n/a",AW68/SUM(AW66:AW68))))</f>
        <v>4.8319924278277325E-2</v>
      </c>
      <c r="AX71" s="356" t="s">
        <v>4238</v>
      </c>
      <c r="BA71" s="225" t="s">
        <v>4009</v>
      </c>
      <c r="BB71" s="62" t="str">
        <f>IF(BB66="n/a","n/a",IF(BB67="n/a","n/a",IF(BB68="n/a","n/a",BB68/SUM(BB66:BB68))))</f>
        <v>n/a</v>
      </c>
      <c r="BC71" s="62" t="str">
        <f>IF(BC66="n/a","n/a",IF(BC67="n/a","n/a",IF(BC68="n/a","n/a",BC68/SUM(BC66:BC68))))</f>
        <v>n/a</v>
      </c>
      <c r="BD71" s="62" t="str">
        <f>IF(BD66="n/a","n/a",IF(BD67="n/a","n/a",IF(BD68="n/a","n/a",BD68/SUM(BD66:BD68))))</f>
        <v>n/a</v>
      </c>
      <c r="BE71" s="62" t="str">
        <f>IF(BE66="n/a","n/a",IF(BE67="n/a","n/a",IF(BE68="n/a","n/a",BE68/SUM(BE66:BE68))))</f>
        <v>n/a</v>
      </c>
      <c r="BF71" s="63"/>
      <c r="BI71" s="225" t="s">
        <v>4009</v>
      </c>
      <c r="BJ71" s="62" t="str">
        <f>IF(BJ66="n/a","n/a",IF(BJ67="n/a","n/a",IF(BJ68="n/a","n/a",BJ68/SUM(BJ66:BJ68))))</f>
        <v>n/a</v>
      </c>
      <c r="BK71" s="62" t="str">
        <f>IF(BK66="n/a","n/a",IF(BK67="n/a","n/a",BK68/SUM(BK66:BK68)))</f>
        <v>n/a</v>
      </c>
      <c r="BL71" s="62">
        <f>IF(BL66="n/a","n/a",IF(BL67="n/a","n/a",BL68/SUM(BL66:BL68)))</f>
        <v>0</v>
      </c>
      <c r="BM71" s="62">
        <f>IF(BM66="n/a","n/a",IF(BM67="n/a","n/a",IF(BM68="n/a","n/a",BM68/SUM(BM66:BM68))))</f>
        <v>0</v>
      </c>
      <c r="BN71" s="63"/>
      <c r="BQ71" s="225" t="s">
        <v>4009</v>
      </c>
      <c r="BR71" s="62">
        <f>IF(BR66="n/a","n/a",IF(BR67="n/a","n/a",IF(BR68="n/a","n/a",BR68/SUM(BR66:BR68))))</f>
        <v>7.4244354011990931E-3</v>
      </c>
      <c r="BS71" s="62">
        <f>IF(BS66="n/a","n/a",IF(BS67="n/a","n/a",BS68/SUM(BS66:BS68)))</f>
        <v>6.5496886876364527E-3</v>
      </c>
      <c r="BT71" s="62">
        <f>IF(BT66="n/a","n/a",IF(BT67="n/a","n/a",BT68/SUM(BT66:BT68)))</f>
        <v>1.7135455218356771E-2</v>
      </c>
      <c r="BU71" s="62">
        <f>IF(BU66="n/a","n/a",IF(BU67="n/a","n/a",IF(BU68="n/a","n/a",BU68/SUM(BU66:BU68))))</f>
        <v>1.7135455218356771E-2</v>
      </c>
      <c r="BV71" s="63"/>
      <c r="BW71" s="63"/>
      <c r="BX71" s="63"/>
      <c r="BY71" s="63"/>
      <c r="BZ71" s="63"/>
      <c r="CA71" s="63"/>
      <c r="CB71" s="63"/>
      <c r="CC71" s="63"/>
      <c r="CD71" s="63"/>
      <c r="CE71" s="63"/>
      <c r="CF71" s="63"/>
      <c r="CG71" s="63"/>
      <c r="CH71" s="63"/>
      <c r="CI71" s="63"/>
    </row>
    <row r="72" spans="1:87" s="9" customFormat="1" ht="15.75" thickBot="1" x14ac:dyDescent="0.3">
      <c r="K72" s="63"/>
      <c r="R72" s="63"/>
      <c r="S72" s="63"/>
      <c r="Z72" s="63"/>
      <c r="AC72" s="9" t="s">
        <v>4011</v>
      </c>
      <c r="AD72" s="70">
        <f>IF(AD66="n/a","n/a",IF(AD67="n/a","n/a",AD67/SUM(AD66:AD68)))</f>
        <v>0.13772616797191464</v>
      </c>
      <c r="AE72" s="70">
        <f>IF(AE66="n/a","n/a",IF(AE67="n/a","n/a",AE67/SUM(AE66:AE68)))</f>
        <v>0.16695619130340375</v>
      </c>
      <c r="AF72" s="70">
        <f>IF(AF66="n/a","n/a",IF(AF67="n/a","n/a",AF67/SUM(AF66:AF68)))</f>
        <v>0.16345036567861293</v>
      </c>
      <c r="AG72" s="70">
        <f>IF(AG66="n/a","n/a",IF(AG67="n/a","n/a",AG67/SUM(AG66:AG68)))</f>
        <v>0.16345036567861293</v>
      </c>
      <c r="AH72" s="63"/>
      <c r="AI72" s="241"/>
      <c r="AP72" s="63"/>
      <c r="AQ72" s="63"/>
      <c r="AY72" s="63"/>
      <c r="BF72" s="63"/>
      <c r="BG72" s="63"/>
      <c r="BN72" s="63"/>
      <c r="BO72" s="63"/>
      <c r="BV72" s="63"/>
      <c r="BW72" s="63"/>
      <c r="BX72" s="63"/>
      <c r="BY72" s="63"/>
      <c r="BZ72" s="63"/>
      <c r="CA72" s="63"/>
      <c r="CB72" s="63"/>
      <c r="CC72" s="63"/>
      <c r="CD72" s="63"/>
      <c r="CE72" s="63"/>
      <c r="CF72" s="63"/>
      <c r="CG72" s="63"/>
      <c r="CH72" s="63"/>
      <c r="CI72" s="63"/>
    </row>
    <row r="73" spans="1:87" s="9" customFormat="1" ht="31.5" customHeight="1" x14ac:dyDescent="0.25">
      <c r="AA73" s="788" t="s">
        <v>4226</v>
      </c>
      <c r="AB73" s="183" t="s">
        <v>200</v>
      </c>
      <c r="AC73" s="185" t="s">
        <v>4011</v>
      </c>
      <c r="AD73" s="187">
        <v>0.15</v>
      </c>
      <c r="AE73" s="187">
        <v>0.17</v>
      </c>
      <c r="AF73" s="189">
        <v>0.18</v>
      </c>
      <c r="AG73" s="190">
        <f>IF(AF73="n/a",IF(AE73="n/a",AD73,AE73),AF73)</f>
        <v>0.18</v>
      </c>
      <c r="AI73" s="51"/>
    </row>
    <row r="74" spans="1:87" s="9" customFormat="1" ht="15.75" thickBot="1" x14ac:dyDescent="0.3">
      <c r="C74" s="63"/>
      <c r="D74" s="70"/>
      <c r="E74" s="70"/>
      <c r="F74" s="70"/>
      <c r="G74" s="70"/>
      <c r="M74" s="63"/>
      <c r="N74" s="70"/>
      <c r="O74" s="70"/>
      <c r="P74" s="70"/>
      <c r="Q74" s="70"/>
      <c r="U74" s="63"/>
      <c r="V74" s="70"/>
      <c r="W74" s="70"/>
      <c r="X74" s="70"/>
      <c r="Y74" s="70"/>
      <c r="AA74" s="789"/>
      <c r="AB74" s="184" t="s">
        <v>101</v>
      </c>
      <c r="AC74" s="186" t="s">
        <v>4011</v>
      </c>
      <c r="AD74" s="188">
        <v>0.4</v>
      </c>
      <c r="AE74" s="188">
        <v>0.37</v>
      </c>
      <c r="AF74" s="191">
        <v>0.37</v>
      </c>
      <c r="AG74" s="192">
        <f>IF(AF74="n/a",IF(AE74="n/a",AD74,AE74),AF74)</f>
        <v>0.37</v>
      </c>
      <c r="AI74" s="51"/>
      <c r="AK74" s="63"/>
      <c r="AL74" s="70"/>
      <c r="AM74" s="70"/>
      <c r="AN74" s="70"/>
      <c r="AO74" s="70"/>
      <c r="AS74" s="63"/>
      <c r="AT74" s="70"/>
      <c r="AU74" s="70"/>
      <c r="AV74" s="70"/>
      <c r="AW74" s="70"/>
      <c r="BA74" s="63"/>
      <c r="BB74" s="70"/>
      <c r="BC74" s="70"/>
      <c r="BD74" s="70"/>
      <c r="BE74" s="70"/>
      <c r="BI74" s="63"/>
      <c r="BJ74" s="70"/>
      <c r="BK74" s="70"/>
      <c r="BL74" s="70"/>
      <c r="BM74" s="70"/>
      <c r="BQ74" s="63"/>
      <c r="BR74" s="70"/>
      <c r="BS74" s="70"/>
      <c r="BT74" s="70"/>
      <c r="BU74" s="70"/>
    </row>
    <row r="75" spans="1:87" s="9" customFormat="1" x14ac:dyDescent="0.25">
      <c r="C75" s="63"/>
      <c r="D75" s="70"/>
      <c r="E75" s="70"/>
      <c r="F75" s="70"/>
      <c r="G75" s="70"/>
      <c r="M75" s="63"/>
      <c r="N75" s="70"/>
      <c r="O75" s="70"/>
      <c r="P75" s="70"/>
      <c r="Q75" s="70"/>
      <c r="U75" s="63"/>
      <c r="V75" s="70"/>
      <c r="W75" s="70"/>
      <c r="X75" s="70"/>
      <c r="Y75" s="70"/>
      <c r="AC75" s="63" t="s">
        <v>4009</v>
      </c>
      <c r="AD75" s="70">
        <f>IF(AD66="n/a","n/a",IF(AD67="n/a","n/a",IF(AD68="n/a","n/a",AD68/SUM(AD66:AD68))))</f>
        <v>0</v>
      </c>
      <c r="AE75" s="70" t="str">
        <f>IF(AE66="n/a","n/a",IF(AE67="n/a","n/a",IF(AE68="n/a","n/a",AE68/SUM(AE66:AE68))))</f>
        <v>n/a</v>
      </c>
      <c r="AF75" s="70" t="str">
        <f>IF(AF66="n/a","n/a",IF(AF67="n/a","n/a",IF(AF68="n/a","n/a",AF68/SUM(AF66:AF68))))</f>
        <v>n/a</v>
      </c>
      <c r="AG75" s="70">
        <f>IF(AG66="n/a","n/a",IF(AG67="n/a","n/a",IF(AG68="n/a","n/a",AG68/SUM(AG66:AG68))))</f>
        <v>0</v>
      </c>
      <c r="AI75" s="51"/>
      <c r="AK75" s="63"/>
      <c r="AL75" s="70"/>
      <c r="AM75" s="70"/>
      <c r="AN75" s="70"/>
      <c r="AO75" s="70"/>
      <c r="AS75" s="63"/>
      <c r="AT75" s="70"/>
      <c r="AU75" s="70"/>
      <c r="AV75" s="70"/>
      <c r="AW75" s="70"/>
      <c r="BA75" s="63"/>
      <c r="BB75" s="70"/>
      <c r="BC75" s="70"/>
      <c r="BD75" s="70"/>
      <c r="BE75" s="70"/>
      <c r="BI75" s="63"/>
      <c r="BJ75" s="70"/>
      <c r="BK75" s="70"/>
      <c r="BL75" s="70"/>
      <c r="BM75" s="70"/>
      <c r="BQ75" s="63"/>
      <c r="BR75" s="70"/>
      <c r="BS75" s="70"/>
      <c r="BT75" s="70"/>
      <c r="BU75" s="70"/>
    </row>
    <row r="76" spans="1:87" s="9" customFormat="1" x14ac:dyDescent="0.25">
      <c r="C76" s="63"/>
      <c r="D76" s="70"/>
      <c r="E76" s="70"/>
      <c r="F76" s="70"/>
      <c r="G76" s="163"/>
      <c r="M76" s="63"/>
      <c r="N76" s="70"/>
      <c r="O76" s="70"/>
      <c r="P76" s="70"/>
      <c r="Q76" s="163"/>
      <c r="U76" s="63"/>
      <c r="V76" s="70"/>
      <c r="W76" s="70"/>
      <c r="X76" s="70"/>
      <c r="Y76" s="163"/>
      <c r="AB76" s="52"/>
      <c r="AC76" s="63"/>
      <c r="AD76" s="181"/>
      <c r="AE76" s="181"/>
      <c r="AF76" s="181"/>
      <c r="AG76" s="181"/>
      <c r="AI76" s="51"/>
      <c r="AK76" s="63"/>
      <c r="AL76" s="70"/>
      <c r="AM76" s="70"/>
      <c r="AN76" s="70"/>
      <c r="AO76" s="163"/>
      <c r="AS76" s="63"/>
      <c r="AT76" s="70"/>
      <c r="AU76" s="70"/>
      <c r="AV76" s="70"/>
      <c r="AW76" s="163"/>
      <c r="BA76" s="63"/>
      <c r="BB76" s="70"/>
      <c r="BC76" s="70"/>
      <c r="BD76" s="70"/>
      <c r="BE76" s="163"/>
      <c r="BI76" s="63"/>
      <c r="BJ76" s="70"/>
      <c r="BK76" s="70"/>
      <c r="BL76" s="70"/>
      <c r="BM76" s="163"/>
      <c r="BQ76" s="63"/>
      <c r="BR76" s="70"/>
      <c r="BS76" s="70"/>
      <c r="BT76" s="70"/>
      <c r="BU76" s="163"/>
    </row>
    <row r="77" spans="1:87" s="9" customFormat="1" ht="18.75" x14ac:dyDescent="0.3">
      <c r="A77" s="790" t="s">
        <v>4018</v>
      </c>
      <c r="B77" s="790"/>
      <c r="C77" s="790"/>
      <c r="D77" s="790"/>
      <c r="E77" s="70"/>
      <c r="F77" s="70"/>
      <c r="M77" s="63"/>
      <c r="N77" s="70"/>
      <c r="O77" s="70"/>
      <c r="P77" s="70"/>
      <c r="U77" s="63"/>
      <c r="V77" s="70"/>
      <c r="W77" s="70"/>
      <c r="X77" s="70"/>
      <c r="AC77" s="63"/>
      <c r="AD77" s="70"/>
      <c r="AE77" s="70"/>
      <c r="AF77" s="70"/>
      <c r="AI77" s="51"/>
      <c r="AK77" s="63"/>
      <c r="AL77" s="70"/>
      <c r="AM77" s="70"/>
      <c r="AN77" s="70"/>
      <c r="AS77" s="63"/>
      <c r="AT77" s="70"/>
      <c r="AU77" s="70"/>
      <c r="AV77" s="70"/>
      <c r="BA77" s="63"/>
      <c r="BB77" s="70"/>
      <c r="BC77" s="70"/>
      <c r="BD77" s="70"/>
      <c r="BI77" s="63"/>
      <c r="BJ77" s="70"/>
      <c r="BK77" s="70"/>
      <c r="BL77" s="70"/>
      <c r="BQ77" s="63"/>
      <c r="BR77" s="70"/>
      <c r="BS77" s="70"/>
      <c r="BT77" s="70"/>
    </row>
    <row r="78" spans="1:87" s="9" customFormat="1" x14ac:dyDescent="0.25">
      <c r="C78" s="48" t="s">
        <v>4019</v>
      </c>
      <c r="D78" s="209" t="s">
        <v>82</v>
      </c>
      <c r="E78" s="209" t="s">
        <v>83</v>
      </c>
      <c r="F78" s="209" t="s">
        <v>84</v>
      </c>
      <c r="G78" s="204" t="s">
        <v>4201</v>
      </c>
      <c r="M78" s="48" t="s">
        <v>4019</v>
      </c>
      <c r="N78" s="209" t="s">
        <v>82</v>
      </c>
      <c r="O78" s="209" t="s">
        <v>83</v>
      </c>
      <c r="P78" s="209" t="s">
        <v>84</v>
      </c>
      <c r="Q78" s="204" t="s">
        <v>4201</v>
      </c>
      <c r="R78" s="52"/>
      <c r="U78" s="48" t="s">
        <v>4019</v>
      </c>
      <c r="V78" s="209" t="s">
        <v>82</v>
      </c>
      <c r="W78" s="209" t="s">
        <v>83</v>
      </c>
      <c r="X78" s="209" t="s">
        <v>84</v>
      </c>
      <c r="Y78" s="204" t="s">
        <v>4201</v>
      </c>
      <c r="AB78" s="781" t="s">
        <v>4228</v>
      </c>
      <c r="AC78" s="238" t="s">
        <v>4019</v>
      </c>
      <c r="AD78" s="209" t="s">
        <v>82</v>
      </c>
      <c r="AE78" s="209" t="s">
        <v>83</v>
      </c>
      <c r="AF78" s="209" t="s">
        <v>84</v>
      </c>
      <c r="AG78" s="209" t="s">
        <v>4202</v>
      </c>
      <c r="AI78" s="51"/>
      <c r="AK78" s="60" t="s">
        <v>4019</v>
      </c>
      <c r="AL78" s="61" t="s">
        <v>82</v>
      </c>
      <c r="AM78" s="61" t="s">
        <v>83</v>
      </c>
      <c r="AN78" s="61" t="s">
        <v>84</v>
      </c>
      <c r="AO78" s="162" t="s">
        <v>4201</v>
      </c>
      <c r="AS78" s="48" t="s">
        <v>4019</v>
      </c>
      <c r="AT78" s="209" t="s">
        <v>82</v>
      </c>
      <c r="AU78" s="209" t="s">
        <v>83</v>
      </c>
      <c r="AV78" s="209" t="s">
        <v>84</v>
      </c>
      <c r="AW78" s="204" t="s">
        <v>4201</v>
      </c>
      <c r="BA78" s="48" t="s">
        <v>4019</v>
      </c>
      <c r="BB78" s="209" t="s">
        <v>82</v>
      </c>
      <c r="BC78" s="209" t="s">
        <v>83</v>
      </c>
      <c r="BD78" s="209" t="s">
        <v>84</v>
      </c>
      <c r="BE78" s="204" t="s">
        <v>4201</v>
      </c>
      <c r="BI78" s="48" t="s">
        <v>4019</v>
      </c>
      <c r="BJ78" s="209" t="s">
        <v>82</v>
      </c>
      <c r="BK78" s="209" t="s">
        <v>83</v>
      </c>
      <c r="BL78" s="209" t="s">
        <v>84</v>
      </c>
      <c r="BM78" s="204" t="s">
        <v>4201</v>
      </c>
      <c r="BQ78" s="48" t="s">
        <v>4019</v>
      </c>
      <c r="BR78" s="209" t="s">
        <v>82</v>
      </c>
      <c r="BS78" s="209" t="s">
        <v>83</v>
      </c>
      <c r="BT78" s="209" t="s">
        <v>84</v>
      </c>
      <c r="BU78" s="204" t="s">
        <v>4201</v>
      </c>
    </row>
    <row r="79" spans="1:87" s="9" customFormat="1" x14ac:dyDescent="0.25">
      <c r="C79" s="225" t="s">
        <v>4020</v>
      </c>
      <c r="D79" s="62">
        <v>0.5</v>
      </c>
      <c r="E79" s="62">
        <v>0.5</v>
      </c>
      <c r="F79" s="62">
        <v>0.5</v>
      </c>
      <c r="G79" s="62">
        <f>IF(F79="n/a",IF(E79="n/a",D79,E79),F79)</f>
        <v>0.5</v>
      </c>
      <c r="M79" s="225" t="s">
        <v>4020</v>
      </c>
      <c r="N79" s="62">
        <v>0.25</v>
      </c>
      <c r="O79" s="62">
        <v>0.25</v>
      </c>
      <c r="P79" s="62">
        <v>0.25</v>
      </c>
      <c r="Q79" s="62">
        <f>IF(P79="n/a",IF(O79="n/a",N79,O79),P79)</f>
        <v>0.25</v>
      </c>
      <c r="R79" s="240" t="s">
        <v>4229</v>
      </c>
      <c r="U79" s="225" t="s">
        <v>4020</v>
      </c>
      <c r="V79" s="62">
        <v>0.5</v>
      </c>
      <c r="W79" s="62">
        <v>0.5</v>
      </c>
      <c r="X79" s="62">
        <v>0.5</v>
      </c>
      <c r="Y79" s="62">
        <f>IF(X79="n/a",IF(W79="n/a",V79,W79),X79)</f>
        <v>0.5</v>
      </c>
      <c r="AB79" s="781"/>
      <c r="AC79" s="239" t="s">
        <v>4020</v>
      </c>
      <c r="AD79" s="62">
        <v>1</v>
      </c>
      <c r="AE79" s="62">
        <v>1</v>
      </c>
      <c r="AF79" s="62">
        <v>1</v>
      </c>
      <c r="AG79" s="178">
        <f>IF(AF79="n/a",IF(AE79="n/a",AD79,AE79),AF79)</f>
        <v>1</v>
      </c>
      <c r="AI79" s="51"/>
      <c r="AK79" s="63" t="s">
        <v>4020</v>
      </c>
      <c r="AL79" s="70">
        <v>0.5</v>
      </c>
      <c r="AM79" s="70">
        <v>0.5</v>
      </c>
      <c r="AN79" s="70">
        <v>0.5</v>
      </c>
      <c r="AO79" s="70">
        <f>IF(AN79="n/a",IF(AM79="n/a",AL79,AM79),AN79)</f>
        <v>0.5</v>
      </c>
      <c r="AS79" s="225" t="s">
        <v>4020</v>
      </c>
      <c r="AT79" s="62">
        <v>0.5</v>
      </c>
      <c r="AU79" s="229">
        <v>0.54</v>
      </c>
      <c r="AV79" s="229">
        <v>0.61</v>
      </c>
      <c r="AW79" s="62">
        <f>IF(AV79="n/a",IF(AU79="n/a",AT79,AU79),AV79)</f>
        <v>0.61</v>
      </c>
      <c r="BA79" s="225" t="s">
        <v>4020</v>
      </c>
      <c r="BB79" s="62">
        <v>0.5</v>
      </c>
      <c r="BC79" s="62">
        <v>0.5</v>
      </c>
      <c r="BD79" s="62">
        <v>0.5</v>
      </c>
      <c r="BE79" s="62">
        <f>IF(BD79="n/a",IF(BC79="n/a",BB79,BC79),BD79)</f>
        <v>0.5</v>
      </c>
      <c r="BI79" s="225" t="s">
        <v>4020</v>
      </c>
      <c r="BJ79" s="62">
        <v>0.5</v>
      </c>
      <c r="BK79" s="62">
        <v>0.5</v>
      </c>
      <c r="BL79" s="62">
        <v>0.5</v>
      </c>
      <c r="BM79" s="62">
        <f>IF(BL79="n/a",IF(BK79="n/a",BJ79,BK79),BL79)</f>
        <v>0.5</v>
      </c>
      <c r="BQ79" s="225" t="s">
        <v>4020</v>
      </c>
      <c r="BR79" s="62">
        <v>0.5</v>
      </c>
      <c r="BS79" s="62">
        <v>0.5</v>
      </c>
      <c r="BT79" s="62">
        <v>0.5</v>
      </c>
      <c r="BU79" s="62">
        <f>IF(BT79="n/a",IF(BS79="n/a",BR79,BS79),BT79)</f>
        <v>0.5</v>
      </c>
    </row>
    <row r="80" spans="1:87" s="9" customFormat="1" x14ac:dyDescent="0.25">
      <c r="C80" s="63"/>
      <c r="D80" s="70"/>
      <c r="E80" s="70"/>
      <c r="F80" s="70"/>
      <c r="M80" s="63"/>
      <c r="N80" s="70"/>
      <c r="O80" s="70"/>
      <c r="P80" s="70"/>
      <c r="U80" s="63"/>
      <c r="V80" s="70"/>
      <c r="W80" s="70"/>
      <c r="X80" s="70"/>
      <c r="AB80" s="781"/>
      <c r="AC80" s="63"/>
      <c r="AD80" s="70"/>
      <c r="AE80" s="70"/>
      <c r="AF80" s="70"/>
      <c r="AI80" s="51"/>
      <c r="AK80" s="63"/>
      <c r="AL80" s="70"/>
      <c r="AM80" s="70"/>
      <c r="AN80" s="70"/>
      <c r="AS80" s="63"/>
      <c r="AT80" s="782" t="s">
        <v>4239</v>
      </c>
      <c r="AU80" s="783"/>
      <c r="AV80" s="783"/>
      <c r="AW80" s="783"/>
      <c r="BA80" s="63"/>
      <c r="BB80" s="70"/>
      <c r="BC80" s="70"/>
      <c r="BD80" s="70"/>
      <c r="BI80" s="63"/>
      <c r="BJ80" s="70"/>
      <c r="BK80" s="70"/>
      <c r="BL80" s="70"/>
      <c r="BQ80" s="63"/>
      <c r="BR80" s="70"/>
      <c r="BS80" s="70"/>
      <c r="BT80" s="70"/>
    </row>
    <row r="81" spans="1:73" s="9" customFormat="1" ht="18.75" x14ac:dyDescent="0.3">
      <c r="A81" s="790" t="s">
        <v>4021</v>
      </c>
      <c r="B81" s="790"/>
      <c r="C81" s="790"/>
      <c r="D81" s="790"/>
      <c r="E81" s="70"/>
      <c r="F81" s="70"/>
      <c r="M81" s="63"/>
      <c r="N81" s="70"/>
      <c r="O81" s="70"/>
      <c r="P81" s="70"/>
      <c r="U81" s="63"/>
      <c r="V81" s="70"/>
      <c r="W81" s="70"/>
      <c r="X81" s="70"/>
      <c r="AB81" s="781"/>
      <c r="AC81" s="238" t="s">
        <v>4019</v>
      </c>
      <c r="AD81" s="209" t="s">
        <v>82</v>
      </c>
      <c r="AE81" s="209" t="s">
        <v>83</v>
      </c>
      <c r="AF81" s="209" t="s">
        <v>84</v>
      </c>
      <c r="AG81" s="209" t="s">
        <v>4202</v>
      </c>
      <c r="AI81" s="51"/>
      <c r="AK81" s="63"/>
      <c r="AL81" s="70"/>
      <c r="AM81" s="70"/>
      <c r="AN81" s="70"/>
      <c r="AS81" s="63"/>
      <c r="AT81" s="70"/>
      <c r="AU81" s="70"/>
      <c r="AV81" s="70"/>
      <c r="BA81" s="63"/>
      <c r="BB81" s="70"/>
      <c r="BC81" s="70"/>
      <c r="BD81" s="70"/>
      <c r="BI81" s="63"/>
      <c r="BJ81" s="70"/>
      <c r="BK81" s="70"/>
      <c r="BL81" s="70"/>
      <c r="BQ81" s="63"/>
      <c r="BR81" s="70"/>
      <c r="BS81" s="70"/>
      <c r="BT81" s="70"/>
    </row>
    <row r="82" spans="1:73" s="9" customFormat="1" x14ac:dyDescent="0.25">
      <c r="C82" s="48" t="s">
        <v>4019</v>
      </c>
      <c r="D82" s="209" t="s">
        <v>82</v>
      </c>
      <c r="E82" s="209" t="s">
        <v>83</v>
      </c>
      <c r="F82" s="209" t="s">
        <v>84</v>
      </c>
      <c r="G82" s="204" t="s">
        <v>4201</v>
      </c>
      <c r="M82" s="48" t="s">
        <v>4019</v>
      </c>
      <c r="N82" s="209" t="s">
        <v>82</v>
      </c>
      <c r="O82" s="209" t="s">
        <v>83</v>
      </c>
      <c r="P82" s="209" t="s">
        <v>84</v>
      </c>
      <c r="Q82" s="204" t="s">
        <v>4201</v>
      </c>
      <c r="R82" s="52"/>
      <c r="U82" s="48" t="s">
        <v>4019</v>
      </c>
      <c r="V82" s="209" t="s">
        <v>82</v>
      </c>
      <c r="W82" s="209" t="s">
        <v>83</v>
      </c>
      <c r="X82" s="209" t="s">
        <v>84</v>
      </c>
      <c r="Y82" s="204" t="s">
        <v>4201</v>
      </c>
      <c r="AB82" s="781"/>
      <c r="AC82" s="239" t="s">
        <v>4022</v>
      </c>
      <c r="AD82" s="62">
        <v>1</v>
      </c>
      <c r="AE82" s="62">
        <v>1</v>
      </c>
      <c r="AF82" s="62">
        <v>1</v>
      </c>
      <c r="AG82" s="62">
        <v>1</v>
      </c>
      <c r="AI82" s="51"/>
      <c r="AK82" s="60" t="s">
        <v>4019</v>
      </c>
      <c r="AL82" s="61" t="s">
        <v>82</v>
      </c>
      <c r="AM82" s="61" t="s">
        <v>83</v>
      </c>
      <c r="AN82" s="61" t="s">
        <v>84</v>
      </c>
      <c r="AO82" s="162" t="s">
        <v>4201</v>
      </c>
      <c r="AS82" s="48" t="s">
        <v>4019</v>
      </c>
      <c r="AT82" s="209" t="s">
        <v>82</v>
      </c>
      <c r="AU82" s="209" t="s">
        <v>83</v>
      </c>
      <c r="AV82" s="209" t="s">
        <v>84</v>
      </c>
      <c r="AW82" s="204" t="s">
        <v>4201</v>
      </c>
      <c r="BA82" s="48" t="s">
        <v>4019</v>
      </c>
      <c r="BB82" s="209" t="s">
        <v>82</v>
      </c>
      <c r="BC82" s="209" t="s">
        <v>83</v>
      </c>
      <c r="BD82" s="209" t="s">
        <v>84</v>
      </c>
      <c r="BE82" s="204" t="s">
        <v>4201</v>
      </c>
      <c r="BI82" s="48" t="s">
        <v>4019</v>
      </c>
      <c r="BJ82" s="209" t="s">
        <v>82</v>
      </c>
      <c r="BK82" s="209" t="s">
        <v>83</v>
      </c>
      <c r="BL82" s="209" t="s">
        <v>84</v>
      </c>
      <c r="BM82" s="204" t="s">
        <v>4201</v>
      </c>
      <c r="BQ82" s="48" t="s">
        <v>4019</v>
      </c>
      <c r="BR82" s="209" t="s">
        <v>82</v>
      </c>
      <c r="BS82" s="209" t="s">
        <v>83</v>
      </c>
      <c r="BT82" s="209" t="s">
        <v>84</v>
      </c>
      <c r="BU82" s="204" t="s">
        <v>4201</v>
      </c>
    </row>
    <row r="83" spans="1:73" s="9" customFormat="1" x14ac:dyDescent="0.25">
      <c r="C83" s="225" t="s">
        <v>4022</v>
      </c>
      <c r="D83" s="62">
        <v>0.5</v>
      </c>
      <c r="E83" s="62">
        <v>0.5</v>
      </c>
      <c r="F83" s="62">
        <v>0.5</v>
      </c>
      <c r="G83" s="62">
        <f>IF(F83="n/a",IF(E83="n/a",D83,E83),F83)</f>
        <v>0.5</v>
      </c>
      <c r="M83" s="225" t="s">
        <v>4022</v>
      </c>
      <c r="N83" s="62">
        <v>0.25</v>
      </c>
      <c r="O83" s="62">
        <v>0.25</v>
      </c>
      <c r="P83" s="62">
        <v>0.25</v>
      </c>
      <c r="Q83" s="62">
        <f>IF(P83="n/a",IF(O83="n/a",N83,O83),P83)</f>
        <v>0.25</v>
      </c>
      <c r="R83" s="240" t="s">
        <v>4229</v>
      </c>
      <c r="U83" s="225" t="s">
        <v>4022</v>
      </c>
      <c r="V83" s="62">
        <v>0.5</v>
      </c>
      <c r="W83" s="62">
        <v>0.5</v>
      </c>
      <c r="X83" s="62">
        <v>0.5</v>
      </c>
      <c r="Y83" s="62">
        <f>IF(X83="n/a",IF(W83="n/a",V83,W83),X83)</f>
        <v>0.5</v>
      </c>
      <c r="AI83" s="51"/>
      <c r="AK83" s="63" t="s">
        <v>4022</v>
      </c>
      <c r="AL83" s="70">
        <v>0.5</v>
      </c>
      <c r="AM83" s="70">
        <v>0.5</v>
      </c>
      <c r="AN83" s="70">
        <v>0.5</v>
      </c>
      <c r="AO83" s="70">
        <f>IF(AN83="n/a",IF(AM83="n/a",AL83,AM83),AN83)</f>
        <v>0.5</v>
      </c>
      <c r="AS83" s="225" t="s">
        <v>4022</v>
      </c>
      <c r="AT83" s="62">
        <v>0.5</v>
      </c>
      <c r="AU83" s="229">
        <v>0.54</v>
      </c>
      <c r="AV83" s="229">
        <v>0.61</v>
      </c>
      <c r="AW83" s="62">
        <f>IF(AV83="n/a",IF(AU83="n/a",AT83,AU83),AV83)</f>
        <v>0.61</v>
      </c>
      <c r="BA83" s="225" t="s">
        <v>4022</v>
      </c>
      <c r="BB83" s="62">
        <v>0.5</v>
      </c>
      <c r="BC83" s="62">
        <v>0.5</v>
      </c>
      <c r="BD83" s="62">
        <v>0.5</v>
      </c>
      <c r="BE83" s="62">
        <f>IF(BD83="n/a",IF(BC83="n/a",BB83,BC83),BD83)</f>
        <v>0.5</v>
      </c>
      <c r="BI83" s="225" t="s">
        <v>4022</v>
      </c>
      <c r="BJ83" s="62">
        <v>0.5</v>
      </c>
      <c r="BK83" s="62">
        <v>0.5</v>
      </c>
      <c r="BL83" s="62">
        <v>0.5</v>
      </c>
      <c r="BM83" s="62">
        <f>IF(BL83="n/a",IF(BK83="n/a",BJ83,BK83),BL83)</f>
        <v>0.5</v>
      </c>
      <c r="BQ83" s="225" t="s">
        <v>4022</v>
      </c>
      <c r="BR83" s="62">
        <v>0.5</v>
      </c>
      <c r="BS83" s="62">
        <v>0.5</v>
      </c>
      <c r="BT83" s="62">
        <v>0.5</v>
      </c>
      <c r="BU83" s="62">
        <f>IF(BT83="n/a",IF(BS83="n/a",BR83,BS83),BT83)</f>
        <v>0.5</v>
      </c>
    </row>
    <row r="84" spans="1:73" s="9" customFormat="1" x14ac:dyDescent="0.25">
      <c r="C84" s="63"/>
      <c r="D84" s="70"/>
      <c r="E84" s="70"/>
      <c r="F84" s="70"/>
      <c r="M84" s="63"/>
      <c r="N84" s="70"/>
      <c r="O84" s="70"/>
      <c r="P84" s="70"/>
      <c r="U84" s="63"/>
      <c r="V84" s="70"/>
      <c r="W84" s="70"/>
      <c r="X84" s="70"/>
      <c r="AC84" s="63"/>
      <c r="AD84" s="70"/>
      <c r="AE84" s="70"/>
      <c r="AF84" s="70"/>
      <c r="AI84" s="51"/>
      <c r="AK84" s="63"/>
      <c r="AL84" s="70"/>
      <c r="AM84" s="70"/>
      <c r="AN84" s="70"/>
      <c r="AS84" s="63"/>
      <c r="AT84" s="784" t="s">
        <v>4239</v>
      </c>
      <c r="AU84" s="785"/>
      <c r="AV84" s="785"/>
      <c r="AW84" s="785"/>
      <c r="BA84" s="63"/>
      <c r="BB84" s="70"/>
      <c r="BC84" s="70"/>
      <c r="BD84" s="70"/>
      <c r="BI84" s="63"/>
      <c r="BJ84" s="70"/>
      <c r="BK84" s="70"/>
      <c r="BL84" s="70"/>
      <c r="BQ84" s="63"/>
      <c r="BR84" s="70"/>
      <c r="BS84" s="70"/>
      <c r="BT84" s="70"/>
    </row>
    <row r="85" spans="1:73" s="9" customFormat="1" x14ac:dyDescent="0.25">
      <c r="AI85" s="51"/>
    </row>
    <row r="86" spans="1:73" s="9" customFormat="1" ht="18.75" x14ac:dyDescent="0.3">
      <c r="A86" s="790" t="s">
        <v>3993</v>
      </c>
      <c r="B86" s="790"/>
      <c r="C86" s="790"/>
      <c r="D86" s="790"/>
      <c r="AI86" s="51"/>
    </row>
    <row r="87" spans="1:73" s="9" customFormat="1" x14ac:dyDescent="0.25">
      <c r="AI87" s="51"/>
    </row>
    <row r="88" spans="1:73" s="9" customFormat="1" x14ac:dyDescent="0.25">
      <c r="AI88" s="51"/>
    </row>
    <row r="89" spans="1:73" s="23" customFormat="1" x14ac:dyDescent="0.25">
      <c r="A89" s="23" t="s">
        <v>3994</v>
      </c>
      <c r="K89" s="23" t="s">
        <v>3994</v>
      </c>
      <c r="S89" s="23" t="s">
        <v>3994</v>
      </c>
      <c r="AA89" s="23" t="s">
        <v>3994</v>
      </c>
      <c r="AI89" s="242" t="s">
        <v>3994</v>
      </c>
      <c r="AQ89" s="23" t="s">
        <v>3994</v>
      </c>
      <c r="AU89" s="216"/>
      <c r="AY89" s="23" t="s">
        <v>3994</v>
      </c>
      <c r="BG89" s="23" t="s">
        <v>3994</v>
      </c>
      <c r="BO89" s="23" t="s">
        <v>3994</v>
      </c>
    </row>
    <row r="90" spans="1:73" s="9" customFormat="1" x14ac:dyDescent="0.25">
      <c r="AI90" s="51"/>
      <c r="AS90" s="130"/>
    </row>
    <row r="91" spans="1:73" s="9" customFormat="1" x14ac:dyDescent="0.25">
      <c r="A91" s="47" t="s">
        <v>7</v>
      </c>
      <c r="K91" s="47" t="s">
        <v>136</v>
      </c>
      <c r="L91" s="22"/>
      <c r="M91" s="22"/>
      <c r="N91" s="22"/>
      <c r="S91" s="47" t="s">
        <v>57</v>
      </c>
      <c r="T91" s="22"/>
      <c r="U91" s="22"/>
      <c r="V91" s="22"/>
      <c r="AA91" s="230" t="s">
        <v>59</v>
      </c>
      <c r="AB91" s="22"/>
      <c r="AC91" s="22"/>
      <c r="AD91" s="22"/>
      <c r="AI91" s="50" t="s">
        <v>11</v>
      </c>
      <c r="AJ91" s="778"/>
      <c r="AK91" s="779"/>
      <c r="AL91" s="780"/>
      <c r="AQ91" s="47" t="s">
        <v>13</v>
      </c>
      <c r="AY91" s="47" t="s">
        <v>15</v>
      </c>
      <c r="BG91" s="47" t="s">
        <v>63</v>
      </c>
      <c r="BO91" s="47" t="s">
        <v>77</v>
      </c>
    </row>
    <row r="92" spans="1:73" s="130" customFormat="1" x14ac:dyDescent="0.25">
      <c r="A92" s="129"/>
      <c r="B92" s="131"/>
      <c r="C92" s="131"/>
      <c r="D92" s="131"/>
      <c r="K92" s="129"/>
      <c r="L92" s="131"/>
      <c r="M92" s="131"/>
      <c r="N92" s="131"/>
      <c r="S92" s="129"/>
      <c r="T92" s="131"/>
      <c r="U92" s="131"/>
      <c r="V92" s="131"/>
      <c r="AA92" s="129"/>
      <c r="AB92" s="131"/>
      <c r="AC92" s="131"/>
      <c r="AD92" s="131"/>
      <c r="AI92" s="132"/>
      <c r="AJ92" s="131"/>
      <c r="AK92" s="131"/>
      <c r="AL92" s="131"/>
      <c r="AQ92" s="129"/>
      <c r="AR92" s="131"/>
      <c r="AS92" s="131"/>
      <c r="AT92" s="131"/>
      <c r="AY92" s="129"/>
      <c r="AZ92" s="131"/>
      <c r="BA92" s="131"/>
      <c r="BB92" s="131"/>
      <c r="BG92" s="129"/>
      <c r="BH92" s="131"/>
      <c r="BI92" s="131"/>
      <c r="BJ92" s="131"/>
      <c r="BO92" s="129"/>
      <c r="BP92" s="131"/>
      <c r="BQ92" s="131"/>
      <c r="BR92" s="131"/>
    </row>
    <row r="93" spans="1:73" s="9" customFormat="1" x14ac:dyDescent="0.25">
      <c r="A93" s="48" t="s">
        <v>185</v>
      </c>
      <c r="B93" s="209" t="s">
        <v>184</v>
      </c>
      <c r="C93" s="209"/>
      <c r="D93" s="209">
        <v>2008</v>
      </c>
      <c r="E93" s="202">
        <v>2009</v>
      </c>
      <c r="F93" s="12">
        <v>2010</v>
      </c>
      <c r="G93" s="162" t="s">
        <v>4201</v>
      </c>
      <c r="H93" s="12" t="s">
        <v>3995</v>
      </c>
      <c r="K93" s="48" t="s">
        <v>185</v>
      </c>
      <c r="L93" s="12" t="s">
        <v>184</v>
      </c>
      <c r="M93" s="12"/>
      <c r="N93" s="12">
        <v>2008</v>
      </c>
      <c r="O93" s="12">
        <v>2009</v>
      </c>
      <c r="P93" s="12">
        <v>2010</v>
      </c>
      <c r="Q93" s="162" t="s">
        <v>4201</v>
      </c>
      <c r="S93" s="48" t="s">
        <v>185</v>
      </c>
      <c r="T93" s="12" t="s">
        <v>184</v>
      </c>
      <c r="U93" s="12"/>
      <c r="V93" s="12">
        <v>2008</v>
      </c>
      <c r="W93" s="12">
        <v>2009</v>
      </c>
      <c r="X93" s="12">
        <v>2010</v>
      </c>
      <c r="Y93" s="162" t="s">
        <v>4201</v>
      </c>
      <c r="AA93" s="48" t="s">
        <v>185</v>
      </c>
      <c r="AB93" s="12" t="s">
        <v>184</v>
      </c>
      <c r="AC93" s="12"/>
      <c r="AD93" s="12">
        <v>2008</v>
      </c>
      <c r="AE93" s="12">
        <v>2009</v>
      </c>
      <c r="AF93" s="12">
        <v>2010</v>
      </c>
      <c r="AG93" s="12" t="s">
        <v>4202</v>
      </c>
      <c r="AI93" s="48" t="s">
        <v>185</v>
      </c>
      <c r="AJ93" s="12" t="s">
        <v>184</v>
      </c>
      <c r="AK93" s="12"/>
      <c r="AL93" s="12">
        <v>2008</v>
      </c>
      <c r="AM93" s="12">
        <v>2009</v>
      </c>
      <c r="AN93" s="12">
        <v>2010</v>
      </c>
      <c r="AO93" s="162" t="s">
        <v>4201</v>
      </c>
      <c r="AQ93" s="48" t="s">
        <v>185</v>
      </c>
      <c r="AR93" s="12" t="s">
        <v>184</v>
      </c>
      <c r="AS93" s="12"/>
      <c r="AT93" s="12">
        <v>2008</v>
      </c>
      <c r="AU93" s="12">
        <v>2009</v>
      </c>
      <c r="AV93" s="203">
        <v>2010</v>
      </c>
      <c r="AW93" s="204" t="s">
        <v>4201</v>
      </c>
      <c r="AY93" s="48" t="s">
        <v>185</v>
      </c>
      <c r="AZ93" s="12" t="s">
        <v>184</v>
      </c>
      <c r="BA93" s="12"/>
      <c r="BB93" s="12">
        <v>2008</v>
      </c>
      <c r="BC93" s="12">
        <v>2009</v>
      </c>
      <c r="BD93" s="12">
        <v>2010</v>
      </c>
      <c r="BE93" s="162" t="s">
        <v>4201</v>
      </c>
      <c r="BG93" s="48" t="s">
        <v>185</v>
      </c>
      <c r="BH93" s="12" t="s">
        <v>184</v>
      </c>
      <c r="BI93" s="12"/>
      <c r="BJ93" s="12">
        <v>2008</v>
      </c>
      <c r="BK93" s="12">
        <v>2009</v>
      </c>
      <c r="BL93" s="12">
        <v>2010</v>
      </c>
      <c r="BM93" s="162" t="s">
        <v>4201</v>
      </c>
      <c r="BO93" s="48" t="s">
        <v>185</v>
      </c>
      <c r="BP93" s="12" t="s">
        <v>184</v>
      </c>
      <c r="BQ93" s="12"/>
      <c r="BR93" s="12">
        <v>2008</v>
      </c>
      <c r="BS93" s="12">
        <v>2009</v>
      </c>
      <c r="BT93" s="12">
        <v>2010</v>
      </c>
      <c r="BU93" s="162" t="s">
        <v>4201</v>
      </c>
    </row>
    <row r="94" spans="1:73" s="9" customFormat="1" x14ac:dyDescent="0.25">
      <c r="A94" s="777" t="s">
        <v>175</v>
      </c>
      <c r="B94" s="49">
        <v>5020</v>
      </c>
      <c r="C94" s="49" t="s">
        <v>177</v>
      </c>
      <c r="D94" s="54" t="str">
        <f>IF(D7="n/a","n/a",(D$49+D$50)*D7)</f>
        <v>n/a</v>
      </c>
      <c r="E94" s="54">
        <f>IF(E7="n/a","n/a",(E$49+E$50)*E7)</f>
        <v>66.141800000000003</v>
      </c>
      <c r="F94" s="54" t="str">
        <f>IF(F7="n/a","n/a",(F$49+F$50)*F7)</f>
        <v>n/a</v>
      </c>
      <c r="G94" s="54">
        <f>IF(G7="n/a","n/a",(G$49+G$50)*G7)</f>
        <v>63.027500000000003</v>
      </c>
      <c r="H94" s="65" t="s">
        <v>3997</v>
      </c>
      <c r="K94" s="777" t="s">
        <v>175</v>
      </c>
      <c r="L94" s="49">
        <v>5020</v>
      </c>
      <c r="M94" s="49" t="s">
        <v>177</v>
      </c>
      <c r="N94" s="54">
        <f>IF(N7="n/a","n/a",(N$49+N$50)*N7)</f>
        <v>2570.0628000000002</v>
      </c>
      <c r="O94" s="54">
        <f>IF(O7="n/a","n/a",(O$49+O$50)*O7)</f>
        <v>2721.2892000000002</v>
      </c>
      <c r="P94" s="54">
        <f>IF(P7="n/a","n/a",(P$49+P$50)*P7)</f>
        <v>2671.4780000000001</v>
      </c>
      <c r="Q94" s="54">
        <f>IF(Q7="n/a","n/a",(Q$49+Q$50)*Q7)</f>
        <v>2671.4780000000001</v>
      </c>
      <c r="S94" s="777" t="s">
        <v>175</v>
      </c>
      <c r="T94" s="49">
        <v>5020</v>
      </c>
      <c r="U94" s="49" t="s">
        <v>177</v>
      </c>
      <c r="V94" s="54">
        <f>IF(V7="n/a","n/a",(V$49+V$50)*V7)</f>
        <v>868.21559999999999</v>
      </c>
      <c r="W94" s="54">
        <f>IF(W7="n/a","n/a",(W$49+W$50)*W7)</f>
        <v>681.02099999999996</v>
      </c>
      <c r="X94" s="54">
        <f>IF(X7="n/a","n/a",(X$49+X$50)*X7)</f>
        <v>511.15519999999992</v>
      </c>
      <c r="Y94" s="54">
        <f>IF(Y7="n/a","n/a",(Y$49+Y$50)*Y7)</f>
        <v>511.15519999999992</v>
      </c>
      <c r="AA94" s="777" t="s">
        <v>175</v>
      </c>
      <c r="AB94" s="49">
        <v>5020</v>
      </c>
      <c r="AC94" s="49" t="s">
        <v>177</v>
      </c>
      <c r="AD94" s="54">
        <f>IF(AD7="n/a","n/a",(AD$57)*AD7)</f>
        <v>3651.5147999999999</v>
      </c>
      <c r="AE94" s="54">
        <f t="shared" ref="AE94:AF94" si="29">IF(AE7="n/a","n/a",(AE$57)*AE7)</f>
        <v>2921.7831999999999</v>
      </c>
      <c r="AF94" s="54">
        <f t="shared" si="29"/>
        <v>3491.7866999999997</v>
      </c>
      <c r="AG94" s="126">
        <f t="shared" ref="AG94:AG100" si="30">IF(AF94="n/a",IF(AE94="n/a",AD94,AE94),AF94)</f>
        <v>3491.7866999999997</v>
      </c>
      <c r="AI94" s="777" t="s">
        <v>175</v>
      </c>
      <c r="AJ94" s="49">
        <v>5020</v>
      </c>
      <c r="AK94" s="49" t="s">
        <v>177</v>
      </c>
      <c r="AL94" s="54">
        <f>IF(AL7="n/a","n/a",(AL$49+AL$50)*AL7)</f>
        <v>162.98009999999999</v>
      </c>
      <c r="AM94" s="54">
        <f>IF(AM7="n/a","n/a",(AM$49+AM$50)*AM7)</f>
        <v>115.7743</v>
      </c>
      <c r="AN94" s="54">
        <f>IF(AN7="n/a","n/a",(AN$49+AN$50)*AN7)</f>
        <v>180.58770000000001</v>
      </c>
      <c r="AO94" s="54">
        <f>IF(AO7="n/a","n/a",(AO$49+AO$50)*AO7)</f>
        <v>180.58770000000001</v>
      </c>
      <c r="AQ94" s="777" t="s">
        <v>175</v>
      </c>
      <c r="AR94" s="49">
        <v>5020</v>
      </c>
      <c r="AS94" s="49" t="s">
        <v>177</v>
      </c>
      <c r="AT94" s="54">
        <f>IF(AT7="n/a","n/a",(AT$49+AT$50)*AT7)</f>
        <v>359.78520000000003</v>
      </c>
      <c r="AU94" s="54">
        <f>IF(AU7="n/a","n/a",(AU$49+AU$50)*AU7)</f>
        <v>-55.308800000000005</v>
      </c>
      <c r="AV94" s="54">
        <f>IF(AV7="n/a","n/a",(AV$49+AV$50)*AV7)</f>
        <v>518.21280000000002</v>
      </c>
      <c r="AW94" s="54">
        <f>IF(AW7="n/a","n/a",(AW$49+AW$50)*AW7)</f>
        <v>518.21280000000002</v>
      </c>
      <c r="AY94" s="777" t="s">
        <v>175</v>
      </c>
      <c r="AZ94" s="49">
        <v>5020</v>
      </c>
      <c r="BA94" s="49" t="s">
        <v>177</v>
      </c>
      <c r="BB94" s="54" t="str">
        <f>IF(BB7="n/a","n/a",(BB$49+BB$50)*BB7)</f>
        <v>n/a</v>
      </c>
      <c r="BC94" s="54" t="str">
        <f>IF(BC7="n/a","n/a",(BC$49+BC$50)*BC7)</f>
        <v>n/a</v>
      </c>
      <c r="BD94" s="54" t="str">
        <f>IF(BD7="n/a","n/a",(BD$49+BD$50)*BD7)</f>
        <v>n/a</v>
      </c>
      <c r="BE94" s="54" t="str">
        <f>IF(BE7="n/a","n/a",(BE$49+BE$50)*BE7)</f>
        <v>n/a</v>
      </c>
      <c r="BG94" s="777" t="s">
        <v>175</v>
      </c>
      <c r="BH94" s="49">
        <v>5020</v>
      </c>
      <c r="BI94" s="49" t="s">
        <v>177</v>
      </c>
      <c r="BJ94" s="54">
        <f>IF(BJ7="n/a","n/a",(BJ$49+BJ$50)*BJ7)</f>
        <v>43.878</v>
      </c>
      <c r="BK94" s="54">
        <f>IF(BK7="n/a","n/a",(BK$49+BK$50)*BK7)</f>
        <v>35.497799999999998</v>
      </c>
      <c r="BL94" s="54">
        <f>IF(BL7="n/a","n/a",(BL$49+BL$50)*BL7)</f>
        <v>16.0701</v>
      </c>
      <c r="BM94" s="54">
        <f>IF(BM7="n/a","n/a",(BM$49+BM$50)*BM7)</f>
        <v>16.0701</v>
      </c>
      <c r="BO94" s="777" t="s">
        <v>175</v>
      </c>
      <c r="BP94" s="49">
        <v>5020</v>
      </c>
      <c r="BQ94" s="49" t="s">
        <v>177</v>
      </c>
      <c r="BR94" s="54">
        <f>IF(BR7="n/a","n/a",(BR$49+BR$50)*BR7)</f>
        <v>591.78080000000011</v>
      </c>
      <c r="BS94" s="54">
        <f>IF(BS7="n/a","n/a",(BS$49+BS$50)*BS7)</f>
        <v>425.58750000000003</v>
      </c>
      <c r="BT94" s="54">
        <f>IF(BT7="n/a","n/a",(BT$49+BT$50)*BT7)</f>
        <v>492.7885</v>
      </c>
      <c r="BU94" s="54">
        <f>IF(BU7="n/a","n/a",(BU$49+BU$50)*BU7)</f>
        <v>492.7885</v>
      </c>
    </row>
    <row r="95" spans="1:73" s="9" customFormat="1" x14ac:dyDescent="0.25">
      <c r="A95" s="777"/>
      <c r="B95" s="49">
        <v>5010</v>
      </c>
      <c r="C95" s="49" t="s">
        <v>178</v>
      </c>
      <c r="D95" s="54">
        <v>0</v>
      </c>
      <c r="E95" s="54">
        <v>0</v>
      </c>
      <c r="F95" s="54">
        <v>0</v>
      </c>
      <c r="G95" s="54">
        <v>0</v>
      </c>
      <c r="H95" s="65" t="s">
        <v>3996</v>
      </c>
      <c r="K95" s="777"/>
      <c r="L95" s="49">
        <v>5010</v>
      </c>
      <c r="M95" s="49" t="s">
        <v>178</v>
      </c>
      <c r="N95" s="54">
        <v>0</v>
      </c>
      <c r="O95" s="54">
        <v>0</v>
      </c>
      <c r="P95" s="54">
        <v>0</v>
      </c>
      <c r="Q95" s="54">
        <v>0</v>
      </c>
      <c r="S95" s="777"/>
      <c r="T95" s="49">
        <v>5010</v>
      </c>
      <c r="U95" s="49" t="s">
        <v>178</v>
      </c>
      <c r="V95" s="54">
        <v>0</v>
      </c>
      <c r="W95" s="54">
        <v>0</v>
      </c>
      <c r="X95" s="54">
        <v>0</v>
      </c>
      <c r="Y95" s="54">
        <v>0</v>
      </c>
      <c r="AA95" s="777"/>
      <c r="AB95" s="49">
        <v>5010</v>
      </c>
      <c r="AC95" s="49" t="s">
        <v>178</v>
      </c>
      <c r="AD95" s="54">
        <v>0</v>
      </c>
      <c r="AE95" s="54">
        <v>0</v>
      </c>
      <c r="AF95" s="54">
        <v>0</v>
      </c>
      <c r="AG95" s="126">
        <f t="shared" si="30"/>
        <v>0</v>
      </c>
      <c r="AI95" s="777"/>
      <c r="AJ95" s="49">
        <v>5010</v>
      </c>
      <c r="AK95" s="49" t="s">
        <v>178</v>
      </c>
      <c r="AL95" s="54">
        <v>0</v>
      </c>
      <c r="AM95" s="54">
        <v>0</v>
      </c>
      <c r="AN95" s="54">
        <v>0</v>
      </c>
      <c r="AO95" s="54">
        <v>0</v>
      </c>
      <c r="AQ95" s="777"/>
      <c r="AR95" s="49">
        <v>5010</v>
      </c>
      <c r="AS95" s="49" t="s">
        <v>178</v>
      </c>
      <c r="AT95" s="54">
        <v>0</v>
      </c>
      <c r="AU95" s="54">
        <v>0</v>
      </c>
      <c r="AV95" s="54">
        <v>0</v>
      </c>
      <c r="AW95" s="54">
        <v>0</v>
      </c>
      <c r="AY95" s="777"/>
      <c r="AZ95" s="49">
        <v>5010</v>
      </c>
      <c r="BA95" s="49" t="s">
        <v>178</v>
      </c>
      <c r="BB95" s="54">
        <v>0</v>
      </c>
      <c r="BC95" s="54">
        <v>0</v>
      </c>
      <c r="BD95" s="54">
        <v>0</v>
      </c>
      <c r="BE95" s="54">
        <v>0</v>
      </c>
      <c r="BG95" s="777"/>
      <c r="BH95" s="49">
        <v>5010</v>
      </c>
      <c r="BI95" s="49" t="s">
        <v>178</v>
      </c>
      <c r="BJ95" s="54">
        <v>0</v>
      </c>
      <c r="BK95" s="54">
        <v>0</v>
      </c>
      <c r="BL95" s="54">
        <v>0</v>
      </c>
      <c r="BM95" s="54">
        <v>0</v>
      </c>
      <c r="BO95" s="777"/>
      <c r="BP95" s="49">
        <v>5010</v>
      </c>
      <c r="BQ95" s="49" t="s">
        <v>178</v>
      </c>
      <c r="BR95" s="54">
        <v>0</v>
      </c>
      <c r="BS95" s="54">
        <v>0</v>
      </c>
      <c r="BT95" s="54">
        <v>0</v>
      </c>
      <c r="BU95" s="54">
        <v>0</v>
      </c>
    </row>
    <row r="96" spans="1:73" s="9" customFormat="1" x14ac:dyDescent="0.25">
      <c r="A96" s="777"/>
      <c r="B96" s="49">
        <v>5040</v>
      </c>
      <c r="C96" s="49" t="s">
        <v>179</v>
      </c>
      <c r="D96" s="54">
        <f>'1.4 inland shipping'!C75</f>
        <v>0</v>
      </c>
      <c r="E96" s="54">
        <f>'1.4 inland shipping'!D75</f>
        <v>0</v>
      </c>
      <c r="F96" s="54">
        <f>'1.4 inland shipping'!E75</f>
        <v>0</v>
      </c>
      <c r="G96" s="54">
        <f>'1.4 inland shipping'!G75</f>
        <v>0</v>
      </c>
      <c r="H96" s="65" t="s">
        <v>3996</v>
      </c>
      <c r="K96" s="777"/>
      <c r="L96" s="49">
        <v>5040</v>
      </c>
      <c r="M96" s="49" t="s">
        <v>179</v>
      </c>
      <c r="N96" s="54">
        <f>'1.4 inland shipping'!K75</f>
        <v>0</v>
      </c>
      <c r="O96" s="54">
        <f>'1.4 inland shipping'!L75</f>
        <v>0</v>
      </c>
      <c r="P96" s="54">
        <f>'1.4 inland shipping'!M75</f>
        <v>0</v>
      </c>
      <c r="Q96" s="54">
        <f>'1.4 inland shipping'!P75</f>
        <v>0</v>
      </c>
      <c r="S96" s="777"/>
      <c r="T96" s="49">
        <v>5040</v>
      </c>
      <c r="U96" s="49" t="s">
        <v>179</v>
      </c>
      <c r="V96" s="54">
        <f>'1.4 inland shipping'!S75</f>
        <v>0</v>
      </c>
      <c r="W96" s="54">
        <f>'1.4 inland shipping'!T75</f>
        <v>0</v>
      </c>
      <c r="X96" s="54">
        <f>'1.4 inland shipping'!U75</f>
        <v>0</v>
      </c>
      <c r="Y96" s="54">
        <f>'1.4 inland shipping'!Y75</f>
        <v>0</v>
      </c>
      <c r="AA96" s="777"/>
      <c r="AB96" s="49">
        <v>5040</v>
      </c>
      <c r="AC96" s="49" t="s">
        <v>179</v>
      </c>
      <c r="AD96" s="54">
        <f>'1.4 inland shipping'!AA75</f>
        <v>0</v>
      </c>
      <c r="AE96" s="54">
        <f>'1.4 inland shipping'!AB75</f>
        <v>0</v>
      </c>
      <c r="AF96" s="54">
        <f>'1.4 inland shipping'!AC75</f>
        <v>0</v>
      </c>
      <c r="AG96" s="126">
        <f t="shared" si="30"/>
        <v>0</v>
      </c>
      <c r="AI96" s="777"/>
      <c r="AJ96" s="49">
        <v>5040</v>
      </c>
      <c r="AK96" s="49" t="s">
        <v>179</v>
      </c>
      <c r="AL96" s="54">
        <f>'1.4 inland shipping'!AI75</f>
        <v>0</v>
      </c>
      <c r="AM96" s="54">
        <f>'1.4 inland shipping'!AJ75</f>
        <v>0</v>
      </c>
      <c r="AN96" s="54">
        <f>'1.4 inland shipping'!AK75</f>
        <v>0</v>
      </c>
      <c r="AO96" s="54">
        <f>'1.4 inland shipping'!AQ75</f>
        <v>0</v>
      </c>
      <c r="AQ96" s="777"/>
      <c r="AR96" s="49">
        <v>5040</v>
      </c>
      <c r="AS96" s="49" t="s">
        <v>179</v>
      </c>
      <c r="AT96" s="54">
        <f>'1.4 inland shipping'!AQ75</f>
        <v>0</v>
      </c>
      <c r="AU96" s="54">
        <f>'1.4 inland shipping'!AR75</f>
        <v>0</v>
      </c>
      <c r="AV96" s="54">
        <f>'1.4 inland shipping'!AS75</f>
        <v>0</v>
      </c>
      <c r="AW96" s="54">
        <f>'1.4 inland shipping'!AZ75</f>
        <v>0</v>
      </c>
      <c r="AY96" s="777"/>
      <c r="AZ96" s="49">
        <v>5040</v>
      </c>
      <c r="BA96" s="49" t="s">
        <v>179</v>
      </c>
      <c r="BB96" s="54">
        <f>'1.4 inland shipping'!AY75</f>
        <v>0</v>
      </c>
      <c r="BC96" s="54">
        <f>'1.4 inland shipping'!AZ75</f>
        <v>0</v>
      </c>
      <c r="BD96" s="54">
        <f>'1.4 inland shipping'!BA75</f>
        <v>0</v>
      </c>
      <c r="BE96" s="54">
        <f>'1.4 inland shipping'!BI75</f>
        <v>0</v>
      </c>
      <c r="BG96" s="777"/>
      <c r="BH96" s="49">
        <v>5040</v>
      </c>
      <c r="BI96" s="49" t="s">
        <v>179</v>
      </c>
      <c r="BJ96" s="54">
        <f>'1.4 inland shipping'!BG75</f>
        <v>0</v>
      </c>
      <c r="BK96" s="54">
        <f>'1.4 inland shipping'!BH75</f>
        <v>0</v>
      </c>
      <c r="BL96" s="54">
        <f>'1.4 inland shipping'!BI75</f>
        <v>0</v>
      </c>
      <c r="BM96" s="54">
        <f>'1.4 inland shipping'!BR75</f>
        <v>0</v>
      </c>
      <c r="BO96" s="777"/>
      <c r="BP96" s="49">
        <v>5040</v>
      </c>
      <c r="BQ96" s="49" t="s">
        <v>179</v>
      </c>
      <c r="BR96" s="54">
        <f>'1.4 inland shipping'!BO75</f>
        <v>0</v>
      </c>
      <c r="BS96" s="54">
        <f>'1.4 inland shipping'!BP75</f>
        <v>0</v>
      </c>
      <c r="BT96" s="54">
        <f>'1.4 inland shipping'!BQ75</f>
        <v>0</v>
      </c>
      <c r="BU96" s="54">
        <f>'1.4 inland shipping'!CA75</f>
        <v>0</v>
      </c>
    </row>
    <row r="97" spans="1:73" s="9" customFormat="1" x14ac:dyDescent="0.25">
      <c r="A97" s="777"/>
      <c r="B97" s="49">
        <v>7734</v>
      </c>
      <c r="C97" s="49" t="s">
        <v>180</v>
      </c>
      <c r="D97" s="54" t="str">
        <f t="shared" ref="D97:F98" si="31">IF(D10="n/a","n/a",IF(D$69="n/a","n/a",D10*D$69*(D$49+D$50)))</f>
        <v>n/a</v>
      </c>
      <c r="E97" s="54" t="str">
        <f t="shared" si="31"/>
        <v>n/a</v>
      </c>
      <c r="F97" s="54" t="str">
        <f t="shared" si="31"/>
        <v>n/a</v>
      </c>
      <c r="G97" s="54">
        <f>IF(G10="n/a","n/a",IF(G$69="n/a","n/a",G10*G$69*(G$49+G$50)))</f>
        <v>5.94458267561168</v>
      </c>
      <c r="H97" s="127" t="s">
        <v>3998</v>
      </c>
      <c r="K97" s="777"/>
      <c r="L97" s="49">
        <v>7734</v>
      </c>
      <c r="M97" s="49" t="s">
        <v>180</v>
      </c>
      <c r="N97" s="54">
        <f t="shared" ref="N97:P98" si="32">IF(N10="n/a","n/a",IF(N$69="n/a","n/a",N10*N$69*(N$49+N$50)))</f>
        <v>270.17717099302916</v>
      </c>
      <c r="O97" s="54">
        <f t="shared" si="32"/>
        <v>304.4178877446011</v>
      </c>
      <c r="P97" s="54">
        <f t="shared" si="32"/>
        <v>297.02643228781545</v>
      </c>
      <c r="Q97" s="54">
        <f>IF(Q10="n/a","n/a",IF(Q$69="n/a","n/a",Q10*Q$69*(Q$49+Q$50)))</f>
        <v>297.02643228781545</v>
      </c>
      <c r="S97" s="777"/>
      <c r="T97" s="49">
        <v>7734</v>
      </c>
      <c r="U97" s="49" t="s">
        <v>180</v>
      </c>
      <c r="V97" s="54" t="str">
        <f t="shared" ref="V97:X98" si="33">IF(V10="n/a","n/a",IF(V$69="n/a","n/a",V10*V$69*(V$49+V$50)))</f>
        <v>n/a</v>
      </c>
      <c r="W97" s="54" t="str">
        <f t="shared" si="33"/>
        <v>n/a</v>
      </c>
      <c r="X97" s="54" t="str">
        <f t="shared" si="33"/>
        <v>n/a</v>
      </c>
      <c r="Y97" s="54" t="str">
        <f>IF(Y10="n/a","n/a",IF(Y$69="n/a","n/a",Y10*Y$69*(Y$49+Y$50)))</f>
        <v>n/a</v>
      </c>
      <c r="AA97" s="777"/>
      <c r="AB97" s="49">
        <v>7734</v>
      </c>
      <c r="AC97" s="49" t="s">
        <v>180</v>
      </c>
      <c r="AD97" s="54">
        <f>IF(AD10="n/a","n/a",IF(AD$70="n/a","n/a",AD10*AD$69*(AD$57)))</f>
        <v>142.40874850121523</v>
      </c>
      <c r="AE97" s="54">
        <f t="shared" ref="AE97:AF97" si="34">IF(AE10="n/a","n/a",IF(AE$70="n/a","n/a",AE10*AE$69*(AE$57)))</f>
        <v>135.93009078768796</v>
      </c>
      <c r="AF97" s="54">
        <f t="shared" si="34"/>
        <v>209.47060629969701</v>
      </c>
      <c r="AG97" s="126">
        <f t="shared" si="30"/>
        <v>209.47060629969701</v>
      </c>
      <c r="AI97" s="777"/>
      <c r="AJ97" s="49">
        <v>7734</v>
      </c>
      <c r="AK97" s="49" t="s">
        <v>180</v>
      </c>
      <c r="AL97" s="54" t="str">
        <f t="shared" ref="AL97:AN98" si="35">IF(AL10="n/a","n/a",IF(AL$69="n/a","n/a",AL10*AL$69*(AL$49+AL$50)))</f>
        <v>n/a</v>
      </c>
      <c r="AM97" s="54" t="str">
        <f t="shared" si="35"/>
        <v>n/a</v>
      </c>
      <c r="AN97" s="54" t="str">
        <f t="shared" si="35"/>
        <v>n/a</v>
      </c>
      <c r="AO97" s="54" t="str">
        <f>IF(AO10="n/a","n/a",IF(AO$69="n/a","n/a",AO10*AO$69*(AO$49+AO$50)))</f>
        <v>n/a</v>
      </c>
      <c r="AQ97" s="777"/>
      <c r="AR97" s="49">
        <v>7734</v>
      </c>
      <c r="AS97" s="49" t="s">
        <v>180</v>
      </c>
      <c r="AT97" s="54" t="str">
        <f t="shared" ref="AT97:AV98" si="36">IF(AT10="n/a","n/a",IF(AT$69="n/a","n/a",AT10*AT$69*(AT$49+AT$50)))</f>
        <v>n/a</v>
      </c>
      <c r="AU97" s="357">
        <f>IF(AU10="n/a","n/a",IF(AU$69="n/a","n/a",AU10*AW$69*(AU$49+AU$50)))</f>
        <v>104.89225419782299</v>
      </c>
      <c r="AV97" s="54">
        <f t="shared" si="36"/>
        <v>100.77313749171792</v>
      </c>
      <c r="AW97" s="54">
        <f>IF(AW10="n/a","n/a",IF(AW$69="n/a","n/a",AW10*AW$69*(AW$49+AW$50)))</f>
        <v>100.77313749171792</v>
      </c>
      <c r="AY97" s="777"/>
      <c r="AZ97" s="49">
        <v>7734</v>
      </c>
      <c r="BA97" s="49" t="s">
        <v>180</v>
      </c>
      <c r="BB97" s="54" t="str">
        <f t="shared" ref="BB97:BD98" si="37">IF(BB10="n/a","n/a",IF(BB$69="n/a","n/a",BB10*BB$69*(BB$49+BB$50)))</f>
        <v>n/a</v>
      </c>
      <c r="BC97" s="54" t="str">
        <f t="shared" si="37"/>
        <v>n/a</v>
      </c>
      <c r="BD97" s="54" t="str">
        <f t="shared" si="37"/>
        <v>n/a</v>
      </c>
      <c r="BE97" s="54" t="str">
        <f>IF(BE10="n/a","n/a",IF(BE$69="n/a","n/a",BE10*BE$69*(BE$49+BE$50)))</f>
        <v>n/a</v>
      </c>
      <c r="BG97" s="777"/>
      <c r="BH97" s="49">
        <v>7734</v>
      </c>
      <c r="BI97" s="49" t="s">
        <v>180</v>
      </c>
      <c r="BJ97" s="54">
        <f t="shared" ref="BJ97:BL98" si="38">IF(BJ10="n/a","n/a",IF(BJ$69="n/a","n/a",BJ10*BJ$69*(BJ$49+BJ$50)))</f>
        <v>0.26708347826086959</v>
      </c>
      <c r="BK97" s="54" t="str">
        <f t="shared" si="38"/>
        <v>n/a</v>
      </c>
      <c r="BL97" s="54">
        <f t="shared" si="38"/>
        <v>0.34729096267190568</v>
      </c>
      <c r="BM97" s="54">
        <f>IF(BM10="n/a","n/a",IF(BM$69="n/a","n/a",BM10*BM$69*(BM$49+BM$50)))</f>
        <v>0.34729096267190568</v>
      </c>
      <c r="BO97" s="777"/>
      <c r="BP97" s="49">
        <v>7734</v>
      </c>
      <c r="BQ97" s="49" t="s">
        <v>180</v>
      </c>
      <c r="BR97" s="54" t="str">
        <f t="shared" ref="BR97:BT98" si="39">IF(BR10="n/a","n/a",IF(BR$69="n/a","n/a",BR10*BR$69*(BR$49+BR$50)))</f>
        <v>n/a</v>
      </c>
      <c r="BS97" s="54">
        <f t="shared" si="39"/>
        <v>17.946460843373497</v>
      </c>
      <c r="BT97" s="54">
        <f t="shared" si="39"/>
        <v>13.751388934122872</v>
      </c>
      <c r="BU97" s="54">
        <f>IF(BU10="n/a","n/a",IF(BU$69="n/a","n/a",BU10*BU$69*(BU$49+BU$50)))</f>
        <v>13.751388934122872</v>
      </c>
    </row>
    <row r="98" spans="1:73" s="9" customFormat="1" x14ac:dyDescent="0.25">
      <c r="A98" s="777" t="s">
        <v>176</v>
      </c>
      <c r="B98" s="49">
        <v>5222</v>
      </c>
      <c r="C98" s="49" t="s">
        <v>181</v>
      </c>
      <c r="D98" s="54" t="str">
        <f t="shared" si="31"/>
        <v>n/a</v>
      </c>
      <c r="E98" s="54" t="str">
        <f t="shared" si="31"/>
        <v>n/a</v>
      </c>
      <c r="F98" s="54" t="str">
        <f t="shared" si="31"/>
        <v>n/a</v>
      </c>
      <c r="G98" s="54">
        <f>IF(G11="n/a","n/a",IF(G$69="n/a","n/a",G11*G$69*(G$49+G$50)))</f>
        <v>211.96541239147592</v>
      </c>
      <c r="H98" s="127" t="s">
        <v>3998</v>
      </c>
      <c r="K98" s="777" t="s">
        <v>176</v>
      </c>
      <c r="L98" s="49">
        <v>5222</v>
      </c>
      <c r="M98" s="49" t="s">
        <v>181</v>
      </c>
      <c r="N98" s="54">
        <f t="shared" si="32"/>
        <v>680.23353556673396</v>
      </c>
      <c r="O98" s="54">
        <f t="shared" si="32"/>
        <v>542.97982959721821</v>
      </c>
      <c r="P98" s="54">
        <f t="shared" si="32"/>
        <v>626.98795990911663</v>
      </c>
      <c r="Q98" s="54">
        <f>IF(Q11="n/a","n/a",IF(Q$69="n/a","n/a",Q11*Q$69*(Q$49+Q$50)))</f>
        <v>626.98795990911663</v>
      </c>
      <c r="S98" s="777" t="s">
        <v>176</v>
      </c>
      <c r="T98" s="49">
        <v>5222</v>
      </c>
      <c r="U98" s="49" t="s">
        <v>181</v>
      </c>
      <c r="V98" s="54" t="str">
        <f t="shared" si="33"/>
        <v>n/a</v>
      </c>
      <c r="W98" s="54" t="str">
        <f t="shared" si="33"/>
        <v>n/a</v>
      </c>
      <c r="X98" s="54" t="str">
        <f t="shared" si="33"/>
        <v>n/a</v>
      </c>
      <c r="Y98" s="54" t="str">
        <f>IF(Y11="n/a","n/a",IF(Y$69="n/a","n/a",Y11*Y$69*(Y$49+Y$50)))</f>
        <v>n/a</v>
      </c>
      <c r="AA98" s="777" t="s">
        <v>176</v>
      </c>
      <c r="AB98" s="49">
        <v>5222</v>
      </c>
      <c r="AC98" s="49" t="s">
        <v>181</v>
      </c>
      <c r="AD98" s="54">
        <f>IF(AD11="n/a","n/a",IF(AD$70="n/a","n/a",AD11*AD$70*(AD$57)))</f>
        <v>219.84756999999996</v>
      </c>
      <c r="AE98" s="54">
        <f t="shared" ref="AE98:AF98" si="40">IF(AE11="n/a","n/a",IF(AE$70="n/a","n/a",AE11*AE$70*(AE$57)))</f>
        <v>220.53365600000001</v>
      </c>
      <c r="AF98" s="54">
        <f t="shared" si="40"/>
        <v>295.70774399999993</v>
      </c>
      <c r="AG98" s="126">
        <f t="shared" si="30"/>
        <v>295.70774399999993</v>
      </c>
      <c r="AI98" s="777" t="s">
        <v>176</v>
      </c>
      <c r="AJ98" s="49">
        <v>5222</v>
      </c>
      <c r="AK98" s="49" t="s">
        <v>181</v>
      </c>
      <c r="AL98" s="54" t="str">
        <f t="shared" si="35"/>
        <v>n/a</v>
      </c>
      <c r="AM98" s="54" t="str">
        <f t="shared" si="35"/>
        <v>n/a</v>
      </c>
      <c r="AN98" s="54" t="str">
        <f t="shared" si="35"/>
        <v>n/a</v>
      </c>
      <c r="AO98" s="54" t="str">
        <f>IF(AO11="n/a","n/a",IF(AO$69="n/a","n/a",AO11*AO$69*(AO$49+AO$50)))</f>
        <v>n/a</v>
      </c>
      <c r="AQ98" s="777" t="s">
        <v>176</v>
      </c>
      <c r="AR98" s="49">
        <v>5222</v>
      </c>
      <c r="AS98" s="49" t="s">
        <v>181</v>
      </c>
      <c r="AT98" s="54" t="str">
        <f t="shared" si="36"/>
        <v>n/a</v>
      </c>
      <c r="AU98" s="357">
        <f>IF(AU11="n/a","n/a",IF(AU$69="n/a","n/a",AU11*AW$69*(AU$49+AU$50)))</f>
        <v>167.45069327023191</v>
      </c>
      <c r="AV98" s="54">
        <f t="shared" si="36"/>
        <v>160.8348103360151</v>
      </c>
      <c r="AW98" s="54">
        <f>IF(AW11="n/a","n/a",IF(AW$69="n/a","n/a",AW11*AW$69*(AW$49+AW$50)))</f>
        <v>160.8348103360151</v>
      </c>
      <c r="AY98" s="777" t="s">
        <v>176</v>
      </c>
      <c r="AZ98" s="49">
        <v>5222</v>
      </c>
      <c r="BA98" s="49" t="s">
        <v>181</v>
      </c>
      <c r="BB98" s="54" t="str">
        <f t="shared" si="37"/>
        <v>n/a</v>
      </c>
      <c r="BC98" s="54" t="str">
        <f t="shared" si="37"/>
        <v>n/a</v>
      </c>
      <c r="BD98" s="54" t="str">
        <f t="shared" si="37"/>
        <v>n/a</v>
      </c>
      <c r="BE98" s="54" t="str">
        <f>IF(BE11="n/a","n/a",IF(BE$69="n/a","n/a",BE11*BE$69*(BE$49+BE$50)))</f>
        <v>n/a</v>
      </c>
      <c r="BG98" s="777" t="s">
        <v>176</v>
      </c>
      <c r="BH98" s="49">
        <v>5222</v>
      </c>
      <c r="BI98" s="49" t="s">
        <v>181</v>
      </c>
      <c r="BJ98" s="54">
        <f t="shared" si="38"/>
        <v>71.769146086956525</v>
      </c>
      <c r="BK98" s="54" t="str">
        <f t="shared" si="38"/>
        <v>n/a</v>
      </c>
      <c r="BL98" s="54">
        <f t="shared" si="38"/>
        <v>64.81712239685659</v>
      </c>
      <c r="BM98" s="54">
        <f>IF(BM11="n/a","n/a",IF(BM$69="n/a","n/a",BM11*BM$69*(BM$49+BM$50)))</f>
        <v>64.81712239685659</v>
      </c>
      <c r="BO98" s="777" t="s">
        <v>176</v>
      </c>
      <c r="BP98" s="49">
        <v>5222</v>
      </c>
      <c r="BQ98" s="49" t="s">
        <v>181</v>
      </c>
      <c r="BR98" s="54">
        <f t="shared" si="39"/>
        <v>418.92146470752704</v>
      </c>
      <c r="BS98" s="54">
        <f t="shared" si="39"/>
        <v>418.01660568448301</v>
      </c>
      <c r="BT98" s="54">
        <f t="shared" si="39"/>
        <v>395.68983330866024</v>
      </c>
      <c r="BU98" s="54">
        <f>IF(BU11="n/a","n/a",IF(BU$69="n/a","n/a",BU11*BU$69*(BU$49+BU$50)))</f>
        <v>395.68983330866024</v>
      </c>
    </row>
    <row r="99" spans="1:73" s="9" customFormat="1" x14ac:dyDescent="0.25">
      <c r="A99" s="777"/>
      <c r="B99" s="49">
        <v>5224</v>
      </c>
      <c r="C99" s="49" t="s">
        <v>182</v>
      </c>
      <c r="D99" s="54" t="str">
        <f>IF(D12="n/a","n/a",IF(D$69="n/a","n/a",D12*D$69*(D$49+D$50)*D$79))</f>
        <v>n/a</v>
      </c>
      <c r="E99" s="54" t="str">
        <f>IF(E12="n/a","n/a",IF(E$69="n/a","n/a",E12*E$69*(E$49+E$50)*E$79))</f>
        <v>n/a</v>
      </c>
      <c r="F99" s="54" t="str">
        <f>IF(F12="n/a","n/a",IF(F$69="n/a","n/a",F12*F$69*(F$49+F$50)*F$79))</f>
        <v>n/a</v>
      </c>
      <c r="G99" s="54">
        <f>IF(G12="n/a","n/a",IF(G$69="n/a","n/a",G12*G$69*(G$49+G$50)*G$79))</f>
        <v>151.12671270718232</v>
      </c>
      <c r="H99" s="127" t="s">
        <v>4023</v>
      </c>
      <c r="K99" s="777"/>
      <c r="L99" s="49">
        <v>5224</v>
      </c>
      <c r="M99" s="49" t="s">
        <v>182</v>
      </c>
      <c r="N99" s="54">
        <f>IF(N12="n/a","n/a",IF(N$69="n/a","n/a",N12*N$69*(N$49+N$50)*N$79))</f>
        <v>111.68515251002223</v>
      </c>
      <c r="O99" s="54">
        <f>IF(O12="n/a","n/a",IF(O$69="n/a","n/a",O12*O$69*(O$49+O$50)*O$79))</f>
        <v>83.01829870529815</v>
      </c>
      <c r="P99" s="54">
        <f>IF(P12="n/a","n/a",IF(P$69="n/a","n/a",P12*P$69*(P$49+P$50)*P$79))</f>
        <v>114.68919648162837</v>
      </c>
      <c r="Q99" s="54">
        <f>IF(Q12="n/a","n/a",IF(Q$69="n/a","n/a",Q12*Q$69*(Q$49+Q$50)*Q$79))</f>
        <v>114.68919648162837</v>
      </c>
      <c r="S99" s="777"/>
      <c r="T99" s="49">
        <v>5224</v>
      </c>
      <c r="U99" s="49" t="s">
        <v>182</v>
      </c>
      <c r="V99" s="54" t="str">
        <f>IF(V12="n/a","n/a",IF(V$69="n/a","n/a",V12*V$69*(V$49+V$50)*V$79))</f>
        <v>n/a</v>
      </c>
      <c r="W99" s="54" t="str">
        <f>IF(W12="n/a","n/a",IF(W$69="n/a","n/a",W12*W$69*(W$49+W$50)*W$79))</f>
        <v>n/a</v>
      </c>
      <c r="X99" s="54" t="str">
        <f>IF(X12="n/a","n/a",IF(X$69="n/a","n/a",X12*X$69*(X$49+X$50)*X$79))</f>
        <v>n/a</v>
      </c>
      <c r="Y99" s="54" t="str">
        <f>IF(Y12="n/a","n/a",IF(Y$69="n/a","n/a",Y12*Y$69*(Y$49+Y$50)*Y$79))</f>
        <v>n/a</v>
      </c>
      <c r="AA99" s="777"/>
      <c r="AB99" s="49">
        <v>5224</v>
      </c>
      <c r="AC99" s="49" t="s">
        <v>182</v>
      </c>
      <c r="AD99" s="54">
        <f>IF(AD12="n/a","n/a",IF(AD$70="n/a","n/a",AD12*AD$70*(AD$57)*AD$79))</f>
        <v>47.792949999999998</v>
      </c>
      <c r="AE99" s="54">
        <f t="shared" ref="AE99:AF99" si="41">IF(AE12="n/a","n/a",IF(AE$70="n/a","n/a",AE12*AE$70*(AE$57)*AE$79))</f>
        <v>43.853879999999997</v>
      </c>
      <c r="AF99" s="54">
        <f t="shared" si="41"/>
        <v>57.706679999999999</v>
      </c>
      <c r="AG99" s="126">
        <f t="shared" si="30"/>
        <v>57.706679999999999</v>
      </c>
      <c r="AI99" s="777"/>
      <c r="AJ99" s="49">
        <v>5224</v>
      </c>
      <c r="AK99" s="49" t="s">
        <v>182</v>
      </c>
      <c r="AL99" s="54">
        <f>IF(AL12="n/a","n/a",IF(AL$69="n/a","n/a",AL12*AL$69*(AL$49+AL$50)*AL$79))</f>
        <v>186.75563035605293</v>
      </c>
      <c r="AM99" s="54">
        <f>IF(AM12="n/a","n/a",IF(AM$69="n/a","n/a",AM12*AM$69*(AM$49+AM$50)*AM$79))</f>
        <v>120.47222024925225</v>
      </c>
      <c r="AN99" s="54">
        <f>IF(AN12="n/a","n/a",IF(AN$69="n/a","n/a",AN12*AN$69*(AN$49+AN$50)*AN$79))</f>
        <v>194.71542278527835</v>
      </c>
      <c r="AO99" s="54">
        <f>IF(AO12="n/a","n/a",IF(AO$69="n/a","n/a",AO12*AO$69*(AO$49+AO$50)*AO$79))</f>
        <v>194.71542278527835</v>
      </c>
      <c r="AQ99" s="777"/>
      <c r="AR99" s="49">
        <v>5224</v>
      </c>
      <c r="AS99" s="49" t="s">
        <v>182</v>
      </c>
      <c r="AT99" s="54" t="str">
        <f>IF(AT12="n/a","n/a",IF(AT$69="n/a","n/a",AT12*AT$69*(AT$49+AT$50)*AT$79))</f>
        <v>n/a</v>
      </c>
      <c r="AU99" s="357">
        <f>IF(AU12="n/a","n/a",IF(AU$69="n/a","n/a",AU12*AW$69*(AU$49+AU$50)))</f>
        <v>197.92552435399907</v>
      </c>
      <c r="AV99" s="54">
        <f>IF(AV12="n/a","n/a",IF(AV$69="n/a","n/a",AV12*AV$69*(AV$49+AV$50)*AV$79))</f>
        <v>143.33403078315189</v>
      </c>
      <c r="AW99" s="54">
        <f>IF(AW12="n/a","n/a",IF(AW$69="n/a","n/a",AW12*AW$69*(AW$49+AW$50)*AW$79))</f>
        <v>143.33403078315189</v>
      </c>
      <c r="AY99" s="777"/>
      <c r="AZ99" s="49">
        <v>5224</v>
      </c>
      <c r="BA99" s="49" t="s">
        <v>182</v>
      </c>
      <c r="BB99" s="54" t="str">
        <f>IF(BB12="n/a","n/a",IF(BB$69="n/a","n/a",BB12*BB$69*(BB$49+BB$50)*BB$79))</f>
        <v>n/a</v>
      </c>
      <c r="BC99" s="54" t="str">
        <f>IF(BC12="n/a","n/a",IF(BC$69="n/a","n/a",BC12*BC$69*(BC$49+BC$50)*BC$79))</f>
        <v>n/a</v>
      </c>
      <c r="BD99" s="54" t="str">
        <f>IF(BD12="n/a","n/a",IF(BD$69="n/a","n/a",BD12*BD$69*(BD$49+BD$50)*BD$79))</f>
        <v>n/a</v>
      </c>
      <c r="BE99" s="54" t="str">
        <f>IF(BE12="n/a","n/a",IF(BE$69="n/a","n/a",BE12*BE$69*(BE$49+BE$50)*BE$79))</f>
        <v>n/a</v>
      </c>
      <c r="BG99" s="777"/>
      <c r="BH99" s="49">
        <v>5224</v>
      </c>
      <c r="BI99" s="49" t="s">
        <v>182</v>
      </c>
      <c r="BJ99" s="54">
        <f>IF(BJ12="n/a","n/a",IF(BJ$69="n/a","n/a",BJ12*BJ$69*(BJ$49+BJ$50)*BJ$79))</f>
        <v>20.966053043478265</v>
      </c>
      <c r="BK99" s="54" t="str">
        <f>IF(BK12="n/a","n/a",IF(BK$69="n/a","n/a",BK12*BK$69*(BK$49+BK$50)*BK$79))</f>
        <v>n/a</v>
      </c>
      <c r="BL99" s="54">
        <f>IF(BL12="n/a","n/a",IF(BL$69="n/a","n/a",BL12*BL$69*(BL$49+BL$50)*BL$79))</f>
        <v>14.933511394891942</v>
      </c>
      <c r="BM99" s="54">
        <f>IF(BM12="n/a","n/a",IF(BM$69="n/a","n/a",BM12*BM$69*(BM$49+BM$50)*BM$79))</f>
        <v>14.933511394891942</v>
      </c>
      <c r="BO99" s="777"/>
      <c r="BP99" s="49">
        <v>5224</v>
      </c>
      <c r="BQ99" s="49" t="s">
        <v>182</v>
      </c>
      <c r="BR99" s="54">
        <f>IF(BR12="n/a","n/a",IF(BR$69="n/a","n/a",BR12*BR$69*(BR$49+BR$50)*BR$79))</f>
        <v>55.885608772638328</v>
      </c>
      <c r="BS99" s="54">
        <f>IF(BS12="n/a","n/a",IF(BS$69="n/a","n/a",BS12*BS$69*(BS$49+BS$50)*BS$79))</f>
        <v>49.451705142718538</v>
      </c>
      <c r="BT99" s="54">
        <f>IF(BT12="n/a","n/a",IF(BT$69="n/a","n/a",BT12*BT$69*(BT$49+BT$50)*BT$79))</f>
        <v>49.415634372686895</v>
      </c>
      <c r="BU99" s="54">
        <f>IF(BU12="n/a","n/a",IF(BU$69="n/a","n/a",BU12*BU$69*(BU$49+BU$50)*BU$79))</f>
        <v>49.415634372686895</v>
      </c>
    </row>
    <row r="100" spans="1:73" s="9" customFormat="1" x14ac:dyDescent="0.25">
      <c r="A100" s="777"/>
      <c r="B100" s="49">
        <v>5210</v>
      </c>
      <c r="C100" s="49" t="s">
        <v>183</v>
      </c>
      <c r="D100" s="54" t="str">
        <f>IF(D13="n/a","n/a",IF(D$69="n/a","n/a",D13*D$69*(D$49+D$50)*D$83))</f>
        <v>n/a</v>
      </c>
      <c r="E100" s="54" t="str">
        <f>IF(E13="n/a","n/a",IF(E$69="n/a","n/a",E13*E$69*(E$49+E$50)*E$83))</f>
        <v>n/a</v>
      </c>
      <c r="F100" s="54" t="str">
        <f>IF(F13="n/a","n/a",IF(F$69="n/a","n/a",F13*F$69*(F$49+F$50)*F$83))</f>
        <v>n/a</v>
      </c>
      <c r="G100" s="54">
        <f>IF(G13="n/a","n/a",IF(G$69="n/a","n/a",G13*G$69*(G$49+G$50)*G$83))</f>
        <v>114.97419840173639</v>
      </c>
      <c r="H100" s="127" t="s">
        <v>4024</v>
      </c>
      <c r="K100" s="777"/>
      <c r="L100" s="49">
        <v>5210</v>
      </c>
      <c r="M100" s="49" t="s">
        <v>183</v>
      </c>
      <c r="N100" s="54">
        <f>IF(N13="n/a","n/a",IF(N$69="n/a","n/a",N13*N$69*(N$49+N$50)*N$83))</f>
        <v>182.63373011260632</v>
      </c>
      <c r="O100" s="54">
        <f>IF(O13="n/a","n/a",IF(O$69="n/a","n/a",O13*O$69*(O$49+O$50)*O$83))</f>
        <v>238.68415596217264</v>
      </c>
      <c r="P100" s="54">
        <f>IF(P13="n/a","n/a",IF(P$69="n/a","n/a",P13*P$69*(P$49+P$50)*P$83))</f>
        <v>248.36007004476951</v>
      </c>
      <c r="Q100" s="54">
        <f>IF(Q13="n/a","n/a",IF(Q$69="n/a","n/a",Q13*Q$69*(Q$49+Q$50)*Q$83))</f>
        <v>248.36007004476951</v>
      </c>
      <c r="S100" s="777"/>
      <c r="T100" s="49">
        <v>5210</v>
      </c>
      <c r="U100" s="49" t="s">
        <v>183</v>
      </c>
      <c r="V100" s="54" t="str">
        <f>IF(V13="n/a","n/a",IF(V$69="n/a","n/a",V13*V$69*(V$49+V$50)*V$83))</f>
        <v>n/a</v>
      </c>
      <c r="W100" s="54" t="str">
        <f>IF(W13="n/a","n/a",IF(W$69="n/a","n/a",W13*W$69*(W$49+W$50)*W$83))</f>
        <v>n/a</v>
      </c>
      <c r="X100" s="54" t="str">
        <f>IF(X13="n/a","n/a",IF(X$69="n/a","n/a",X13*X$69*(X$49+X$50)*X$83))</f>
        <v>n/a</v>
      </c>
      <c r="Y100" s="54" t="str">
        <f>IF(Y13="n/a","n/a",IF(Y$69="n/a","n/a",Y13*Y$69*(Y$49+Y$50)*Y$83))</f>
        <v>n/a</v>
      </c>
      <c r="AA100" s="777"/>
      <c r="AB100" s="49">
        <v>5210</v>
      </c>
      <c r="AC100" s="49" t="s">
        <v>183</v>
      </c>
      <c r="AD100" s="54">
        <f>IF(AD13="n/a","n/a",IF(AD$70="n/a","n/a",AD13*AD$70*(AD$57)*AD$82))</f>
        <v>93.965799999999987</v>
      </c>
      <c r="AE100" s="54">
        <f t="shared" ref="AE100:AF100" si="42">IF(AE13="n/a","n/a",IF(AE$70="n/a","n/a",AE13*AE$70*(AE$57)*AE$82))</f>
        <v>92.132655999999983</v>
      </c>
      <c r="AF100" s="54">
        <f t="shared" si="42"/>
        <v>93.890327999999997</v>
      </c>
      <c r="AG100" s="126">
        <f t="shared" si="30"/>
        <v>93.890327999999997</v>
      </c>
      <c r="AI100" s="777"/>
      <c r="AJ100" s="49">
        <v>5210</v>
      </c>
      <c r="AK100" s="49" t="s">
        <v>183</v>
      </c>
      <c r="AL100" s="54">
        <f>IF(AL13="n/a","n/a",IF(AL$69="n/a","n/a",AL13*AL$69*(AL$49+AL$50)*AL$83))</f>
        <v>249.67622847405906</v>
      </c>
      <c r="AM100" s="54">
        <f>IF(AM13="n/a","n/a",IF(AM$69="n/a","n/a",AM13*AM$69*(AM$49+AM$50)*AM$83))</f>
        <v>162.51110365902295</v>
      </c>
      <c r="AN100" s="54">
        <f>IF(AN13="n/a","n/a",IF(AN$69="n/a","n/a",AN13*AN$69*(AN$49+AN$50)*AN$83))</f>
        <v>245.83239612539302</v>
      </c>
      <c r="AO100" s="54">
        <f>IF(AO13="n/a","n/a",IF(AO$69="n/a","n/a",AO13*AO$69*(AO$49+AO$50)*AO$83))</f>
        <v>245.83239612539302</v>
      </c>
      <c r="AQ100" s="777"/>
      <c r="AR100" s="49">
        <v>5210</v>
      </c>
      <c r="AS100" s="49" t="s">
        <v>183</v>
      </c>
      <c r="AT100" s="54">
        <f>IF(AT13="n/a","n/a",IF(AT$69="n/a","n/a",AT13*AT$69*(AT$49+AT$50)*AT$83))</f>
        <v>355.27382141149064</v>
      </c>
      <c r="AU100" s="357">
        <f>IF(AU13="n/a","n/a",IF(AU$69="n/a","n/a",AU13*AW$69*(AU$49+AU$50)))</f>
        <v>803.00950080454334</v>
      </c>
      <c r="AV100" s="54">
        <f>IF(AV13="n/a","n/a",IF(AV$69="n/a","n/a",AV13*AV$69*(AV$49+AV$50)*AV$83))</f>
        <v>537.05754838580208</v>
      </c>
      <c r="AW100" s="54">
        <f>IF(AW13="n/a","n/a",IF(AW$69="n/a","n/a",AW13*AW$69*(AW$49+AW$50)*AW$83))</f>
        <v>537.05754838580208</v>
      </c>
      <c r="AY100" s="777"/>
      <c r="AZ100" s="49">
        <v>5210</v>
      </c>
      <c r="BA100" s="49" t="s">
        <v>183</v>
      </c>
      <c r="BB100" s="54" t="str">
        <f>IF(BB13="n/a","n/a",IF(BB$69="n/a","n/a",BB13*BB$69*(BB$49+BB$50)*BB$83))</f>
        <v>n/a</v>
      </c>
      <c r="BC100" s="54" t="str">
        <f>IF(BC13="n/a","n/a",IF(BC$69="n/a","n/a",BC13*BC$69*(BC$49+BC$50)*BC$83))</f>
        <v>n/a</v>
      </c>
      <c r="BD100" s="54" t="str">
        <f>IF(BD13="n/a","n/a",IF(BD$69="n/a","n/a",BD13*BD$69*(BD$49+BD$50)*BD$83))</f>
        <v>n/a</v>
      </c>
      <c r="BE100" s="54" t="str">
        <f>IF(BE13="n/a","n/a",IF(BE$69="n/a","n/a",BE13*BE$69*(BE$49+BE$50)*BE$83))</f>
        <v>n/a</v>
      </c>
      <c r="BG100" s="777"/>
      <c r="BH100" s="49">
        <v>5210</v>
      </c>
      <c r="BI100" s="49" t="s">
        <v>183</v>
      </c>
      <c r="BJ100" s="54">
        <f>IF(BJ13="n/a","n/a",IF(BJ$69="n/a","n/a",BJ13*BJ$69*(BJ$49+BJ$50)*BJ$83))</f>
        <v>25.640013913043479</v>
      </c>
      <c r="BK100" s="54" t="str">
        <f>IF(BK13="n/a","n/a",IF(BK$69="n/a","n/a",BK13*BK$69*(BK$49+BK$50)*BK$83))</f>
        <v>n/a</v>
      </c>
      <c r="BL100" s="54">
        <f>IF(BL13="n/a","n/a",IF(BL$69="n/a","n/a",BL13*BL$69*(BL$49+BL$50)*BL$83))</f>
        <v>25.557457662082516</v>
      </c>
      <c r="BM100" s="54">
        <f>IF(BM13="n/a","n/a",IF(BM$69="n/a","n/a",BM13*BM$69*(BM$49+BM$50)*BM$83))</f>
        <v>25.557457662082516</v>
      </c>
      <c r="BO100" s="777"/>
      <c r="BP100" s="49">
        <v>5210</v>
      </c>
      <c r="BQ100" s="49" t="s">
        <v>183</v>
      </c>
      <c r="BR100" s="54">
        <f>IF(BR13="n/a","n/a",IF(BR$69="n/a","n/a",BR13*BR$69*(BR$49+BR$50)*BR$83))</f>
        <v>515.37929011214328</v>
      </c>
      <c r="BS100" s="54">
        <f>IF(BS13="n/a","n/a",IF(BS$69="n/a","n/a",BS13*BS$69*(BS$49+BS$50)*BS$83))</f>
        <v>382.11508070874112</v>
      </c>
      <c r="BT100" s="54">
        <f>IF(BT13="n/a","n/a",IF(BT$69="n/a","n/a",BT13*BT$69*(BT$49+BT$50)*BT$83))</f>
        <v>462.86919821428569</v>
      </c>
      <c r="BU100" s="54">
        <f>IF(BU13="n/a","n/a",IF(BU$69="n/a","n/a",BU13*BU$69*(BU$49+BU$50)*BU$83))</f>
        <v>462.86919821428569</v>
      </c>
    </row>
    <row r="101" spans="1:73" s="9" customFormat="1" x14ac:dyDescent="0.25">
      <c r="A101" s="776" t="s">
        <v>73</v>
      </c>
      <c r="B101" s="776"/>
      <c r="C101" s="776"/>
      <c r="D101" s="128">
        <f>SUM(D94:D100)</f>
        <v>0</v>
      </c>
      <c r="E101" s="128">
        <f>SUM(E94:E100)</f>
        <v>66.141800000000003</v>
      </c>
      <c r="F101" s="128">
        <f>SUM(F94:F100)</f>
        <v>0</v>
      </c>
      <c r="G101" s="128">
        <f>SUM(G94:G100)</f>
        <v>547.03840617600633</v>
      </c>
      <c r="K101" s="776" t="s">
        <v>73</v>
      </c>
      <c r="L101" s="776"/>
      <c r="M101" s="776"/>
      <c r="N101" s="128">
        <f>SUM(N94:N100)</f>
        <v>3814.7923891823921</v>
      </c>
      <c r="O101" s="128">
        <f>SUM(O94:O100)</f>
        <v>3890.3893720092901</v>
      </c>
      <c r="P101" s="128">
        <f>SUM(P94:P100)</f>
        <v>3958.5416587233299</v>
      </c>
      <c r="Q101" s="128">
        <f>SUM(Q94:Q100)</f>
        <v>3958.5416587233299</v>
      </c>
      <c r="S101" s="776" t="s">
        <v>73</v>
      </c>
      <c r="T101" s="776"/>
      <c r="U101" s="776"/>
      <c r="V101" s="128">
        <f>SUM(V94:V100)</f>
        <v>868.21559999999999</v>
      </c>
      <c r="W101" s="128">
        <f>SUM(W94:W100)</f>
        <v>681.02099999999996</v>
      </c>
      <c r="X101" s="128">
        <f>SUM(X94:X100)</f>
        <v>511.15519999999992</v>
      </c>
      <c r="Y101" s="128">
        <f>SUM(Y94:Y100)</f>
        <v>511.15519999999992</v>
      </c>
      <c r="AA101" s="776" t="s">
        <v>73</v>
      </c>
      <c r="AB101" s="776"/>
      <c r="AC101" s="776"/>
      <c r="AD101" s="128">
        <f>SUM(AD94:AD100)</f>
        <v>4155.5298685012149</v>
      </c>
      <c r="AE101" s="128">
        <f>SUM(AE94:AE100)</f>
        <v>3414.2334827876875</v>
      </c>
      <c r="AF101" s="128">
        <f>SUM(AF94:AF100)</f>
        <v>4148.5620582996962</v>
      </c>
      <c r="AG101" s="128">
        <f>SUM(AG94:AG100)</f>
        <v>4148.5620582996962</v>
      </c>
      <c r="AI101" s="776" t="s">
        <v>73</v>
      </c>
      <c r="AJ101" s="776"/>
      <c r="AK101" s="776"/>
      <c r="AL101" s="128">
        <f>SUM(AL94:AL100)</f>
        <v>599.41195883011198</v>
      </c>
      <c r="AM101" s="128">
        <f>SUM(AM94:AM100)</f>
        <v>398.75762390827515</v>
      </c>
      <c r="AN101" s="128">
        <f>SUM(AN94:AN100)</f>
        <v>621.13551891067141</v>
      </c>
      <c r="AO101" s="128">
        <f>SUM(AO94:AO100)</f>
        <v>621.13551891067141</v>
      </c>
      <c r="AQ101" s="776" t="s">
        <v>73</v>
      </c>
      <c r="AR101" s="776"/>
      <c r="AS101" s="776"/>
      <c r="AT101" s="128">
        <f>SUM(AT94:AT100)</f>
        <v>715.05902141149068</v>
      </c>
      <c r="AU101" s="128">
        <f>SUM(AU94:AU100)</f>
        <v>1217.9691726265974</v>
      </c>
      <c r="AV101" s="128">
        <f>SUM(AV94:AV100)</f>
        <v>1460.2123269966869</v>
      </c>
      <c r="AW101" s="128">
        <f>SUM(AW94:AW100)</f>
        <v>1460.2123269966869</v>
      </c>
      <c r="AY101" s="776" t="s">
        <v>73</v>
      </c>
      <c r="AZ101" s="776"/>
      <c r="BA101" s="776"/>
      <c r="BB101" s="128">
        <f>SUM(BB94:BB100)</f>
        <v>0</v>
      </c>
      <c r="BC101" s="128">
        <f>SUM(BC94:BC100)</f>
        <v>0</v>
      </c>
      <c r="BD101" s="128">
        <f>SUM(BD94:BD100)</f>
        <v>0</v>
      </c>
      <c r="BE101" s="128">
        <f>SUM(BE94:BE100)</f>
        <v>0</v>
      </c>
      <c r="BG101" s="776" t="s">
        <v>73</v>
      </c>
      <c r="BH101" s="776"/>
      <c r="BI101" s="776"/>
      <c r="BJ101" s="128">
        <f>SUM(BJ94:BJ100)</f>
        <v>162.52029652173914</v>
      </c>
      <c r="BK101" s="128">
        <f>SUM(BK94:BK100)</f>
        <v>35.497799999999998</v>
      </c>
      <c r="BL101" s="128">
        <f>SUM(BL94:BL100)</f>
        <v>121.72548241650294</v>
      </c>
      <c r="BM101" s="128">
        <f>SUM(BM94:BM100)</f>
        <v>121.72548241650294</v>
      </c>
      <c r="BO101" s="776" t="s">
        <v>73</v>
      </c>
      <c r="BP101" s="776"/>
      <c r="BQ101" s="776"/>
      <c r="BR101" s="128">
        <f>SUM(BR94:BR100)</f>
        <v>1581.9671635923087</v>
      </c>
      <c r="BS101" s="128">
        <f>SUM(BS94:BS100)</f>
        <v>1293.1173523793161</v>
      </c>
      <c r="BT101" s="128">
        <f>SUM(BT94:BT100)</f>
        <v>1414.5145548297555</v>
      </c>
      <c r="BU101" s="128">
        <f>SUM(BU94:BU100)</f>
        <v>1414.5145548297555</v>
      </c>
    </row>
    <row r="102" spans="1:73" s="9" customFormat="1" x14ac:dyDescent="0.25">
      <c r="AI102" s="51"/>
    </row>
    <row r="103" spans="1:73" s="9" customFormat="1" x14ac:dyDescent="0.25">
      <c r="AI103" s="51"/>
    </row>
    <row r="104" spans="1:73" s="9" customFormat="1" x14ac:dyDescent="0.25">
      <c r="AI104" s="51"/>
    </row>
    <row r="105" spans="1:73" s="9" customFormat="1" x14ac:dyDescent="0.25">
      <c r="AI105" s="51"/>
    </row>
    <row r="106" spans="1:73" s="9" customFormat="1" x14ac:dyDescent="0.25">
      <c r="A106" s="48" t="s">
        <v>186</v>
      </c>
      <c r="B106" s="12" t="s">
        <v>184</v>
      </c>
      <c r="C106" s="12"/>
      <c r="D106" s="12">
        <v>2008</v>
      </c>
      <c r="E106" s="12">
        <v>2009</v>
      </c>
      <c r="F106" s="12">
        <v>2010</v>
      </c>
      <c r="G106" s="162" t="s">
        <v>4201</v>
      </c>
      <c r="H106" s="12" t="s">
        <v>3995</v>
      </c>
      <c r="K106" s="48" t="s">
        <v>186</v>
      </c>
      <c r="L106" s="12" t="s">
        <v>184</v>
      </c>
      <c r="M106" s="12"/>
      <c r="N106" s="12">
        <v>2008</v>
      </c>
      <c r="O106" s="12">
        <v>2009</v>
      </c>
      <c r="P106" s="12">
        <v>2010</v>
      </c>
      <c r="Q106" s="162" t="s">
        <v>4201</v>
      </c>
      <c r="S106" s="48" t="s">
        <v>186</v>
      </c>
      <c r="T106" s="12" t="s">
        <v>184</v>
      </c>
      <c r="U106" s="12"/>
      <c r="V106" s="12">
        <v>2008</v>
      </c>
      <c r="W106" s="12">
        <v>2009</v>
      </c>
      <c r="X106" s="12">
        <v>2010</v>
      </c>
      <c r="Y106" s="162" t="s">
        <v>4201</v>
      </c>
      <c r="AA106" s="48" t="s">
        <v>186</v>
      </c>
      <c r="AB106" s="12" t="s">
        <v>184</v>
      </c>
      <c r="AC106" s="12"/>
      <c r="AD106" s="12">
        <v>2008</v>
      </c>
      <c r="AE106" s="12">
        <v>2009</v>
      </c>
      <c r="AF106" s="12">
        <v>2010</v>
      </c>
      <c r="AG106" s="12" t="s">
        <v>4202</v>
      </c>
      <c r="AI106" s="48" t="s">
        <v>186</v>
      </c>
      <c r="AJ106" s="12" t="s">
        <v>184</v>
      </c>
      <c r="AK106" s="12"/>
      <c r="AL106" s="12">
        <v>2008</v>
      </c>
      <c r="AM106" s="12">
        <v>2009</v>
      </c>
      <c r="AN106" s="12">
        <v>2010</v>
      </c>
      <c r="AO106" s="162" t="s">
        <v>4201</v>
      </c>
      <c r="AQ106" s="48" t="s">
        <v>186</v>
      </c>
      <c r="AR106" s="12" t="s">
        <v>184</v>
      </c>
      <c r="AS106" s="12"/>
      <c r="AT106" s="12">
        <v>2008</v>
      </c>
      <c r="AU106" s="12">
        <v>2009</v>
      </c>
      <c r="AV106" s="203">
        <v>2010</v>
      </c>
      <c r="AW106" s="204" t="s">
        <v>4201</v>
      </c>
      <c r="AY106" s="48" t="s">
        <v>186</v>
      </c>
      <c r="AZ106" s="12" t="s">
        <v>184</v>
      </c>
      <c r="BA106" s="12"/>
      <c r="BB106" s="12">
        <v>2008</v>
      </c>
      <c r="BC106" s="12">
        <v>2009</v>
      </c>
      <c r="BD106" s="12">
        <v>2010</v>
      </c>
      <c r="BE106" s="162" t="s">
        <v>4201</v>
      </c>
      <c r="BG106" s="48" t="s">
        <v>186</v>
      </c>
      <c r="BH106" s="12" t="s">
        <v>184</v>
      </c>
      <c r="BI106" s="12"/>
      <c r="BJ106" s="12">
        <v>2008</v>
      </c>
      <c r="BK106" s="12">
        <v>2009</v>
      </c>
      <c r="BL106" s="12">
        <v>2010</v>
      </c>
      <c r="BM106" s="162" t="s">
        <v>4201</v>
      </c>
      <c r="BO106" s="48" t="s">
        <v>186</v>
      </c>
      <c r="BP106" s="12" t="s">
        <v>184</v>
      </c>
      <c r="BQ106" s="12"/>
      <c r="BR106" s="12">
        <v>2008</v>
      </c>
      <c r="BS106" s="12">
        <v>2009</v>
      </c>
      <c r="BT106" s="12">
        <v>2010</v>
      </c>
      <c r="BU106" s="162" t="s">
        <v>4201</v>
      </c>
    </row>
    <row r="107" spans="1:73" s="9" customFormat="1" x14ac:dyDescent="0.25">
      <c r="A107" s="777" t="s">
        <v>175</v>
      </c>
      <c r="B107" s="49">
        <v>5020</v>
      </c>
      <c r="C107" s="49" t="s">
        <v>177</v>
      </c>
      <c r="D107" s="54" t="str">
        <f>IF(D20="n/a","n/a",(D$49+D$50)*D20)</f>
        <v>n/a</v>
      </c>
      <c r="E107" s="54">
        <f>IF(E20="n/a","n/a",(E$49+E$50)*E20)</f>
        <v>106.148</v>
      </c>
      <c r="F107" s="54" t="str">
        <f>IF(F20="n/a","n/a",(F$49+F$50)*F20)</f>
        <v>n/a</v>
      </c>
      <c r="G107" s="54">
        <f>IF(G20="n/a","n/a",(G$49+G$50)*G20)</f>
        <v>101.14999999999999</v>
      </c>
      <c r="H107" s="65" t="s">
        <v>3997</v>
      </c>
      <c r="K107" s="777" t="s">
        <v>175</v>
      </c>
      <c r="L107" s="49">
        <v>5020</v>
      </c>
      <c r="M107" s="49" t="s">
        <v>177</v>
      </c>
      <c r="N107" s="54">
        <f>IF(N20="n/a","n/a",(N$49+N$50)*N20)</f>
        <v>10709.643</v>
      </c>
      <c r="O107" s="54">
        <f>IF(O20="n/a","n/a",(O$49+O$50)*O20)</f>
        <v>10533.579</v>
      </c>
      <c r="P107" s="54">
        <f>IF(P20="n/a","n/a",(P$49+P$50)*P20)</f>
        <v>10862.130000000001</v>
      </c>
      <c r="Q107" s="54">
        <f>IF(Q20="n/a","n/a",(Q$49+Q$50)*Q20)</f>
        <v>10862.130000000001</v>
      </c>
      <c r="S107" s="777" t="s">
        <v>175</v>
      </c>
      <c r="T107" s="49">
        <v>5020</v>
      </c>
      <c r="U107" s="49" t="s">
        <v>177</v>
      </c>
      <c r="V107" s="54">
        <f>IF(V20="n/a","n/a",(V$49+V$50)*V20)</f>
        <v>4424.7120000000004</v>
      </c>
      <c r="W107" s="54">
        <f>IF(W20="n/a","n/a",(W$49+W$50)*W20)</f>
        <v>4904.46</v>
      </c>
      <c r="X107" s="54">
        <f>IF(X20="n/a","n/a",(X$49+X$50)*X20)</f>
        <v>3828.7939999999999</v>
      </c>
      <c r="Y107" s="54">
        <f>IF(Y20="n/a","n/a",(Y$49+Y$50)*Y20)</f>
        <v>3828.7939999999999</v>
      </c>
      <c r="AA107" s="777" t="s">
        <v>175</v>
      </c>
      <c r="AB107" s="49">
        <v>5020</v>
      </c>
      <c r="AC107" s="49" t="s">
        <v>177</v>
      </c>
      <c r="AD107" s="54">
        <f>IF(AD20="n/a","n/a",(AD$55)*AD20)</f>
        <v>13365.088</v>
      </c>
      <c r="AE107" s="54">
        <f t="shared" ref="AE107:AF107" si="43">IF(AE20="n/a","n/a",(AE$55)*AE20)</f>
        <v>13629.912</v>
      </c>
      <c r="AF107" s="54">
        <f t="shared" si="43"/>
        <v>13365.63</v>
      </c>
      <c r="AG107" s="126">
        <f t="shared" ref="AG107:AG113" si="44">IF(AF107="n/a",IF(AE107="n/a",AD107,AE107),AF107)</f>
        <v>13365.63</v>
      </c>
      <c r="AI107" s="777" t="s">
        <v>175</v>
      </c>
      <c r="AJ107" s="49">
        <v>5020</v>
      </c>
      <c r="AK107" s="49" t="s">
        <v>177</v>
      </c>
      <c r="AL107" s="54">
        <f>IF(AL20="n/a","n/a",(AL$49+AL$50)*AL20)</f>
        <v>1663.6590000000001</v>
      </c>
      <c r="AM107" s="54">
        <f>IF(AM20="n/a","n/a",(AM$49+AM$50)*AM20)</f>
        <v>1359.8810000000001</v>
      </c>
      <c r="AN107" s="54">
        <f>IF(AN20="n/a","n/a",(AN$49+AN$50)*AN20)</f>
        <v>2056.7339999999999</v>
      </c>
      <c r="AO107" s="54">
        <f>IF(AO20="n/a","n/a",(AO$49+AO$50)*AO20)</f>
        <v>2056.7339999999999</v>
      </c>
      <c r="AQ107" s="777" t="s">
        <v>175</v>
      </c>
      <c r="AR107" s="49">
        <v>5020</v>
      </c>
      <c r="AS107" s="49" t="s">
        <v>177</v>
      </c>
      <c r="AT107" s="54">
        <f>IF(AT20="n/a","n/a",(AT$49+AT$50)*AT20)</f>
        <v>1031.2740000000001</v>
      </c>
      <c r="AU107" s="54">
        <f>IF(AU20="n/a","n/a",(AU$49+AU$50)*AU20)</f>
        <v>846.02200000000016</v>
      </c>
      <c r="AV107" s="54">
        <f>IF(AV20="n/a","n/a",(AV$49+AV$50)*AV20)</f>
        <v>1337.508</v>
      </c>
      <c r="AW107" s="54">
        <f>IF(AW20="n/a","n/a",(AW$49+AW$50)*AW20)</f>
        <v>1337.508</v>
      </c>
      <c r="AY107" s="777" t="s">
        <v>175</v>
      </c>
      <c r="AZ107" s="49">
        <v>5020</v>
      </c>
      <c r="BA107" s="49" t="s">
        <v>177</v>
      </c>
      <c r="BB107" s="54" t="str">
        <f>IF(BB20="n/a","n/a",(BB$49+BB$50)*BB20)</f>
        <v>n/a</v>
      </c>
      <c r="BC107" s="54" t="str">
        <f>IF(BC20="n/a","n/a",(BC$49+BC$50)*BC20)</f>
        <v>n/a</v>
      </c>
      <c r="BD107" s="54" t="str">
        <f>IF(BD20="n/a","n/a",(BD$49+BD$50)*BD20)</f>
        <v>n/a</v>
      </c>
      <c r="BE107" s="54" t="str">
        <f>IF(BE20="n/a","n/a",(BE$49+BE$50)*BE20)</f>
        <v>n/a</v>
      </c>
      <c r="BG107" s="777" t="s">
        <v>175</v>
      </c>
      <c r="BH107" s="49">
        <v>5020</v>
      </c>
      <c r="BI107" s="49" t="s">
        <v>177</v>
      </c>
      <c r="BJ107" s="54">
        <f>IF(BJ20="n/a","n/a",(BJ$49+BJ$50)*BJ20)</f>
        <v>304.88000000000005</v>
      </c>
      <c r="BK107" s="54">
        <f>IF(BK20="n/a","n/a",(BK$49+BK$50)*BK20)</f>
        <v>333.81399999999996</v>
      </c>
      <c r="BL107" s="54">
        <f>IF(BL20="n/a","n/a",(BL$49+BL$50)*BL20)</f>
        <v>283.47500000000002</v>
      </c>
      <c r="BM107" s="54">
        <f>IF(BM20="n/a","n/a",(BM$49+BM$50)*BM20)</f>
        <v>283.47500000000002</v>
      </c>
      <c r="BO107" s="777" t="s">
        <v>175</v>
      </c>
      <c r="BP107" s="49">
        <v>5020</v>
      </c>
      <c r="BQ107" s="49" t="s">
        <v>177</v>
      </c>
      <c r="BR107" s="54">
        <f>IF(BR20="n/a","n/a",(BR$49+BR$50)*BR20)</f>
        <v>1644.5000000000002</v>
      </c>
      <c r="BS107" s="54" t="str">
        <f>IF(BS20="n/a","n/a",(BS$49+BS$50)*BS20)</f>
        <v>n/a</v>
      </c>
      <c r="BT107" s="54" t="str">
        <f>IF(BT20="n/a","n/a",(BT$49+BT$50)*BT20)</f>
        <v>n/a</v>
      </c>
      <c r="BU107" s="54">
        <f>IF(BU20="n/a","n/a",(BU$49+BU$50)*BU20)</f>
        <v>1677.5</v>
      </c>
    </row>
    <row r="108" spans="1:73" s="9" customFormat="1" x14ac:dyDescent="0.25">
      <c r="A108" s="777"/>
      <c r="B108" s="49">
        <v>5010</v>
      </c>
      <c r="C108" s="49" t="s">
        <v>178</v>
      </c>
      <c r="D108" s="54">
        <v>0</v>
      </c>
      <c r="E108" s="54">
        <v>0</v>
      </c>
      <c r="F108" s="54">
        <v>0</v>
      </c>
      <c r="G108" s="54">
        <v>0</v>
      </c>
      <c r="H108" s="65" t="s">
        <v>3996</v>
      </c>
      <c r="K108" s="777"/>
      <c r="L108" s="49">
        <v>5010</v>
      </c>
      <c r="M108" s="49" t="s">
        <v>178</v>
      </c>
      <c r="N108" s="54">
        <v>0</v>
      </c>
      <c r="O108" s="54">
        <v>0</v>
      </c>
      <c r="P108" s="54">
        <v>0</v>
      </c>
      <c r="Q108" s="54">
        <v>0</v>
      </c>
      <c r="S108" s="777"/>
      <c r="T108" s="49">
        <v>5010</v>
      </c>
      <c r="U108" s="49" t="s">
        <v>178</v>
      </c>
      <c r="V108" s="54">
        <v>0</v>
      </c>
      <c r="W108" s="54">
        <v>0</v>
      </c>
      <c r="X108" s="54">
        <v>0</v>
      </c>
      <c r="Y108" s="54">
        <v>0</v>
      </c>
      <c r="AA108" s="777"/>
      <c r="AB108" s="49">
        <v>5010</v>
      </c>
      <c r="AC108" s="49" t="s">
        <v>178</v>
      </c>
      <c r="AD108" s="54">
        <v>0</v>
      </c>
      <c r="AE108" s="54">
        <v>1</v>
      </c>
      <c r="AF108" s="54">
        <v>2</v>
      </c>
      <c r="AG108" s="126">
        <f t="shared" si="44"/>
        <v>2</v>
      </c>
      <c r="AI108" s="777"/>
      <c r="AJ108" s="49">
        <v>5010</v>
      </c>
      <c r="AK108" s="49" t="s">
        <v>178</v>
      </c>
      <c r="AL108" s="54">
        <v>0</v>
      </c>
      <c r="AM108" s="54">
        <v>0</v>
      </c>
      <c r="AN108" s="54">
        <v>0</v>
      </c>
      <c r="AO108" s="54">
        <v>0</v>
      </c>
      <c r="AQ108" s="777"/>
      <c r="AR108" s="49">
        <v>5010</v>
      </c>
      <c r="AS108" s="49" t="s">
        <v>178</v>
      </c>
      <c r="AT108" s="54">
        <v>0</v>
      </c>
      <c r="AU108" s="54">
        <v>0</v>
      </c>
      <c r="AV108" s="54">
        <v>0</v>
      </c>
      <c r="AW108" s="54">
        <v>0</v>
      </c>
      <c r="AY108" s="777"/>
      <c r="AZ108" s="49">
        <v>5010</v>
      </c>
      <c r="BA108" s="49" t="s">
        <v>178</v>
      </c>
      <c r="BB108" s="54">
        <v>0</v>
      </c>
      <c r="BC108" s="54">
        <v>0</v>
      </c>
      <c r="BD108" s="54">
        <v>0</v>
      </c>
      <c r="BE108" s="54">
        <v>0</v>
      </c>
      <c r="BG108" s="777"/>
      <c r="BH108" s="49">
        <v>5010</v>
      </c>
      <c r="BI108" s="49" t="s">
        <v>178</v>
      </c>
      <c r="BJ108" s="54">
        <v>0</v>
      </c>
      <c r="BK108" s="54">
        <v>0</v>
      </c>
      <c r="BL108" s="54">
        <v>0</v>
      </c>
      <c r="BM108" s="54">
        <v>0</v>
      </c>
      <c r="BO108" s="777"/>
      <c r="BP108" s="49">
        <v>5010</v>
      </c>
      <c r="BQ108" s="49" t="s">
        <v>178</v>
      </c>
      <c r="BR108" s="54">
        <v>0</v>
      </c>
      <c r="BS108" s="54">
        <v>0</v>
      </c>
      <c r="BT108" s="54">
        <v>0</v>
      </c>
      <c r="BU108" s="54">
        <v>0</v>
      </c>
    </row>
    <row r="109" spans="1:73" s="9" customFormat="1" x14ac:dyDescent="0.25">
      <c r="A109" s="777"/>
      <c r="B109" s="49">
        <v>5040</v>
      </c>
      <c r="C109" s="49" t="s">
        <v>179</v>
      </c>
      <c r="D109" s="54">
        <f>'1.4 inland shipping'!C88</f>
        <v>0</v>
      </c>
      <c r="E109" s="54">
        <f>'1.4 inland shipping'!D88</f>
        <v>0</v>
      </c>
      <c r="F109" s="54">
        <f>'1.4 inland shipping'!E88</f>
        <v>0</v>
      </c>
      <c r="G109" s="54">
        <f>'1.4 inland shipping'!G88</f>
        <v>0</v>
      </c>
      <c r="H109" s="65" t="s">
        <v>3996</v>
      </c>
      <c r="K109" s="777"/>
      <c r="L109" s="49">
        <v>5040</v>
      </c>
      <c r="M109" s="49" t="s">
        <v>179</v>
      </c>
      <c r="N109" s="54">
        <f>'1.4 inland shipping'!K88</f>
        <v>0</v>
      </c>
      <c r="O109" s="54">
        <f>'1.4 inland shipping'!L88</f>
        <v>0</v>
      </c>
      <c r="P109" s="54">
        <f>'1.4 inland shipping'!M88</f>
        <v>0</v>
      </c>
      <c r="Q109" s="54">
        <f>'1.4 inland shipping'!P88</f>
        <v>0</v>
      </c>
      <c r="S109" s="777"/>
      <c r="T109" s="49">
        <v>5040</v>
      </c>
      <c r="U109" s="49" t="s">
        <v>179</v>
      </c>
      <c r="V109" s="54">
        <f>'1.4 inland shipping'!S88</f>
        <v>0</v>
      </c>
      <c r="W109" s="54">
        <f>'1.4 inland shipping'!T88</f>
        <v>0</v>
      </c>
      <c r="X109" s="54">
        <f>'1.4 inland shipping'!U88</f>
        <v>0</v>
      </c>
      <c r="Y109" s="54">
        <f>'1.4 inland shipping'!Y88</f>
        <v>0</v>
      </c>
      <c r="AA109" s="777"/>
      <c r="AB109" s="49">
        <v>5040</v>
      </c>
      <c r="AC109" s="49" t="s">
        <v>179</v>
      </c>
      <c r="AD109" s="54">
        <f>'1.4 inland shipping'!AA88</f>
        <v>0</v>
      </c>
      <c r="AE109" s="54">
        <f>'1.4 inland shipping'!AB88</f>
        <v>0</v>
      </c>
      <c r="AF109" s="54">
        <f>'1.4 inland shipping'!AC88</f>
        <v>0</v>
      </c>
      <c r="AG109" s="126">
        <f t="shared" si="44"/>
        <v>0</v>
      </c>
      <c r="AI109" s="777"/>
      <c r="AJ109" s="49">
        <v>5040</v>
      </c>
      <c r="AK109" s="49" t="s">
        <v>179</v>
      </c>
      <c r="AL109" s="54">
        <f>'1.4 inland shipping'!AI88</f>
        <v>0</v>
      </c>
      <c r="AM109" s="54">
        <f>'1.4 inland shipping'!AJ88</f>
        <v>0</v>
      </c>
      <c r="AN109" s="54">
        <f>'1.4 inland shipping'!AK88</f>
        <v>0</v>
      </c>
      <c r="AO109" s="54">
        <f>'1.4 inland shipping'!AQ88</f>
        <v>0</v>
      </c>
      <c r="AQ109" s="777"/>
      <c r="AR109" s="49">
        <v>5040</v>
      </c>
      <c r="AS109" s="49" t="s">
        <v>179</v>
      </c>
      <c r="AT109" s="54">
        <f>'1.4 inland shipping'!AQ88</f>
        <v>0</v>
      </c>
      <c r="AU109" s="54">
        <f>'1.4 inland shipping'!AR88</f>
        <v>0</v>
      </c>
      <c r="AV109" s="54">
        <f>'1.4 inland shipping'!AS88</f>
        <v>0</v>
      </c>
      <c r="AW109" s="54">
        <f>'1.4 inland shipping'!AZ88</f>
        <v>0</v>
      </c>
      <c r="AY109" s="777"/>
      <c r="AZ109" s="49">
        <v>5040</v>
      </c>
      <c r="BA109" s="49" t="s">
        <v>179</v>
      </c>
      <c r="BB109" s="54">
        <f>'1.4 inland shipping'!AY88</f>
        <v>0</v>
      </c>
      <c r="BC109" s="54">
        <f>'1.4 inland shipping'!AZ88</f>
        <v>0</v>
      </c>
      <c r="BD109" s="54">
        <f>'1.4 inland shipping'!BA88</f>
        <v>0</v>
      </c>
      <c r="BE109" s="54">
        <f>'1.4 inland shipping'!BI88</f>
        <v>0</v>
      </c>
      <c r="BG109" s="777"/>
      <c r="BH109" s="49">
        <v>5040</v>
      </c>
      <c r="BI109" s="49" t="s">
        <v>179</v>
      </c>
      <c r="BJ109" s="54">
        <f>'1.4 inland shipping'!BG88</f>
        <v>0</v>
      </c>
      <c r="BK109" s="54">
        <f>'1.4 inland shipping'!BH88</f>
        <v>0</v>
      </c>
      <c r="BL109" s="54">
        <f>'1.4 inland shipping'!BI88</f>
        <v>0</v>
      </c>
      <c r="BM109" s="54">
        <f>'1.4 inland shipping'!BR88</f>
        <v>0</v>
      </c>
      <c r="BO109" s="777"/>
      <c r="BP109" s="49">
        <v>5040</v>
      </c>
      <c r="BQ109" s="49" t="s">
        <v>179</v>
      </c>
      <c r="BR109" s="54">
        <f>'1.4 inland shipping'!BO88</f>
        <v>0</v>
      </c>
      <c r="BS109" s="54">
        <f>'1.4 inland shipping'!BP88</f>
        <v>0</v>
      </c>
      <c r="BT109" s="54">
        <f>'1.4 inland shipping'!BQ88</f>
        <v>0</v>
      </c>
      <c r="BU109" s="54">
        <f>'1.4 inland shipping'!CA88</f>
        <v>0</v>
      </c>
    </row>
    <row r="110" spans="1:73" s="9" customFormat="1" x14ac:dyDescent="0.25">
      <c r="A110" s="777"/>
      <c r="B110" s="49">
        <v>7734</v>
      </c>
      <c r="C110" s="49" t="s">
        <v>180</v>
      </c>
      <c r="D110" s="54" t="str">
        <f t="shared" ref="D110:F111" si="45">IF(D23="n/a","n/a",IF(D$69="n/a","n/a",D23*D$69*(D$49+D$50)))</f>
        <v>n/a</v>
      </c>
      <c r="E110" s="54" t="str">
        <f t="shared" si="45"/>
        <v>n/a</v>
      </c>
      <c r="F110" s="54" t="str">
        <f t="shared" si="45"/>
        <v>n/a</v>
      </c>
      <c r="G110" s="54">
        <f>IF(G23="n/a","n/a",IF(G$69="n/a","n/a",G23*G$69*(G$49+G$50)))</f>
        <v>19.400730071033937</v>
      </c>
      <c r="H110" s="127" t="s">
        <v>3998</v>
      </c>
      <c r="K110" s="777"/>
      <c r="L110" s="49">
        <v>7734</v>
      </c>
      <c r="M110" s="49" t="s">
        <v>180</v>
      </c>
      <c r="N110" s="54">
        <f t="shared" ref="N110:P111" si="46">IF(N23="n/a","n/a",IF(N$69="n/a","n/a",N23*N$69*(N$49+N$50)))</f>
        <v>571.91985552690039</v>
      </c>
      <c r="O110" s="54">
        <f t="shared" si="46"/>
        <v>722.80916222909423</v>
      </c>
      <c r="P110" s="54">
        <f t="shared" si="46"/>
        <v>734.48495045777827</v>
      </c>
      <c r="Q110" s="54">
        <f>IF(Q23="n/a","n/a",IF(Q$69="n/a","n/a",Q23*Q$69*(Q$49+Q$50)))</f>
        <v>734.48495045777827</v>
      </c>
      <c r="S110" s="777"/>
      <c r="T110" s="49">
        <v>7734</v>
      </c>
      <c r="U110" s="49" t="s">
        <v>180</v>
      </c>
      <c r="V110" s="54" t="str">
        <f t="shared" ref="V110:X111" si="47">IF(V23="n/a","n/a",IF(V$69="n/a","n/a",V23*V$69*(V$49+V$50)))</f>
        <v>n/a</v>
      </c>
      <c r="W110" s="54" t="str">
        <f t="shared" si="47"/>
        <v>n/a</v>
      </c>
      <c r="X110" s="54" t="str">
        <f t="shared" si="47"/>
        <v>n/a</v>
      </c>
      <c r="Y110" s="54" t="str">
        <f>IF(Y23="n/a","n/a",IF(Y$69="n/a","n/a",Y23*Y$69*(Y$49+Y$50)))</f>
        <v>n/a</v>
      </c>
      <c r="AA110" s="777"/>
      <c r="AB110" s="49">
        <v>7734</v>
      </c>
      <c r="AC110" s="49" t="s">
        <v>180</v>
      </c>
      <c r="AD110" s="54">
        <f>IF(AD23="n/a","n/a",IF(AD$71="n/a","n/a",AD23*AD$69*(AD$55)))</f>
        <v>82.991269511207122</v>
      </c>
      <c r="AE110" s="54">
        <f t="shared" ref="AE110:AF110" si="48">IF(AE23="n/a","n/a",IF(AE$71="n/a","n/a",AE23*AE$69*(AE$55)))</f>
        <v>49.562774442212699</v>
      </c>
      <c r="AF110" s="54">
        <f t="shared" si="48"/>
        <v>65.727704768631398</v>
      </c>
      <c r="AG110" s="126">
        <f t="shared" si="44"/>
        <v>65.727704768631398</v>
      </c>
      <c r="AI110" s="777"/>
      <c r="AJ110" s="49">
        <v>7734</v>
      </c>
      <c r="AK110" s="49" t="s">
        <v>180</v>
      </c>
      <c r="AL110" s="54" t="str">
        <f t="shared" ref="AL110:AN111" si="49">IF(AL23="n/a","n/a",IF(AL$69="n/a","n/a",AL23*AL$69*(AL$49+AL$50)))</f>
        <v>n/a</v>
      </c>
      <c r="AM110" s="54" t="str">
        <f t="shared" si="49"/>
        <v>n/a</v>
      </c>
      <c r="AN110" s="54" t="str">
        <f t="shared" si="49"/>
        <v>n/a</v>
      </c>
      <c r="AO110" s="54" t="str">
        <f>IF(AO23="n/a","n/a",IF(AO$69="n/a","n/a",AO23*AO$69*(AO$49+AO$50)))</f>
        <v>n/a</v>
      </c>
      <c r="AQ110" s="777"/>
      <c r="AR110" s="49">
        <v>7734</v>
      </c>
      <c r="AS110" s="49" t="s">
        <v>180</v>
      </c>
      <c r="AT110" s="54" t="str">
        <f t="shared" ref="AT110:AV111" si="50">IF(AT23="n/a","n/a",IF(AT$69="n/a","n/a",AT23*AT$69*(AT$49+AT$50)))</f>
        <v>n/a</v>
      </c>
      <c r="AU110" s="54" t="str">
        <f t="shared" si="50"/>
        <v>n/a</v>
      </c>
      <c r="AV110" s="54">
        <f t="shared" si="50"/>
        <v>16.186485944155226</v>
      </c>
      <c r="AW110" s="54">
        <f>IF(AW23="n/a","n/a",IF(AW$69="n/a","n/a",AW23*AW$69*(AW$49+AW$50)))</f>
        <v>16.186485944155226</v>
      </c>
      <c r="AY110" s="777"/>
      <c r="AZ110" s="49">
        <v>7734</v>
      </c>
      <c r="BA110" s="49" t="s">
        <v>180</v>
      </c>
      <c r="BB110" s="54" t="str">
        <f t="shared" ref="BB110:BD111" si="51">IF(BB23="n/a","n/a",IF(BB$69="n/a","n/a",BB23*BB$69*(BB$49+BB$50)))</f>
        <v>n/a</v>
      </c>
      <c r="BC110" s="54" t="str">
        <f t="shared" si="51"/>
        <v>n/a</v>
      </c>
      <c r="BD110" s="54" t="str">
        <f t="shared" si="51"/>
        <v>n/a</v>
      </c>
      <c r="BE110" s="54" t="str">
        <f>IF(BE23="n/a","n/a",IF(BE$69="n/a","n/a",BE23*BE$69*(BE$49+BE$50)))</f>
        <v>n/a</v>
      </c>
      <c r="BG110" s="777"/>
      <c r="BH110" s="49">
        <v>7734</v>
      </c>
      <c r="BI110" s="49" t="s">
        <v>180</v>
      </c>
      <c r="BJ110" s="54">
        <f t="shared" ref="BJ110:BL111" si="52">IF(BJ23="n/a","n/a",IF(BJ$69="n/a","n/a",BJ23*BJ$69*(BJ$49+BJ$50)))</f>
        <v>29.379182608695654</v>
      </c>
      <c r="BK110" s="54" t="str">
        <f t="shared" si="52"/>
        <v>n/a</v>
      </c>
      <c r="BL110" s="54">
        <f t="shared" si="52"/>
        <v>28.730434184675829</v>
      </c>
      <c r="BM110" s="54">
        <f>IF(BM23="n/a","n/a",IF(BM$69="n/a","n/a",BM23*BM$69*(BM$49+BM$50)))</f>
        <v>28.730434184675829</v>
      </c>
      <c r="BO110" s="777"/>
      <c r="BP110" s="49">
        <v>7734</v>
      </c>
      <c r="BQ110" s="49" t="s">
        <v>180</v>
      </c>
      <c r="BR110" s="54" t="str">
        <f t="shared" ref="BR110:BT111" si="53">IF(BR23="n/a","n/a",IF(BR$69="n/a","n/a",BR23*BR$69*(BR$49+BR$50)))</f>
        <v>n/a</v>
      </c>
      <c r="BS110" s="54">
        <f t="shared" si="53"/>
        <v>186.69137118945585</v>
      </c>
      <c r="BT110" s="54">
        <f t="shared" si="53"/>
        <v>203.89990488527016</v>
      </c>
      <c r="BU110" s="54">
        <f>IF(BU23="n/a","n/a",IF(BU$69="n/a","n/a",BU23*BU$69*(BU$49+BU$50)))</f>
        <v>203.89990488527016</v>
      </c>
    </row>
    <row r="111" spans="1:73" s="9" customFormat="1" x14ac:dyDescent="0.25">
      <c r="A111" s="777" t="s">
        <v>176</v>
      </c>
      <c r="B111" s="49">
        <v>5222</v>
      </c>
      <c r="C111" s="49" t="s">
        <v>181</v>
      </c>
      <c r="D111" s="54" t="str">
        <f t="shared" si="45"/>
        <v>n/a</v>
      </c>
      <c r="E111" s="54" t="str">
        <f t="shared" si="45"/>
        <v>n/a</v>
      </c>
      <c r="F111" s="54" t="str">
        <f t="shared" si="45"/>
        <v>n/a</v>
      </c>
      <c r="G111" s="54">
        <f>IF(G24="n/a","n/a",IF(G$69="n/a","n/a",G24*G$69*(G$49+G$50)))</f>
        <v>1220.256176006314</v>
      </c>
      <c r="H111" s="127" t="s">
        <v>3998</v>
      </c>
      <c r="K111" s="777" t="s">
        <v>176</v>
      </c>
      <c r="L111" s="49">
        <v>5222</v>
      </c>
      <c r="M111" s="49" t="s">
        <v>181</v>
      </c>
      <c r="N111" s="54">
        <f t="shared" si="46"/>
        <v>5930.1821852769199</v>
      </c>
      <c r="O111" s="54">
        <f t="shared" si="46"/>
        <v>6311.1366174534542</v>
      </c>
      <c r="P111" s="54">
        <f t="shared" si="46"/>
        <v>5904.2533499146293</v>
      </c>
      <c r="Q111" s="54">
        <f>IF(Q24="n/a","n/a",IF(Q$69="n/a","n/a",Q24*Q$69*(Q$49+Q$50)))</f>
        <v>5904.2533499146293</v>
      </c>
      <c r="S111" s="777" t="s">
        <v>176</v>
      </c>
      <c r="T111" s="49">
        <v>5222</v>
      </c>
      <c r="U111" s="49" t="s">
        <v>181</v>
      </c>
      <c r="V111" s="54" t="str">
        <f t="shared" si="47"/>
        <v>n/a</v>
      </c>
      <c r="W111" s="54" t="str">
        <f t="shared" si="47"/>
        <v>n/a</v>
      </c>
      <c r="X111" s="54" t="str">
        <f t="shared" si="47"/>
        <v>n/a</v>
      </c>
      <c r="Y111" s="54" t="str">
        <f>IF(Y24="n/a","n/a",IF(Y$69="n/a","n/a",Y24*Y$69*(Y$49+Y$50)))</f>
        <v>n/a</v>
      </c>
      <c r="AA111" s="777" t="s">
        <v>176</v>
      </c>
      <c r="AB111" s="49">
        <v>5222</v>
      </c>
      <c r="AC111" s="49" t="s">
        <v>181</v>
      </c>
      <c r="AD111" s="54">
        <f>IF(AD24="n/a","n/a",IF(AD$71="n/a","n/a",AD24*AD$71*(AD$55)))</f>
        <v>1539.5988</v>
      </c>
      <c r="AE111" s="54">
        <f t="shared" ref="AE111:AF111" si="54">IF(AE24="n/a","n/a",IF(AE$71="n/a","n/a",AE24*AE$71*(AE$55)))</f>
        <v>1755.5227200000002</v>
      </c>
      <c r="AF111" s="54">
        <f t="shared" si="54"/>
        <v>2021.21325</v>
      </c>
      <c r="AG111" s="126">
        <f t="shared" si="44"/>
        <v>2021.21325</v>
      </c>
      <c r="AI111" s="777" t="s">
        <v>176</v>
      </c>
      <c r="AJ111" s="49">
        <v>5222</v>
      </c>
      <c r="AK111" s="49" t="s">
        <v>181</v>
      </c>
      <c r="AL111" s="54" t="str">
        <f t="shared" si="49"/>
        <v>n/a</v>
      </c>
      <c r="AM111" s="54" t="str">
        <f t="shared" si="49"/>
        <v>n/a</v>
      </c>
      <c r="AN111" s="54" t="str">
        <f t="shared" si="49"/>
        <v>n/a</v>
      </c>
      <c r="AO111" s="54" t="str">
        <f>IF(AO24="n/a","n/a",IF(AO$69="n/a","n/a",AO24*AO$69*(AO$49+AO$50)))</f>
        <v>n/a</v>
      </c>
      <c r="AQ111" s="777" t="s">
        <v>176</v>
      </c>
      <c r="AR111" s="49">
        <v>5222</v>
      </c>
      <c r="AS111" s="49" t="s">
        <v>181</v>
      </c>
      <c r="AT111" s="54" t="str">
        <f t="shared" si="50"/>
        <v>n/a</v>
      </c>
      <c r="AU111" s="54" t="str">
        <f t="shared" si="50"/>
        <v>n/a</v>
      </c>
      <c r="AV111" s="54">
        <f t="shared" si="50"/>
        <v>2166.2913688594413</v>
      </c>
      <c r="AW111" s="54">
        <f>IF(AW24="n/a","n/a",IF(AW$69="n/a","n/a",AW24*AW$69*(AW$49+AW$50)))</f>
        <v>2166.2913688594413</v>
      </c>
      <c r="AY111" s="777" t="s">
        <v>176</v>
      </c>
      <c r="AZ111" s="49">
        <v>5222</v>
      </c>
      <c r="BA111" s="49" t="s">
        <v>181</v>
      </c>
      <c r="BB111" s="54" t="str">
        <f t="shared" si="51"/>
        <v>n/a</v>
      </c>
      <c r="BC111" s="54" t="str">
        <f t="shared" si="51"/>
        <v>n/a</v>
      </c>
      <c r="BD111" s="54" t="str">
        <f t="shared" si="51"/>
        <v>n/a</v>
      </c>
      <c r="BE111" s="54" t="str">
        <f>IF(BE24="n/a","n/a",IF(BE$69="n/a","n/a",BE24*BE$69*(BE$49+BE$50)))</f>
        <v>n/a</v>
      </c>
      <c r="BG111" s="777" t="s">
        <v>176</v>
      </c>
      <c r="BH111" s="49">
        <v>5222</v>
      </c>
      <c r="BI111" s="49" t="s">
        <v>181</v>
      </c>
      <c r="BJ111" s="54">
        <f t="shared" si="52"/>
        <v>945.47551304347837</v>
      </c>
      <c r="BK111" s="54" t="str">
        <f t="shared" si="52"/>
        <v>n/a</v>
      </c>
      <c r="BL111" s="54">
        <f t="shared" si="52"/>
        <v>771.93309430255397</v>
      </c>
      <c r="BM111" s="54">
        <f>IF(BM24="n/a","n/a",IF(BM$69="n/a","n/a",BM24*BM$69*(BM$49+BM$50)))</f>
        <v>771.93309430255397</v>
      </c>
      <c r="BO111" s="777" t="s">
        <v>176</v>
      </c>
      <c r="BP111" s="49">
        <v>5222</v>
      </c>
      <c r="BQ111" s="49" t="s">
        <v>181</v>
      </c>
      <c r="BR111" s="54">
        <f t="shared" si="53"/>
        <v>4026.7051794600984</v>
      </c>
      <c r="BS111" s="54">
        <f t="shared" si="53"/>
        <v>3352.5296555348918</v>
      </c>
      <c r="BT111" s="54">
        <f t="shared" si="53"/>
        <v>3648.6775466321242</v>
      </c>
      <c r="BU111" s="54">
        <f>IF(BU24="n/a","n/a",IF(BU$69="n/a","n/a",BU24*BU$69*(BU$49+BU$50)))</f>
        <v>3648.6775466321242</v>
      </c>
    </row>
    <row r="112" spans="1:73" s="9" customFormat="1" x14ac:dyDescent="0.25">
      <c r="A112" s="777"/>
      <c r="B112" s="49">
        <v>5224</v>
      </c>
      <c r="C112" s="49" t="s">
        <v>182</v>
      </c>
      <c r="D112" s="54" t="str">
        <f>IF(D25="n/a","n/a",IF(D$69="n/a","n/a",D25*D$69*(D$49+D$50)*D$79))</f>
        <v>n/a</v>
      </c>
      <c r="E112" s="54" t="str">
        <f>IF(E25="n/a","n/a",IF(E$69="n/a","n/a",E25*E$69*(E$49+E$50)*E$79))</f>
        <v>n/a</v>
      </c>
      <c r="F112" s="54" t="str">
        <f>IF(F25="n/a","n/a",IF(F$69="n/a","n/a",F25*F$69*(F$49+F$50)*F$79))</f>
        <v>n/a</v>
      </c>
      <c r="G112" s="54">
        <f>IF(G25="n/a","n/a",IF(G$69="n/a","n/a",G25*G$69*(G$49+G$50)*G$79))</f>
        <v>649.67573007103397</v>
      </c>
      <c r="H112" s="127" t="s">
        <v>4025</v>
      </c>
      <c r="K112" s="777"/>
      <c r="L112" s="49">
        <v>5224</v>
      </c>
      <c r="M112" s="49" t="s">
        <v>182</v>
      </c>
      <c r="N112" s="54">
        <f>IF(N25="n/a","n/a",IF(N$69="n/a","n/a",N25*N$69*(N$49+N$50)*N$79))</f>
        <v>1596.8146740801269</v>
      </c>
      <c r="O112" s="54">
        <f>IF(O25="n/a","n/a",IF(O$69="n/a","n/a",O25*O$69*(O$49+O$50)*O$79))</f>
        <v>1346.7121915106566</v>
      </c>
      <c r="P112" s="54">
        <f>IF(P25="n/a","n/a",IF(P$69="n/a","n/a",P25*P$69*(P$49+P$50)*P$79))</f>
        <v>1842.9466513625791</v>
      </c>
      <c r="Q112" s="54">
        <f>IF(Q25="n/a","n/a",IF(Q$69="n/a","n/a",Q25*Q$69*(Q$49+Q$50)*Q$79))</f>
        <v>1842.9466513625791</v>
      </c>
      <c r="S112" s="777"/>
      <c r="T112" s="49">
        <v>5224</v>
      </c>
      <c r="U112" s="49" t="s">
        <v>182</v>
      </c>
      <c r="V112" s="54" t="str">
        <f>IF(V25="n/a","n/a",IF(V$69="n/a","n/a",V25*V$69*(V$49+V$50)*V$79))</f>
        <v>n/a</v>
      </c>
      <c r="W112" s="54" t="str">
        <f>IF(W25="n/a","n/a",IF(W$69="n/a","n/a",W25*W$69*(W$49+W$50)*W$79))</f>
        <v>n/a</v>
      </c>
      <c r="X112" s="54" t="str">
        <f>IF(X25="n/a","n/a",IF(X$69="n/a","n/a",X25*X$69*(X$49+X$50)*X$79))</f>
        <v>n/a</v>
      </c>
      <c r="Y112" s="54" t="str">
        <f>IF(Y25="n/a","n/a",IF(Y$69="n/a","n/a",Y25*Y$69*(Y$49+Y$50)*Y$79))</f>
        <v>n/a</v>
      </c>
      <c r="AA112" s="777"/>
      <c r="AB112" s="49">
        <v>5224</v>
      </c>
      <c r="AC112" s="49" t="s">
        <v>182</v>
      </c>
      <c r="AD112" s="54">
        <f>IF(AD25="n/a","n/a",IF(AD$71="n/a","n/a",AD25*AD$71*(AD$55)*AD$79))</f>
        <v>403.70760000000001</v>
      </c>
      <c r="AE112" s="54">
        <f t="shared" ref="AE112:AF112" si="55">IF(AE25="n/a","n/a",IF(AE$71="n/a","n/a",AE25*AE$71*(AE$55)*AE$79))</f>
        <v>445.31424000000004</v>
      </c>
      <c r="AF112" s="54">
        <f t="shared" si="55"/>
        <v>448.24185000000006</v>
      </c>
      <c r="AG112" s="126">
        <f t="shared" si="44"/>
        <v>448.24185000000006</v>
      </c>
      <c r="AI112" s="777"/>
      <c r="AJ112" s="49">
        <v>5224</v>
      </c>
      <c r="AK112" s="49" t="s">
        <v>182</v>
      </c>
      <c r="AL112" s="54">
        <f>IF(AL25="n/a","n/a",IF(AL$69="n/a","n/a",AL25*AL$69*(AL$49+AL$50)*AL$79))</f>
        <v>3139.2321601220756</v>
      </c>
      <c r="AM112" s="54">
        <f>IF(AM25="n/a","n/a",IF(AM$69="n/a","n/a",AM25*AM$69*(AM$49+AM$50)*AM$79))</f>
        <v>1989.6327109670988</v>
      </c>
      <c r="AN112" s="54">
        <f>IF(AN25="n/a","n/a",IF(AN$69="n/a","n/a",AN25*AN$69*(AN$49+AN$50)*AN$79))</f>
        <v>2720.1711164231551</v>
      </c>
      <c r="AO112" s="54">
        <f>IF(AO25="n/a","n/a",IF(AO$69="n/a","n/a",AO25*AO$69*(AO$49+AO$50)*AO$79))</f>
        <v>2720.1711164231551</v>
      </c>
      <c r="AQ112" s="777"/>
      <c r="AR112" s="49">
        <v>5224</v>
      </c>
      <c r="AS112" s="49" t="s">
        <v>182</v>
      </c>
      <c r="AT112" s="54" t="str">
        <f>IF(AT25="n/a","n/a",IF(AT$69="n/a","n/a",AT25*AT$69*(AT$49+AT$50)*AT$79))</f>
        <v>n/a</v>
      </c>
      <c r="AU112" s="54" t="str">
        <f>IF(AU25="n/a","n/a",IF(AU$69="n/a","n/a",AU25*AU$69*(AU$49+AU$50)*AU$79))</f>
        <v>n/a</v>
      </c>
      <c r="AV112" s="54">
        <f>IF(AV25="n/a","n/a",IF(AV$69="n/a","n/a",AV25*AV$69*(AV$49+AV$50)*AV$79))</f>
        <v>2411.2910011093231</v>
      </c>
      <c r="AW112" s="54">
        <f>IF(AW25="n/a","n/a",IF(AW$69="n/a","n/a",AW25*AW$69*(AW$49+AW$50)*AW$79))</f>
        <v>2411.2910011093231</v>
      </c>
      <c r="AY112" s="777"/>
      <c r="AZ112" s="49">
        <v>5224</v>
      </c>
      <c r="BA112" s="49" t="s">
        <v>182</v>
      </c>
      <c r="BB112" s="54" t="str">
        <f>IF(BB25="n/a","n/a",IF(BB$69="n/a","n/a",BB25*BB$69*(BB$49+BB$50)*BB$79))</f>
        <v>n/a</v>
      </c>
      <c r="BC112" s="54" t="str">
        <f>IF(BC25="n/a","n/a",IF(BC$69="n/a","n/a",BC25*BC$69*(BC$49+BC$50)*BC$79))</f>
        <v>n/a</v>
      </c>
      <c r="BD112" s="54" t="str">
        <f>IF(BD25="n/a","n/a",IF(BD$69="n/a","n/a",BD25*BD$69*(BD$49+BD$50)*BD$79))</f>
        <v>n/a</v>
      </c>
      <c r="BE112" s="54" t="str">
        <f>IF(BE25="n/a","n/a",IF(BE$69="n/a","n/a",BE25*BE$69*(BE$49+BE$50)*BE$79))</f>
        <v>n/a</v>
      </c>
      <c r="BG112" s="777"/>
      <c r="BH112" s="49">
        <v>5224</v>
      </c>
      <c r="BI112" s="49" t="s">
        <v>182</v>
      </c>
      <c r="BJ112" s="54">
        <f>IF(BJ25="n/a","n/a",IF(BJ$69="n/a","n/a",BJ25*BJ$69*(BJ$49+BJ$50)*BJ$79))</f>
        <v>286.35164347826088</v>
      </c>
      <c r="BK112" s="54" t="str">
        <f>IF(BK25="n/a","n/a",IF(BK$69="n/a","n/a",BK25*BK$69*(BK$49+BK$50)*BK$79))</f>
        <v>n/a</v>
      </c>
      <c r="BL112" s="54">
        <f>IF(BL25="n/a","n/a",IF(BL$69="n/a","n/a",BL25*BL$69*(BL$49+BL$50)*BL$79))</f>
        <v>252.10166699410604</v>
      </c>
      <c r="BM112" s="54">
        <f>IF(BM25="n/a","n/a",IF(BM$69="n/a","n/a",BM25*BM$69*(BM$49+BM$50)*BM$79))</f>
        <v>252.10166699410604</v>
      </c>
      <c r="BO112" s="777"/>
      <c r="BP112" s="49">
        <v>5224</v>
      </c>
      <c r="BQ112" s="49" t="s">
        <v>182</v>
      </c>
      <c r="BR112" s="54">
        <f>IF(BR25="n/a","n/a",IF(BR$69="n/a","n/a",BR25*BR$69*(BR$49+BR$50)*BR$79))</f>
        <v>675.40699549563556</v>
      </c>
      <c r="BS112" s="54">
        <f>IF(BS25="n/a","n/a",IF(BS$69="n/a","n/a",BS25*BS$69*(BS$49+BS$50)*BS$79))</f>
        <v>591.82024995956999</v>
      </c>
      <c r="BT112" s="54">
        <f>IF(BT25="n/a","n/a",IF(BT$69="n/a","n/a",BT25*BT$69*(BT$49+BT$50)*BT$79))</f>
        <v>759.51802673945235</v>
      </c>
      <c r="BU112" s="54">
        <f>IF(BU25="n/a","n/a",IF(BU$69="n/a","n/a",BU25*BU$69*(BU$49+BU$50)*BU$79))</f>
        <v>759.51802673945235</v>
      </c>
    </row>
    <row r="113" spans="1:73" s="9" customFormat="1" x14ac:dyDescent="0.25">
      <c r="A113" s="777"/>
      <c r="B113" s="49">
        <v>5210</v>
      </c>
      <c r="C113" s="49" t="s">
        <v>183</v>
      </c>
      <c r="D113" s="54" t="str">
        <f>IF(D26="n/a","n/a",IF(D$69="n/a","n/a",D26*D$69*(D$49+D$50)*D$83))</f>
        <v>n/a</v>
      </c>
      <c r="E113" s="54" t="str">
        <f>IF(E26="n/a","n/a",IF(E$69="n/a","n/a",E26*E$69*(E$49+E$50)*E$83))</f>
        <v>n/a</v>
      </c>
      <c r="F113" s="54" t="str">
        <f>IF(F26="n/a","n/a",IF(F$69="n/a","n/a",F26*F$69*(F$49+F$50)*F$83))</f>
        <v>n/a</v>
      </c>
      <c r="G113" s="54">
        <f>IF(G26="n/a","n/a",IF(G$69="n/a","n/a",G26*G$69*(G$49+G$50)*G$83))</f>
        <v>1315.0212805840567</v>
      </c>
      <c r="H113" s="127" t="s">
        <v>4026</v>
      </c>
      <c r="K113" s="777"/>
      <c r="L113" s="49">
        <v>5210</v>
      </c>
      <c r="M113" s="49" t="s">
        <v>183</v>
      </c>
      <c r="N113" s="54">
        <f>IF(N26="n/a","n/a",IF(N$69="n/a","n/a",N26*N$69*(N$49+N$50)*N$83))</f>
        <v>4186.1219373771164</v>
      </c>
      <c r="O113" s="54">
        <f>IF(O26="n/a","n/a",IF(O$69="n/a","n/a",O26*O$69*(O$49+O$50)*O$83))</f>
        <v>5749.8246714228899</v>
      </c>
      <c r="P113" s="54">
        <f>IF(P26="n/a","n/a",IF(P$69="n/a","n/a",P26*P$69*(P$49+P$50)*P$83))</f>
        <v>5995.0313798550715</v>
      </c>
      <c r="Q113" s="54">
        <f>IF(Q26="n/a","n/a",IF(Q$69="n/a","n/a",Q26*Q$69*(Q$49+Q$50)*Q$83))</f>
        <v>5995.0313798550715</v>
      </c>
      <c r="S113" s="777"/>
      <c r="T113" s="49">
        <v>5210</v>
      </c>
      <c r="U113" s="49" t="s">
        <v>183</v>
      </c>
      <c r="V113" s="54" t="str">
        <f>IF(V26="n/a","n/a",IF(V$69="n/a","n/a",V26*V$69*(V$49+V$50)*V$83))</f>
        <v>n/a</v>
      </c>
      <c r="W113" s="54" t="str">
        <f>IF(W26="n/a","n/a",IF(W$69="n/a","n/a",W26*W$69*(W$49+W$50)*W$83))</f>
        <v>n/a</v>
      </c>
      <c r="X113" s="54" t="str">
        <f>IF(X26="n/a","n/a",IF(X$69="n/a","n/a",X26*X$69*(X$49+X$50)*X$83))</f>
        <v>n/a</v>
      </c>
      <c r="Y113" s="54" t="str">
        <f>IF(Y26="n/a","n/a",IF(Y$69="n/a","n/a",Y26*Y$69*(Y$49+Y$50)*Y$83))</f>
        <v>n/a</v>
      </c>
      <c r="AA113" s="777"/>
      <c r="AB113" s="49">
        <v>5210</v>
      </c>
      <c r="AC113" s="49" t="s">
        <v>183</v>
      </c>
      <c r="AD113" s="54">
        <f>IF(AD26="n/a","n/a",IF(AD$71="n/a","n/a",AD26*AD$71*(AD$55)*AD$82))</f>
        <v>828.07740000000001</v>
      </c>
      <c r="AE113" s="54">
        <f t="shared" ref="AE113:AF113" si="56">IF(AE26="n/a","n/a",IF(AE$71="n/a","n/a",AE26*AE$71*(AE$55)*AE$82))</f>
        <v>834.12504000000001</v>
      </c>
      <c r="AF113" s="54">
        <f t="shared" si="56"/>
        <v>861.83433000000002</v>
      </c>
      <c r="AG113" s="126">
        <f t="shared" si="44"/>
        <v>861.83433000000002</v>
      </c>
      <c r="AI113" s="777"/>
      <c r="AJ113" s="49">
        <v>5210</v>
      </c>
      <c r="AK113" s="49" t="s">
        <v>183</v>
      </c>
      <c r="AL113" s="54">
        <f>IF(AL26="n/a","n/a",IF(AL$69="n/a","n/a",AL26*AL$69*(AL$49+AL$50)*AL$83))</f>
        <v>4145.7959313326555</v>
      </c>
      <c r="AM113" s="54">
        <f>IF(AM26="n/a","n/a",IF(AM$69="n/a","n/a",AM26*AM$69*(AM$49+AM$50)*AM$83))</f>
        <v>2696.2830246261215</v>
      </c>
      <c r="AN113" s="54">
        <f>IF(AN26="n/a","n/a",IF(AN$69="n/a","n/a",AN26*AN$69*(AN$49+AN$50)*AN$83))</f>
        <v>4086.6859574625491</v>
      </c>
      <c r="AO113" s="54">
        <f>IF(AO26="n/a","n/a",IF(AO$69="n/a","n/a",AO26*AO$69*(AO$49+AO$50)*AO$83))</f>
        <v>4086.6859574625491</v>
      </c>
      <c r="AQ113" s="777"/>
      <c r="AR113" s="49">
        <v>5210</v>
      </c>
      <c r="AS113" s="49" t="s">
        <v>183</v>
      </c>
      <c r="AT113" s="54" t="str">
        <f>IF(AT26="n/a","n/a",IF(AT$69="n/a","n/a",AT26*AT$69*(AT$49+AT$50)*AT$83))</f>
        <v>n/a</v>
      </c>
      <c r="AU113" s="54" t="str">
        <f>IF(AU26="n/a","n/a",IF(AU$69="n/a","n/a",AU26*AU$69*(AU$49+AU$50)*AU$83))</f>
        <v>n/a</v>
      </c>
      <c r="AV113" s="54">
        <f>IF(AV26="n/a","n/a",IF(AV$69="n/a","n/a",AV26*AV$69*(AV$49+AV$50)*AV$83))</f>
        <v>8709.9995890052051</v>
      </c>
      <c r="AW113" s="54">
        <f>IF(AW26="n/a","n/a",IF(AW$69="n/a","n/a",AW26*AW$69*(AW$49+AW$50)*AW$83))</f>
        <v>8709.9995890052051</v>
      </c>
      <c r="AY113" s="777"/>
      <c r="AZ113" s="49">
        <v>5210</v>
      </c>
      <c r="BA113" s="49" t="s">
        <v>183</v>
      </c>
      <c r="BB113" s="54" t="str">
        <f>IF(BB26="n/a","n/a",IF(BB$69="n/a","n/a",BB26*BB$69*(BB$49+BB$50)*BB$83))</f>
        <v>n/a</v>
      </c>
      <c r="BC113" s="54" t="str">
        <f>IF(BC26="n/a","n/a",IF(BC$69="n/a","n/a",BC26*BC$69*(BC$49+BC$50)*BC$83))</f>
        <v>n/a</v>
      </c>
      <c r="BD113" s="54" t="str">
        <f>IF(BD26="n/a","n/a",IF(BD$69="n/a","n/a",BD26*BD$69*(BD$49+BD$50)*BD$83))</f>
        <v>n/a</v>
      </c>
      <c r="BE113" s="54" t="str">
        <f>IF(BE26="n/a","n/a",IF(BE$69="n/a","n/a",BE26*BE$69*(BE$49+BE$50)*BE$83))</f>
        <v>n/a</v>
      </c>
      <c r="BG113" s="777"/>
      <c r="BH113" s="49">
        <v>5210</v>
      </c>
      <c r="BI113" s="49" t="s">
        <v>183</v>
      </c>
      <c r="BJ113" s="54">
        <f>IF(BJ26="n/a","n/a",IF(BJ$69="n/a","n/a",BJ26*BJ$69*(BJ$49+BJ$50)*BJ$83))</f>
        <v>415.12403478260876</v>
      </c>
      <c r="BK113" s="54" t="str">
        <f>IF(BK26="n/a","n/a",IF(BK$69="n/a","n/a",BK26*BK$69*(BK$49+BK$50)*BK$83))</f>
        <v>n/a</v>
      </c>
      <c r="BL113" s="54">
        <f>IF(BL26="n/a","n/a",IF(BL$69="n/a","n/a",BL26*BL$69*(BL$49+BL$50)*BL$83))</f>
        <v>422.11637917485263</v>
      </c>
      <c r="BM113" s="54">
        <f>IF(BM26="n/a","n/a",IF(BM$69="n/a","n/a",BM26*BM$69*(BM$49+BM$50)*BM$83))</f>
        <v>422.11637917485263</v>
      </c>
      <c r="BO113" s="777"/>
      <c r="BP113" s="49">
        <v>5210</v>
      </c>
      <c r="BQ113" s="49" t="s">
        <v>183</v>
      </c>
      <c r="BR113" s="54">
        <f>IF(BR26="n/a","n/a",IF(BR$69="n/a","n/a",BR26*BR$69*(BR$49+BR$50)*BR$83))</f>
        <v>9437.7740985989894</v>
      </c>
      <c r="BS113" s="54">
        <f>IF(BS26="n/a","n/a",IF(BS$69="n/a","n/a",BS26*BS$69*(BS$49+BS$50)*BS$83))</f>
        <v>8582.6411013180259</v>
      </c>
      <c r="BT113" s="54">
        <f>IF(BT26="n/a","n/a",IF(BT$69="n/a","n/a",BT26*BT$69*(BT$49+BT$50)*BT$83))</f>
        <v>9757.6500099925979</v>
      </c>
      <c r="BU113" s="54">
        <f>IF(BU26="n/a","n/a",IF(BU$69="n/a","n/a",BU26*BU$69*(BU$49+BU$50)*BU$83))</f>
        <v>9757.6500099925979</v>
      </c>
    </row>
    <row r="114" spans="1:73" s="9" customFormat="1" x14ac:dyDescent="0.25">
      <c r="A114" s="776" t="s">
        <v>73</v>
      </c>
      <c r="B114" s="776"/>
      <c r="C114" s="776"/>
      <c r="D114" s="128">
        <f>SUM(D107:D113)</f>
        <v>0</v>
      </c>
      <c r="E114" s="128">
        <f>SUM(E107:E113)</f>
        <v>106.148</v>
      </c>
      <c r="F114" s="128">
        <f>SUM(F107:F113)</f>
        <v>0</v>
      </c>
      <c r="G114" s="128">
        <f>SUM(G107:G113)</f>
        <v>3305.5039167324385</v>
      </c>
      <c r="K114" s="776" t="s">
        <v>73</v>
      </c>
      <c r="L114" s="776"/>
      <c r="M114" s="776"/>
      <c r="N114" s="128">
        <f>SUM(N107:N113)</f>
        <v>22994.681652261064</v>
      </c>
      <c r="O114" s="128">
        <f>SUM(O107:O113)</f>
        <v>24664.0616426161</v>
      </c>
      <c r="P114" s="128">
        <f>SUM(P107:P113)</f>
        <v>25338.846331590055</v>
      </c>
      <c r="Q114" s="128">
        <f>SUM(Q107:Q113)</f>
        <v>25338.846331590055</v>
      </c>
      <c r="S114" s="776" t="s">
        <v>73</v>
      </c>
      <c r="T114" s="776"/>
      <c r="U114" s="776"/>
      <c r="V114" s="128">
        <f>SUM(V107:V113)</f>
        <v>4424.7120000000004</v>
      </c>
      <c r="W114" s="128">
        <f>SUM(W107:W113)</f>
        <v>4904.46</v>
      </c>
      <c r="X114" s="128">
        <f>SUM(X107:X113)</f>
        <v>3828.7939999999999</v>
      </c>
      <c r="Y114" s="128">
        <f>SUM(Y107:Y113)</f>
        <v>3828.7939999999999</v>
      </c>
      <c r="AA114" s="776" t="s">
        <v>73</v>
      </c>
      <c r="AB114" s="776"/>
      <c r="AC114" s="776"/>
      <c r="AD114" s="128">
        <f>SUM(AD107:AD113)</f>
        <v>16219.463069511206</v>
      </c>
      <c r="AE114" s="128">
        <f>SUM(AE107:AE113)</f>
        <v>16715.436774442212</v>
      </c>
      <c r="AF114" s="128">
        <f>SUM(AF107:AF113)</f>
        <v>16764.647134768631</v>
      </c>
      <c r="AG114" s="128">
        <f>SUM(AG107:AG113)</f>
        <v>16764.647134768631</v>
      </c>
      <c r="AI114" s="776" t="s">
        <v>73</v>
      </c>
      <c r="AJ114" s="776"/>
      <c r="AK114" s="776"/>
      <c r="AL114" s="128">
        <f>SUM(AL107:AL113)</f>
        <v>8948.6870914547308</v>
      </c>
      <c r="AM114" s="128">
        <f>SUM(AM107:AM113)</f>
        <v>6045.7967355932196</v>
      </c>
      <c r="AN114" s="128">
        <f>SUM(AN107:AN113)</f>
        <v>8863.5910738857037</v>
      </c>
      <c r="AO114" s="128">
        <f>SUM(AO107:AO113)</f>
        <v>8863.5910738857037</v>
      </c>
      <c r="AQ114" s="776" t="s">
        <v>73</v>
      </c>
      <c r="AR114" s="776"/>
      <c r="AS114" s="776"/>
      <c r="AT114" s="128">
        <f>SUM(AT107:AT113)</f>
        <v>1031.2740000000001</v>
      </c>
      <c r="AU114" s="128">
        <f>SUM(AU107:AU113)</f>
        <v>846.02200000000016</v>
      </c>
      <c r="AV114" s="128">
        <f>SUM(AV107:AV113)</f>
        <v>14641.276444918125</v>
      </c>
      <c r="AW114" s="128">
        <f>SUM(AW107:AW113)</f>
        <v>14641.276444918125</v>
      </c>
      <c r="AY114" s="776" t="s">
        <v>73</v>
      </c>
      <c r="AZ114" s="776"/>
      <c r="BA114" s="776"/>
      <c r="BB114" s="128">
        <f>SUM(BB107:BB113)</f>
        <v>0</v>
      </c>
      <c r="BC114" s="128">
        <f>SUM(BC107:BC113)</f>
        <v>0</v>
      </c>
      <c r="BD114" s="128">
        <f>SUM(BD107:BD113)</f>
        <v>0</v>
      </c>
      <c r="BE114" s="128">
        <f>SUM(BE107:BE113)</f>
        <v>0</v>
      </c>
      <c r="BG114" s="776" t="s">
        <v>73</v>
      </c>
      <c r="BH114" s="776"/>
      <c r="BI114" s="776"/>
      <c r="BJ114" s="128">
        <f>SUM(BJ107:BJ113)</f>
        <v>1981.2103739130439</v>
      </c>
      <c r="BK114" s="128">
        <f>SUM(BK107:BK113)</f>
        <v>333.81399999999996</v>
      </c>
      <c r="BL114" s="128">
        <f>SUM(BL107:BL113)</f>
        <v>1758.3565746561885</v>
      </c>
      <c r="BM114" s="128">
        <f>SUM(BM107:BM113)</f>
        <v>1758.3565746561885</v>
      </c>
      <c r="BO114" s="776" t="s">
        <v>73</v>
      </c>
      <c r="BP114" s="776"/>
      <c r="BQ114" s="776"/>
      <c r="BR114" s="128">
        <f>SUM(BR107:BR113)</f>
        <v>15784.386273554723</v>
      </c>
      <c r="BS114" s="128">
        <f>SUM(BS107:BS113)</f>
        <v>12713.682378001944</v>
      </c>
      <c r="BT114" s="128">
        <f>SUM(BT107:BT113)</f>
        <v>14369.745488249446</v>
      </c>
      <c r="BU114" s="128">
        <f>SUM(BU107:BU113)</f>
        <v>16047.245488249446</v>
      </c>
    </row>
    <row r="115" spans="1:73" s="9" customFormat="1" x14ac:dyDescent="0.25">
      <c r="AI115" s="51"/>
    </row>
    <row r="116" spans="1:73" s="9" customFormat="1" x14ac:dyDescent="0.25">
      <c r="AI116" s="51"/>
    </row>
    <row r="117" spans="1:73" s="23" customFormat="1" x14ac:dyDescent="0.25">
      <c r="A117" s="23" t="s">
        <v>3999</v>
      </c>
      <c r="K117" s="23" t="s">
        <v>3999</v>
      </c>
      <c r="S117" s="23" t="s">
        <v>3999</v>
      </c>
      <c r="AA117" s="23" t="s">
        <v>3999</v>
      </c>
      <c r="AI117" s="242" t="s">
        <v>3999</v>
      </c>
      <c r="AQ117" s="23" t="s">
        <v>3999</v>
      </c>
      <c r="AY117" s="23" t="s">
        <v>3999</v>
      </c>
      <c r="BG117" s="23" t="s">
        <v>3999</v>
      </c>
      <c r="BO117" s="23" t="s">
        <v>3999</v>
      </c>
    </row>
    <row r="118" spans="1:73" s="9" customFormat="1" x14ac:dyDescent="0.25">
      <c r="AI118" s="51"/>
    </row>
    <row r="119" spans="1:73" s="9" customFormat="1" x14ac:dyDescent="0.25">
      <c r="A119" s="47" t="s">
        <v>7</v>
      </c>
      <c r="K119" s="47" t="s">
        <v>136</v>
      </c>
      <c r="L119" s="22"/>
      <c r="M119" s="22"/>
      <c r="N119" s="22"/>
      <c r="S119" s="47" t="s">
        <v>57</v>
      </c>
      <c r="T119" s="22"/>
      <c r="U119" s="22"/>
      <c r="V119" s="22"/>
      <c r="AA119" s="230" t="s">
        <v>59</v>
      </c>
      <c r="AB119" s="22"/>
      <c r="AC119" s="22"/>
      <c r="AD119" s="22"/>
      <c r="AI119" s="50" t="s">
        <v>11</v>
      </c>
      <c r="AJ119" s="778"/>
      <c r="AK119" s="779"/>
      <c r="AL119" s="780"/>
      <c r="AQ119" s="230" t="s">
        <v>13</v>
      </c>
      <c r="AR119" s="22"/>
      <c r="AS119" s="22"/>
      <c r="AT119" s="22"/>
      <c r="AY119" s="47" t="s">
        <v>15</v>
      </c>
      <c r="AZ119" s="778"/>
      <c r="BA119" s="779"/>
      <c r="BB119" s="780"/>
      <c r="BG119" s="47" t="s">
        <v>63</v>
      </c>
      <c r="BO119" s="47" t="s">
        <v>77</v>
      </c>
    </row>
    <row r="120" spans="1:73" s="130" customFormat="1" x14ac:dyDescent="0.25">
      <c r="A120" s="129"/>
      <c r="B120" s="9"/>
      <c r="C120" s="9"/>
      <c r="D120" s="9"/>
      <c r="E120" s="9"/>
      <c r="K120" s="129"/>
      <c r="L120" s="131"/>
      <c r="M120" s="131"/>
      <c r="N120" s="131"/>
      <c r="S120" s="129"/>
      <c r="T120" s="131"/>
      <c r="U120" s="131"/>
      <c r="V120" s="131"/>
      <c r="AA120" s="129"/>
      <c r="AB120" s="131"/>
      <c r="AC120" s="131"/>
      <c r="AD120" s="131"/>
      <c r="AI120" s="132"/>
      <c r="AJ120" s="131"/>
      <c r="AK120" s="131"/>
      <c r="AL120" s="131"/>
      <c r="AQ120" s="129"/>
      <c r="AR120" s="131"/>
      <c r="AS120" s="131"/>
      <c r="AT120" s="131"/>
      <c r="AY120" s="129"/>
      <c r="AZ120" s="131"/>
      <c r="BA120" s="131"/>
      <c r="BB120" s="131"/>
      <c r="BG120" s="129"/>
      <c r="BH120" s="131"/>
      <c r="BI120" s="131"/>
      <c r="BJ120" s="131"/>
      <c r="BO120" s="129"/>
      <c r="BP120" s="131"/>
      <c r="BQ120" s="131"/>
      <c r="BR120" s="131"/>
    </row>
    <row r="121" spans="1:73" s="9" customFormat="1" x14ac:dyDescent="0.25">
      <c r="A121" s="48" t="s">
        <v>185</v>
      </c>
      <c r="B121" s="12" t="s">
        <v>184</v>
      </c>
      <c r="C121" s="12"/>
      <c r="D121" s="12">
        <v>2008</v>
      </c>
      <c r="E121" s="12">
        <v>2009</v>
      </c>
      <c r="F121" s="12">
        <v>2010</v>
      </c>
      <c r="G121" s="162" t="s">
        <v>4201</v>
      </c>
      <c r="H121" s="12" t="s">
        <v>3995</v>
      </c>
      <c r="K121" s="48" t="s">
        <v>185</v>
      </c>
      <c r="L121" s="12" t="s">
        <v>184</v>
      </c>
      <c r="M121" s="12"/>
      <c r="N121" s="12">
        <v>2008</v>
      </c>
      <c r="O121" s="12">
        <v>2009</v>
      </c>
      <c r="P121" s="12">
        <v>2010</v>
      </c>
      <c r="Q121" s="162" t="s">
        <v>4201</v>
      </c>
      <c r="S121" s="48" t="s">
        <v>185</v>
      </c>
      <c r="T121" s="12" t="s">
        <v>184</v>
      </c>
      <c r="U121" s="12"/>
      <c r="V121" s="12">
        <v>2008</v>
      </c>
      <c r="W121" s="12">
        <v>2009</v>
      </c>
      <c r="X121" s="12">
        <v>2010</v>
      </c>
      <c r="Y121" s="162" t="s">
        <v>4201</v>
      </c>
      <c r="AA121" s="48" t="s">
        <v>185</v>
      </c>
      <c r="AB121" s="12" t="s">
        <v>184</v>
      </c>
      <c r="AC121" s="12"/>
      <c r="AD121" s="12">
        <v>2008</v>
      </c>
      <c r="AE121" s="12">
        <v>2009</v>
      </c>
      <c r="AF121" s="12">
        <v>2010</v>
      </c>
      <c r="AG121" s="12" t="s">
        <v>4202</v>
      </c>
      <c r="AI121" s="48" t="s">
        <v>185</v>
      </c>
      <c r="AJ121" s="12" t="s">
        <v>184</v>
      </c>
      <c r="AK121" s="12"/>
      <c r="AL121" s="12">
        <v>2008</v>
      </c>
      <c r="AM121" s="12">
        <v>2009</v>
      </c>
      <c r="AN121" s="12">
        <v>2010</v>
      </c>
      <c r="AO121" s="162" t="s">
        <v>4201</v>
      </c>
      <c r="AQ121" s="48" t="s">
        <v>185</v>
      </c>
      <c r="AR121" s="12" t="s">
        <v>184</v>
      </c>
      <c r="AS121" s="12"/>
      <c r="AT121" s="12">
        <v>2008</v>
      </c>
      <c r="AU121" s="12">
        <v>2009</v>
      </c>
      <c r="AV121" s="203">
        <v>2010</v>
      </c>
      <c r="AW121" s="204" t="s">
        <v>4201</v>
      </c>
      <c r="AY121" s="48" t="s">
        <v>185</v>
      </c>
      <c r="AZ121" s="12" t="s">
        <v>184</v>
      </c>
      <c r="BA121" s="12"/>
      <c r="BB121" s="12">
        <v>2008</v>
      </c>
      <c r="BC121" s="12">
        <v>2009</v>
      </c>
      <c r="BD121" s="12">
        <v>2010</v>
      </c>
      <c r="BE121" s="162" t="s">
        <v>4201</v>
      </c>
      <c r="BG121" s="48" t="s">
        <v>185</v>
      </c>
      <c r="BH121" s="12" t="s">
        <v>184</v>
      </c>
      <c r="BI121" s="12"/>
      <c r="BJ121" s="12">
        <v>2008</v>
      </c>
      <c r="BK121" s="12">
        <v>2009</v>
      </c>
      <c r="BL121" s="12">
        <v>2010</v>
      </c>
      <c r="BM121" s="162" t="s">
        <v>4201</v>
      </c>
      <c r="BO121" s="48" t="s">
        <v>185</v>
      </c>
      <c r="BP121" s="12" t="s">
        <v>184</v>
      </c>
      <c r="BQ121" s="12"/>
      <c r="BR121" s="12">
        <v>2008</v>
      </c>
      <c r="BS121" s="12">
        <v>2009</v>
      </c>
      <c r="BT121" s="12">
        <v>2010</v>
      </c>
      <c r="BU121" s="162" t="s">
        <v>4201</v>
      </c>
    </row>
    <row r="122" spans="1:73" s="9" customFormat="1" x14ac:dyDescent="0.25">
      <c r="A122" s="777" t="s">
        <v>175</v>
      </c>
      <c r="B122" s="49">
        <v>5020</v>
      </c>
      <c r="C122" s="49" t="s">
        <v>177</v>
      </c>
      <c r="D122" s="54" t="str">
        <f>IF(D7="n/a","n/a",D$48*D7)</f>
        <v>n/a</v>
      </c>
      <c r="E122" s="54">
        <f>IF(E$7="n/a","n/a",E$48*E$7)</f>
        <v>82.158199999999994</v>
      </c>
      <c r="F122" s="54" t="str">
        <f>IF(F$7="n/a","n/a",F$48*F$7)</f>
        <v>n/a</v>
      </c>
      <c r="G122" s="54">
        <f>IF(G$7="n/a","n/a",G$48*G$7)</f>
        <v>85.272499999999994</v>
      </c>
      <c r="H122" s="65" t="s">
        <v>4001</v>
      </c>
      <c r="K122" s="777" t="s">
        <v>175</v>
      </c>
      <c r="L122" s="49">
        <v>5020</v>
      </c>
      <c r="M122" s="49" t="s">
        <v>177</v>
      </c>
      <c r="N122" s="54">
        <f>IF(N7="n/a","n/a",N$48*N7)</f>
        <v>3969.5372000000002</v>
      </c>
      <c r="O122" s="54">
        <f>IF(O$7="n/a","n/a",O$48*O$7)</f>
        <v>4203.1107999999995</v>
      </c>
      <c r="P122" s="54">
        <f>IF(P$7="n/a","n/a",P$48*P$7)</f>
        <v>3844.3220000000001</v>
      </c>
      <c r="Q122" s="54">
        <f>IF(Q$7="n/a","n/a",Q$48*Q$7)</f>
        <v>3844.3220000000001</v>
      </c>
      <c r="S122" s="777" t="s">
        <v>175</v>
      </c>
      <c r="T122" s="49">
        <v>5020</v>
      </c>
      <c r="U122" s="49" t="s">
        <v>177</v>
      </c>
      <c r="V122" s="54">
        <f>IF(V7="n/a","n/a",V$48*V7)</f>
        <v>782.38439999999991</v>
      </c>
      <c r="W122" s="54">
        <f>IF(W$7="n/a","n/a",W$48*W$7)</f>
        <v>696.15480000000002</v>
      </c>
      <c r="X122" s="54">
        <f>IF(X$7="n/a","n/a",X$48*X$7)</f>
        <v>538.44479999999999</v>
      </c>
      <c r="Y122" s="54">
        <f>IF(Y$7="n/a","n/a",Y$48*Y$7)</f>
        <v>538.44479999999999</v>
      </c>
      <c r="AA122" s="777" t="s">
        <v>175</v>
      </c>
      <c r="AB122" s="49">
        <v>5020</v>
      </c>
      <c r="AC122" s="49" t="s">
        <v>177</v>
      </c>
      <c r="AD122" s="54">
        <f>IF(AD7="n/a","n/a",AD$56*AD7)</f>
        <v>180.08520000000016</v>
      </c>
      <c r="AE122" s="54">
        <f t="shared" ref="AE122:AF122" si="57">IF(AE7="n/a","n/a",AE$56*AE7)</f>
        <v>147.31680000000011</v>
      </c>
      <c r="AF122" s="54">
        <f t="shared" si="57"/>
        <v>179.91330000000016</v>
      </c>
      <c r="AG122" s="126">
        <f t="shared" ref="AG122:AG128" si="58">IF(AF122="n/a",IF(AE122="n/a",AD122,AE122),AF122)</f>
        <v>179.91330000000016</v>
      </c>
      <c r="AI122" s="777" t="s">
        <v>175</v>
      </c>
      <c r="AJ122" s="49">
        <v>5020</v>
      </c>
      <c r="AK122" s="49" t="s">
        <v>177</v>
      </c>
      <c r="AL122" s="54">
        <f>IF(AL7="n/a","n/a",AL$48*AL7)</f>
        <v>154.7199</v>
      </c>
      <c r="AM122" s="54">
        <f>IF(AM$7="n/a","n/a",AM$48*AM$7)</f>
        <v>125.92569999999999</v>
      </c>
      <c r="AN122" s="54">
        <f>IF(AN$7="n/a","n/a",AN$48*AN$7)</f>
        <v>188.7123</v>
      </c>
      <c r="AO122" s="54">
        <f>IF(AO$7="n/a","n/a",AO$48*AO$7)</f>
        <v>188.7123</v>
      </c>
      <c r="AQ122" s="777" t="s">
        <v>175</v>
      </c>
      <c r="AR122" s="49">
        <v>5020</v>
      </c>
      <c r="AS122" s="49" t="s">
        <v>177</v>
      </c>
      <c r="AT122" s="54">
        <f>IF(AT7="n/a","n/a",AT$48*AT7)</f>
        <v>767.08920000000001</v>
      </c>
      <c r="AU122" s="54">
        <f>IF(AU$7="n/a","n/a",AU$48*AU$7)</f>
        <v>-124.16640000000001</v>
      </c>
      <c r="AV122" s="54">
        <f>IF(AV$7="n/a","n/a",AV$48*AV$7)</f>
        <v>1082.0544</v>
      </c>
      <c r="AW122" s="54">
        <f>IF(AW$7="n/a","n/a",AW$48*AW$7)</f>
        <v>1082.0544</v>
      </c>
      <c r="AY122" s="777" t="s">
        <v>175</v>
      </c>
      <c r="AZ122" s="49">
        <v>5020</v>
      </c>
      <c r="BA122" s="49" t="s">
        <v>177</v>
      </c>
      <c r="BB122" s="54" t="str">
        <f>IF(BB7="n/a","n/a",BB$48*BB7)</f>
        <v>n/a</v>
      </c>
      <c r="BC122" s="54" t="str">
        <f>IF(BC$7="n/a","n/a",BC$48*BC$7)</f>
        <v>n/a</v>
      </c>
      <c r="BD122" s="54" t="str">
        <f>IF(BD$7="n/a","n/a",BD$48*BD$7)</f>
        <v>n/a</v>
      </c>
      <c r="BE122" s="54" t="str">
        <f>IF(BE$7="n/a","n/a",BE$48*BE$7)</f>
        <v>n/a</v>
      </c>
      <c r="BG122" s="777" t="s">
        <v>175</v>
      </c>
      <c r="BH122" s="49">
        <v>5020</v>
      </c>
      <c r="BI122" s="49" t="s">
        <v>177</v>
      </c>
      <c r="BJ122" s="54">
        <f>IF(BJ7="n/a","n/a",BJ$48*BJ7)</f>
        <v>62.622</v>
      </c>
      <c r="BK122" s="54">
        <f>IF(BK$7="n/a","n/a",BK$48*BK$7)</f>
        <v>38.302199999999999</v>
      </c>
      <c r="BL122" s="54">
        <f>IF(BL$7="n/a","n/a",BL$48*BL$7)</f>
        <v>25.029900000000001</v>
      </c>
      <c r="BM122" s="54">
        <f>IF(BM$7="n/a","n/a",BM$48*BM$7)</f>
        <v>25.029900000000001</v>
      </c>
      <c r="BO122" s="777" t="s">
        <v>175</v>
      </c>
      <c r="BP122" s="49">
        <v>5020</v>
      </c>
      <c r="BQ122" s="49" t="s">
        <v>177</v>
      </c>
      <c r="BR122" s="54">
        <f>IF(BR7="n/a","n/a",BR$48*BR7)</f>
        <v>1385.44</v>
      </c>
      <c r="BS122" s="54">
        <f>IF(BS$7="n/a","n/a",BS$48*BS$7)</f>
        <v>1036.9125000000001</v>
      </c>
      <c r="BT122" s="54">
        <f>IF(BT$7="n/a","n/a",BT$48*BT$7)</f>
        <v>1122.9114999999999</v>
      </c>
      <c r="BU122" s="54">
        <f>IF(BU$7="n/a","n/a",BU$48*BU$7)</f>
        <v>1122.9114999999999</v>
      </c>
    </row>
    <row r="123" spans="1:73" s="9" customFormat="1" x14ac:dyDescent="0.25">
      <c r="A123" s="777"/>
      <c r="B123" s="49">
        <v>5010</v>
      </c>
      <c r="C123" s="49" t="s">
        <v>178</v>
      </c>
      <c r="D123" s="54">
        <v>0</v>
      </c>
      <c r="E123" s="54">
        <v>0</v>
      </c>
      <c r="F123" s="54">
        <v>0</v>
      </c>
      <c r="G123" s="54">
        <v>0</v>
      </c>
      <c r="H123" s="65" t="s">
        <v>4003</v>
      </c>
      <c r="K123" s="777"/>
      <c r="L123" s="49">
        <v>5010</v>
      </c>
      <c r="M123" s="49" t="s">
        <v>178</v>
      </c>
      <c r="N123" s="54">
        <v>0</v>
      </c>
      <c r="O123" s="54">
        <v>0</v>
      </c>
      <c r="P123" s="54">
        <v>0</v>
      </c>
      <c r="Q123" s="54">
        <v>0</v>
      </c>
      <c r="S123" s="777"/>
      <c r="T123" s="49">
        <v>5010</v>
      </c>
      <c r="U123" s="49" t="s">
        <v>178</v>
      </c>
      <c r="V123" s="54">
        <v>0</v>
      </c>
      <c r="W123" s="54">
        <v>0</v>
      </c>
      <c r="X123" s="54">
        <v>0</v>
      </c>
      <c r="Y123" s="54">
        <v>0</v>
      </c>
      <c r="AA123" s="777"/>
      <c r="AB123" s="49">
        <v>5010</v>
      </c>
      <c r="AC123" s="49" t="s">
        <v>178</v>
      </c>
      <c r="AD123" s="54">
        <v>0</v>
      </c>
      <c r="AE123" s="54">
        <v>1</v>
      </c>
      <c r="AF123" s="54">
        <v>2</v>
      </c>
      <c r="AG123" s="126">
        <f t="shared" si="58"/>
        <v>2</v>
      </c>
      <c r="AI123" s="777"/>
      <c r="AJ123" s="49">
        <v>5010</v>
      </c>
      <c r="AK123" s="49" t="s">
        <v>178</v>
      </c>
      <c r="AL123" s="54">
        <v>0</v>
      </c>
      <c r="AM123" s="54">
        <v>0</v>
      </c>
      <c r="AN123" s="54">
        <v>0</v>
      </c>
      <c r="AO123" s="54">
        <v>0</v>
      </c>
      <c r="AQ123" s="777"/>
      <c r="AR123" s="49">
        <v>5010</v>
      </c>
      <c r="AS123" s="49" t="s">
        <v>178</v>
      </c>
      <c r="AT123" s="54">
        <v>0</v>
      </c>
      <c r="AU123" s="54">
        <v>0</v>
      </c>
      <c r="AV123" s="54">
        <v>0</v>
      </c>
      <c r="AW123" s="54">
        <v>0</v>
      </c>
      <c r="AY123" s="777"/>
      <c r="AZ123" s="49">
        <v>5010</v>
      </c>
      <c r="BA123" s="49" t="s">
        <v>178</v>
      </c>
      <c r="BB123" s="54">
        <v>0</v>
      </c>
      <c r="BC123" s="54">
        <v>0</v>
      </c>
      <c r="BD123" s="54">
        <v>0</v>
      </c>
      <c r="BE123" s="54">
        <v>0</v>
      </c>
      <c r="BG123" s="777"/>
      <c r="BH123" s="49">
        <v>5010</v>
      </c>
      <c r="BI123" s="49" t="s">
        <v>178</v>
      </c>
      <c r="BJ123" s="54">
        <v>0</v>
      </c>
      <c r="BK123" s="54">
        <v>0</v>
      </c>
      <c r="BL123" s="54">
        <v>0</v>
      </c>
      <c r="BM123" s="54">
        <v>0</v>
      </c>
      <c r="BO123" s="777"/>
      <c r="BP123" s="49">
        <v>5010</v>
      </c>
      <c r="BQ123" s="49" t="s">
        <v>178</v>
      </c>
      <c r="BR123" s="54">
        <v>0</v>
      </c>
      <c r="BS123" s="54">
        <v>0</v>
      </c>
      <c r="BT123" s="54">
        <v>0</v>
      </c>
      <c r="BU123" s="54">
        <v>0</v>
      </c>
    </row>
    <row r="124" spans="1:73" s="9" customFormat="1" x14ac:dyDescent="0.25">
      <c r="A124" s="777"/>
      <c r="B124" s="49">
        <v>5040</v>
      </c>
      <c r="C124" s="49" t="s">
        <v>179</v>
      </c>
      <c r="D124" s="54">
        <f>'1.4 inland shipping'!C103</f>
        <v>0</v>
      </c>
      <c r="E124" s="54">
        <f>'1.4 inland shipping'!D103</f>
        <v>0</v>
      </c>
      <c r="F124" s="54">
        <f>'1.4 inland shipping'!E103</f>
        <v>0</v>
      </c>
      <c r="G124" s="54">
        <f>'1.4 inland shipping'!G103</f>
        <v>0</v>
      </c>
      <c r="H124" s="65" t="s">
        <v>4003</v>
      </c>
      <c r="K124" s="777"/>
      <c r="L124" s="49">
        <v>5040</v>
      </c>
      <c r="M124" s="49" t="s">
        <v>179</v>
      </c>
      <c r="N124" s="54">
        <f>'1.4 inland shipping'!K103</f>
        <v>0</v>
      </c>
      <c r="O124" s="54">
        <f>'1.4 inland shipping'!L103</f>
        <v>0</v>
      </c>
      <c r="P124" s="54">
        <f>'1.4 inland shipping'!M103</f>
        <v>0</v>
      </c>
      <c r="Q124" s="54">
        <f>'1.4 inland shipping'!P103</f>
        <v>0</v>
      </c>
      <c r="S124" s="777"/>
      <c r="T124" s="49">
        <v>5040</v>
      </c>
      <c r="U124" s="49" t="s">
        <v>179</v>
      </c>
      <c r="V124" s="54">
        <f>'1.4 inland shipping'!S103</f>
        <v>0</v>
      </c>
      <c r="W124" s="54">
        <f>'1.4 inland shipping'!T103</f>
        <v>0</v>
      </c>
      <c r="X124" s="54">
        <f>'1.4 inland shipping'!U103</f>
        <v>0</v>
      </c>
      <c r="Y124" s="54">
        <f>'1.4 inland shipping'!Y103</f>
        <v>0</v>
      </c>
      <c r="AA124" s="777"/>
      <c r="AB124" s="49">
        <v>5040</v>
      </c>
      <c r="AC124" s="49" t="s">
        <v>179</v>
      </c>
      <c r="AD124" s="54">
        <f>'1.4 inland shipping'!AA103</f>
        <v>0</v>
      </c>
      <c r="AE124" s="54">
        <f>'1.4 inland shipping'!AB103</f>
        <v>0</v>
      </c>
      <c r="AF124" s="54">
        <f>'1.4 inland shipping'!AC103</f>
        <v>0</v>
      </c>
      <c r="AG124" s="126">
        <f t="shared" si="58"/>
        <v>0</v>
      </c>
      <c r="AI124" s="777"/>
      <c r="AJ124" s="49">
        <v>5040</v>
      </c>
      <c r="AK124" s="49" t="s">
        <v>179</v>
      </c>
      <c r="AL124" s="54">
        <f>'1.4 inland shipping'!AI103</f>
        <v>0</v>
      </c>
      <c r="AM124" s="54">
        <f>'1.4 inland shipping'!AJ103</f>
        <v>0</v>
      </c>
      <c r="AN124" s="54">
        <f>'1.4 inland shipping'!AK103</f>
        <v>0</v>
      </c>
      <c r="AO124" s="54">
        <f>'1.4 inland shipping'!AQ103</f>
        <v>0</v>
      </c>
      <c r="AQ124" s="777"/>
      <c r="AR124" s="49">
        <v>5040</v>
      </c>
      <c r="AS124" s="49" t="s">
        <v>179</v>
      </c>
      <c r="AT124" s="54">
        <f>'1.4 inland shipping'!AQ103</f>
        <v>0</v>
      </c>
      <c r="AU124" s="54">
        <f>'1.4 inland shipping'!AR103</f>
        <v>0</v>
      </c>
      <c r="AV124" s="54">
        <f>'1.4 inland shipping'!AS103</f>
        <v>0</v>
      </c>
      <c r="AW124" s="54">
        <f>'1.4 inland shipping'!AZ103</f>
        <v>0</v>
      </c>
      <c r="AY124" s="777"/>
      <c r="AZ124" s="49">
        <v>5040</v>
      </c>
      <c r="BA124" s="49" t="s">
        <v>179</v>
      </c>
      <c r="BB124" s="54">
        <f>'1.4 inland shipping'!AY103</f>
        <v>0</v>
      </c>
      <c r="BC124" s="54">
        <f>'1.4 inland shipping'!AZ103</f>
        <v>0</v>
      </c>
      <c r="BD124" s="54">
        <f>'1.4 inland shipping'!BA103</f>
        <v>0</v>
      </c>
      <c r="BE124" s="54">
        <f>'1.4 inland shipping'!BI103</f>
        <v>0</v>
      </c>
      <c r="BG124" s="777"/>
      <c r="BH124" s="49">
        <v>5040</v>
      </c>
      <c r="BI124" s="49" t="s">
        <v>179</v>
      </c>
      <c r="BJ124" s="54">
        <f>'1.4 inland shipping'!BG103</f>
        <v>0</v>
      </c>
      <c r="BK124" s="54">
        <f>'1.4 inland shipping'!BH103</f>
        <v>0</v>
      </c>
      <c r="BL124" s="54">
        <f>'1.4 inland shipping'!BI103</f>
        <v>0</v>
      </c>
      <c r="BM124" s="54">
        <f>'1.4 inland shipping'!BR103</f>
        <v>0</v>
      </c>
      <c r="BO124" s="777"/>
      <c r="BP124" s="49">
        <v>5040</v>
      </c>
      <c r="BQ124" s="49" t="s">
        <v>179</v>
      </c>
      <c r="BR124" s="54">
        <f>'1.4 inland shipping'!BO103</f>
        <v>0</v>
      </c>
      <c r="BS124" s="54">
        <f>'1.4 inland shipping'!BP103</f>
        <v>0</v>
      </c>
      <c r="BT124" s="54">
        <f>'1.4 inland shipping'!BQ103</f>
        <v>0</v>
      </c>
      <c r="BU124" s="54">
        <f>'1.4 inland shipping'!CA103</f>
        <v>0</v>
      </c>
    </row>
    <row r="125" spans="1:73" s="9" customFormat="1" x14ac:dyDescent="0.25">
      <c r="A125" s="777"/>
      <c r="B125" s="49">
        <v>7734</v>
      </c>
      <c r="C125" s="49" t="s">
        <v>180</v>
      </c>
      <c r="D125" s="54" t="str">
        <f t="shared" ref="D125:F126" si="59">IF(D10="n/a","n/a",IF(D$69="n/a","n/a",D10*D$69*D$48))</f>
        <v>n/a</v>
      </c>
      <c r="E125" s="54" t="str">
        <f t="shared" si="59"/>
        <v>n/a</v>
      </c>
      <c r="F125" s="54" t="str">
        <f t="shared" si="59"/>
        <v>n/a</v>
      </c>
      <c r="G125" s="54">
        <f>IF(G10="n/a","n/a",IF(G$69="n/a","n/a",G10*G$69*G$48))</f>
        <v>8.0426706787687436</v>
      </c>
      <c r="H125" s="127" t="s">
        <v>3998</v>
      </c>
      <c r="K125" s="777"/>
      <c r="L125" s="49">
        <v>7734</v>
      </c>
      <c r="M125" s="49" t="s">
        <v>180</v>
      </c>
      <c r="N125" s="54">
        <f t="shared" ref="N125:P126" si="60">IF(N10="n/a","n/a",IF(N$69="n/a","n/a",N10*N$69*N$48))</f>
        <v>417.29654654648522</v>
      </c>
      <c r="O125" s="54">
        <f t="shared" si="60"/>
        <v>470.18233552410402</v>
      </c>
      <c r="P125" s="54">
        <f t="shared" si="60"/>
        <v>427.42828060929531</v>
      </c>
      <c r="Q125" s="54">
        <f>IF(Q10="n/a","n/a",IF(Q$69="n/a","n/a",Q10*Q$69*Q$48))</f>
        <v>427.42828060929531</v>
      </c>
      <c r="S125" s="777"/>
      <c r="T125" s="49">
        <v>7734</v>
      </c>
      <c r="U125" s="49" t="s">
        <v>180</v>
      </c>
      <c r="V125" s="54" t="str">
        <f t="shared" ref="V125:X126" si="61">IF(V10="n/a","n/a",IF(V$69="n/a","n/a",V10*V$69*V$48))</f>
        <v>n/a</v>
      </c>
      <c r="W125" s="54" t="str">
        <f t="shared" si="61"/>
        <v>n/a</v>
      </c>
      <c r="X125" s="54" t="str">
        <f t="shared" si="61"/>
        <v>n/a</v>
      </c>
      <c r="Y125" s="54" t="str">
        <f>IF(Y10="n/a","n/a",IF(Y$69="n/a","n/a",Y10*Y$69*Y$48))</f>
        <v>n/a</v>
      </c>
      <c r="AA125" s="777"/>
      <c r="AB125" s="49">
        <v>7734</v>
      </c>
      <c r="AC125" s="49" t="s">
        <v>180</v>
      </c>
      <c r="AD125" s="54">
        <f>IF(AD10="n/a","n/a",IF(AD$70="n/a","n/a",AD10*AD$70*AD$56))</f>
        <v>6.9233350000000069</v>
      </c>
      <c r="AE125" s="54">
        <f t="shared" ref="AE125:AF125" si="62">IF(AE10="n/a","n/a",IF(AE$70="n/a","n/a",AE10*AE$70*AE$56))</f>
        <v>6.8285760000000062</v>
      </c>
      <c r="AF125" s="54">
        <f t="shared" si="62"/>
        <v>10.57939400000001</v>
      </c>
      <c r="AG125" s="126">
        <f t="shared" si="58"/>
        <v>10.57939400000001</v>
      </c>
      <c r="AI125" s="777"/>
      <c r="AJ125" s="49">
        <v>7734</v>
      </c>
      <c r="AK125" s="49" t="s">
        <v>180</v>
      </c>
      <c r="AL125" s="54" t="str">
        <f t="shared" ref="AL125:AN126" si="63">IF(AL10="n/a","n/a",IF(AL$69="n/a","n/a",AL10*AL$69*AL$48))</f>
        <v>n/a</v>
      </c>
      <c r="AM125" s="54" t="str">
        <f t="shared" si="63"/>
        <v>n/a</v>
      </c>
      <c r="AN125" s="54" t="str">
        <f t="shared" si="63"/>
        <v>n/a</v>
      </c>
      <c r="AO125" s="54" t="str">
        <f>IF(AO10="n/a","n/a",IF(AO$69="n/a","n/a",AO10*AO$69*AO$48))</f>
        <v>n/a</v>
      </c>
      <c r="AQ125" s="777"/>
      <c r="AR125" s="49">
        <v>7734</v>
      </c>
      <c r="AS125" s="49" t="s">
        <v>180</v>
      </c>
      <c r="AT125" s="54" t="str">
        <f t="shared" ref="AT125:AV126" si="64">IF(AT10="n/a","n/a",IF(AT$69="n/a","n/a",AT10*AT$69*AT$48))</f>
        <v>n/a</v>
      </c>
      <c r="AU125" s="357">
        <f>IF(AU10="n/a","n/a",IF(AU$69="n/a","n/a",AU10*AW$69*AU$48))</f>
        <v>235.47959079981067</v>
      </c>
      <c r="AV125" s="54">
        <f t="shared" si="64"/>
        <v>210.41938142924749</v>
      </c>
      <c r="AW125" s="54">
        <f>IF(AW10="n/a","n/a",IF(AW$69="n/a","n/a",AW10*AW$69*AW$48))</f>
        <v>210.41938142924749</v>
      </c>
      <c r="AY125" s="777"/>
      <c r="AZ125" s="49">
        <v>7734</v>
      </c>
      <c r="BA125" s="49" t="s">
        <v>180</v>
      </c>
      <c r="BB125" s="54" t="str">
        <f t="shared" ref="BB125:BD126" si="65">IF(BB10="n/a","n/a",IF(BB$69="n/a","n/a",BB10*BB$69*BB$48))</f>
        <v>n/a</v>
      </c>
      <c r="BC125" s="54" t="str">
        <f t="shared" si="65"/>
        <v>n/a</v>
      </c>
      <c r="BD125" s="54" t="str">
        <f t="shared" si="65"/>
        <v>n/a</v>
      </c>
      <c r="BE125" s="54" t="str">
        <f>IF(BE10="n/a","n/a",IF(BE$69="n/a","n/a",BE10*BE$69*BE$48))</f>
        <v>n/a</v>
      </c>
      <c r="BG125" s="777"/>
      <c r="BH125" s="49">
        <v>7734</v>
      </c>
      <c r="BI125" s="49" t="s">
        <v>180</v>
      </c>
      <c r="BJ125" s="54">
        <f t="shared" ref="BJ125:BL126" si="66">IF(BJ10="n/a","n/a",IF(BJ$69="n/a","n/a",BJ10*BJ$69*BJ$48))</f>
        <v>0.38117739130434775</v>
      </c>
      <c r="BK125" s="54" t="str">
        <f t="shared" si="66"/>
        <v>n/a</v>
      </c>
      <c r="BL125" s="54">
        <f t="shared" si="66"/>
        <v>0.5409212180746561</v>
      </c>
      <c r="BM125" s="54">
        <f>IF(BM10="n/a","n/a",IF(BM$69="n/a","n/a",BM10*BM$69*BM$48))</f>
        <v>0.5409212180746561</v>
      </c>
      <c r="BO125" s="777"/>
      <c r="BP125" s="49">
        <v>7734</v>
      </c>
      <c r="BQ125" s="49" t="s">
        <v>180</v>
      </c>
      <c r="BR125" s="54" t="str">
        <f t="shared" ref="BR125:BT126" si="67">IF(BR10="n/a","n/a",IF(BR$69="n/a","n/a",BR10*BR$69*BR$48))</f>
        <v>n/a</v>
      </c>
      <c r="BS125" s="54">
        <f t="shared" si="67"/>
        <v>43.725225903614465</v>
      </c>
      <c r="BT125" s="54">
        <f t="shared" si="67"/>
        <v>31.335132161361951</v>
      </c>
      <c r="BU125" s="54">
        <f>IF(BU10="n/a","n/a",IF(BU$69="n/a","n/a",BU10*BU$69*BU$48))</f>
        <v>31.335132161361951</v>
      </c>
    </row>
    <row r="126" spans="1:73" s="9" customFormat="1" x14ac:dyDescent="0.25">
      <c r="A126" s="777" t="s">
        <v>176</v>
      </c>
      <c r="B126" s="49">
        <v>5222</v>
      </c>
      <c r="C126" s="49" t="s">
        <v>181</v>
      </c>
      <c r="D126" s="54" t="str">
        <f t="shared" si="59"/>
        <v>n/a</v>
      </c>
      <c r="E126" s="54" t="str">
        <f t="shared" si="59"/>
        <v>n/a</v>
      </c>
      <c r="F126" s="54" t="str">
        <f t="shared" si="59"/>
        <v>n/a</v>
      </c>
      <c r="G126" s="54">
        <f>IF(G11="n/a","n/a",IF(G$69="n/a","n/a",G11*G$69*G$48))</f>
        <v>286.77673441199681</v>
      </c>
      <c r="H126" s="127" t="s">
        <v>3998</v>
      </c>
      <c r="K126" s="777" t="s">
        <v>176</v>
      </c>
      <c r="L126" s="49">
        <v>5222</v>
      </c>
      <c r="M126" s="49" t="s">
        <v>181</v>
      </c>
      <c r="N126" s="54">
        <f t="shared" si="60"/>
        <v>1050.640600735388</v>
      </c>
      <c r="O126" s="54">
        <f t="shared" si="60"/>
        <v>838.64823553565247</v>
      </c>
      <c r="P126" s="54">
        <f t="shared" si="60"/>
        <v>902.25096669848472</v>
      </c>
      <c r="Q126" s="54">
        <f>IF(Q11="n/a","n/a",IF(Q$69="n/a","n/a",Q11*Q$69*Q$48))</f>
        <v>902.25096669848472</v>
      </c>
      <c r="S126" s="777" t="s">
        <v>176</v>
      </c>
      <c r="T126" s="49">
        <v>5222</v>
      </c>
      <c r="U126" s="49" t="s">
        <v>181</v>
      </c>
      <c r="V126" s="54" t="str">
        <f t="shared" si="61"/>
        <v>n/a</v>
      </c>
      <c r="W126" s="54" t="str">
        <f t="shared" si="61"/>
        <v>n/a</v>
      </c>
      <c r="X126" s="54" t="str">
        <f t="shared" si="61"/>
        <v>n/a</v>
      </c>
      <c r="Y126" s="54" t="str">
        <f>IF(Y11="n/a","n/a",IF(Y$69="n/a","n/a",Y11*Y$69*Y$48))</f>
        <v>n/a</v>
      </c>
      <c r="AA126" s="777" t="s">
        <v>176</v>
      </c>
      <c r="AB126" s="49">
        <v>5222</v>
      </c>
      <c r="AC126" s="49" t="s">
        <v>181</v>
      </c>
      <c r="AD126" s="54">
        <f>IF(AD11="n/a","n/a",IF(AD$70="n/a","n/a",AD11*AD$70*AD$56))</f>
        <v>10.842430000000007</v>
      </c>
      <c r="AE126" s="54">
        <f t="shared" ref="AE126:AF126" si="68">IF(AE11="n/a","n/a",IF(AE$70="n/a","n/a",AE11*AE$70*AE$56))</f>
        <v>11.119344000000011</v>
      </c>
      <c r="AF126" s="54">
        <f t="shared" si="68"/>
        <v>15.236256000000012</v>
      </c>
      <c r="AG126" s="126">
        <f t="shared" si="58"/>
        <v>15.236256000000012</v>
      </c>
      <c r="AI126" s="777" t="s">
        <v>176</v>
      </c>
      <c r="AJ126" s="49">
        <v>5222</v>
      </c>
      <c r="AK126" s="49" t="s">
        <v>181</v>
      </c>
      <c r="AL126" s="54" t="str">
        <f t="shared" si="63"/>
        <v>n/a</v>
      </c>
      <c r="AM126" s="54" t="str">
        <f t="shared" si="63"/>
        <v>n/a</v>
      </c>
      <c r="AN126" s="54" t="str">
        <f t="shared" si="63"/>
        <v>n/a</v>
      </c>
      <c r="AO126" s="54" t="str">
        <f>IF(AO11="n/a","n/a",IF(AO$69="n/a","n/a",AO11*AO$69*AO$48))</f>
        <v>n/a</v>
      </c>
      <c r="AQ126" s="777" t="s">
        <v>176</v>
      </c>
      <c r="AR126" s="49">
        <v>5222</v>
      </c>
      <c r="AS126" s="49" t="s">
        <v>181</v>
      </c>
      <c r="AT126" s="54" t="str">
        <f t="shared" si="64"/>
        <v>n/a</v>
      </c>
      <c r="AU126" s="357">
        <f>IF(AU11="n/a","n/a",IF(AU$69="n/a","n/a",AU11*AW$69*AU$48))</f>
        <v>375.92118724088971</v>
      </c>
      <c r="AV126" s="54">
        <f t="shared" si="64"/>
        <v>335.83117629910072</v>
      </c>
      <c r="AW126" s="54">
        <f>IF(AW11="n/a","n/a",IF(AW$69="n/a","n/a",AW11*AW$69*AW$48))</f>
        <v>335.83117629910072</v>
      </c>
      <c r="AY126" s="777" t="s">
        <v>176</v>
      </c>
      <c r="AZ126" s="49">
        <v>5222</v>
      </c>
      <c r="BA126" s="49" t="s">
        <v>181</v>
      </c>
      <c r="BB126" s="54" t="str">
        <f t="shared" si="65"/>
        <v>n/a</v>
      </c>
      <c r="BC126" s="54" t="str">
        <f t="shared" si="65"/>
        <v>n/a</v>
      </c>
      <c r="BD126" s="54" t="str">
        <f t="shared" si="65"/>
        <v>n/a</v>
      </c>
      <c r="BE126" s="54" t="str">
        <f>IF(BE11="n/a","n/a",IF(BE$69="n/a","n/a",BE11*BE$69*BE$48))</f>
        <v>n/a</v>
      </c>
      <c r="BG126" s="777" t="s">
        <v>176</v>
      </c>
      <c r="BH126" s="49">
        <v>5222</v>
      </c>
      <c r="BI126" s="49" t="s">
        <v>181</v>
      </c>
      <c r="BJ126" s="54">
        <f t="shared" si="66"/>
        <v>102.42781043478259</v>
      </c>
      <c r="BK126" s="54" t="str">
        <f t="shared" si="66"/>
        <v>n/a</v>
      </c>
      <c r="BL126" s="54">
        <f t="shared" si="66"/>
        <v>100.95556915520628</v>
      </c>
      <c r="BM126" s="54">
        <f>IF(BM11="n/a","n/a",IF(BM$69="n/a","n/a",BM11*BM$69*BM$48))</f>
        <v>100.95556915520628</v>
      </c>
      <c r="BO126" s="777" t="s">
        <v>176</v>
      </c>
      <c r="BP126" s="49">
        <v>5222</v>
      </c>
      <c r="BQ126" s="49" t="s">
        <v>181</v>
      </c>
      <c r="BR126" s="54">
        <f t="shared" si="67"/>
        <v>980.75259296076547</v>
      </c>
      <c r="BS126" s="54">
        <f t="shared" si="67"/>
        <v>1018.4665753618503</v>
      </c>
      <c r="BT126" s="54">
        <f t="shared" si="67"/>
        <v>901.65388245743884</v>
      </c>
      <c r="BU126" s="54">
        <f>IF(BU11="n/a","n/a",IF(BU$69="n/a","n/a",BU11*BU$69*BU$48))</f>
        <v>901.65388245743884</v>
      </c>
    </row>
    <row r="127" spans="1:73" s="9" customFormat="1" x14ac:dyDescent="0.25">
      <c r="A127" s="777"/>
      <c r="B127" s="49">
        <v>5224</v>
      </c>
      <c r="C127" s="49" t="s">
        <v>182</v>
      </c>
      <c r="D127" s="54" t="str">
        <f>IF(D12="n/a","n/a",IF(D$69="n/a","n/a",D12*D$69*D$48*D$79))</f>
        <v>n/a</v>
      </c>
      <c r="E127" s="54" t="str">
        <f>IF(E12="n/a","n/a",IF(E$69="n/a","n/a",E12*E$69*E$48*E$79))</f>
        <v>n/a</v>
      </c>
      <c r="F127" s="54" t="str">
        <f>IF(F12="n/a","n/a",IF(F$69="n/a","n/a",F12*F$69*F$48*F$79))</f>
        <v>n/a</v>
      </c>
      <c r="G127" s="54">
        <f>IF(G12="n/a","n/a",IF(G$69="n/a","n/a",G12*G$69*G$48*G$79))</f>
        <v>204.46555248618782</v>
      </c>
      <c r="H127" s="127" t="s">
        <v>4025</v>
      </c>
      <c r="K127" s="777"/>
      <c r="L127" s="49">
        <v>5224</v>
      </c>
      <c r="M127" s="49" t="s">
        <v>182</v>
      </c>
      <c r="N127" s="54">
        <f>IF(N12="n/a","n/a",IF(N$69="n/a","n/a",N12*N$69*N$48*N$79))</f>
        <v>172.5009861923244</v>
      </c>
      <c r="O127" s="54">
        <f>IF(O12="n/a","n/a",IF(O$69="n/a","n/a",O12*O$69*O$48*O$79))</f>
        <v>128.22419163897194</v>
      </c>
      <c r="P127" s="54">
        <f>IF(P12="n/a","n/a",IF(P$69="n/a","n/a",P12*P$69*P$48*P$79))</f>
        <v>165.04055103453837</v>
      </c>
      <c r="Q127" s="54">
        <f>IF(Q12="n/a","n/a",IF(Q$69="n/a","n/a",Q12*Q$69*Q$48*Q$79))</f>
        <v>165.04055103453837</v>
      </c>
      <c r="S127" s="777"/>
      <c r="T127" s="49">
        <v>5224</v>
      </c>
      <c r="U127" s="49" t="s">
        <v>182</v>
      </c>
      <c r="V127" s="54" t="str">
        <f>IF(V12="n/a","n/a",IF(V$69="n/a","n/a",V12*V$69*V$48*V$79))</f>
        <v>n/a</v>
      </c>
      <c r="W127" s="54" t="str">
        <f>IF(W12="n/a","n/a",IF(W$69="n/a","n/a",W12*W$69*W$48*W$79))</f>
        <v>n/a</v>
      </c>
      <c r="X127" s="54" t="str">
        <f>IF(X12="n/a","n/a",IF(X$69="n/a","n/a",X12*X$69*X$48*X$79))</f>
        <v>n/a</v>
      </c>
      <c r="Y127" s="54" t="str">
        <f>IF(Y12="n/a","n/a",IF(Y$69="n/a","n/a",Y12*Y$69*Y$48*Y$79))</f>
        <v>n/a</v>
      </c>
      <c r="AA127" s="777"/>
      <c r="AB127" s="49">
        <v>5224</v>
      </c>
      <c r="AC127" s="49" t="s">
        <v>182</v>
      </c>
      <c r="AD127" s="54">
        <f>IF(AD12="n/a","n/a",IF(AD$70="n/a","n/a",AD12*AD$70*AD$56*AD$79))</f>
        <v>2.3570500000000019</v>
      </c>
      <c r="AE127" s="54">
        <f t="shared" ref="AE127:AF127" si="69">IF(AE12="n/a","n/a",IF(AE$70="n/a","n/a",AE12*AE$70*AE$56*AE$79))</f>
        <v>2.211120000000002</v>
      </c>
      <c r="AF127" s="54">
        <f t="shared" si="69"/>
        <v>2.9733200000000024</v>
      </c>
      <c r="AG127" s="126">
        <f t="shared" si="58"/>
        <v>2.9733200000000024</v>
      </c>
      <c r="AI127" s="777"/>
      <c r="AJ127" s="49">
        <v>5224</v>
      </c>
      <c r="AK127" s="49" t="s">
        <v>182</v>
      </c>
      <c r="AL127" s="54">
        <f>IF(AL12="n/a","n/a",IF(AL$69="n/a","n/a",AL12*AL$69*AL$48*AL$79))</f>
        <v>177.29043271617502</v>
      </c>
      <c r="AM127" s="54">
        <f>IF(AM12="n/a","n/a",IF(AM$69="n/a","n/a",AM12*AM$69*AM$48*AM$79))</f>
        <v>131.03554645064804</v>
      </c>
      <c r="AN127" s="54">
        <f>IF(AN12="n/a","n/a",IF(AN$69="n/a","n/a",AN12*AN$69*AN$48*AN$79))</f>
        <v>203.4756258553727</v>
      </c>
      <c r="AO127" s="54">
        <f>IF(AO12="n/a","n/a",IF(AO$69="n/a","n/a",AO12*AO$69*AO$48*AO$79))</f>
        <v>203.4756258553727</v>
      </c>
      <c r="AQ127" s="777"/>
      <c r="AR127" s="49">
        <v>5224</v>
      </c>
      <c r="AS127" s="49" t="s">
        <v>182</v>
      </c>
      <c r="AT127" s="54" t="str">
        <f>IF(AT12="n/a","n/a",IF(AT$69="n/a","n/a",AT12*AT$69*AT$48*AT$79))</f>
        <v>n/a</v>
      </c>
      <c r="AU127" s="357">
        <f>IF(AU12="n/a","n/a",IF(AU$69="n/a","n/a",AU12*AW$69*AU$48*AU$79))</f>
        <v>239.94152660444863</v>
      </c>
      <c r="AV127" s="54">
        <f>IF(AV12="n/a","n/a",IF(AV$69="n/a","n/a",AV12*AV$69*AV$48*AV$79))</f>
        <v>299.28866805035489</v>
      </c>
      <c r="AW127" s="54">
        <f>IF(AW12="n/a","n/a",IF(AW$69="n/a","n/a",AW12*AW$69*AW$48*AW$79))</f>
        <v>299.28866805035489</v>
      </c>
      <c r="AY127" s="777"/>
      <c r="AZ127" s="49">
        <v>5224</v>
      </c>
      <c r="BA127" s="49" t="s">
        <v>182</v>
      </c>
      <c r="BB127" s="54" t="str">
        <f>IF(BB12="n/a","n/a",IF(BB$69="n/a","n/a",BB12*BB$69*BB$48*BB$79))</f>
        <v>n/a</v>
      </c>
      <c r="BC127" s="54" t="str">
        <f>IF(BC12="n/a","n/a",IF(BC$69="n/a","n/a",BC12*BC$69*BC$48*BC$79))</f>
        <v>n/a</v>
      </c>
      <c r="BD127" s="54" t="str">
        <f>IF(BD12="n/a","n/a",IF(BD$69="n/a","n/a",BD12*BD$69*BD$48*BD$79))</f>
        <v>n/a</v>
      </c>
      <c r="BE127" s="54" t="str">
        <f>IF(BE12="n/a","n/a",IF(BE$69="n/a","n/a",BE12*BE$69*BE$48*BE$79))</f>
        <v>n/a</v>
      </c>
      <c r="BG127" s="777"/>
      <c r="BH127" s="49">
        <v>5224</v>
      </c>
      <c r="BI127" s="49" t="s">
        <v>182</v>
      </c>
      <c r="BJ127" s="54">
        <f>IF(BJ12="n/a","n/a",IF(BJ$69="n/a","n/a",BJ12*BJ$69*BJ$48*BJ$79))</f>
        <v>29.922425217391304</v>
      </c>
      <c r="BK127" s="54" t="str">
        <f>IF(BK12="n/a","n/a",IF(BK$69="n/a","n/a",BK12*BK$69*BK$48*BK$79))</f>
        <v>n/a</v>
      </c>
      <c r="BL127" s="54">
        <f>IF(BL12="n/a","n/a",IF(BL$69="n/a","n/a",BL12*BL$69*BL$48*BL$79))</f>
        <v>23.25961237721021</v>
      </c>
      <c r="BM127" s="54">
        <f>IF(BM12="n/a","n/a",IF(BM$69="n/a","n/a",BM12*BM$69*BM$48*BM$79))</f>
        <v>23.25961237721021</v>
      </c>
      <c r="BO127" s="777"/>
      <c r="BP127" s="49">
        <v>5224</v>
      </c>
      <c r="BQ127" s="49" t="s">
        <v>182</v>
      </c>
      <c r="BR127" s="54">
        <f>IF(BR12="n/a","n/a",IF(BR$69="n/a","n/a",BR12*BR$69*BR$48*BR$79))</f>
        <v>130.83587338075861</v>
      </c>
      <c r="BS127" s="54">
        <f>IF(BS12="n/a","n/a",IF(BS$69="n/a","n/a",BS12*BS$69*BS$48*BS$79))</f>
        <v>120.4854259319156</v>
      </c>
      <c r="BT127" s="54">
        <f>IF(BT12="n/a","n/a",IF(BT$69="n/a","n/a",BT12*BT$69*BT$48*BT$79))</f>
        <v>112.60283898038489</v>
      </c>
      <c r="BU127" s="54">
        <f>IF(BU12="n/a","n/a",IF(BU$69="n/a","n/a",BU12*BU$69*BU$48*BU$79))</f>
        <v>112.60283898038489</v>
      </c>
    </row>
    <row r="128" spans="1:73" s="9" customFormat="1" x14ac:dyDescent="0.25">
      <c r="A128" s="777"/>
      <c r="B128" s="49">
        <v>5210</v>
      </c>
      <c r="C128" s="49" t="s">
        <v>183</v>
      </c>
      <c r="D128" s="54" t="str">
        <f>IF(D13="n/a","n/a",IF(D$69="n/a","n/a",D13*D$69*D$48*D$83))</f>
        <v>n/a</v>
      </c>
      <c r="E128" s="54" t="str">
        <f>IF(E13="n/a","n/a",IF(E$69="n/a","n/a",E13*E$69*E$48*E$83))</f>
        <v>n/a</v>
      </c>
      <c r="F128" s="54" t="str">
        <f>IF(F13="n/a","n/a",IF(F$69="n/a","n/a",F13*F$69*F$48*F$83))</f>
        <v>n/a</v>
      </c>
      <c r="G128" s="54">
        <f>IF(G13="n/a","n/a",IF(G$69="n/a","n/a",G13*G$69*G$48*G$83))</f>
        <v>155.55332724940806</v>
      </c>
      <c r="H128" s="127" t="s">
        <v>4026</v>
      </c>
      <c r="K128" s="777"/>
      <c r="L128" s="49">
        <v>5210</v>
      </c>
      <c r="M128" s="49" t="s">
        <v>183</v>
      </c>
      <c r="N128" s="54">
        <f>IF(N13="n/a","n/a",IF(N$69="n/a","n/a",N13*N$69*N$48*N$83))</f>
        <v>282.08314040293135</v>
      </c>
      <c r="O128" s="54">
        <f>IF(O13="n/a","n/a",IF(O$69="n/a","n/a",O13*O$69*O$48*O$83))</f>
        <v>368.6546632799969</v>
      </c>
      <c r="P128" s="54">
        <f>IF(P13="n/a","n/a",IF(P$69="n/a","n/a",P13*P$69*P$48*P$83))</f>
        <v>357.39619835710732</v>
      </c>
      <c r="Q128" s="54">
        <f>IF(Q13="n/a","n/a",IF(Q$69="n/a","n/a",Q13*Q$69*Q$48*Q$83))</f>
        <v>357.39619835710732</v>
      </c>
      <c r="S128" s="777"/>
      <c r="T128" s="49">
        <v>5210</v>
      </c>
      <c r="U128" s="49" t="s">
        <v>183</v>
      </c>
      <c r="V128" s="54" t="str">
        <f>IF(V13="n/a","n/a",IF(V$69="n/a","n/a",V13*V$69*V$48*V$83))</f>
        <v>n/a</v>
      </c>
      <c r="W128" s="54" t="str">
        <f>IF(W13="n/a","n/a",IF(W$69="n/a","n/a",W13*W$69*W$48*W$83))</f>
        <v>n/a</v>
      </c>
      <c r="X128" s="54" t="str">
        <f>IF(X13="n/a","n/a",IF(X$69="n/a","n/a",X13*X$69*X$48*X$83))</f>
        <v>n/a</v>
      </c>
      <c r="Y128" s="54" t="str">
        <f>IF(Y13="n/a","n/a",IF(Y$69="n/a","n/a",Y13*Y$69*Y$48*Y$83))</f>
        <v>n/a</v>
      </c>
      <c r="AA128" s="777"/>
      <c r="AB128" s="49">
        <v>5210</v>
      </c>
      <c r="AC128" s="49" t="s">
        <v>183</v>
      </c>
      <c r="AD128" s="54">
        <f>IF(AD13="n/a","n/a",IF(AD$70="n/a","n/a",AD13*AD$70*AD$56*AD$82))</f>
        <v>4.6342000000000034</v>
      </c>
      <c r="AE128" s="54">
        <f t="shared" ref="AE128:AF128" si="70">IF(AE13="n/a","n/a",IF(AE$70="n/a","n/a",AE13*AE$70*AE$56*AE$82))</f>
        <v>4.6453440000000041</v>
      </c>
      <c r="AF128" s="54">
        <f t="shared" si="70"/>
        <v>4.837672000000004</v>
      </c>
      <c r="AG128" s="126">
        <f t="shared" si="58"/>
        <v>4.837672000000004</v>
      </c>
      <c r="AI128" s="777"/>
      <c r="AJ128" s="49">
        <v>5210</v>
      </c>
      <c r="AK128" s="49" t="s">
        <v>183</v>
      </c>
      <c r="AL128" s="54">
        <f>IF(AL13="n/a","n/a",IF(AL$69="n/a","n/a",AL13*AL$69*AL$48*AL$83))</f>
        <v>237.02207264496445</v>
      </c>
      <c r="AM128" s="54">
        <f>IF(AM13="n/a","n/a",IF(AM$69="n/a","n/a",AM13*AM$69*AM$48*AM$83))</f>
        <v>176.76051149551347</v>
      </c>
      <c r="AN128" s="54">
        <f>IF(AN13="n/a","n/a",IF(AN$69="n/a","n/a",AN13*AN$69*AN$48*AN$83))</f>
        <v>256.89234032735345</v>
      </c>
      <c r="AO128" s="54">
        <f>IF(AO13="n/a","n/a",IF(AO$69="n/a","n/a",AO13*AO$69*AO$48*AO$83))</f>
        <v>256.89234032735345</v>
      </c>
      <c r="AQ128" s="777"/>
      <c r="AR128" s="49">
        <v>5210</v>
      </c>
      <c r="AS128" s="49" t="s">
        <v>183</v>
      </c>
      <c r="AT128" s="54">
        <f>IF(AT13="n/a","n/a",IF(AT$69="n/a","n/a",AT13*AT$69*AT$48*AT$83))</f>
        <v>757.47060036789503</v>
      </c>
      <c r="AU128" s="357">
        <f>IF(AU13="n/a","n/a",IF(AU$69="n/a","n/a",AU13*AW$69*AU$48*AU$83))</f>
        <v>973.47386664647422</v>
      </c>
      <c r="AV128" s="54">
        <f>IF(AV13="n/a","n/a",IF(AV$69="n/a","n/a",AV13*AV$69*AV$48*AV$83))</f>
        <v>1121.4031827929957</v>
      </c>
      <c r="AW128" s="54">
        <f>IF(AW13="n/a","n/a",IF(AW$69="n/a","n/a",AW13*AW$69*AW$48*AW$83))</f>
        <v>1121.4031827929957</v>
      </c>
      <c r="AY128" s="777"/>
      <c r="AZ128" s="49">
        <v>5210</v>
      </c>
      <c r="BA128" s="49" t="s">
        <v>183</v>
      </c>
      <c r="BB128" s="54" t="str">
        <f>IF(BB13="n/a","n/a",IF(BB$69="n/a","n/a",BB13*BB$69*BB$48*BB$83))</f>
        <v>n/a</v>
      </c>
      <c r="BC128" s="54" t="str">
        <f>IF(BC13="n/a","n/a",IF(BC$69="n/a","n/a",BC13*BC$69*BC$48*BC$83))</f>
        <v>n/a</v>
      </c>
      <c r="BD128" s="54" t="str">
        <f>IF(BD13="n/a","n/a",IF(BD$69="n/a","n/a",BD13*BD$69*BD$48*BD$83))</f>
        <v>n/a</v>
      </c>
      <c r="BE128" s="54" t="str">
        <f>IF(BE13="n/a","n/a",IF(BE$69="n/a","n/a",BE13*BE$69*BE$48*BE$83))</f>
        <v>n/a</v>
      </c>
      <c r="BG128" s="777"/>
      <c r="BH128" s="49">
        <v>5210</v>
      </c>
      <c r="BI128" s="49" t="s">
        <v>183</v>
      </c>
      <c r="BJ128" s="54">
        <f>IF(BJ13="n/a","n/a",IF(BJ$69="n/a","n/a",BJ13*BJ$69*BJ$48*BJ$83))</f>
        <v>36.593029565217385</v>
      </c>
      <c r="BK128" s="54" t="str">
        <f>IF(BK13="n/a","n/a",IF(BK$69="n/a","n/a",BK13*BK$69*BK$48*BK$83))</f>
        <v>n/a</v>
      </c>
      <c r="BL128" s="54">
        <f>IF(BL13="n/a","n/a",IF(BL$69="n/a","n/a",BL13*BL$69*BL$48*BL$83))</f>
        <v>39.806884184675837</v>
      </c>
      <c r="BM128" s="54">
        <f>IF(BM13="n/a","n/a",IF(BM$69="n/a","n/a",BM13*BM$69*BM$48*BM$83))</f>
        <v>39.806884184675837</v>
      </c>
      <c r="BO128" s="777"/>
      <c r="BP128" s="49">
        <v>5210</v>
      </c>
      <c r="BQ128" s="49" t="s">
        <v>183</v>
      </c>
      <c r="BR128" s="54">
        <f>IF(BR13="n/a","n/a",IF(BR$69="n/a","n/a",BR13*BR$69*BR$48*BR$83))</f>
        <v>1206.573588891305</v>
      </c>
      <c r="BS128" s="54">
        <f>IF(BS13="n/a","n/a",IF(BS$69="n/a","n/a",BS13*BS$69*BS$48*BS$83))</f>
        <v>930.99516227662355</v>
      </c>
      <c r="BT128" s="54">
        <f>IF(BT13="n/a","n/a",IF(BT$69="n/a","n/a",BT13*BT$69*BT$48*BT$83))</f>
        <v>1054.7347303571428</v>
      </c>
      <c r="BU128" s="54">
        <f>IF(BU13="n/a","n/a",IF(BU$69="n/a","n/a",BU13*BU$69*BU$48*BU$83))</f>
        <v>1054.7347303571428</v>
      </c>
    </row>
    <row r="129" spans="1:73" s="9" customFormat="1" x14ac:dyDescent="0.25">
      <c r="A129" s="776" t="s">
        <v>73</v>
      </c>
      <c r="B129" s="776"/>
      <c r="C129" s="776"/>
      <c r="D129" s="128">
        <f>SUM(D122:D128)</f>
        <v>0</v>
      </c>
      <c r="E129" s="128">
        <f>SUM(E122:E128)</f>
        <v>82.158199999999994</v>
      </c>
      <c r="F129" s="128">
        <f>SUM(F122:F128)</f>
        <v>0</v>
      </c>
      <c r="G129" s="128">
        <f>SUM(G122:G128)</f>
        <v>740.1107848263614</v>
      </c>
      <c r="K129" s="776" t="s">
        <v>73</v>
      </c>
      <c r="L129" s="776"/>
      <c r="M129" s="776"/>
      <c r="N129" s="128">
        <f>SUM(N122:N128)</f>
        <v>5892.0584738771295</v>
      </c>
      <c r="O129" s="128">
        <f>SUM(O122:O128)</f>
        <v>6008.8202259787258</v>
      </c>
      <c r="P129" s="128">
        <f>SUM(P122:P128)</f>
        <v>5696.4379966994256</v>
      </c>
      <c r="Q129" s="128">
        <f>SUM(Q122:Q128)</f>
        <v>5696.4379966994256</v>
      </c>
      <c r="S129" s="776" t="s">
        <v>73</v>
      </c>
      <c r="T129" s="776"/>
      <c r="U129" s="776"/>
      <c r="V129" s="128">
        <f>SUM(V122:V128)</f>
        <v>782.38439999999991</v>
      </c>
      <c r="W129" s="128">
        <f>SUM(W122:W128)</f>
        <v>696.15480000000002</v>
      </c>
      <c r="X129" s="128">
        <f>SUM(X122:X128)</f>
        <v>538.44479999999999</v>
      </c>
      <c r="Y129" s="128">
        <f>SUM(Y122:Y128)</f>
        <v>538.44479999999999</v>
      </c>
      <c r="AA129" s="776" t="s">
        <v>73</v>
      </c>
      <c r="AB129" s="776"/>
      <c r="AC129" s="776"/>
      <c r="AD129" s="128">
        <f>SUM(AD122:AD128)</f>
        <v>204.84221500000018</v>
      </c>
      <c r="AE129" s="128">
        <f>SUM(AE122:AE128)</f>
        <v>173.12118400000011</v>
      </c>
      <c r="AF129" s="128">
        <f>SUM(AF122:AF128)</f>
        <v>215.53994200000017</v>
      </c>
      <c r="AG129" s="128">
        <f>SUM(AG122:AG128)</f>
        <v>215.53994200000017</v>
      </c>
      <c r="AI129" s="776" t="s">
        <v>73</v>
      </c>
      <c r="AJ129" s="776"/>
      <c r="AK129" s="776"/>
      <c r="AL129" s="128">
        <f>SUM(AL122:AL128)</f>
        <v>569.03240536113947</v>
      </c>
      <c r="AM129" s="128">
        <f>SUM(AM122:AM128)</f>
        <v>433.72175794616152</v>
      </c>
      <c r="AN129" s="128">
        <f>SUM(AN122:AN128)</f>
        <v>649.08026618272606</v>
      </c>
      <c r="AO129" s="128">
        <f>SUM(AO122:AO128)</f>
        <v>649.08026618272606</v>
      </c>
      <c r="AQ129" s="776" t="s">
        <v>73</v>
      </c>
      <c r="AR129" s="776"/>
      <c r="AS129" s="776"/>
      <c r="AT129" s="128">
        <f>SUM(AT122:AT128)</f>
        <v>1524.5598003678951</v>
      </c>
      <c r="AU129" s="128">
        <f>SUM(AU122:AU128)</f>
        <v>1700.6497712916232</v>
      </c>
      <c r="AV129" s="128">
        <f>SUM(AV122:AV128)</f>
        <v>3048.9968085716987</v>
      </c>
      <c r="AW129" s="128">
        <f>SUM(AW122:AW128)</f>
        <v>3048.9968085716987</v>
      </c>
      <c r="AY129" s="776" t="s">
        <v>73</v>
      </c>
      <c r="AZ129" s="776"/>
      <c r="BA129" s="776"/>
      <c r="BB129" s="128">
        <f>SUM(BB122:BB128)</f>
        <v>0</v>
      </c>
      <c r="BC129" s="128">
        <f>SUM(BC122:BC128)</f>
        <v>0</v>
      </c>
      <c r="BD129" s="128">
        <f>SUM(BD122:BD128)</f>
        <v>0</v>
      </c>
      <c r="BE129" s="128">
        <f>SUM(BE122:BE128)</f>
        <v>0</v>
      </c>
      <c r="BG129" s="776" t="s">
        <v>73</v>
      </c>
      <c r="BH129" s="776"/>
      <c r="BI129" s="776"/>
      <c r="BJ129" s="128">
        <f>SUM(BJ122:BJ128)</f>
        <v>231.94644260869563</v>
      </c>
      <c r="BK129" s="128">
        <f>SUM(BK122:BK128)</f>
        <v>38.302199999999999</v>
      </c>
      <c r="BL129" s="128">
        <f>SUM(BL122:BL128)</f>
        <v>189.59288693516697</v>
      </c>
      <c r="BM129" s="128">
        <f>SUM(BM122:BM128)</f>
        <v>189.59288693516697</v>
      </c>
      <c r="BO129" s="776" t="s">
        <v>73</v>
      </c>
      <c r="BP129" s="776"/>
      <c r="BQ129" s="776"/>
      <c r="BR129" s="128">
        <f>SUM(BR122:BR128)</f>
        <v>3703.6020552328291</v>
      </c>
      <c r="BS129" s="128">
        <f>SUM(BS122:BS128)</f>
        <v>3150.5848894740038</v>
      </c>
      <c r="BT129" s="128">
        <f>SUM(BT122:BT128)</f>
        <v>3223.2380839563289</v>
      </c>
      <c r="BU129" s="128">
        <f>SUM(BU122:BU128)</f>
        <v>3223.2380839563289</v>
      </c>
    </row>
    <row r="130" spans="1:73" s="9" customFormat="1" x14ac:dyDescent="0.25">
      <c r="AI130" s="51"/>
    </row>
    <row r="131" spans="1:73" s="9" customFormat="1" x14ac:dyDescent="0.25">
      <c r="AI131" s="51"/>
    </row>
    <row r="132" spans="1:73" s="9" customFormat="1" x14ac:dyDescent="0.25">
      <c r="AI132" s="51"/>
    </row>
    <row r="133" spans="1:73" s="9" customFormat="1" x14ac:dyDescent="0.25">
      <c r="AI133" s="51"/>
    </row>
    <row r="134" spans="1:73" s="9" customFormat="1" x14ac:dyDescent="0.25">
      <c r="A134" s="48" t="s">
        <v>186</v>
      </c>
      <c r="B134" s="12" t="s">
        <v>184</v>
      </c>
      <c r="C134" s="12"/>
      <c r="D134" s="12">
        <v>2008</v>
      </c>
      <c r="E134" s="12">
        <v>2009</v>
      </c>
      <c r="F134" s="12">
        <v>2010</v>
      </c>
      <c r="G134" s="162" t="s">
        <v>4201</v>
      </c>
      <c r="H134" s="12" t="s">
        <v>3995</v>
      </c>
      <c r="K134" s="48" t="s">
        <v>186</v>
      </c>
      <c r="L134" s="12" t="s">
        <v>184</v>
      </c>
      <c r="M134" s="12"/>
      <c r="N134" s="12">
        <v>2008</v>
      </c>
      <c r="O134" s="12">
        <v>2009</v>
      </c>
      <c r="P134" s="12">
        <v>2010</v>
      </c>
      <c r="Q134" s="162" t="s">
        <v>4201</v>
      </c>
      <c r="S134" s="48" t="s">
        <v>186</v>
      </c>
      <c r="T134" s="12" t="s">
        <v>184</v>
      </c>
      <c r="U134" s="12"/>
      <c r="V134" s="12">
        <v>2008</v>
      </c>
      <c r="W134" s="12">
        <v>2009</v>
      </c>
      <c r="X134" s="12">
        <v>2010</v>
      </c>
      <c r="Y134" s="162" t="s">
        <v>4201</v>
      </c>
      <c r="AA134" s="48" t="s">
        <v>186</v>
      </c>
      <c r="AB134" s="12" t="s">
        <v>184</v>
      </c>
      <c r="AC134" s="12"/>
      <c r="AD134" s="12">
        <v>2008</v>
      </c>
      <c r="AE134" s="12">
        <v>2009</v>
      </c>
      <c r="AF134" s="12">
        <v>2010</v>
      </c>
      <c r="AG134" s="12" t="s">
        <v>4202</v>
      </c>
      <c r="AI134" s="48" t="s">
        <v>186</v>
      </c>
      <c r="AJ134" s="12" t="s">
        <v>184</v>
      </c>
      <c r="AK134" s="12"/>
      <c r="AL134" s="12">
        <v>2008</v>
      </c>
      <c r="AM134" s="12">
        <v>2009</v>
      </c>
      <c r="AN134" s="12">
        <v>2010</v>
      </c>
      <c r="AO134" s="162" t="s">
        <v>4201</v>
      </c>
      <c r="AQ134" s="48" t="s">
        <v>186</v>
      </c>
      <c r="AR134" s="12" t="s">
        <v>184</v>
      </c>
      <c r="AS134" s="12"/>
      <c r="AT134" s="12">
        <v>2008</v>
      </c>
      <c r="AU134" s="12">
        <v>2009</v>
      </c>
      <c r="AV134" s="203">
        <v>2010</v>
      </c>
      <c r="AW134" s="204" t="s">
        <v>4201</v>
      </c>
      <c r="AY134" s="48" t="s">
        <v>186</v>
      </c>
      <c r="AZ134" s="12" t="s">
        <v>184</v>
      </c>
      <c r="BA134" s="12"/>
      <c r="BB134" s="12">
        <v>2008</v>
      </c>
      <c r="BC134" s="12">
        <v>2009</v>
      </c>
      <c r="BD134" s="12">
        <v>2010</v>
      </c>
      <c r="BE134" s="162" t="s">
        <v>4201</v>
      </c>
      <c r="BG134" s="48" t="s">
        <v>186</v>
      </c>
      <c r="BH134" s="12" t="s">
        <v>184</v>
      </c>
      <c r="BI134" s="12"/>
      <c r="BJ134" s="12">
        <v>2008</v>
      </c>
      <c r="BK134" s="12">
        <v>2009</v>
      </c>
      <c r="BL134" s="12">
        <v>2010</v>
      </c>
      <c r="BM134" s="162" t="s">
        <v>4201</v>
      </c>
      <c r="BO134" s="48" t="s">
        <v>186</v>
      </c>
      <c r="BP134" s="12" t="s">
        <v>184</v>
      </c>
      <c r="BQ134" s="12"/>
      <c r="BR134" s="12">
        <v>2008</v>
      </c>
      <c r="BS134" s="12">
        <v>2009</v>
      </c>
      <c r="BT134" s="12">
        <v>2010</v>
      </c>
      <c r="BU134" s="162" t="s">
        <v>4201</v>
      </c>
    </row>
    <row r="135" spans="1:73" s="9" customFormat="1" x14ac:dyDescent="0.25">
      <c r="A135" s="777" t="s">
        <v>175</v>
      </c>
      <c r="B135" s="49">
        <v>5020</v>
      </c>
      <c r="C135" s="49" t="s">
        <v>177</v>
      </c>
      <c r="D135" s="54" t="str">
        <f>IF(D20="n/a","n/a",D$48*D20)</f>
        <v>n/a</v>
      </c>
      <c r="E135" s="54">
        <f>IF(E20="n/a","n/a",E$48*E20)</f>
        <v>131.85199999999998</v>
      </c>
      <c r="F135" s="54" t="str">
        <f>IF(F20="n/a","n/a",F$48*F20)</f>
        <v>n/a</v>
      </c>
      <c r="G135" s="54">
        <f>IF(G20="n/a","n/a",G$48*G20)</f>
        <v>136.85</v>
      </c>
      <c r="H135" s="65" t="s">
        <v>4001</v>
      </c>
      <c r="K135" s="777" t="s">
        <v>175</v>
      </c>
      <c r="L135" s="49">
        <v>5020</v>
      </c>
      <c r="M135" s="49" t="s">
        <v>177</v>
      </c>
      <c r="N135" s="54">
        <f>IF(N20="n/a","n/a",N$48*N20)</f>
        <v>16541.357</v>
      </c>
      <c r="O135" s="54">
        <f>IF(O20="n/a","n/a",O$48*O20)</f>
        <v>16269.421</v>
      </c>
      <c r="P135" s="54">
        <f>IF(P20="n/a","n/a",P$48*P20)</f>
        <v>15630.869999999999</v>
      </c>
      <c r="Q135" s="54">
        <f>IF(Q20="n/a","n/a",Q$48*Q20)</f>
        <v>15630.869999999999</v>
      </c>
      <c r="S135" s="777" t="s">
        <v>175</v>
      </c>
      <c r="T135" s="49">
        <v>5020</v>
      </c>
      <c r="U135" s="49" t="s">
        <v>177</v>
      </c>
      <c r="V135" s="54">
        <f>IF(V20="n/a","n/a",V$48*V20)</f>
        <v>3987.288</v>
      </c>
      <c r="W135" s="54">
        <f>IF(W20="n/a","n/a",W$48*W20)</f>
        <v>5013.4480000000003</v>
      </c>
      <c r="X135" s="54">
        <f>IF(X20="n/a","n/a",X$48*X20)</f>
        <v>4033.2060000000001</v>
      </c>
      <c r="Y135" s="54">
        <f>IF(Y20="n/a","n/a",Y$48*Y20)</f>
        <v>4033.2060000000001</v>
      </c>
      <c r="AA135" s="777" t="s">
        <v>175</v>
      </c>
      <c r="AB135" s="49">
        <v>5020</v>
      </c>
      <c r="AC135" s="49" t="s">
        <v>177</v>
      </c>
      <c r="AD135" s="54">
        <f>IF(AD20="n/a","n/a",AD$54*AD20)</f>
        <v>1770.9119999999998</v>
      </c>
      <c r="AE135" s="54">
        <f t="shared" ref="AE135:AF135" si="71">IF(AE20="n/a","n/a",AE$54*AE20)</f>
        <v>1719.0879999999997</v>
      </c>
      <c r="AF135" s="54">
        <f t="shared" si="71"/>
        <v>1944.3700000000001</v>
      </c>
      <c r="AG135" s="126">
        <f t="shared" ref="AG135:AG141" si="72">IF(AF135="n/a",IF(AE135="n/a",AD135,AE135),AF135)</f>
        <v>1944.3700000000001</v>
      </c>
      <c r="AI135" s="777" t="s">
        <v>175</v>
      </c>
      <c r="AJ135" s="49">
        <v>5020</v>
      </c>
      <c r="AK135" s="49" t="s">
        <v>177</v>
      </c>
      <c r="AL135" s="54">
        <f>IF(AL20="n/a","n/a",AL$48*AL20)</f>
        <v>1579.3410000000001</v>
      </c>
      <c r="AM135" s="54">
        <f>IF(AM20="n/a","n/a",AM$48*AM20)</f>
        <v>1479.1190000000001</v>
      </c>
      <c r="AN135" s="54">
        <f>IF(AN20="n/a","n/a",AN$48*AN20)</f>
        <v>2149.2660000000001</v>
      </c>
      <c r="AO135" s="54">
        <f>IF(AO20="n/a","n/a",AO$48*AO20)</f>
        <v>2149.2660000000001</v>
      </c>
      <c r="AQ135" s="777" t="s">
        <v>175</v>
      </c>
      <c r="AR135" s="49">
        <v>5020</v>
      </c>
      <c r="AS135" s="49" t="s">
        <v>177</v>
      </c>
      <c r="AT135" s="54">
        <f>IF(AT20="n/a","n/a",AT$48*AT20)</f>
        <v>2198.7539999999999</v>
      </c>
      <c r="AU135" s="54">
        <f>IF(AU20="n/a","n/a",AU$48*AU20)</f>
        <v>1899.2910000000002</v>
      </c>
      <c r="AV135" s="54">
        <f>IF(AV20="n/a","n/a",AV$48*AV20)</f>
        <v>2792.7840000000001</v>
      </c>
      <c r="AW135" s="54">
        <f>IF(AW20="n/a","n/a",AW$48*AW20)</f>
        <v>2792.7840000000001</v>
      </c>
      <c r="AY135" s="777" t="s">
        <v>175</v>
      </c>
      <c r="AZ135" s="49">
        <v>5020</v>
      </c>
      <c r="BA135" s="49" t="s">
        <v>177</v>
      </c>
      <c r="BB135" s="54" t="str">
        <f>IF(BB20="n/a","n/a",BB$48*BB20)</f>
        <v>n/a</v>
      </c>
      <c r="BC135" s="54" t="str">
        <f>IF(BC20="n/a","n/a",BC$48*BC20)</f>
        <v>n/a</v>
      </c>
      <c r="BD135" s="54" t="str">
        <f>IF(BD20="n/a","n/a",BD$48*BD20)</f>
        <v>n/a</v>
      </c>
      <c r="BE135" s="54" t="str">
        <f>IF(BE20="n/a","n/a",BE$48*BE20)</f>
        <v>n/a</v>
      </c>
      <c r="BG135" s="777" t="s">
        <v>175</v>
      </c>
      <c r="BH135" s="49">
        <v>5020</v>
      </c>
      <c r="BI135" s="49" t="s">
        <v>177</v>
      </c>
      <c r="BJ135" s="54">
        <f>IF(BJ20="n/a","n/a",BJ$48*BJ20)</f>
        <v>435.11999999999995</v>
      </c>
      <c r="BK135" s="54">
        <f>IF(BK20="n/a","n/a",BK$48*BK20)</f>
        <v>360.18600000000004</v>
      </c>
      <c r="BL135" s="54">
        <f>IF(BL20="n/a","n/a",BL$48*BL20)</f>
        <v>441.52499999999998</v>
      </c>
      <c r="BM135" s="54">
        <f>IF(BM20="n/a","n/a",BM$48*BM20)</f>
        <v>441.52499999999998</v>
      </c>
      <c r="BO135" s="777" t="s">
        <v>175</v>
      </c>
      <c r="BP135" s="49">
        <v>5020</v>
      </c>
      <c r="BQ135" s="49" t="s">
        <v>177</v>
      </c>
      <c r="BR135" s="54">
        <f>IF(BR20="n/a","n/a",BR$48*BR20)</f>
        <v>3849.9999999999995</v>
      </c>
      <c r="BS135" s="54" t="str">
        <f>IF(BS20="n/a","n/a",BS$48*BS20)</f>
        <v>n/a</v>
      </c>
      <c r="BT135" s="54" t="str">
        <f>IF(BT20="n/a","n/a",BT$48*BT20)</f>
        <v>n/a</v>
      </c>
      <c r="BU135" s="54">
        <f>IF(BU20="n/a","n/a",BU$48*BU20)</f>
        <v>3822.4999999999995</v>
      </c>
    </row>
    <row r="136" spans="1:73" s="9" customFormat="1" x14ac:dyDescent="0.25">
      <c r="A136" s="777"/>
      <c r="B136" s="49">
        <v>5010</v>
      </c>
      <c r="C136" s="49" t="s">
        <v>178</v>
      </c>
      <c r="D136" s="54">
        <v>0</v>
      </c>
      <c r="E136" s="54">
        <v>0</v>
      </c>
      <c r="F136" s="54">
        <v>0</v>
      </c>
      <c r="G136" s="54">
        <v>0</v>
      </c>
      <c r="H136" s="65" t="s">
        <v>4003</v>
      </c>
      <c r="K136" s="777"/>
      <c r="L136" s="49">
        <v>5010</v>
      </c>
      <c r="M136" s="49" t="s">
        <v>178</v>
      </c>
      <c r="N136" s="54">
        <v>0</v>
      </c>
      <c r="O136" s="54">
        <v>0</v>
      </c>
      <c r="P136" s="54">
        <v>0</v>
      </c>
      <c r="Q136" s="54">
        <v>0</v>
      </c>
      <c r="S136" s="777"/>
      <c r="T136" s="49">
        <v>5010</v>
      </c>
      <c r="U136" s="49" t="s">
        <v>178</v>
      </c>
      <c r="V136" s="54">
        <v>0</v>
      </c>
      <c r="W136" s="54">
        <v>0</v>
      </c>
      <c r="X136" s="54">
        <v>0</v>
      </c>
      <c r="Y136" s="54">
        <v>0</v>
      </c>
      <c r="AA136" s="777"/>
      <c r="AB136" s="49">
        <v>5010</v>
      </c>
      <c r="AC136" s="49" t="s">
        <v>178</v>
      </c>
      <c r="AD136" s="54">
        <v>0</v>
      </c>
      <c r="AE136" s="54">
        <v>1</v>
      </c>
      <c r="AF136" s="54">
        <v>2</v>
      </c>
      <c r="AG136" s="126">
        <f t="shared" si="72"/>
        <v>2</v>
      </c>
      <c r="AI136" s="777"/>
      <c r="AJ136" s="49">
        <v>5010</v>
      </c>
      <c r="AK136" s="49" t="s">
        <v>178</v>
      </c>
      <c r="AL136" s="54">
        <v>0</v>
      </c>
      <c r="AM136" s="54">
        <v>0</v>
      </c>
      <c r="AN136" s="54">
        <v>0</v>
      </c>
      <c r="AO136" s="54">
        <v>0</v>
      </c>
      <c r="AQ136" s="777"/>
      <c r="AR136" s="49">
        <v>5010</v>
      </c>
      <c r="AS136" s="49" t="s">
        <v>178</v>
      </c>
      <c r="AT136" s="54">
        <v>0</v>
      </c>
      <c r="AU136" s="54">
        <v>0</v>
      </c>
      <c r="AV136" s="54">
        <v>0</v>
      </c>
      <c r="AW136" s="54">
        <v>0</v>
      </c>
      <c r="AY136" s="777"/>
      <c r="AZ136" s="49">
        <v>5010</v>
      </c>
      <c r="BA136" s="49" t="s">
        <v>178</v>
      </c>
      <c r="BB136" s="54">
        <v>0</v>
      </c>
      <c r="BC136" s="54">
        <v>0</v>
      </c>
      <c r="BD136" s="54">
        <v>0</v>
      </c>
      <c r="BE136" s="54">
        <v>0</v>
      </c>
      <c r="BG136" s="777"/>
      <c r="BH136" s="49">
        <v>5010</v>
      </c>
      <c r="BI136" s="49" t="s">
        <v>178</v>
      </c>
      <c r="BJ136" s="54">
        <v>0</v>
      </c>
      <c r="BK136" s="54">
        <v>0</v>
      </c>
      <c r="BL136" s="54">
        <v>0</v>
      </c>
      <c r="BM136" s="54">
        <v>0</v>
      </c>
      <c r="BO136" s="777"/>
      <c r="BP136" s="49">
        <v>5010</v>
      </c>
      <c r="BQ136" s="49" t="s">
        <v>178</v>
      </c>
      <c r="BR136" s="54">
        <v>0</v>
      </c>
      <c r="BS136" s="54">
        <v>0</v>
      </c>
      <c r="BT136" s="54">
        <v>0</v>
      </c>
      <c r="BU136" s="54">
        <v>0</v>
      </c>
    </row>
    <row r="137" spans="1:73" s="9" customFormat="1" x14ac:dyDescent="0.25">
      <c r="A137" s="777"/>
      <c r="B137" s="49">
        <v>5040</v>
      </c>
      <c r="C137" s="49" t="s">
        <v>179</v>
      </c>
      <c r="D137" s="54">
        <f>'1.4 inland shipping'!C116</f>
        <v>0</v>
      </c>
      <c r="E137" s="54">
        <f>'1.4 inland shipping'!D116</f>
        <v>0</v>
      </c>
      <c r="F137" s="54">
        <f>'1.4 inland shipping'!E116</f>
        <v>0</v>
      </c>
      <c r="G137" s="54">
        <f>'1.4 inland shipping'!G116</f>
        <v>0</v>
      </c>
      <c r="H137" s="65" t="s">
        <v>4003</v>
      </c>
      <c r="K137" s="777"/>
      <c r="L137" s="49">
        <v>5040</v>
      </c>
      <c r="M137" s="49" t="s">
        <v>179</v>
      </c>
      <c r="N137" s="54">
        <f>'1.4 inland shipping'!K116</f>
        <v>0</v>
      </c>
      <c r="O137" s="54">
        <f>'1.4 inland shipping'!L116</f>
        <v>0</v>
      </c>
      <c r="P137" s="54">
        <f>'1.4 inland shipping'!M116</f>
        <v>0</v>
      </c>
      <c r="Q137" s="54">
        <f>'1.4 inland shipping'!P116</f>
        <v>0</v>
      </c>
      <c r="S137" s="777"/>
      <c r="T137" s="49">
        <v>5040</v>
      </c>
      <c r="U137" s="49" t="s">
        <v>179</v>
      </c>
      <c r="V137" s="54">
        <f>'1.4 inland shipping'!S116</f>
        <v>0</v>
      </c>
      <c r="W137" s="54">
        <f>'1.4 inland shipping'!T116</f>
        <v>0</v>
      </c>
      <c r="X137" s="54">
        <f>'1.4 inland shipping'!U116</f>
        <v>0</v>
      </c>
      <c r="Y137" s="54">
        <f>'1.4 inland shipping'!Y116</f>
        <v>0</v>
      </c>
      <c r="AA137" s="777"/>
      <c r="AB137" s="49">
        <v>5040</v>
      </c>
      <c r="AC137" s="49" t="s">
        <v>179</v>
      </c>
      <c r="AD137" s="54">
        <f>'1.4 inland shipping'!AA116</f>
        <v>0</v>
      </c>
      <c r="AE137" s="54">
        <f>'1.4 inland shipping'!AB116</f>
        <v>0</v>
      </c>
      <c r="AF137" s="54">
        <f>'1.4 inland shipping'!AC116</f>
        <v>0</v>
      </c>
      <c r="AG137" s="126">
        <f t="shared" si="72"/>
        <v>0</v>
      </c>
      <c r="AI137" s="777"/>
      <c r="AJ137" s="49">
        <v>5040</v>
      </c>
      <c r="AK137" s="49" t="s">
        <v>179</v>
      </c>
      <c r="AL137" s="54">
        <f>'1.4 inland shipping'!AI116</f>
        <v>0</v>
      </c>
      <c r="AM137" s="54">
        <f>'1.4 inland shipping'!AJ116</f>
        <v>0</v>
      </c>
      <c r="AN137" s="54">
        <f>'1.4 inland shipping'!AK116</f>
        <v>0</v>
      </c>
      <c r="AO137" s="54">
        <f>'1.4 inland shipping'!AQ116</f>
        <v>0</v>
      </c>
      <c r="AQ137" s="777"/>
      <c r="AR137" s="49">
        <v>5040</v>
      </c>
      <c r="AS137" s="49" t="s">
        <v>179</v>
      </c>
      <c r="AT137" s="54">
        <f>'1.4 inland shipping'!AQ116</f>
        <v>0</v>
      </c>
      <c r="AU137" s="54">
        <f>'1.4 inland shipping'!AR116</f>
        <v>0</v>
      </c>
      <c r="AV137" s="54">
        <f>'1.4 inland shipping'!AS116</f>
        <v>0</v>
      </c>
      <c r="AW137" s="54">
        <f>'1.4 inland shipping'!AZ116</f>
        <v>0</v>
      </c>
      <c r="AY137" s="777"/>
      <c r="AZ137" s="49">
        <v>5040</v>
      </c>
      <c r="BA137" s="49" t="s">
        <v>179</v>
      </c>
      <c r="BB137" s="54">
        <f>'1.4 inland shipping'!AY116</f>
        <v>0</v>
      </c>
      <c r="BC137" s="54">
        <f>'1.4 inland shipping'!AZ116</f>
        <v>0</v>
      </c>
      <c r="BD137" s="54">
        <f>'1.4 inland shipping'!BA116</f>
        <v>0</v>
      </c>
      <c r="BE137" s="54">
        <f>'1.4 inland shipping'!BI116</f>
        <v>0</v>
      </c>
      <c r="BG137" s="777"/>
      <c r="BH137" s="49">
        <v>5040</v>
      </c>
      <c r="BI137" s="49" t="s">
        <v>179</v>
      </c>
      <c r="BJ137" s="54">
        <f>'1.4 inland shipping'!BG116</f>
        <v>0</v>
      </c>
      <c r="BK137" s="54">
        <f>'1.4 inland shipping'!BH116</f>
        <v>0</v>
      </c>
      <c r="BL137" s="54">
        <f>'1.4 inland shipping'!BI116</f>
        <v>0</v>
      </c>
      <c r="BM137" s="54">
        <f>'1.4 inland shipping'!BR116</f>
        <v>0</v>
      </c>
      <c r="BO137" s="777"/>
      <c r="BP137" s="49">
        <v>5040</v>
      </c>
      <c r="BQ137" s="49" t="s">
        <v>179</v>
      </c>
      <c r="BR137" s="54">
        <f>'1.4 inland shipping'!BO116</f>
        <v>0</v>
      </c>
      <c r="BS137" s="54">
        <f>'1.4 inland shipping'!BP116</f>
        <v>0</v>
      </c>
      <c r="BT137" s="54">
        <f>'1.4 inland shipping'!BQ116</f>
        <v>0</v>
      </c>
      <c r="BU137" s="54">
        <f>'1.4 inland shipping'!CA116</f>
        <v>0</v>
      </c>
    </row>
    <row r="138" spans="1:73" s="9" customFormat="1" x14ac:dyDescent="0.25">
      <c r="A138" s="777"/>
      <c r="B138" s="49">
        <v>7734</v>
      </c>
      <c r="C138" s="49" t="s">
        <v>180</v>
      </c>
      <c r="D138" s="54" t="str">
        <f t="shared" ref="D138:F139" si="73">IF(D23="n/a","n/a",IF(D$69="n/a","n/a",D23*D$69*D$48))</f>
        <v>n/a</v>
      </c>
      <c r="E138" s="54" t="str">
        <f t="shared" si="73"/>
        <v>n/a</v>
      </c>
      <c r="F138" s="54" t="str">
        <f t="shared" si="73"/>
        <v>n/a</v>
      </c>
      <c r="G138" s="54">
        <f>IF(G23="n/a","n/a",IF(G$69="n/a","n/a",G23*G$69*G$48))</f>
        <v>26.24804656669297</v>
      </c>
      <c r="H138" s="127" t="s">
        <v>3998</v>
      </c>
      <c r="K138" s="777"/>
      <c r="L138" s="49">
        <v>7734</v>
      </c>
      <c r="M138" s="49" t="s">
        <v>180</v>
      </c>
      <c r="N138" s="54">
        <f t="shared" ref="N138:P139" si="74">IF(N23="n/a","n/a",IF(N$69="n/a","n/a",N23*N$69*N$48))</f>
        <v>883.34695242958924</v>
      </c>
      <c r="O138" s="54">
        <f t="shared" si="74"/>
        <v>1116.3999019670744</v>
      </c>
      <c r="P138" s="54">
        <f t="shared" si="74"/>
        <v>1056.9417579758272</v>
      </c>
      <c r="Q138" s="54">
        <f>IF(Q23="n/a","n/a",IF(Q$69="n/a","n/a",Q23*Q$69*Q$48))</f>
        <v>1056.9417579758272</v>
      </c>
      <c r="S138" s="777"/>
      <c r="T138" s="49">
        <v>7734</v>
      </c>
      <c r="U138" s="49" t="s">
        <v>180</v>
      </c>
      <c r="V138" s="54" t="str">
        <f t="shared" ref="V138:X139" si="75">IF(V23="n/a","n/a",IF(V$69="n/a","n/a",V23*V$69*V$48))</f>
        <v>n/a</v>
      </c>
      <c r="W138" s="54" t="str">
        <f t="shared" si="75"/>
        <v>n/a</v>
      </c>
      <c r="X138" s="54" t="str">
        <f t="shared" si="75"/>
        <v>n/a</v>
      </c>
      <c r="Y138" s="54" t="str">
        <f>IF(Y23="n/a","n/a",IF(Y$69="n/a","n/a",Y23*Y$69*Y$48))</f>
        <v>n/a</v>
      </c>
      <c r="AA138" s="777"/>
      <c r="AB138" s="49">
        <v>7734</v>
      </c>
      <c r="AC138" s="49" t="s">
        <v>180</v>
      </c>
      <c r="AD138" s="54">
        <f>IF(AD23="n/a","n/a",IF(AD$71="n/a","n/a",AD23*AD$71*AD$54))</f>
        <v>7.6517999999999988</v>
      </c>
      <c r="AE138" s="54">
        <f t="shared" ref="AE138:AF138" si="76">IF(AE23="n/a","n/a",IF(AE$71="n/a","n/a",AE23*AE$71*AE$54))</f>
        <v>4.7275199999999993</v>
      </c>
      <c r="AF138" s="54">
        <f t="shared" si="76"/>
        <v>7.2009000000000007</v>
      </c>
      <c r="AG138" s="126">
        <f t="shared" si="72"/>
        <v>7.2009000000000007</v>
      </c>
      <c r="AI138" s="777"/>
      <c r="AJ138" s="49">
        <v>7734</v>
      </c>
      <c r="AK138" s="49" t="s">
        <v>180</v>
      </c>
      <c r="AL138" s="54" t="str">
        <f t="shared" ref="AL138:AN139" si="77">IF(AL23="n/a","n/a",IF(AL$69="n/a","n/a",AL23*AL$69*AL$48))</f>
        <v>n/a</v>
      </c>
      <c r="AM138" s="54" t="str">
        <f t="shared" si="77"/>
        <v>n/a</v>
      </c>
      <c r="AN138" s="54" t="str">
        <f t="shared" si="77"/>
        <v>n/a</v>
      </c>
      <c r="AO138" s="54" t="str">
        <f>IF(AO23="n/a","n/a",IF(AO$69="n/a","n/a",AO23*AO$69*AO$48))</f>
        <v>n/a</v>
      </c>
      <c r="AQ138" s="777"/>
      <c r="AR138" s="49">
        <v>7734</v>
      </c>
      <c r="AS138" s="49" t="s">
        <v>180</v>
      </c>
      <c r="AT138" s="54" t="str">
        <f t="shared" ref="AT138:AV139" si="78">IF(AT23="n/a","n/a",IF(AT$69="n/a","n/a",AT23*AT$69*AT$48))</f>
        <v>n/a</v>
      </c>
      <c r="AU138" s="54" t="str">
        <f t="shared" si="78"/>
        <v>n/a</v>
      </c>
      <c r="AV138" s="54">
        <f t="shared" si="78"/>
        <v>33.798197065783242</v>
      </c>
      <c r="AW138" s="54">
        <f>IF(AW23="n/a","n/a",IF(AW$69="n/a","n/a",AW23*AW$69*AW$48))</f>
        <v>33.798197065783242</v>
      </c>
      <c r="AY138" s="777"/>
      <c r="AZ138" s="49">
        <v>7734</v>
      </c>
      <c r="BA138" s="49" t="s">
        <v>180</v>
      </c>
      <c r="BB138" s="54" t="str">
        <f t="shared" ref="BB138:BD139" si="79">IF(BB23="n/a","n/a",IF(BB$69="n/a","n/a",BB23*BB$69*BB$48))</f>
        <v>n/a</v>
      </c>
      <c r="BC138" s="54" t="str">
        <f t="shared" si="79"/>
        <v>n/a</v>
      </c>
      <c r="BD138" s="54" t="str">
        <f t="shared" si="79"/>
        <v>n/a</v>
      </c>
      <c r="BE138" s="54" t="str">
        <f>IF(BE23="n/a","n/a",IF(BE$69="n/a","n/a",BE23*BE$69*BE$48))</f>
        <v>n/a</v>
      </c>
      <c r="BG138" s="777"/>
      <c r="BH138" s="49">
        <v>7734</v>
      </c>
      <c r="BI138" s="49" t="s">
        <v>180</v>
      </c>
      <c r="BJ138" s="54">
        <f t="shared" ref="BJ138:BL139" si="80">IF(BJ23="n/a","n/a",IF(BJ$69="n/a","n/a",BJ23*BJ$69*BJ$48))</f>
        <v>41.929513043478259</v>
      </c>
      <c r="BK138" s="54" t="str">
        <f t="shared" si="80"/>
        <v>n/a</v>
      </c>
      <c r="BL138" s="54">
        <f t="shared" si="80"/>
        <v>44.74893713163064</v>
      </c>
      <c r="BM138" s="54">
        <f>IF(BM23="n/a","n/a",IF(BM$69="n/a","n/a",BM23*BM$69*BM$48))</f>
        <v>44.74893713163064</v>
      </c>
      <c r="BO138" s="777"/>
      <c r="BP138" s="49">
        <v>7734</v>
      </c>
      <c r="BQ138" s="49" t="s">
        <v>180</v>
      </c>
      <c r="BR138" s="54" t="str">
        <f t="shared" ref="BR138:BT139" si="81">IF(BR23="n/a","n/a",IF(BR$69="n/a","n/a",BR23*BR$69*BR$48))</f>
        <v>n/a</v>
      </c>
      <c r="BS138" s="54">
        <f t="shared" si="81"/>
        <v>454.8597325543787</v>
      </c>
      <c r="BT138" s="54">
        <f t="shared" si="81"/>
        <v>464.62437342709097</v>
      </c>
      <c r="BU138" s="54">
        <f>IF(BU23="n/a","n/a",IF(BU$69="n/a","n/a",BU23*BU$69*BU$48))</f>
        <v>464.62437342709097</v>
      </c>
    </row>
    <row r="139" spans="1:73" s="9" customFormat="1" x14ac:dyDescent="0.25">
      <c r="A139" s="777" t="s">
        <v>176</v>
      </c>
      <c r="B139" s="49">
        <v>5222</v>
      </c>
      <c r="C139" s="49" t="s">
        <v>181</v>
      </c>
      <c r="D139" s="54" t="str">
        <f t="shared" si="73"/>
        <v>n/a</v>
      </c>
      <c r="E139" s="54" t="str">
        <f t="shared" si="73"/>
        <v>n/a</v>
      </c>
      <c r="F139" s="54" t="str">
        <f t="shared" si="73"/>
        <v>n/a</v>
      </c>
      <c r="G139" s="54">
        <f>IF(G24="n/a","n/a",IF(G$69="n/a","n/a",G24*G$69*G$48))</f>
        <v>1650.9348263614836</v>
      </c>
      <c r="H139" s="127" t="s">
        <v>3998</v>
      </c>
      <c r="K139" s="777" t="s">
        <v>176</v>
      </c>
      <c r="L139" s="49">
        <v>5222</v>
      </c>
      <c r="M139" s="49" t="s">
        <v>181</v>
      </c>
      <c r="N139" s="54">
        <f t="shared" si="74"/>
        <v>9159.3399146643515</v>
      </c>
      <c r="O139" s="54">
        <f t="shared" si="74"/>
        <v>9747.7351826825616</v>
      </c>
      <c r="P139" s="54">
        <f t="shared" si="74"/>
        <v>8496.3645767064172</v>
      </c>
      <c r="Q139" s="54">
        <f>IF(Q24="n/a","n/a",IF(Q$69="n/a","n/a",Q24*Q$69*Q$48))</f>
        <v>8496.3645767064172</v>
      </c>
      <c r="S139" s="777" t="s">
        <v>176</v>
      </c>
      <c r="T139" s="49">
        <v>5222</v>
      </c>
      <c r="U139" s="49" t="s">
        <v>181</v>
      </c>
      <c r="V139" s="54" t="str">
        <f t="shared" si="75"/>
        <v>n/a</v>
      </c>
      <c r="W139" s="54" t="str">
        <f t="shared" si="75"/>
        <v>n/a</v>
      </c>
      <c r="X139" s="54" t="str">
        <f t="shared" si="75"/>
        <v>n/a</v>
      </c>
      <c r="Y139" s="54" t="str">
        <f>IF(Y24="n/a","n/a",IF(Y$69="n/a","n/a",Y24*Y$69*Y$48))</f>
        <v>n/a</v>
      </c>
      <c r="AA139" s="777" t="s">
        <v>176</v>
      </c>
      <c r="AB139" s="49">
        <v>5222</v>
      </c>
      <c r="AC139" s="49" t="s">
        <v>181</v>
      </c>
      <c r="AD139" s="54">
        <f>IF(AD24="n/a","n/a",IF(AD$71="n/a","n/a",AD24*AD$71*AD$54))</f>
        <v>204.00119999999998</v>
      </c>
      <c r="AE139" s="54">
        <f t="shared" ref="AE139:AF139" si="82">IF(AE24="n/a","n/a",IF(AE$71="n/a","n/a",AE24*AE$71*AE$54))</f>
        <v>221.41727999999998</v>
      </c>
      <c r="AF139" s="54">
        <f t="shared" si="82"/>
        <v>294.03674999999998</v>
      </c>
      <c r="AG139" s="126">
        <f t="shared" si="72"/>
        <v>294.03674999999998</v>
      </c>
      <c r="AI139" s="777" t="s">
        <v>176</v>
      </c>
      <c r="AJ139" s="49">
        <v>5222</v>
      </c>
      <c r="AK139" s="49" t="s">
        <v>181</v>
      </c>
      <c r="AL139" s="54" t="str">
        <f t="shared" si="77"/>
        <v>n/a</v>
      </c>
      <c r="AM139" s="54" t="str">
        <f t="shared" si="77"/>
        <v>n/a</v>
      </c>
      <c r="AN139" s="54" t="str">
        <f t="shared" si="77"/>
        <v>n/a</v>
      </c>
      <c r="AO139" s="54" t="str">
        <f>IF(AO24="n/a","n/a",IF(AO$69="n/a","n/a",AO24*AO$69*AO$48))</f>
        <v>n/a</v>
      </c>
      <c r="AQ139" s="777" t="s">
        <v>176</v>
      </c>
      <c r="AR139" s="49">
        <v>5222</v>
      </c>
      <c r="AS139" s="49" t="s">
        <v>181</v>
      </c>
      <c r="AT139" s="54" t="str">
        <f t="shared" si="78"/>
        <v>n/a</v>
      </c>
      <c r="AU139" s="54" t="str">
        <f t="shared" si="78"/>
        <v>n/a</v>
      </c>
      <c r="AV139" s="54">
        <f t="shared" si="78"/>
        <v>4523.3253739706579</v>
      </c>
      <c r="AW139" s="54">
        <f>IF(AW24="n/a","n/a",IF(AW$69="n/a","n/a",AW24*AW$69*AW$48))</f>
        <v>4523.3253739706579</v>
      </c>
      <c r="AY139" s="777" t="s">
        <v>176</v>
      </c>
      <c r="AZ139" s="49">
        <v>5222</v>
      </c>
      <c r="BA139" s="49" t="s">
        <v>181</v>
      </c>
      <c r="BB139" s="54" t="str">
        <f t="shared" si="79"/>
        <v>n/a</v>
      </c>
      <c r="BC139" s="54" t="str">
        <f t="shared" si="79"/>
        <v>n/a</v>
      </c>
      <c r="BD139" s="54" t="str">
        <f t="shared" si="79"/>
        <v>n/a</v>
      </c>
      <c r="BE139" s="54" t="str">
        <f>IF(BE24="n/a","n/a",IF(BE$69="n/a","n/a",BE24*BE$69*BE$48))</f>
        <v>n/a</v>
      </c>
      <c r="BG139" s="777" t="s">
        <v>176</v>
      </c>
      <c r="BH139" s="49">
        <v>5222</v>
      </c>
      <c r="BI139" s="49" t="s">
        <v>181</v>
      </c>
      <c r="BJ139" s="54">
        <f t="shared" si="80"/>
        <v>1349.3679652173912</v>
      </c>
      <c r="BK139" s="54" t="str">
        <f t="shared" si="80"/>
        <v>n/a</v>
      </c>
      <c r="BL139" s="54">
        <f t="shared" si="80"/>
        <v>1202.3203438113947</v>
      </c>
      <c r="BM139" s="54">
        <f>IF(BM24="n/a","n/a",IF(BM$69="n/a","n/a",BM24*BM$69*BM$48))</f>
        <v>1202.3203438113947</v>
      </c>
      <c r="BO139" s="777" t="s">
        <v>176</v>
      </c>
      <c r="BP139" s="49">
        <v>5222</v>
      </c>
      <c r="BQ139" s="49" t="s">
        <v>181</v>
      </c>
      <c r="BR139" s="54">
        <f t="shared" si="81"/>
        <v>9427.0689820136067</v>
      </c>
      <c r="BS139" s="54">
        <f t="shared" si="81"/>
        <v>8168.1908102207508</v>
      </c>
      <c r="BT139" s="54">
        <f t="shared" si="81"/>
        <v>8314.1996554404141</v>
      </c>
      <c r="BU139" s="54">
        <f>IF(BU24="n/a","n/a",IF(BU$69="n/a","n/a",BU24*BU$69*BU$48))</f>
        <v>8314.1996554404141</v>
      </c>
    </row>
    <row r="140" spans="1:73" s="9" customFormat="1" x14ac:dyDescent="0.25">
      <c r="A140" s="777"/>
      <c r="B140" s="49">
        <v>5224</v>
      </c>
      <c r="C140" s="49" t="s">
        <v>182</v>
      </c>
      <c r="D140" s="54" t="str">
        <f>IF(D25="n/a","n/a",IF(D$69="n/a","n/a",D25*D$69*D$48*D$79))</f>
        <v>n/a</v>
      </c>
      <c r="E140" s="54" t="str">
        <f>IF(E25="n/a","n/a",IF(E$69="n/a","n/a",E25*E$69*E$48*E$79))</f>
        <v>n/a</v>
      </c>
      <c r="F140" s="54" t="str">
        <f>IF(F25="n/a","n/a",IF(F$69="n/a","n/a",F25*F$69*F$48*F$79))</f>
        <v>n/a</v>
      </c>
      <c r="G140" s="54">
        <f>IF(G25="n/a","n/a",IF(G$69="n/a","n/a",G25*G$69*G$48*G$79))</f>
        <v>878.97304656669291</v>
      </c>
      <c r="H140" s="127" t="s">
        <v>4025</v>
      </c>
      <c r="K140" s="777"/>
      <c r="L140" s="49">
        <v>5224</v>
      </c>
      <c r="M140" s="49" t="s">
        <v>182</v>
      </c>
      <c r="N140" s="54">
        <f>IF(N25="n/a","n/a",IF(N$69="n/a","n/a",N25*N$69*N$48*N$79))</f>
        <v>2466.3269902458956</v>
      </c>
      <c r="O140" s="54">
        <f>IF(O25="n/a","n/a",IF(O$69="n/a","n/a",O25*O$69*O$48*O$79))</f>
        <v>2080.0363873968663</v>
      </c>
      <c r="P140" s="54">
        <f>IF(P25="n/a","n/a",IF(P$69="n/a","n/a",P25*P$69*P$48*P$79))</f>
        <v>2652.0451812290771</v>
      </c>
      <c r="Q140" s="54">
        <f>IF(Q25="n/a","n/a",IF(Q$69="n/a","n/a",Q25*Q$69*Q$48*Q$79))</f>
        <v>2652.0451812290771</v>
      </c>
      <c r="S140" s="777"/>
      <c r="T140" s="49">
        <v>5224</v>
      </c>
      <c r="U140" s="49" t="s">
        <v>182</v>
      </c>
      <c r="V140" s="54" t="str">
        <f>IF(V25="n/a","n/a",IF(V$69="n/a","n/a",V25*V$69*V$48*V$79))</f>
        <v>n/a</v>
      </c>
      <c r="W140" s="54" t="str">
        <f>IF(W25="n/a","n/a",IF(W$69="n/a","n/a",W25*W$69*W$48*W$79))</f>
        <v>n/a</v>
      </c>
      <c r="X140" s="54" t="str">
        <f>IF(X25="n/a","n/a",IF(X$69="n/a","n/a",X25*X$69*X$48*X$79))</f>
        <v>n/a</v>
      </c>
      <c r="Y140" s="54" t="str">
        <f>IF(Y25="n/a","n/a",IF(Y$69="n/a","n/a",Y25*Y$69*Y$48*Y$79))</f>
        <v>n/a</v>
      </c>
      <c r="AA140" s="777"/>
      <c r="AB140" s="49">
        <v>5224</v>
      </c>
      <c r="AC140" s="49" t="s">
        <v>182</v>
      </c>
      <c r="AD140" s="54">
        <f>IF(AD25="n/a","n/a",IF(AD$71="n/a","n/a",AD25*AD$71*AD$54*AD$79))</f>
        <v>53.492399999999996</v>
      </c>
      <c r="AE140" s="54">
        <f t="shared" ref="AE140:AF140" si="83">IF(AE25="n/a","n/a",IF(AE$71="n/a","n/a",AE25*AE$71*AE$54*AE$79))</f>
        <v>56.165759999999999</v>
      </c>
      <c r="AF140" s="54">
        <f t="shared" si="83"/>
        <v>65.208150000000003</v>
      </c>
      <c r="AG140" s="126">
        <f t="shared" si="72"/>
        <v>65.208150000000003</v>
      </c>
      <c r="AI140" s="777"/>
      <c r="AJ140" s="49">
        <v>5224</v>
      </c>
      <c r="AK140" s="49" t="s">
        <v>182</v>
      </c>
      <c r="AL140" s="54">
        <f>IF(AL25="n/a","n/a",IF(AL$69="n/a","n/a",AL25*AL$69*AL$48*AL$79))</f>
        <v>2980.1287757884033</v>
      </c>
      <c r="AM140" s="54">
        <f>IF(AM25="n/a","n/a",IF(AM$69="n/a","n/a",AM25*AM$69*AM$48*AM$79))</f>
        <v>2164.0890238285147</v>
      </c>
      <c r="AN140" s="54">
        <f>IF(AN25="n/a","n/a",IF(AN$69="n/a","n/a",AN25*AN$69*AN$48*AN$79))</f>
        <v>2842.5510030516002</v>
      </c>
      <c r="AO140" s="54">
        <f>IF(AO25="n/a","n/a",IF(AO$69="n/a","n/a",AO25*AO$69*AO$48*AO$79))</f>
        <v>2842.5510030516002</v>
      </c>
      <c r="AQ140" s="777"/>
      <c r="AR140" s="49">
        <v>5224</v>
      </c>
      <c r="AS140" s="49" t="s">
        <v>182</v>
      </c>
      <c r="AT140" s="54" t="str">
        <f>IF(AT25="n/a","n/a",IF(AT$69="n/a","n/a",AT25*AT$69*AT$48*AT$79))</f>
        <v>n/a</v>
      </c>
      <c r="AU140" s="54" t="str">
        <f>IF(AU25="n/a","n/a",IF(AU$69="n/a","n/a",AU25*AU$69*AU$48*AU$79))</f>
        <v>n/a</v>
      </c>
      <c r="AV140" s="54">
        <f>IF(AV25="n/a","n/a",IF(AV$69="n/a","n/a",AV25*AV$69*AV$48*AV$79))</f>
        <v>5034.8969331339331</v>
      </c>
      <c r="AW140" s="54">
        <f>IF(AW25="n/a","n/a",IF(AW$69="n/a","n/a",AW25*AW$69*AW$48*AW$79))</f>
        <v>5034.8969331339331</v>
      </c>
      <c r="AY140" s="777"/>
      <c r="AZ140" s="49">
        <v>5224</v>
      </c>
      <c r="BA140" s="49" t="s">
        <v>182</v>
      </c>
      <c r="BB140" s="54" t="str">
        <f>IF(BB25="n/a","n/a",IF(BB$69="n/a","n/a",BB25*BB$69*BB$48*BB$79))</f>
        <v>n/a</v>
      </c>
      <c r="BC140" s="54" t="str">
        <f>IF(BC25="n/a","n/a",IF(BC$69="n/a","n/a",BC25*BC$69*BC$48*BC$79))</f>
        <v>n/a</v>
      </c>
      <c r="BD140" s="54" t="str">
        <f>IF(BD25="n/a","n/a",IF(BD$69="n/a","n/a",BD25*BD$69*BD$48*BD$79))</f>
        <v>n/a</v>
      </c>
      <c r="BE140" s="54" t="str">
        <f>IF(BE25="n/a","n/a",IF(BE$69="n/a","n/a",BE25*BE$69*BE$48*BE$79))</f>
        <v>n/a</v>
      </c>
      <c r="BG140" s="777"/>
      <c r="BH140" s="49">
        <v>5224</v>
      </c>
      <c r="BI140" s="49" t="s">
        <v>182</v>
      </c>
      <c r="BJ140" s="54">
        <f>IF(BJ25="n/a","n/a",IF(BJ$69="n/a","n/a",BJ25*BJ$69*BJ$48*BJ$79))</f>
        <v>408.67661739130432</v>
      </c>
      <c r="BK140" s="54" t="str">
        <f>IF(BK25="n/a","n/a",IF(BK$69="n/a","n/a",BK25*BK$69*BK$48*BK$79))</f>
        <v>n/a</v>
      </c>
      <c r="BL140" s="54">
        <f>IF(BL25="n/a","n/a",IF(BL$69="n/a","n/a",BL25*BL$69*BL$48*BL$79))</f>
        <v>392.65962966601171</v>
      </c>
      <c r="BM140" s="54">
        <f>IF(BM25="n/a","n/a",IF(BM$69="n/a","n/a",BM25*BM$69*BM$48*BM$79))</f>
        <v>392.65962966601171</v>
      </c>
      <c r="BO140" s="777"/>
      <c r="BP140" s="49">
        <v>5224</v>
      </c>
      <c r="BQ140" s="49" t="s">
        <v>182</v>
      </c>
      <c r="BR140" s="54">
        <f>IF(BR25="n/a","n/a",IF(BR$69="n/a","n/a",BR25*BR$69*BR$48*BR$79))</f>
        <v>1581.2203907924575</v>
      </c>
      <c r="BS140" s="54">
        <f>IF(BS25="n/a","n/a",IF(BS$69="n/a","n/a",BS25*BS$69*BS$48*BS$79))</f>
        <v>1441.9263134753783</v>
      </c>
      <c r="BT140" s="54">
        <f>IF(BT25="n/a","n/a",IF(BT$69="n/a","n/a",BT25*BT$69*BT$48*BT$79))</f>
        <v>1730.7050117505553</v>
      </c>
      <c r="BU140" s="54">
        <f>IF(BU25="n/a","n/a",IF(BU$69="n/a","n/a",BU25*BU$69*BU$48*BU$79))</f>
        <v>1730.7050117505553</v>
      </c>
    </row>
    <row r="141" spans="1:73" s="9" customFormat="1" x14ac:dyDescent="0.25">
      <c r="A141" s="777"/>
      <c r="B141" s="49">
        <v>5210</v>
      </c>
      <c r="C141" s="49" t="s">
        <v>183</v>
      </c>
      <c r="D141" s="54" t="str">
        <f>IF(D26="n/a","n/a",IF(D$69="n/a","n/a",D26*D$69*D$48*D$83))</f>
        <v>n/a</v>
      </c>
      <c r="E141" s="54" t="str">
        <f>IF(E26="n/a","n/a",IF(E$69="n/a","n/a",E26*E$69*E$48*E$83))</f>
        <v>n/a</v>
      </c>
      <c r="F141" s="54" t="str">
        <f>IF(F26="n/a","n/a",IF(F$69="n/a","n/a",F26*F$69*F$48*F$83))</f>
        <v>n/a</v>
      </c>
      <c r="G141" s="54">
        <f>IF(G26="n/a","n/a",IF(G$69="n/a","n/a",G26*G$69*G$48*G$83))</f>
        <v>1779.146438437253</v>
      </c>
      <c r="H141" s="127" t="s">
        <v>4026</v>
      </c>
      <c r="K141" s="777"/>
      <c r="L141" s="49">
        <v>5210</v>
      </c>
      <c r="M141" s="49" t="s">
        <v>183</v>
      </c>
      <c r="N141" s="54">
        <f>IF(N26="n/a","n/a",IF(N$69="n/a","n/a",N26*N$69*N$48*N$83))</f>
        <v>6465.587826941246</v>
      </c>
      <c r="O141" s="54">
        <f>IF(O26="n/a","n/a",IF(O$69="n/a","n/a",O26*O$69*O$48*O$83))</f>
        <v>8880.7724568796275</v>
      </c>
      <c r="P141" s="54">
        <f>IF(P26="n/a","n/a",IF(P$69="n/a","n/a",P26*P$69*P$48*P$83))</f>
        <v>8626.9963758890044</v>
      </c>
      <c r="Q141" s="54">
        <f>IF(Q26="n/a","n/a",IF(Q$69="n/a","n/a",Q26*Q$69*Q$48*Q$83))</f>
        <v>8626.9963758890044</v>
      </c>
      <c r="S141" s="777"/>
      <c r="T141" s="49">
        <v>5210</v>
      </c>
      <c r="U141" s="49" t="s">
        <v>183</v>
      </c>
      <c r="V141" s="54" t="str">
        <f>IF(V26="n/a","n/a",IF(V$69="n/a","n/a",V26*V$69*V$48*V$83))</f>
        <v>n/a</v>
      </c>
      <c r="W141" s="54" t="str">
        <f>IF(W26="n/a","n/a",IF(W$69="n/a","n/a",W26*W$69*W$48*W$83))</f>
        <v>n/a</v>
      </c>
      <c r="X141" s="54" t="str">
        <f>IF(X26="n/a","n/a",IF(X$69="n/a","n/a",X26*X$69*X$48*X$83))</f>
        <v>n/a</v>
      </c>
      <c r="Y141" s="54" t="str">
        <f>IF(Y26="n/a","n/a",IF(Y$69="n/a","n/a",Y26*Y$69*Y$48*Y$83))</f>
        <v>n/a</v>
      </c>
      <c r="AA141" s="777"/>
      <c r="AB141" s="49">
        <v>5210</v>
      </c>
      <c r="AC141" s="49" t="s">
        <v>183</v>
      </c>
      <c r="AD141" s="54">
        <f>IF(AD26="n/a","n/a",IF(AD$71="n/a","n/a",AD26*AD$71*AD$54*AD$82))</f>
        <v>109.72259999999999</v>
      </c>
      <c r="AE141" s="54">
        <f t="shared" ref="AE141:AF141" si="84">IF(AE26="n/a","n/a",IF(AE$71="n/a","n/a",AE26*AE$71*AE$54*AE$82))</f>
        <v>105.20496</v>
      </c>
      <c r="AF141" s="54">
        <f t="shared" si="84"/>
        <v>125.37567</v>
      </c>
      <c r="AG141" s="126">
        <f t="shared" si="72"/>
        <v>125.37567</v>
      </c>
      <c r="AI141" s="777"/>
      <c r="AJ141" s="49">
        <v>5210</v>
      </c>
      <c r="AK141" s="49" t="s">
        <v>183</v>
      </c>
      <c r="AL141" s="54">
        <f>IF(AL26="n/a","n/a",IF(AL$69="n/a","n/a",AL26*AL$69*AL$48*AL$83))</f>
        <v>3935.6776190233982</v>
      </c>
      <c r="AM141" s="54">
        <f>IF(AM26="n/a","n/a",IF(AM$69="n/a","n/a",AM26*AM$69*AM$48*AM$83))</f>
        <v>2932.7003253240277</v>
      </c>
      <c r="AN141" s="54">
        <f>IF(AN26="n/a","n/a",IF(AN$69="n/a","n/a",AN26*AN$69*AN$48*AN$83))</f>
        <v>4270.5450393933797</v>
      </c>
      <c r="AO141" s="54">
        <f>IF(AO26="n/a","n/a",IF(AO$69="n/a","n/a",AO26*AO$69*AO$48*AO$83))</f>
        <v>4270.5450393933797</v>
      </c>
      <c r="AQ141" s="777"/>
      <c r="AR141" s="49">
        <v>5210</v>
      </c>
      <c r="AS141" s="49" t="s">
        <v>183</v>
      </c>
      <c r="AT141" s="54" t="str">
        <f>IF(AT26="n/a","n/a",IF(AT$69="n/a","n/a",AT26*AT$69*AT$48*AT$83))</f>
        <v>n/a</v>
      </c>
      <c r="AU141" s="54" t="str">
        <f>IF(AU26="n/a","n/a",IF(AU$69="n/a","n/a",AU26*AU$69*AU$48*AU$83))</f>
        <v>n/a</v>
      </c>
      <c r="AV141" s="54">
        <f>IF(AV26="n/a","n/a",IF(AV$69="n/a","n/a",AV26*AV$69*AV$48*AV$83))</f>
        <v>18186.917380815899</v>
      </c>
      <c r="AW141" s="54">
        <f>IF(AW26="n/a","n/a",IF(AW$69="n/a","n/a",AW26*AW$69*AW$48*AW$83))</f>
        <v>18186.917380815899</v>
      </c>
      <c r="AY141" s="777"/>
      <c r="AZ141" s="49">
        <v>5210</v>
      </c>
      <c r="BA141" s="49" t="s">
        <v>183</v>
      </c>
      <c r="BB141" s="54" t="str">
        <f>IF(BB26="n/a","n/a",IF(BB$69="n/a","n/a",BB26*BB$69*BB$48*BB$83))</f>
        <v>n/a</v>
      </c>
      <c r="BC141" s="54" t="str">
        <f>IF(BC26="n/a","n/a",IF(BC$69="n/a","n/a",BC26*BC$69*BC$48*BC$83))</f>
        <v>n/a</v>
      </c>
      <c r="BD141" s="54" t="str">
        <f>IF(BD26="n/a","n/a",IF(BD$69="n/a","n/a",BD26*BD$69*BD$48*BD$83))</f>
        <v>n/a</v>
      </c>
      <c r="BE141" s="54" t="str">
        <f>IF(BE26="n/a","n/a",IF(BE$69="n/a","n/a",BE26*BE$69*BE$48*BE$83))</f>
        <v>n/a</v>
      </c>
      <c r="BG141" s="777"/>
      <c r="BH141" s="49">
        <v>5210</v>
      </c>
      <c r="BI141" s="49" t="s">
        <v>183</v>
      </c>
      <c r="BJ141" s="54">
        <f>IF(BJ26="n/a","n/a",IF(BJ$69="n/a","n/a",BJ26*BJ$69*BJ$48*BJ$83))</f>
        <v>592.45857391304344</v>
      </c>
      <c r="BK141" s="54" t="str">
        <f>IF(BK26="n/a","n/a",IF(BK$69="n/a","n/a",BK26*BK$69*BK$48*BK$83))</f>
        <v>n/a</v>
      </c>
      <c r="BL141" s="54">
        <f>IF(BL26="n/a","n/a",IF(BL$69="n/a","n/a",BL26*BL$69*BL$48*BL$83))</f>
        <v>657.46515324165023</v>
      </c>
      <c r="BM141" s="54">
        <f>IF(BM26="n/a","n/a",IF(BM$69="n/a","n/a",BM26*BM$69*BM$48*BM$83))</f>
        <v>657.46515324165023</v>
      </c>
      <c r="BO141" s="777"/>
      <c r="BP141" s="49">
        <v>5210</v>
      </c>
      <c r="BQ141" s="49" t="s">
        <v>183</v>
      </c>
      <c r="BR141" s="54">
        <f>IF(BR26="n/a","n/a",IF(BR$69="n/a","n/a",BR26*BR$69*BR$48*BR$83))</f>
        <v>22095.123307756825</v>
      </c>
      <c r="BS141" s="54">
        <f>IF(BS26="n/a","n/a",IF(BS$69="n/a","n/a",BS26*BS$69*BS$48*BS$83))</f>
        <v>20910.970930702682</v>
      </c>
      <c r="BT141" s="54">
        <f>IF(BT26="n/a","n/a",IF(BT$69="n/a","n/a",BT26*BT$69*BT$48*BT$83))</f>
        <v>22234.645104737232</v>
      </c>
      <c r="BU141" s="54">
        <f>IF(BU26="n/a","n/a",IF(BU$69="n/a","n/a",BU26*BU$69*BU$48*BU$83))</f>
        <v>22234.645104737232</v>
      </c>
    </row>
    <row r="142" spans="1:73" s="9" customFormat="1" x14ac:dyDescent="0.25">
      <c r="A142" s="776" t="s">
        <v>73</v>
      </c>
      <c r="B142" s="776"/>
      <c r="C142" s="776"/>
      <c r="D142" s="128">
        <f>SUM(D135:D141)</f>
        <v>0</v>
      </c>
      <c r="E142" s="128">
        <f>SUM(E135:E141)</f>
        <v>131.85199999999998</v>
      </c>
      <c r="F142" s="128">
        <f>SUM(F135:F141)</f>
        <v>0</v>
      </c>
      <c r="G142" s="128">
        <f>SUM(G135:G141)</f>
        <v>4472.152357932122</v>
      </c>
      <c r="K142" s="776" t="s">
        <v>73</v>
      </c>
      <c r="L142" s="776"/>
      <c r="M142" s="776"/>
      <c r="N142" s="128">
        <f>SUM(N135:N141)</f>
        <v>35515.958684281082</v>
      </c>
      <c r="O142" s="128">
        <f>SUM(O135:O141)</f>
        <v>38094.36492892613</v>
      </c>
      <c r="P142" s="128">
        <f>SUM(P135:P141)</f>
        <v>36463.217891800319</v>
      </c>
      <c r="Q142" s="128">
        <f>SUM(Q135:Q141)</f>
        <v>36463.217891800319</v>
      </c>
      <c r="S142" s="776" t="s">
        <v>73</v>
      </c>
      <c r="T142" s="776"/>
      <c r="U142" s="776"/>
      <c r="V142" s="128">
        <f>SUM(V135:V141)</f>
        <v>3987.288</v>
      </c>
      <c r="W142" s="128">
        <f>SUM(W135:W141)</f>
        <v>5013.4480000000003</v>
      </c>
      <c r="X142" s="128">
        <f>SUM(X135:X141)</f>
        <v>4033.2060000000001</v>
      </c>
      <c r="Y142" s="128">
        <f>SUM(Y135:Y141)</f>
        <v>4033.2060000000001</v>
      </c>
      <c r="AA142" s="776" t="s">
        <v>73</v>
      </c>
      <c r="AB142" s="776"/>
      <c r="AC142" s="776"/>
      <c r="AD142" s="128">
        <f>SUM(AD135:AD141)</f>
        <v>2145.7799999999997</v>
      </c>
      <c r="AE142" s="128">
        <f>SUM(AE135:AE141)</f>
        <v>2107.6035199999997</v>
      </c>
      <c r="AF142" s="128">
        <f>SUM(AF135:AF141)</f>
        <v>2438.1914699999998</v>
      </c>
      <c r="AG142" s="128">
        <f>SUM(AG135:AG141)</f>
        <v>2438.1914699999998</v>
      </c>
      <c r="AI142" s="776" t="s">
        <v>73</v>
      </c>
      <c r="AJ142" s="776"/>
      <c r="AK142" s="776"/>
      <c r="AL142" s="128">
        <f>SUM(AL135:AL141)</f>
        <v>8495.1473948118019</v>
      </c>
      <c r="AM142" s="128">
        <f>SUM(AM135:AM141)</f>
        <v>6575.9083491525425</v>
      </c>
      <c r="AN142" s="128">
        <f>SUM(AN135:AN141)</f>
        <v>9262.36204244498</v>
      </c>
      <c r="AO142" s="128">
        <f>SUM(AO135:AO141)</f>
        <v>9262.36204244498</v>
      </c>
      <c r="AQ142" s="776" t="s">
        <v>73</v>
      </c>
      <c r="AR142" s="776"/>
      <c r="AS142" s="776"/>
      <c r="AT142" s="128">
        <f>SUM(AT135:AT141)</f>
        <v>2198.7539999999999</v>
      </c>
      <c r="AU142" s="128">
        <f>SUM(AU135:AU141)</f>
        <v>1899.2910000000002</v>
      </c>
      <c r="AV142" s="128">
        <f>SUM(AV135:AV141)</f>
        <v>30571.721884986273</v>
      </c>
      <c r="AW142" s="128">
        <f>SUM(AW135:AW141)</f>
        <v>30571.721884986273</v>
      </c>
      <c r="AY142" s="776" t="s">
        <v>73</v>
      </c>
      <c r="AZ142" s="776"/>
      <c r="BA142" s="776"/>
      <c r="BB142" s="128">
        <f>SUM(BB135:BB141)</f>
        <v>0</v>
      </c>
      <c r="BC142" s="128">
        <f>SUM(BC135:BC141)</f>
        <v>0</v>
      </c>
      <c r="BD142" s="128">
        <f>SUM(BD135:BD141)</f>
        <v>0</v>
      </c>
      <c r="BE142" s="128">
        <f>SUM(BE135:BE141)</f>
        <v>0</v>
      </c>
      <c r="BG142" s="776" t="s">
        <v>73</v>
      </c>
      <c r="BH142" s="776"/>
      <c r="BI142" s="776"/>
      <c r="BJ142" s="128">
        <f>SUM(BJ135:BJ141)</f>
        <v>2827.552669565217</v>
      </c>
      <c r="BK142" s="128">
        <f>SUM(BK135:BK141)</f>
        <v>360.18600000000004</v>
      </c>
      <c r="BL142" s="128">
        <f>SUM(BL135:BL141)</f>
        <v>2738.7190638506872</v>
      </c>
      <c r="BM142" s="128">
        <f>SUM(BM135:BM141)</f>
        <v>2738.7190638506872</v>
      </c>
      <c r="BO142" s="776" t="s">
        <v>73</v>
      </c>
      <c r="BP142" s="776"/>
      <c r="BQ142" s="776"/>
      <c r="BR142" s="128">
        <f>SUM(BR135:BR141)</f>
        <v>36953.412680562891</v>
      </c>
      <c r="BS142" s="128">
        <f>SUM(BS135:BS141)</f>
        <v>30975.947786953191</v>
      </c>
      <c r="BT142" s="128">
        <f>SUM(BT135:BT141)</f>
        <v>32744.17414535529</v>
      </c>
      <c r="BU142" s="128">
        <f>SUM(BU135:BU141)</f>
        <v>36566.67414535529</v>
      </c>
    </row>
    <row r="143" spans="1:73" s="9" customFormat="1" x14ac:dyDescent="0.25">
      <c r="AI143" s="51"/>
    </row>
    <row r="145" spans="1:73" s="23" customFormat="1" x14ac:dyDescent="0.25">
      <c r="A145" s="23" t="s">
        <v>4000</v>
      </c>
      <c r="K145" s="23" t="s">
        <v>4000</v>
      </c>
      <c r="S145" s="23" t="s">
        <v>4000</v>
      </c>
      <c r="AA145" s="23" t="s">
        <v>4000</v>
      </c>
      <c r="AI145" s="242" t="s">
        <v>4000</v>
      </c>
      <c r="AQ145" s="23" t="s">
        <v>4000</v>
      </c>
      <c r="AY145" s="23" t="s">
        <v>4000</v>
      </c>
      <c r="BG145" s="23" t="s">
        <v>4000</v>
      </c>
      <c r="BO145" s="23" t="s">
        <v>4000</v>
      </c>
    </row>
    <row r="147" spans="1:73" s="9" customFormat="1" x14ac:dyDescent="0.25">
      <c r="A147" s="47" t="s">
        <v>7</v>
      </c>
      <c r="K147" s="47" t="s">
        <v>136</v>
      </c>
      <c r="L147" s="22"/>
      <c r="M147" s="22"/>
      <c r="N147" s="22"/>
      <c r="S147" s="47" t="s">
        <v>57</v>
      </c>
      <c r="T147" s="22"/>
      <c r="U147" s="22"/>
      <c r="V147" s="22"/>
      <c r="AA147" s="47" t="s">
        <v>59</v>
      </c>
      <c r="AB147" s="22"/>
      <c r="AC147" s="22"/>
      <c r="AD147" s="22"/>
      <c r="AI147" s="50" t="s">
        <v>11</v>
      </c>
      <c r="AJ147" s="778"/>
      <c r="AK147" s="779"/>
      <c r="AL147" s="780"/>
      <c r="AQ147" s="230" t="s">
        <v>13</v>
      </c>
      <c r="AR147" s="22"/>
      <c r="AS147" s="22"/>
      <c r="AT147" s="22"/>
      <c r="AY147" s="47" t="s">
        <v>15</v>
      </c>
      <c r="AZ147" s="778"/>
      <c r="BA147" s="779"/>
      <c r="BB147" s="780"/>
      <c r="BG147" s="47" t="s">
        <v>63</v>
      </c>
      <c r="BO147" s="47" t="s">
        <v>77</v>
      </c>
    </row>
    <row r="148" spans="1:73" s="130" customFormat="1" x14ac:dyDescent="0.25">
      <c r="A148" s="129"/>
      <c r="B148" s="9"/>
      <c r="C148" s="9"/>
      <c r="D148" s="9"/>
      <c r="E148" s="9"/>
      <c r="K148" s="129"/>
      <c r="L148" s="131"/>
      <c r="M148" s="131"/>
      <c r="N148" s="131"/>
      <c r="S148" s="129"/>
      <c r="T148" s="131"/>
      <c r="U148" s="131"/>
      <c r="V148" s="131"/>
      <c r="AA148" s="129"/>
      <c r="AB148" s="131"/>
      <c r="AC148" s="131"/>
      <c r="AD148" s="131"/>
      <c r="AI148" s="132"/>
      <c r="AJ148" s="131"/>
      <c r="AK148" s="131"/>
      <c r="AL148" s="131"/>
      <c r="AQ148" s="129"/>
      <c r="AR148" s="131"/>
      <c r="AS148" s="131"/>
      <c r="AT148" s="131"/>
      <c r="AY148" s="129"/>
      <c r="AZ148" s="131"/>
      <c r="BA148" s="131"/>
      <c r="BB148" s="131"/>
      <c r="BG148" s="129"/>
      <c r="BH148" s="131"/>
      <c r="BI148" s="131"/>
      <c r="BJ148" s="131"/>
      <c r="BO148" s="129"/>
      <c r="BP148" s="131"/>
      <c r="BQ148" s="131"/>
      <c r="BR148" s="131"/>
    </row>
    <row r="149" spans="1:73" s="9" customFormat="1" x14ac:dyDescent="0.25">
      <c r="A149" s="48" t="s">
        <v>185</v>
      </c>
      <c r="B149" s="12" t="s">
        <v>184</v>
      </c>
      <c r="C149" s="12"/>
      <c r="D149" s="12">
        <v>2008</v>
      </c>
      <c r="E149" s="12">
        <v>2009</v>
      </c>
      <c r="F149" s="12">
        <v>2010</v>
      </c>
      <c r="G149" s="162" t="s">
        <v>4201</v>
      </c>
      <c r="H149" s="12" t="s">
        <v>3995</v>
      </c>
      <c r="K149" s="48" t="s">
        <v>185</v>
      </c>
      <c r="L149" s="12" t="s">
        <v>184</v>
      </c>
      <c r="M149" s="12"/>
      <c r="N149" s="12">
        <v>2008</v>
      </c>
      <c r="O149" s="12">
        <v>2009</v>
      </c>
      <c r="P149" s="12">
        <v>2010</v>
      </c>
      <c r="Q149" s="162" t="s">
        <v>4201</v>
      </c>
      <c r="S149" s="48" t="s">
        <v>185</v>
      </c>
      <c r="T149" s="12" t="s">
        <v>184</v>
      </c>
      <c r="U149" s="12"/>
      <c r="V149" s="12">
        <v>2008</v>
      </c>
      <c r="W149" s="12">
        <v>2009</v>
      </c>
      <c r="X149" s="12">
        <v>2010</v>
      </c>
      <c r="Y149" s="162" t="s">
        <v>4201</v>
      </c>
      <c r="AA149" s="48" t="s">
        <v>185</v>
      </c>
      <c r="AB149" s="12" t="s">
        <v>184</v>
      </c>
      <c r="AC149" s="12"/>
      <c r="AD149" s="12">
        <v>2008</v>
      </c>
      <c r="AE149" s="12">
        <v>2009</v>
      </c>
      <c r="AF149" s="12">
        <v>2010</v>
      </c>
      <c r="AG149" s="12" t="s">
        <v>4202</v>
      </c>
      <c r="AI149" s="48" t="s">
        <v>185</v>
      </c>
      <c r="AJ149" s="12" t="s">
        <v>184</v>
      </c>
      <c r="AK149" s="12"/>
      <c r="AL149" s="12">
        <v>2008</v>
      </c>
      <c r="AM149" s="12">
        <v>2009</v>
      </c>
      <c r="AN149" s="12">
        <v>2010</v>
      </c>
      <c r="AO149" s="162" t="s">
        <v>4201</v>
      </c>
      <c r="AQ149" s="48" t="s">
        <v>185</v>
      </c>
      <c r="AR149" s="12" t="s">
        <v>184</v>
      </c>
      <c r="AS149" s="12"/>
      <c r="AT149" s="12">
        <v>2008</v>
      </c>
      <c r="AU149" s="12">
        <v>2009</v>
      </c>
      <c r="AV149" s="203">
        <v>2010</v>
      </c>
      <c r="AW149" s="204" t="s">
        <v>4201</v>
      </c>
      <c r="AY149" s="48" t="s">
        <v>185</v>
      </c>
      <c r="AZ149" s="12" t="s">
        <v>184</v>
      </c>
      <c r="BA149" s="12"/>
      <c r="BB149" s="12">
        <v>2008</v>
      </c>
      <c r="BC149" s="12">
        <v>2009</v>
      </c>
      <c r="BD149" s="203">
        <v>2010</v>
      </c>
      <c r="BE149" s="204" t="s">
        <v>4201</v>
      </c>
      <c r="BG149" s="48" t="s">
        <v>185</v>
      </c>
      <c r="BH149" s="12" t="s">
        <v>184</v>
      </c>
      <c r="BI149" s="12"/>
      <c r="BJ149" s="12">
        <v>2008</v>
      </c>
      <c r="BK149" s="12">
        <v>2009</v>
      </c>
      <c r="BL149" s="203">
        <v>2010</v>
      </c>
      <c r="BM149" s="204" t="s">
        <v>4201</v>
      </c>
      <c r="BO149" s="48" t="s">
        <v>185</v>
      </c>
      <c r="BP149" s="12" t="s">
        <v>184</v>
      </c>
      <c r="BQ149" s="12"/>
      <c r="BR149" s="12">
        <v>2008</v>
      </c>
      <c r="BS149" s="12">
        <v>2009</v>
      </c>
      <c r="BT149" s="203">
        <v>2010</v>
      </c>
      <c r="BU149" s="204" t="s">
        <v>4201</v>
      </c>
    </row>
    <row r="150" spans="1:73" s="9" customFormat="1" x14ac:dyDescent="0.25">
      <c r="A150" s="777" t="s">
        <v>175</v>
      </c>
      <c r="B150" s="49">
        <v>5020</v>
      </c>
      <c r="C150" s="49" t="s">
        <v>177</v>
      </c>
      <c r="D150" s="54">
        <v>0</v>
      </c>
      <c r="E150" s="54">
        <v>0</v>
      </c>
      <c r="F150" s="54">
        <v>0</v>
      </c>
      <c r="G150" s="54">
        <v>0</v>
      </c>
      <c r="H150" s="65" t="s">
        <v>4002</v>
      </c>
      <c r="K150" s="777" t="s">
        <v>175</v>
      </c>
      <c r="L150" s="49">
        <v>5020</v>
      </c>
      <c r="M150" s="49" t="s">
        <v>177</v>
      </c>
      <c r="N150" s="54">
        <v>0</v>
      </c>
      <c r="O150" s="54">
        <v>0</v>
      </c>
      <c r="P150" s="54">
        <v>0</v>
      </c>
      <c r="Q150" s="54">
        <v>0</v>
      </c>
      <c r="S150" s="777" t="s">
        <v>175</v>
      </c>
      <c r="T150" s="49">
        <v>5020</v>
      </c>
      <c r="U150" s="49" t="s">
        <v>177</v>
      </c>
      <c r="V150" s="54">
        <v>0</v>
      </c>
      <c r="W150" s="54">
        <v>0</v>
      </c>
      <c r="X150" s="54">
        <v>0</v>
      </c>
      <c r="Y150" s="54">
        <v>0</v>
      </c>
      <c r="AA150" s="777" t="s">
        <v>175</v>
      </c>
      <c r="AB150" s="49">
        <v>5020</v>
      </c>
      <c r="AC150" s="49" t="s">
        <v>177</v>
      </c>
      <c r="AD150" s="54">
        <v>0</v>
      </c>
      <c r="AE150" s="54">
        <v>1</v>
      </c>
      <c r="AF150" s="54">
        <v>2</v>
      </c>
      <c r="AG150" s="126">
        <f t="shared" ref="AG150:AG156" si="85">IF(AF150="n/a",IF(AE150="n/a",AD150,AE150),AF150)</f>
        <v>2</v>
      </c>
      <c r="AI150" s="777" t="s">
        <v>175</v>
      </c>
      <c r="AJ150" s="49">
        <v>5020</v>
      </c>
      <c r="AK150" s="49" t="s">
        <v>177</v>
      </c>
      <c r="AL150" s="54">
        <v>0</v>
      </c>
      <c r="AM150" s="54">
        <v>0</v>
      </c>
      <c r="AN150" s="54">
        <v>0</v>
      </c>
      <c r="AO150" s="54">
        <v>0</v>
      </c>
      <c r="AQ150" s="777" t="s">
        <v>175</v>
      </c>
      <c r="AR150" s="49">
        <v>5020</v>
      </c>
      <c r="AS150" s="49" t="s">
        <v>177</v>
      </c>
      <c r="AT150" s="54">
        <v>0</v>
      </c>
      <c r="AU150" s="54">
        <v>0</v>
      </c>
      <c r="AV150" s="54">
        <v>0</v>
      </c>
      <c r="AW150" s="54">
        <v>0</v>
      </c>
      <c r="AY150" s="777" t="s">
        <v>175</v>
      </c>
      <c r="AZ150" s="49">
        <v>5020</v>
      </c>
      <c r="BA150" s="49" t="s">
        <v>177</v>
      </c>
      <c r="BB150" s="54">
        <v>0</v>
      </c>
      <c r="BC150" s="54">
        <v>0</v>
      </c>
      <c r="BD150" s="54">
        <v>0</v>
      </c>
      <c r="BE150" s="54">
        <v>0</v>
      </c>
      <c r="BG150" s="777" t="s">
        <v>175</v>
      </c>
      <c r="BH150" s="49">
        <v>5020</v>
      </c>
      <c r="BI150" s="49" t="s">
        <v>177</v>
      </c>
      <c r="BJ150" s="54">
        <v>0</v>
      </c>
      <c r="BK150" s="54">
        <v>0</v>
      </c>
      <c r="BL150" s="54">
        <v>0</v>
      </c>
      <c r="BM150" s="54">
        <v>0</v>
      </c>
      <c r="BO150" s="777" t="s">
        <v>175</v>
      </c>
      <c r="BP150" s="49">
        <v>5020</v>
      </c>
      <c r="BQ150" s="49" t="s">
        <v>177</v>
      </c>
      <c r="BR150" s="54">
        <v>0</v>
      </c>
      <c r="BS150" s="54">
        <v>0</v>
      </c>
      <c r="BT150" s="54">
        <v>0</v>
      </c>
      <c r="BU150" s="54">
        <v>0</v>
      </c>
    </row>
    <row r="151" spans="1:73" s="9" customFormat="1" x14ac:dyDescent="0.25">
      <c r="A151" s="777"/>
      <c r="B151" s="49">
        <v>5010</v>
      </c>
      <c r="C151" s="49" t="s">
        <v>178</v>
      </c>
      <c r="D151" s="54" t="str">
        <f>IF(D8="n/a","n/a",D8*D$41)</f>
        <v>n/a</v>
      </c>
      <c r="E151" s="54" t="str">
        <f>IF(E8="n/a","n/a",E8*E$41)</f>
        <v>n/a</v>
      </c>
      <c r="F151" s="54">
        <f>IF(F8="n/a","n/a",F8*F$41)</f>
        <v>42.305669481302772</v>
      </c>
      <c r="G151" s="54">
        <f>IF(G8="n/a","n/a",G8*G$41)</f>
        <v>42.305669481302772</v>
      </c>
      <c r="H151" s="65" t="s">
        <v>4004</v>
      </c>
      <c r="K151" s="777"/>
      <c r="L151" s="49">
        <v>5010</v>
      </c>
      <c r="M151" s="49" t="s">
        <v>178</v>
      </c>
      <c r="N151" s="54">
        <f>IF(N8="n/a","n/a",N8*N$41)</f>
        <v>174.92480221109</v>
      </c>
      <c r="O151" s="54">
        <f>IF(O8="n/a","n/a",O8*O$41)</f>
        <v>147.44381699523214</v>
      </c>
      <c r="P151" s="54">
        <f>IF(P8="n/a","n/a",P8*P$41)</f>
        <v>77.082863099374563</v>
      </c>
      <c r="Q151" s="54">
        <f>IF(Q8="n/a","n/a",Q8*Q$41)</f>
        <v>77.082863099374563</v>
      </c>
      <c r="S151" s="777"/>
      <c r="T151" s="49">
        <v>5010</v>
      </c>
      <c r="U151" s="49" t="s">
        <v>178</v>
      </c>
      <c r="V151" s="54" t="str">
        <f>IF(V8="n/a","n/a",V8*V$41)</f>
        <v>n/a</v>
      </c>
      <c r="W151" s="54" t="str">
        <f>IF(W8="n/a","n/a",W8*W$41)</f>
        <v>n/a</v>
      </c>
      <c r="X151" s="54" t="str">
        <f>IF(X8="n/a","n/a",X8*X$41)</f>
        <v>n/a</v>
      </c>
      <c r="Y151" s="54" t="str">
        <f>IF(Y8="n/a","n/a",Y8*Y$41)</f>
        <v>n/a</v>
      </c>
      <c r="AA151" s="777"/>
      <c r="AB151" s="49">
        <v>5010</v>
      </c>
      <c r="AC151" s="49" t="s">
        <v>178</v>
      </c>
      <c r="AD151" s="54">
        <f>IF(AD8="n/a","n/a",AD8*AD$41)</f>
        <v>604.60631443298973</v>
      </c>
      <c r="AE151" s="54">
        <f t="shared" ref="AE151:AF151" si="86">IF(AE8="n/a","n/a",AE8*AE$41)</f>
        <v>604.89844622905036</v>
      </c>
      <c r="AF151" s="54">
        <f t="shared" si="86"/>
        <v>698.84234172906736</v>
      </c>
      <c r="AG151" s="126">
        <f t="shared" si="85"/>
        <v>698.84234172906736</v>
      </c>
      <c r="AI151" s="777"/>
      <c r="AJ151" s="49">
        <v>5010</v>
      </c>
      <c r="AK151" s="49" t="s">
        <v>178</v>
      </c>
      <c r="AL151" s="54">
        <f>IF(AL8="n/a","n/a",AL8*AL$41)</f>
        <v>106.10249132485097</v>
      </c>
      <c r="AM151" s="54">
        <f>IF(AM8="n/a","n/a",AM8*AM$41)</f>
        <v>159.36404604343369</v>
      </c>
      <c r="AN151" s="54">
        <f>IF(AN8="n/a","n/a",AN8*AN$41)</f>
        <v>102.62927174169219</v>
      </c>
      <c r="AO151" s="54">
        <f>IF(AO8="n/a","n/a",AO8*AO$41)</f>
        <v>102.62927174169219</v>
      </c>
      <c r="AQ151" s="777"/>
      <c r="AR151" s="49">
        <v>5010</v>
      </c>
      <c r="AS151" s="49" t="s">
        <v>178</v>
      </c>
      <c r="AT151" s="54">
        <f>IF(AT8="n/a","n/a",AT8*AT$41)</f>
        <v>240.77539253347257</v>
      </c>
      <c r="AU151" s="54">
        <f>IF(AU8="n/a","n/a",AU8*AU$41)</f>
        <v>230.04620417281686</v>
      </c>
      <c r="AV151" s="54">
        <f>IF(AV8="n/a","n/a",AV8*AV$41)</f>
        <v>347.24384965831433</v>
      </c>
      <c r="AW151" s="54">
        <f>IF(AW8="n/a","n/a",AW8*AW$41)</f>
        <v>347.24384965831433</v>
      </c>
      <c r="AY151" s="777"/>
      <c r="AZ151" s="49">
        <v>5010</v>
      </c>
      <c r="BA151" s="49" t="s">
        <v>178</v>
      </c>
      <c r="BB151" s="54" t="str">
        <f>IF(BB8="n/a","n/a",BB8*BB$41)</f>
        <v>n/a</v>
      </c>
      <c r="BC151" s="54" t="str">
        <f>IF(BC8="n/a","n/a",BC8*BC$41)</f>
        <v>n/a</v>
      </c>
      <c r="BD151" s="54" t="str">
        <f>IF(BD8="n/a","n/a",BD8*BD$41)</f>
        <v>n/a</v>
      </c>
      <c r="BE151" s="54" t="str">
        <f>IF(BE8="n/a","n/a",BE8*BE$41)</f>
        <v>n/a</v>
      </c>
      <c r="BG151" s="777"/>
      <c r="BH151" s="49">
        <v>5010</v>
      </c>
      <c r="BI151" s="49" t="s">
        <v>178</v>
      </c>
      <c r="BJ151" s="54">
        <f>IF(BJ8="n/a","n/a",BJ8*BJ$41)</f>
        <v>3.7257217847769026</v>
      </c>
      <c r="BK151" s="54" t="str">
        <f>IF(BK8="n/a","n/a",BK8*BK$41)</f>
        <v>n/a</v>
      </c>
      <c r="BL151" s="54">
        <f>IF(BL8="n/a","n/a",BL8*BL$41)</f>
        <v>4.6972895863052786</v>
      </c>
      <c r="BM151" s="54">
        <f>IF(BM8="n/a","n/a",BM8*BM$41)</f>
        <v>4.6972895863052786</v>
      </c>
      <c r="BO151" s="777"/>
      <c r="BP151" s="49">
        <v>5010</v>
      </c>
      <c r="BQ151" s="49" t="s">
        <v>178</v>
      </c>
      <c r="BR151" s="54">
        <f>IF(BR8="n/a","n/a",BR8*BR$41)</f>
        <v>1067.5537810861106</v>
      </c>
      <c r="BS151" s="54">
        <f>IF(BS8="n/a","n/a",BS8*BS$41)</f>
        <v>869.17104769986918</v>
      </c>
      <c r="BT151" s="54">
        <f>IF(BT8="n/a","n/a",BT8*BT$41)</f>
        <v>902.24257563141828</v>
      </c>
      <c r="BU151" s="54">
        <f>IF(BU8="n/a","n/a",BU8*BU$41)</f>
        <v>902.24257563141828</v>
      </c>
    </row>
    <row r="152" spans="1:73" s="9" customFormat="1" x14ac:dyDescent="0.25">
      <c r="A152" s="777"/>
      <c r="B152" s="49">
        <v>5040</v>
      </c>
      <c r="C152" s="49" t="s">
        <v>179</v>
      </c>
      <c r="D152" s="54">
        <f>'1.4 inland shipping'!C131</f>
        <v>0</v>
      </c>
      <c r="E152" s="54">
        <f>'1.4 inland shipping'!D131</f>
        <v>0</v>
      </c>
      <c r="F152" s="54">
        <f>'1.4 inland shipping'!E131</f>
        <v>0</v>
      </c>
      <c r="G152" s="54">
        <f>'1.4 inland shipping'!G131</f>
        <v>0</v>
      </c>
      <c r="H152" s="65" t="s">
        <v>4002</v>
      </c>
      <c r="K152" s="777"/>
      <c r="L152" s="49">
        <v>5040</v>
      </c>
      <c r="M152" s="49" t="s">
        <v>179</v>
      </c>
      <c r="N152" s="54">
        <f>'1.4 inland shipping'!K131</f>
        <v>0</v>
      </c>
      <c r="O152" s="54">
        <f>'1.4 inland shipping'!L131</f>
        <v>0</v>
      </c>
      <c r="P152" s="54">
        <f>'1.4 inland shipping'!M131</f>
        <v>0</v>
      </c>
      <c r="Q152" s="54">
        <f>'1.4 inland shipping'!P131</f>
        <v>0</v>
      </c>
      <c r="S152" s="777"/>
      <c r="T152" s="49">
        <v>5040</v>
      </c>
      <c r="U152" s="49" t="s">
        <v>179</v>
      </c>
      <c r="V152" s="54">
        <f>'1.4 inland shipping'!S131</f>
        <v>0</v>
      </c>
      <c r="W152" s="54">
        <f>'1.4 inland shipping'!T131</f>
        <v>0</v>
      </c>
      <c r="X152" s="54">
        <f>'1.4 inland shipping'!U131</f>
        <v>0</v>
      </c>
      <c r="Y152" s="54">
        <f>'1.4 inland shipping'!Y131</f>
        <v>0</v>
      </c>
      <c r="AA152" s="777"/>
      <c r="AB152" s="49">
        <v>5040</v>
      </c>
      <c r="AC152" s="49" t="s">
        <v>179</v>
      </c>
      <c r="AD152" s="54">
        <f>'1.4 inland shipping'!AA131</f>
        <v>0</v>
      </c>
      <c r="AE152" s="54">
        <f>'1.4 inland shipping'!AB131</f>
        <v>0</v>
      </c>
      <c r="AF152" s="54">
        <f>'1.4 inland shipping'!AC131</f>
        <v>0</v>
      </c>
      <c r="AG152" s="126">
        <f t="shared" si="85"/>
        <v>0</v>
      </c>
      <c r="AI152" s="777"/>
      <c r="AJ152" s="49">
        <v>5040</v>
      </c>
      <c r="AK152" s="49" t="s">
        <v>179</v>
      </c>
      <c r="AL152" s="54">
        <f>'1.4 inland shipping'!AI131</f>
        <v>0</v>
      </c>
      <c r="AM152" s="54">
        <f>'1.4 inland shipping'!AJ131</f>
        <v>0</v>
      </c>
      <c r="AN152" s="54">
        <f>'1.4 inland shipping'!AK131</f>
        <v>0</v>
      </c>
      <c r="AO152" s="54">
        <f>'1.4 inland shipping'!AQ131</f>
        <v>0</v>
      </c>
      <c r="AQ152" s="777"/>
      <c r="AR152" s="49">
        <v>5040</v>
      </c>
      <c r="AS152" s="49" t="s">
        <v>179</v>
      </c>
      <c r="AT152" s="54">
        <f>'1.4 inland shipping'!AQ131</f>
        <v>0</v>
      </c>
      <c r="AU152" s="54">
        <f>'1.4 inland shipping'!AR131</f>
        <v>0</v>
      </c>
      <c r="AV152" s="54">
        <f>'1.4 inland shipping'!AS131</f>
        <v>0</v>
      </c>
      <c r="AW152" s="54">
        <f>'1.4 inland shipping'!AZ131</f>
        <v>0</v>
      </c>
      <c r="AY152" s="777"/>
      <c r="AZ152" s="49">
        <v>5040</v>
      </c>
      <c r="BA152" s="49" t="s">
        <v>179</v>
      </c>
      <c r="BB152" s="54">
        <f>'1.4 inland shipping'!AY131</f>
        <v>0</v>
      </c>
      <c r="BC152" s="54">
        <f>'1.4 inland shipping'!AZ131</f>
        <v>0</v>
      </c>
      <c r="BD152" s="54">
        <f>'1.4 inland shipping'!BA131</f>
        <v>0</v>
      </c>
      <c r="BE152" s="54">
        <f>'1.4 inland shipping'!BI131</f>
        <v>0</v>
      </c>
      <c r="BG152" s="777"/>
      <c r="BH152" s="49">
        <v>5040</v>
      </c>
      <c r="BI152" s="49" t="s">
        <v>179</v>
      </c>
      <c r="BJ152" s="54">
        <f>'1.4 inland shipping'!BG131</f>
        <v>0</v>
      </c>
      <c r="BK152" s="54">
        <f>'1.4 inland shipping'!BH131</f>
        <v>0</v>
      </c>
      <c r="BL152" s="54">
        <f>'1.4 inland shipping'!BI131</f>
        <v>0</v>
      </c>
      <c r="BM152" s="54">
        <f>'1.4 inland shipping'!BR131</f>
        <v>0</v>
      </c>
      <c r="BO152" s="777"/>
      <c r="BP152" s="49">
        <v>5040</v>
      </c>
      <c r="BQ152" s="49" t="s">
        <v>179</v>
      </c>
      <c r="BR152" s="54">
        <f>'1.4 inland shipping'!BO131</f>
        <v>0</v>
      </c>
      <c r="BS152" s="54">
        <f>'1.4 inland shipping'!BP131</f>
        <v>0</v>
      </c>
      <c r="BT152" s="54">
        <f>'1.4 inland shipping'!BQ131</f>
        <v>0</v>
      </c>
      <c r="BU152" s="54">
        <f>'1.4 inland shipping'!CA131</f>
        <v>0</v>
      </c>
    </row>
    <row r="153" spans="1:73" s="9" customFormat="1" x14ac:dyDescent="0.25">
      <c r="A153" s="777"/>
      <c r="B153" s="49">
        <v>7734</v>
      </c>
      <c r="C153" s="49" t="s">
        <v>180</v>
      </c>
      <c r="D153" s="54" t="str">
        <f>IF(D10="n/a","n/a",IF(D$70="n/a","n/a",D10*D$70*D$41))</f>
        <v>n/a</v>
      </c>
      <c r="E153" s="54" t="str">
        <f>IF(E10="n/a","n/a",IF(E$70="n/a","n/a",E10*E$70*E$41))</f>
        <v>n/a</v>
      </c>
      <c r="F153" s="54" t="str">
        <f>IF(F10="n/a","n/a",IF(F$70="n/a","n/a",F10*F$70*F$41))</f>
        <v>n/a</v>
      </c>
      <c r="G153" s="54">
        <f>IF(G10="n/a","n/a",IF(G$70="n/a","n/a",G10*G$70*G$41))</f>
        <v>3.9901558824117447</v>
      </c>
      <c r="H153" s="127" t="s">
        <v>4005</v>
      </c>
      <c r="K153" s="777"/>
      <c r="L153" s="49">
        <v>7734</v>
      </c>
      <c r="M153" s="49" t="s">
        <v>180</v>
      </c>
      <c r="N153" s="54">
        <f>IF(N10="n/a","n/a",IF(N$70="n/a","n/a",N10*N$70*N$41))</f>
        <v>18.388923491638984</v>
      </c>
      <c r="O153" s="54">
        <f>IF(O10="n/a","n/a",IF(O$70="n/a","n/a",O10*O$70*O$41))</f>
        <v>16.493849801296417</v>
      </c>
      <c r="P153" s="54">
        <f>IF(P10="n/a","n/a",IF(P$70="n/a","n/a",P10*P$70*P$41))</f>
        <v>8.5704047785298325</v>
      </c>
      <c r="Q153" s="54">
        <f>IF(Q10="n/a","n/a",IF(Q$70="n/a","n/a",Q10*Q$70*Q$41))</f>
        <v>8.5704047785298325</v>
      </c>
      <c r="S153" s="777"/>
      <c r="T153" s="49">
        <v>7734</v>
      </c>
      <c r="U153" s="49" t="s">
        <v>180</v>
      </c>
      <c r="V153" s="54" t="str">
        <f>IF(V10="n/a","n/a",IF(V$70="n/a","n/a",V10*V$70*V$41))</f>
        <v>n/a</v>
      </c>
      <c r="W153" s="54" t="str">
        <f>IF(W10="n/a","n/a",IF(W$70="n/a","n/a",W10*W$70*W$41))</f>
        <v>n/a</v>
      </c>
      <c r="X153" s="54" t="str">
        <f>IF(X10="n/a","n/a",IF(X$70="n/a","n/a",X10*X$70*X$41))</f>
        <v>n/a</v>
      </c>
      <c r="Y153" s="54" t="str">
        <f>IF(Y10="n/a","n/a",IF(Y$70="n/a","n/a",Y10*Y$70*Y$41))</f>
        <v>n/a</v>
      </c>
      <c r="AA153" s="777"/>
      <c r="AB153" s="49">
        <v>7734</v>
      </c>
      <c r="AC153" s="49" t="s">
        <v>180</v>
      </c>
      <c r="AD153" s="54">
        <f>IF(AD10="n/a","n/a",IF(AD$73="n/a","n/a",AD10*AD$73*AD$41))</f>
        <v>25.680949581185569</v>
      </c>
      <c r="AE153" s="54">
        <f t="shared" ref="AE153:AF153" si="87">IF(AE10="n/a","n/a",IF(AE$73="n/a","n/a",AE10*AE$73*AE$41))</f>
        <v>28.654740572625702</v>
      </c>
      <c r="AF153" s="54">
        <f t="shared" si="87"/>
        <v>46.16801497617427</v>
      </c>
      <c r="AG153" s="126">
        <f t="shared" si="85"/>
        <v>46.16801497617427</v>
      </c>
      <c r="AI153" s="777"/>
      <c r="AJ153" s="49">
        <v>7734</v>
      </c>
      <c r="AK153" s="49" t="s">
        <v>180</v>
      </c>
      <c r="AL153" s="54" t="str">
        <f>IF(AL10="n/a","n/a",IF(AL$70="n/a","n/a",AL10*AL$70*AL$41))</f>
        <v>n/a</v>
      </c>
      <c r="AM153" s="54" t="str">
        <f>IF(AM10="n/a","n/a",IF(AM$70="n/a","n/a",AM10*AM$70*AM$41))</f>
        <v>n/a</v>
      </c>
      <c r="AN153" s="54" t="str">
        <f>IF(AN10="n/a","n/a",IF(AN$70="n/a","n/a",AN10*AN$70*AN$41))</f>
        <v>n/a</v>
      </c>
      <c r="AO153" s="54" t="str">
        <f>IF(AO10="n/a","n/a",IF(AO$70="n/a","n/a",AO10*AO$70*AO$41))</f>
        <v>n/a</v>
      </c>
      <c r="AQ153" s="777"/>
      <c r="AR153" s="49">
        <v>7734</v>
      </c>
      <c r="AS153" s="49" t="s">
        <v>180</v>
      </c>
      <c r="AT153" s="54" t="str">
        <f>IF(AT10="n/a","n/a",IF(AT$70="n/a","n/a",AT10*AT$70*AT$41))</f>
        <v>n/a</v>
      </c>
      <c r="AU153" s="357">
        <f>IF(AU10="n/a","n/a",IF(AU$70="n/a","n/a",AU10*AW$70*AU$41))</f>
        <v>79.307062829496743</v>
      </c>
      <c r="AV153" s="54">
        <f>IF(AV10="n/a","n/a",IF(AV$70="n/a","n/a",AV10*AV$70*AV$41))</f>
        <v>67.526028312636711</v>
      </c>
      <c r="AW153" s="54">
        <f>IF(AW10="n/a","n/a",IF(AW$70="n/a","n/a",AW10*AW$70*AW$41))</f>
        <v>67.526028312636711</v>
      </c>
      <c r="AY153" s="777"/>
      <c r="AZ153" s="49">
        <v>7734</v>
      </c>
      <c r="BA153" s="49" t="s">
        <v>180</v>
      </c>
      <c r="BB153" s="54" t="str">
        <f>IF(BB10="n/a","n/a",IF(BB$70="n/a","n/a",BB10*BB$70*BB$41))</f>
        <v>n/a</v>
      </c>
      <c r="BC153" s="54" t="str">
        <f>IF(BC10="n/a","n/a",IF(BC$70="n/a","n/a",BC10*BC$70*BC$41))</f>
        <v>n/a</v>
      </c>
      <c r="BD153" s="54" t="str">
        <f>IF(BD10="n/a","n/a",IF(BD$70="n/a","n/a",BD10*BD$70*BD$41))</f>
        <v>n/a</v>
      </c>
      <c r="BE153" s="54" t="str">
        <f>IF(BE10="n/a","n/a",IF(BE$70="n/a","n/a",BE10*BE$70*BE$41))</f>
        <v>n/a</v>
      </c>
      <c r="BG153" s="777"/>
      <c r="BH153" s="49">
        <v>7734</v>
      </c>
      <c r="BI153" s="49" t="s">
        <v>180</v>
      </c>
      <c r="BJ153" s="54">
        <f>IF(BJ10="n/a","n/a",IF(BJ$70="n/a","n/a",BJ10*BJ$70*BJ$41))</f>
        <v>2.2678306516033319E-2</v>
      </c>
      <c r="BK153" s="54" t="str">
        <f>IF(BK10="n/a","n/a",IF(BK$70="n/a","n/a",BK10*BK$70*BK$41))</f>
        <v>n/a</v>
      </c>
      <c r="BL153" s="54">
        <f>IF(BL10="n/a","n/a",IF(BL$70="n/a","n/a",BL10*BL$70*BL$41))</f>
        <v>0.10151313447811014</v>
      </c>
      <c r="BM153" s="54">
        <f>IF(BM10="n/a","n/a",IF(BM$70="n/a","n/a",BM10*BM$70*BM$41))</f>
        <v>0.10151313447811014</v>
      </c>
      <c r="BO153" s="777"/>
      <c r="BP153" s="49">
        <v>7734</v>
      </c>
      <c r="BQ153" s="49" t="s">
        <v>180</v>
      </c>
      <c r="BR153" s="54" t="str">
        <f>IF(BR10="n/a","n/a",IF(BR$70="n/a","n/a",BR10*BR$70*BR$41))</f>
        <v>n/a</v>
      </c>
      <c r="BS153" s="54">
        <f>IF(BS10="n/a","n/a",IF(BS$70="n/a","n/a",BS10*BS$70*BS$41))</f>
        <v>36.651791168066779</v>
      </c>
      <c r="BT153" s="54">
        <f>IF(BT10="n/a","n/a",IF(BT$70="n/a","n/a",BT10*BT$70*BT$41))</f>
        <v>25.177309475428924</v>
      </c>
      <c r="BU153" s="54">
        <f>IF(BU10="n/a","n/a",IF(BU$70="n/a","n/a",BU10*BU$70*BU$41))</f>
        <v>25.177309475428924</v>
      </c>
    </row>
    <row r="154" spans="1:73" s="9" customFormat="1" x14ac:dyDescent="0.25">
      <c r="A154" s="777" t="s">
        <v>176</v>
      </c>
      <c r="B154" s="49">
        <v>5222</v>
      </c>
      <c r="C154" s="49" t="s">
        <v>181</v>
      </c>
      <c r="D154" s="54" t="str">
        <f>IF(D11="n/a","n/a",IF(D$69="n/a","n/a",D11*D$70*D$41))</f>
        <v>n/a</v>
      </c>
      <c r="E154" s="54" t="str">
        <f>IF(E11="n/a","n/a",IF(E$69="n/a","n/a",E11*E$70*E$41))</f>
        <v>n/a</v>
      </c>
      <c r="F154" s="54" t="str">
        <f>IF(F11="n/a","n/a",IF(F$69="n/a","n/a",F11*F$70*F$41))</f>
        <v>n/a</v>
      </c>
      <c r="G154" s="54">
        <f>IF(G11="n/a","n/a",IF(G$69="n/a","n/a",G11*G$70*G$41))</f>
        <v>142.27660430925897</v>
      </c>
      <c r="H154" s="127" t="s">
        <v>4005</v>
      </c>
      <c r="K154" s="777" t="s">
        <v>176</v>
      </c>
      <c r="L154" s="49">
        <v>5222</v>
      </c>
      <c r="M154" s="49" t="s">
        <v>181</v>
      </c>
      <c r="N154" s="54">
        <f>IF(N11="n/a","n/a",IF(N$69="n/a","n/a",N11*N$70*N$41))</f>
        <v>46.298369310804929</v>
      </c>
      <c r="O154" s="54">
        <f>IF(O11="n/a","n/a",IF(O$69="n/a","n/a",O11*O$70*O$41))</f>
        <v>29.41951874399625</v>
      </c>
      <c r="P154" s="54">
        <f>IF(P11="n/a","n/a",IF(P$69="n/a","n/a",P11*P$70*P$41))</f>
        <v>18.091119252575005</v>
      </c>
      <c r="Q154" s="54">
        <f>IF(Q11="n/a","n/a",IF(Q$69="n/a","n/a",Q11*Q$70*Q$41))</f>
        <v>18.091119252575005</v>
      </c>
      <c r="S154" s="777" t="s">
        <v>176</v>
      </c>
      <c r="T154" s="49">
        <v>5222</v>
      </c>
      <c r="U154" s="49" t="s">
        <v>181</v>
      </c>
      <c r="V154" s="54" t="str">
        <f>IF(V11="n/a","n/a",IF(V$69="n/a","n/a",V11*V$70*V$41))</f>
        <v>n/a</v>
      </c>
      <c r="W154" s="54" t="str">
        <f>IF(W11="n/a","n/a",IF(W$69="n/a","n/a",W11*W$70*W$41))</f>
        <v>n/a</v>
      </c>
      <c r="X154" s="54" t="str">
        <f>IF(X11="n/a","n/a",IF(X$69="n/a","n/a",X11*X$70*X$41))</f>
        <v>n/a</v>
      </c>
      <c r="Y154" s="54" t="str">
        <f>IF(Y11="n/a","n/a",IF(Y$69="n/a","n/a",Y11*Y$70*Y$41))</f>
        <v>n/a</v>
      </c>
      <c r="AA154" s="777" t="s">
        <v>176</v>
      </c>
      <c r="AB154" s="49">
        <v>5222</v>
      </c>
      <c r="AC154" s="49" t="s">
        <v>181</v>
      </c>
      <c r="AD154" s="54">
        <f>IF(AD11="n/a","n/a",IF(AD$70="n/a","n/a",AD11*AD$73*AD$41))</f>
        <v>40.218174935567006</v>
      </c>
      <c r="AE154" s="54">
        <f t="shared" ref="AE154:AF154" si="88">IF(AE11="n/a","n/a",IF(AE$70="n/a","n/a",AE11*AE$73*AE$41))</f>
        <v>46.660082227653639</v>
      </c>
      <c r="AF154" s="54">
        <f t="shared" si="88"/>
        <v>66.490358066712048</v>
      </c>
      <c r="AG154" s="126">
        <f t="shared" si="85"/>
        <v>66.490358066712048</v>
      </c>
      <c r="AI154" s="777" t="s">
        <v>176</v>
      </c>
      <c r="AJ154" s="49">
        <v>5222</v>
      </c>
      <c r="AK154" s="49" t="s">
        <v>181</v>
      </c>
      <c r="AL154" s="54" t="str">
        <f>IF(AL11="n/a","n/a",IF(AL$69="n/a","n/a",AL11*AL$70*AL$41))</f>
        <v>n/a</v>
      </c>
      <c r="AM154" s="54" t="str">
        <f>IF(AM11="n/a","n/a",IF(AM$69="n/a","n/a",AM11*AM$70*AM$41))</f>
        <v>n/a</v>
      </c>
      <c r="AN154" s="54" t="str">
        <f>IF(AN11="n/a","n/a",IF(AN$69="n/a","n/a",AN11*AN$70*AN$41))</f>
        <v>n/a</v>
      </c>
      <c r="AO154" s="54" t="str">
        <f>IF(AO11="n/a","n/a",IF(AO$69="n/a","n/a",AO11*AO$70*AO$41))</f>
        <v>n/a</v>
      </c>
      <c r="AQ154" s="777" t="s">
        <v>176</v>
      </c>
      <c r="AR154" s="49">
        <v>5222</v>
      </c>
      <c r="AS154" s="49" t="s">
        <v>181</v>
      </c>
      <c r="AT154" s="54" t="str">
        <f>IF(AT11="n/a","n/a",IF(AT$69="n/a","n/a",AT11*AT$70*AT$41))</f>
        <v>n/a</v>
      </c>
      <c r="AU154" s="357">
        <f>IF(AU11="n/a","n/a",IF(AU$70="n/a","n/a",AU11*AW$70*AU$41))</f>
        <v>126.60632335138328</v>
      </c>
      <c r="AV154" s="54">
        <f>IF(AV11="n/a","n/a",IF(AV$69="n/a","n/a",AV11*AV$70*AV$41))</f>
        <v>107.77213279977403</v>
      </c>
      <c r="AW154" s="54">
        <f>IF(AW11="n/a","n/a",IF(AW$69="n/a","n/a",AW11*AW$70*AW$41))</f>
        <v>107.77213279977403</v>
      </c>
      <c r="AY154" s="777" t="s">
        <v>176</v>
      </c>
      <c r="AZ154" s="49">
        <v>5222</v>
      </c>
      <c r="BA154" s="49" t="s">
        <v>181</v>
      </c>
      <c r="BB154" s="54" t="str">
        <f>IF(BB11="n/a","n/a",IF(BB$69="n/a","n/a",BB11*BB$70*BB$41))</f>
        <v>n/a</v>
      </c>
      <c r="BC154" s="54" t="str">
        <f>IF(BC11="n/a","n/a",IF(BC$69="n/a","n/a",BC11*BC$70*BC$41))</f>
        <v>n/a</v>
      </c>
      <c r="BD154" s="54" t="str">
        <f>IF(BD11="n/a","n/a",IF(BD$69="n/a","n/a",BD11*BD$70*BD$41))</f>
        <v>n/a</v>
      </c>
      <c r="BE154" s="54" t="str">
        <f>IF(BE11="n/a","n/a",IF(BE$69="n/a","n/a",BE11*BE$70*BE$41))</f>
        <v>n/a</v>
      </c>
      <c r="BG154" s="777" t="s">
        <v>176</v>
      </c>
      <c r="BH154" s="49">
        <v>5222</v>
      </c>
      <c r="BI154" s="49" t="s">
        <v>181</v>
      </c>
      <c r="BJ154" s="54">
        <f>IF(BJ11="n/a","n/a",IF(BJ$69="n/a","n/a",BJ11*BJ$70*BJ$41))</f>
        <v>6.0939849366655254</v>
      </c>
      <c r="BK154" s="54" t="str">
        <f>IF(BK11="n/a","n/a",IF(BK$69="n/a","n/a",BK11*BK$70*BK$41))</f>
        <v>n/a</v>
      </c>
      <c r="BL154" s="54">
        <f>IF(BL11="n/a","n/a",IF(BL$69="n/a","n/a",BL11*BL$70*BL$41))</f>
        <v>18.946042280323645</v>
      </c>
      <c r="BM154" s="54">
        <f>IF(BM11="n/a","n/a",IF(BM$69="n/a","n/a",BM11*BM$70*BM$41))</f>
        <v>18.946042280323645</v>
      </c>
      <c r="BO154" s="777" t="s">
        <v>176</v>
      </c>
      <c r="BP154" s="49">
        <v>5222</v>
      </c>
      <c r="BQ154" s="49" t="s">
        <v>181</v>
      </c>
      <c r="BR154" s="54">
        <f>IF(BR11="n/a","n/a",IF(BR$69="n/a","n/a",BR11*BR$70*BR$41))</f>
        <v>755.72102647914915</v>
      </c>
      <c r="BS154" s="54">
        <f>IF(BS11="n/a","n/a",IF(BS$69="n/a","n/a",BS11*BS$70*BS$41))</f>
        <v>853.70912237489392</v>
      </c>
      <c r="BT154" s="54">
        <f>IF(BT11="n/a","n/a",IF(BT$69="n/a","n/a",BT11*BT$70*BT$41))</f>
        <v>724.46539307547187</v>
      </c>
      <c r="BU154" s="54">
        <f>IF(BU11="n/a","n/a",IF(BU$69="n/a","n/a",BU11*BU$70*BU$41))</f>
        <v>724.46539307547187</v>
      </c>
    </row>
    <row r="155" spans="1:73" s="9" customFormat="1" x14ac:dyDescent="0.25">
      <c r="A155" s="777"/>
      <c r="B155" s="49">
        <v>5224</v>
      </c>
      <c r="C155" s="49" t="s">
        <v>182</v>
      </c>
      <c r="D155" s="54" t="str">
        <f>IF(D12="n/a","n/a",IF(D$69="n/a","n/a",D12*D$70*D$41*D$79))</f>
        <v>n/a</v>
      </c>
      <c r="E155" s="54" t="str">
        <f>IF(E12="n/a","n/a",IF(E$69="n/a","n/a",E12*E$70*E$41*E$79))</f>
        <v>n/a</v>
      </c>
      <c r="F155" s="54" t="str">
        <f>IF(F12="n/a","n/a",IF(F$69="n/a","n/a",F12*F$70*F$41*F$79))</f>
        <v>n/a</v>
      </c>
      <c r="G155" s="54">
        <f>IF(G12="n/a","n/a",IF(G$69="n/a","n/a",G12*G$70*G$41*G$79))</f>
        <v>101.44011356290278</v>
      </c>
      <c r="H155" s="127" t="s">
        <v>4027</v>
      </c>
      <c r="K155" s="777"/>
      <c r="L155" s="49">
        <v>5224</v>
      </c>
      <c r="M155" s="49" t="s">
        <v>182</v>
      </c>
      <c r="N155" s="54">
        <f>IF(N12="n/a","n/a",IF(N$69="n/a","n/a",N12*N$70*N$41*N$79))</f>
        <v>7.6015664725122898</v>
      </c>
      <c r="O155" s="54">
        <f>IF(O12="n/a","n/a",IF(O$69="n/a","n/a",O12*O$70*O$41*O$79))</f>
        <v>4.498064682562771</v>
      </c>
      <c r="P155" s="54">
        <f>IF(P12="n/a","n/a",IF(P$69="n/a","n/a",P12*P$70*P$41*P$79))</f>
        <v>3.309243658892429</v>
      </c>
      <c r="Q155" s="54">
        <f>IF(Q12="n/a","n/a",IF(Q$69="n/a","n/a",Q12*Q$70*Q$41*Q$79))</f>
        <v>3.309243658892429</v>
      </c>
      <c r="S155" s="777"/>
      <c r="T155" s="49">
        <v>5224</v>
      </c>
      <c r="U155" s="49" t="s">
        <v>182</v>
      </c>
      <c r="V155" s="54" t="str">
        <f>IF(V12="n/a","n/a",IF(V$69="n/a","n/a",V12*V$70*V$41*V$79))</f>
        <v>n/a</v>
      </c>
      <c r="W155" s="54" t="str">
        <f>IF(W12="n/a","n/a",IF(W$69="n/a","n/a",W12*W$70*W$41*W$79))</f>
        <v>n/a</v>
      </c>
      <c r="X155" s="54" t="str">
        <f>IF(X12="n/a","n/a",IF(X$69="n/a","n/a",X12*X$70*X$41*X$79))</f>
        <v>n/a</v>
      </c>
      <c r="Y155" s="54" t="str">
        <f>IF(Y12="n/a","n/a",IF(Y$69="n/a","n/a",Y12*Y$70*Y$41*Y$79))</f>
        <v>n/a</v>
      </c>
      <c r="AA155" s="777"/>
      <c r="AB155" s="49">
        <v>5224</v>
      </c>
      <c r="AC155" s="49" t="s">
        <v>182</v>
      </c>
      <c r="AD155" s="54">
        <f>IF(AD12="n/a","n/a",IF(AD$70="n/a","n/a",AD12*AD$73*AD$41*AD$79))</f>
        <v>8.7430815077319579</v>
      </c>
      <c r="AE155" s="54">
        <f t="shared" ref="AE155:AF155" si="89">IF(AE12="n/a","n/a",IF(AE$70="n/a","n/a",AE12*AE$73*AE$41*AE$79))</f>
        <v>9.2785186801675987</v>
      </c>
      <c r="AF155" s="54">
        <f t="shared" si="89"/>
        <v>12.975439074200137</v>
      </c>
      <c r="AG155" s="126">
        <f t="shared" si="85"/>
        <v>12.975439074200137</v>
      </c>
      <c r="AI155" s="777"/>
      <c r="AJ155" s="49">
        <v>5224</v>
      </c>
      <c r="AK155" s="49" t="s">
        <v>182</v>
      </c>
      <c r="AL155" s="54">
        <f>IF(AL12="n/a","n/a",IF(AL$69="n/a","n/a",AL12*AL$70*AL$41*AL$79))</f>
        <v>121.58071844182314</v>
      </c>
      <c r="AM155" s="54">
        <f>IF(AM12="n/a","n/a",IF(AM$69="n/a","n/a",AM12*AM$70*AM$41*AM$79))</f>
        <v>165.83076256782826</v>
      </c>
      <c r="AN155" s="54">
        <f>IF(AN12="n/a","n/a",IF(AN$69="n/a","n/a",AN12*AN$70*AN$41*AN$79))</f>
        <v>110.6581568807223</v>
      </c>
      <c r="AO155" s="54">
        <f>IF(AO12="n/a","n/a",IF(AO$69="n/a","n/a",AO12*AO$70*AO$41*AO$79))</f>
        <v>110.6581568807223</v>
      </c>
      <c r="AQ155" s="777"/>
      <c r="AR155" s="49">
        <v>5224</v>
      </c>
      <c r="AS155" s="49" t="s">
        <v>182</v>
      </c>
      <c r="AT155" s="54" t="str">
        <f>IF(AT12="n/a","n/a",IF(AT$69="n/a","n/a",AT12*AT$70*AT$41*AT$79))</f>
        <v>n/a</v>
      </c>
      <c r="AU155" s="357">
        <f>IF(AU12="n/a","n/a",IF(AU$70="n/a","n/a",AU12*AW$70*AU$41*AU$79))</f>
        <v>80.809796132190641</v>
      </c>
      <c r="AV155" s="54">
        <f>IF(AV12="n/a","n/a",IF(AV$69="n/a","n/a",AV12*AV$70*AV$41*AV$79))</f>
        <v>96.045216629510136</v>
      </c>
      <c r="AW155" s="54">
        <f>IF(AW12="n/a","n/a",IF(AW$69="n/a","n/a",AW12*AW$70*AW$41*AW$79))</f>
        <v>96.045216629510136</v>
      </c>
      <c r="AY155" s="777"/>
      <c r="AZ155" s="49">
        <v>5224</v>
      </c>
      <c r="BA155" s="49" t="s">
        <v>182</v>
      </c>
      <c r="BB155" s="54" t="str">
        <f>IF(BB12="n/a","n/a",IF(BB$69="n/a","n/a",BB12*BB$70*BB$41*BB$79))</f>
        <v>n/a</v>
      </c>
      <c r="BC155" s="54" t="str">
        <f>IF(BC12="n/a","n/a",IF(BC$69="n/a","n/a",BC12*BC$70*BC$41*BC$79))</f>
        <v>n/a</v>
      </c>
      <c r="BD155" s="54" t="str">
        <f>IF(BD12="n/a","n/a",IF(BD$69="n/a","n/a",BD12*BD$70*BD$41*BD$79))</f>
        <v>n/a</v>
      </c>
      <c r="BE155" s="54" t="str">
        <f>IF(BE12="n/a","n/a",IF(BE$69="n/a","n/a",BE12*BE$70*BE$41*BE$79))</f>
        <v>n/a</v>
      </c>
      <c r="BG155" s="777"/>
      <c r="BH155" s="49">
        <v>5224</v>
      </c>
      <c r="BI155" s="49" t="s">
        <v>182</v>
      </c>
      <c r="BJ155" s="54">
        <f>IF(BJ12="n/a","n/a",IF(BJ$69="n/a","n/a",BJ12*BJ$70*BJ$41*BJ$79))</f>
        <v>1.7802470615086159</v>
      </c>
      <c r="BK155" s="54" t="str">
        <f>IF(BK12="n/a","n/a",IF(BK$69="n/a","n/a",BK12*BK$70*BK$41*BK$79))</f>
        <v>n/a</v>
      </c>
      <c r="BL155" s="54">
        <f>IF(BL12="n/a","n/a",IF(BL$69="n/a","n/a",BL12*BL$70*BL$41*BL$79))</f>
        <v>4.3650647825587345</v>
      </c>
      <c r="BM155" s="54">
        <f>IF(BM12="n/a","n/a",IF(BM$69="n/a","n/a",BM12*BM$70*BM$41*BM$79))</f>
        <v>4.3650647825587345</v>
      </c>
      <c r="BO155" s="777"/>
      <c r="BP155" s="49">
        <v>5224</v>
      </c>
      <c r="BQ155" s="49" t="s">
        <v>182</v>
      </c>
      <c r="BR155" s="54">
        <f>IF(BR12="n/a","n/a",IF(BR$69="n/a","n/a",BR12*BR$70*BR$41*BR$79))</f>
        <v>100.81586451187525</v>
      </c>
      <c r="BS155" s="54">
        <f>IF(BS12="n/a","n/a",IF(BS$69="n/a","n/a",BS12*BS$70*BS$41*BS$79))</f>
        <v>100.99448496358956</v>
      </c>
      <c r="BT155" s="54">
        <f>IF(BT12="n/a","n/a",IF(BT$69="n/a","n/a",BT12*BT$70*BT$41*BT$79))</f>
        <v>90.474694991610946</v>
      </c>
      <c r="BU155" s="54">
        <f>IF(BU12="n/a","n/a",IF(BU$69="n/a","n/a",BU12*BU$70*BU$41*BU$79))</f>
        <v>90.474694991610946</v>
      </c>
    </row>
    <row r="156" spans="1:73" s="9" customFormat="1" x14ac:dyDescent="0.25">
      <c r="A156" s="777"/>
      <c r="B156" s="49">
        <v>5210</v>
      </c>
      <c r="C156" s="49" t="s">
        <v>183</v>
      </c>
      <c r="D156" s="54" t="str">
        <f>IF(D13="n/a","n/a",IF(D$69="n/a","n/a",D13*D$70*D$41*D$83))</f>
        <v>n/a</v>
      </c>
      <c r="E156" s="54" t="str">
        <f>IF(E13="n/a","n/a",IF(E$69="n/a","n/a",E13*E$70*E$41*E$83))</f>
        <v>n/a</v>
      </c>
      <c r="F156" s="54" t="str">
        <f>IF(F13="n/a","n/a",IF(F$69="n/a","n/a",F13*F$70*F$41*F$83))</f>
        <v>n/a</v>
      </c>
      <c r="G156" s="54">
        <f>IF(G13="n/a","n/a",IF(G$69="n/a","n/a",G13*G$70*G$41*G$83))</f>
        <v>77.173621616938462</v>
      </c>
      <c r="H156" s="127" t="s">
        <v>4028</v>
      </c>
      <c r="K156" s="777"/>
      <c r="L156" s="49">
        <v>5210</v>
      </c>
      <c r="M156" s="49" t="s">
        <v>183</v>
      </c>
      <c r="N156" s="54">
        <f>IF(N13="n/a","n/a",IF(N$69="n/a","n/a",N13*N$70*N$41*N$83))</f>
        <v>12.430501354683337</v>
      </c>
      <c r="O156" s="54">
        <f>IF(O13="n/a","n/a",IF(O$69="n/a","n/a",O13*O$70*O$41*O$83))</f>
        <v>12.932290699330313</v>
      </c>
      <c r="P156" s="54">
        <f>IF(P13="n/a","n/a",IF(P$69="n/a","n/a",P13*P$70*P$41*P$83))</f>
        <v>7.166184890391027</v>
      </c>
      <c r="Q156" s="54">
        <f>IF(Q13="n/a","n/a",IF(Q$69="n/a","n/a",Q13*Q$70*Q$41*Q$83))</f>
        <v>7.166184890391027</v>
      </c>
      <c r="S156" s="777"/>
      <c r="T156" s="49">
        <v>5210</v>
      </c>
      <c r="U156" s="49" t="s">
        <v>183</v>
      </c>
      <c r="V156" s="54" t="str">
        <f>IF(V13="n/a","n/a",IF(V$69="n/a","n/a",V13*V$70*V$41*V$83))</f>
        <v>n/a</v>
      </c>
      <c r="W156" s="54" t="str">
        <f>IF(W13="n/a","n/a",IF(W$69="n/a","n/a",W13*W$70*W$41*W$83))</f>
        <v>n/a</v>
      </c>
      <c r="X156" s="54" t="str">
        <f>IF(X13="n/a","n/a",IF(X$69="n/a","n/a",X13*X$70*X$41*X$83))</f>
        <v>n/a</v>
      </c>
      <c r="Y156" s="54" t="str">
        <f>IF(Y13="n/a","n/a",IF(Y$69="n/a","n/a",Y13*Y$70*Y$41*Y$83))</f>
        <v>n/a</v>
      </c>
      <c r="AA156" s="777"/>
      <c r="AB156" s="49">
        <v>5210</v>
      </c>
      <c r="AC156" s="49" t="s">
        <v>183</v>
      </c>
      <c r="AD156" s="54">
        <f>IF(AD13="n/a","n/a",IF(AD$70="n/a","n/a",AD13*AD$73*AD$41*AD$82))</f>
        <v>17.18978737113402</v>
      </c>
      <c r="AE156" s="54">
        <f t="shared" ref="AE156:AF156" si="90">IF(AE13="n/a","n/a",IF(AE$70="n/a","n/a",AE13*AE$73*AE$41*AE$82))</f>
        <v>19.493248254189943</v>
      </c>
      <c r="AF156" s="54">
        <f t="shared" si="90"/>
        <v>21.111390061266167</v>
      </c>
      <c r="AG156" s="126">
        <f t="shared" si="85"/>
        <v>21.111390061266167</v>
      </c>
      <c r="AI156" s="777"/>
      <c r="AJ156" s="49">
        <v>5210</v>
      </c>
      <c r="AK156" s="49" t="s">
        <v>183</v>
      </c>
      <c r="AL156" s="54">
        <f>IF(AL13="n/a","n/a",IF(AL$69="n/a","n/a",AL13*AL$70*AL$41*AL$83))</f>
        <v>162.54297221372644</v>
      </c>
      <c r="AM156" s="54">
        <f>IF(AM13="n/a","n/a",IF(AM$69="n/a","n/a",AM13*AM$70*AM$41*AM$83))</f>
        <v>223.69754778120671</v>
      </c>
      <c r="AN156" s="54">
        <f>IF(AN13="n/a","n/a",IF(AN$69="n/a","n/a",AN13*AN$70*AN$41*AN$83))</f>
        <v>139.70829566390336</v>
      </c>
      <c r="AO156" s="54">
        <f>IF(AO13="n/a","n/a",IF(AO$69="n/a","n/a",AO13*AO$70*AO$41*AO$83))</f>
        <v>139.70829566390336</v>
      </c>
      <c r="AQ156" s="777"/>
      <c r="AR156" s="49">
        <v>5210</v>
      </c>
      <c r="AS156" s="49" t="s">
        <v>183</v>
      </c>
      <c r="AT156" s="54">
        <f>IF(AT13="n/a","n/a",IF(AT$69="n/a","n/a",AT13*AT$70*AT$41*AT$83))</f>
        <v>237.75628849440858</v>
      </c>
      <c r="AU156" s="357">
        <f>IF(AU13="n/a","n/a",IF(AU$70="n/a","n/a",AU13*AW$70*AU$41*AU$83))</f>
        <v>327.85581477690903</v>
      </c>
      <c r="AV156" s="54">
        <f>IF(AV13="n/a","n/a",IF(AV$69="n/a","n/a",AV13*AV$70*AV$41*AV$83))</f>
        <v>359.87133198860079</v>
      </c>
      <c r="AW156" s="54">
        <f>IF(AW13="n/a","n/a",IF(AW$69="n/a","n/a",AW13*AW$70*AW$41*AW$83))</f>
        <v>359.87133198860079</v>
      </c>
      <c r="AY156" s="777"/>
      <c r="AZ156" s="49">
        <v>5210</v>
      </c>
      <c r="BA156" s="49" t="s">
        <v>183</v>
      </c>
      <c r="BB156" s="54" t="str">
        <f>IF(BB13="n/a","n/a",IF(BB$69="n/a","n/a",BB13*BB$70*BB$41*BB$83))</f>
        <v>n/a</v>
      </c>
      <c r="BC156" s="54" t="str">
        <f>IF(BC13="n/a","n/a",IF(BC$69="n/a","n/a",BC13*BC$70*BC$41*BC$83))</f>
        <v>n/a</v>
      </c>
      <c r="BD156" s="54" t="str">
        <f>IF(BD13="n/a","n/a",IF(BD$69="n/a","n/a",BD13*BD$70*BD$41*BD$83))</f>
        <v>n/a</v>
      </c>
      <c r="BE156" s="54" t="str">
        <f>IF(BE13="n/a","n/a",IF(BE$69="n/a","n/a",BE13*BE$70*BE$41*BE$83))</f>
        <v>n/a</v>
      </c>
      <c r="BG156" s="777"/>
      <c r="BH156" s="49">
        <v>5210</v>
      </c>
      <c r="BI156" s="49" t="s">
        <v>183</v>
      </c>
      <c r="BJ156" s="54">
        <f>IF(BJ13="n/a","n/a",IF(BJ$69="n/a","n/a",BJ13*BJ$70*BJ$41*BJ$83))</f>
        <v>2.177117425539199</v>
      </c>
      <c r="BK156" s="54" t="str">
        <f>IF(BK13="n/a","n/a",IF(BK$69="n/a","n/a",BK13*BK$70*BK$41*BK$83))</f>
        <v>n/a</v>
      </c>
      <c r="BL156" s="54">
        <f>IF(BL13="n/a","n/a",IF(BL$69="n/a","n/a",BL13*BL$70*BL$41*BL$83))</f>
        <v>7.4704438509118312</v>
      </c>
      <c r="BM156" s="54">
        <f>IF(BM13="n/a","n/a",IF(BM$69="n/a","n/a",BM13*BM$70*BM$41*BM$83))</f>
        <v>7.4704438509118312</v>
      </c>
      <c r="BO156" s="777"/>
      <c r="BP156" s="49">
        <v>5210</v>
      </c>
      <c r="BQ156" s="49" t="s">
        <v>183</v>
      </c>
      <c r="BR156" s="54">
        <f>IF(BR13="n/a","n/a",IF(BR$69="n/a","n/a",BR13*BR$70*BR$41*BR$83))</f>
        <v>929.72788210211263</v>
      </c>
      <c r="BS156" s="54">
        <f>IF(BS13="n/a","n/a",IF(BS$69="n/a","n/a",BS13*BS$70*BS$41*BS$83))</f>
        <v>780.38796966907285</v>
      </c>
      <c r="BT156" s="54">
        <f>IF(BT13="n/a","n/a",IF(BT$69="n/a","n/a",BT13*BT$70*BT$41*BT$83))</f>
        <v>847.46356211093928</v>
      </c>
      <c r="BU156" s="54">
        <f>IF(BU13="n/a","n/a",IF(BU$69="n/a","n/a",BU13*BU$70*BU$41*BU$83))</f>
        <v>847.46356211093928</v>
      </c>
    </row>
    <row r="157" spans="1:73" s="9" customFormat="1" x14ac:dyDescent="0.25">
      <c r="A157" s="776" t="s">
        <v>73</v>
      </c>
      <c r="B157" s="776"/>
      <c r="C157" s="776"/>
      <c r="D157" s="128">
        <f>SUM(D150:D156)</f>
        <v>0</v>
      </c>
      <c r="E157" s="128">
        <f>SUM(E150:E156)</f>
        <v>0</v>
      </c>
      <c r="F157" s="128">
        <f>SUM(F150:F156)</f>
        <v>42.305669481302772</v>
      </c>
      <c r="G157" s="128">
        <f>SUM(G150:G156)</f>
        <v>367.18616485281473</v>
      </c>
      <c r="K157" s="776" t="s">
        <v>73</v>
      </c>
      <c r="L157" s="776"/>
      <c r="M157" s="776"/>
      <c r="N157" s="128">
        <f>SUM(N150:N156)</f>
        <v>259.64416284072956</v>
      </c>
      <c r="O157" s="128">
        <f>SUM(O150:O156)</f>
        <v>210.78754092241792</v>
      </c>
      <c r="P157" s="128">
        <f>SUM(P150:P156)</f>
        <v>114.21981567976285</v>
      </c>
      <c r="Q157" s="128">
        <f>SUM(Q150:Q156)</f>
        <v>114.21981567976285</v>
      </c>
      <c r="S157" s="776" t="s">
        <v>73</v>
      </c>
      <c r="T157" s="776"/>
      <c r="U157" s="776"/>
      <c r="V157" s="128">
        <f>SUM(V150:V156)</f>
        <v>0</v>
      </c>
      <c r="W157" s="128">
        <f>SUM(W150:W156)</f>
        <v>0</v>
      </c>
      <c r="X157" s="128">
        <f>SUM(X150:X156)</f>
        <v>0</v>
      </c>
      <c r="Y157" s="128">
        <f>SUM(Y150:Y156)</f>
        <v>0</v>
      </c>
      <c r="AA157" s="776" t="s">
        <v>73</v>
      </c>
      <c r="AB157" s="776"/>
      <c r="AC157" s="776"/>
      <c r="AD157" s="128">
        <f>SUM(AD150:AD156)</f>
        <v>696.43830782860834</v>
      </c>
      <c r="AE157" s="128">
        <f>SUM(AE150:AE156)</f>
        <v>709.98503596368721</v>
      </c>
      <c r="AF157" s="128">
        <f>SUM(AF150:AF156)</f>
        <v>847.58754390742001</v>
      </c>
      <c r="AG157" s="128">
        <f>SUM(AG150:AG156)</f>
        <v>847.58754390742001</v>
      </c>
      <c r="AI157" s="776" t="s">
        <v>73</v>
      </c>
      <c r="AJ157" s="776"/>
      <c r="AK157" s="776"/>
      <c r="AL157" s="128">
        <f>SUM(AL150:AL156)</f>
        <v>390.22618198040055</v>
      </c>
      <c r="AM157" s="128">
        <f>SUM(AM150:AM156)</f>
        <v>548.89235639246863</v>
      </c>
      <c r="AN157" s="128">
        <f>SUM(AN150:AN156)</f>
        <v>352.99572428631785</v>
      </c>
      <c r="AO157" s="128">
        <f>SUM(AO150:AO156)</f>
        <v>352.99572428631785</v>
      </c>
      <c r="AQ157" s="776" t="s">
        <v>73</v>
      </c>
      <c r="AR157" s="776"/>
      <c r="AS157" s="776"/>
      <c r="AT157" s="128">
        <f>SUM(AT150:AT156)</f>
        <v>478.53168102788118</v>
      </c>
      <c r="AU157" s="128">
        <f>SUM(AU150:AU156)</f>
        <v>844.62520126279651</v>
      </c>
      <c r="AV157" s="128">
        <f>SUM(AV150:AV156)</f>
        <v>978.45855938883597</v>
      </c>
      <c r="AW157" s="128">
        <f>SUM(AW150:AW156)</f>
        <v>978.45855938883597</v>
      </c>
      <c r="AY157" s="776" t="s">
        <v>73</v>
      </c>
      <c r="AZ157" s="776"/>
      <c r="BA157" s="776"/>
      <c r="BB157" s="128">
        <f>SUM(BB150:BB156)</f>
        <v>0</v>
      </c>
      <c r="BC157" s="128">
        <f>SUM(BC150:BC156)</f>
        <v>0</v>
      </c>
      <c r="BD157" s="128">
        <f>SUM(BD150:BD156)</f>
        <v>0</v>
      </c>
      <c r="BE157" s="128">
        <f>SUM(BE150:BE156)</f>
        <v>0</v>
      </c>
      <c r="BG157" s="776" t="s">
        <v>73</v>
      </c>
      <c r="BH157" s="776"/>
      <c r="BI157" s="776"/>
      <c r="BJ157" s="128">
        <f>SUM(BJ150:BJ156)</f>
        <v>13.799749515006276</v>
      </c>
      <c r="BK157" s="128">
        <f>SUM(BK150:BK156)</f>
        <v>0</v>
      </c>
      <c r="BL157" s="128">
        <f>SUM(BL150:BL156)</f>
        <v>35.580353634577605</v>
      </c>
      <c r="BM157" s="128">
        <f>SUM(BM150:BM156)</f>
        <v>35.580353634577605</v>
      </c>
      <c r="BO157" s="776" t="s">
        <v>73</v>
      </c>
      <c r="BP157" s="776"/>
      <c r="BQ157" s="776"/>
      <c r="BR157" s="128">
        <f>SUM(BR150:BR156)</f>
        <v>2853.8185541792477</v>
      </c>
      <c r="BS157" s="128">
        <f>SUM(BS150:BS156)</f>
        <v>2640.9144158754921</v>
      </c>
      <c r="BT157" s="128">
        <f>SUM(BT150:BT156)</f>
        <v>2589.8235352848692</v>
      </c>
      <c r="BU157" s="128">
        <f>SUM(BU150:BU156)</f>
        <v>2589.8235352848692</v>
      </c>
    </row>
    <row r="158" spans="1:73" s="9" customFormat="1" x14ac:dyDescent="0.25">
      <c r="AI158" s="51"/>
    </row>
    <row r="159" spans="1:73" s="9" customFormat="1" x14ac:dyDescent="0.25">
      <c r="AI159" s="51"/>
    </row>
    <row r="160" spans="1:73" s="9" customFormat="1" x14ac:dyDescent="0.25">
      <c r="AI160" s="51"/>
    </row>
    <row r="161" spans="1:73" s="9" customFormat="1" x14ac:dyDescent="0.25">
      <c r="AI161" s="51"/>
    </row>
    <row r="162" spans="1:73" s="9" customFormat="1" x14ac:dyDescent="0.25">
      <c r="A162" s="48" t="s">
        <v>186</v>
      </c>
      <c r="B162" s="12" t="s">
        <v>184</v>
      </c>
      <c r="C162" s="12"/>
      <c r="D162" s="12">
        <v>2008</v>
      </c>
      <c r="E162" s="12">
        <v>2009</v>
      </c>
      <c r="F162" s="12">
        <v>2010</v>
      </c>
      <c r="G162" s="162" t="s">
        <v>4201</v>
      </c>
      <c r="H162" s="12" t="s">
        <v>3995</v>
      </c>
      <c r="K162" s="48" t="s">
        <v>186</v>
      </c>
      <c r="L162" s="12" t="s">
        <v>184</v>
      </c>
      <c r="M162" s="12"/>
      <c r="N162" s="12">
        <v>2008</v>
      </c>
      <c r="O162" s="12">
        <v>2009</v>
      </c>
      <c r="P162" s="12">
        <v>2010</v>
      </c>
      <c r="Q162" s="162" t="s">
        <v>4201</v>
      </c>
      <c r="S162" s="48" t="s">
        <v>186</v>
      </c>
      <c r="T162" s="12" t="s">
        <v>184</v>
      </c>
      <c r="U162" s="12"/>
      <c r="V162" s="12">
        <v>2008</v>
      </c>
      <c r="W162" s="12">
        <v>2009</v>
      </c>
      <c r="X162" s="12">
        <v>2010</v>
      </c>
      <c r="Y162" s="162" t="s">
        <v>4201</v>
      </c>
      <c r="AA162" s="48" t="s">
        <v>186</v>
      </c>
      <c r="AB162" s="12" t="s">
        <v>184</v>
      </c>
      <c r="AC162" s="12"/>
      <c r="AD162" s="12">
        <v>2008</v>
      </c>
      <c r="AE162" s="12">
        <v>2009</v>
      </c>
      <c r="AF162" s="12">
        <v>2010</v>
      </c>
      <c r="AG162" s="12" t="s">
        <v>4202</v>
      </c>
      <c r="AI162" s="48" t="s">
        <v>186</v>
      </c>
      <c r="AJ162" s="12" t="s">
        <v>184</v>
      </c>
      <c r="AK162" s="12"/>
      <c r="AL162" s="12">
        <v>2008</v>
      </c>
      <c r="AM162" s="12">
        <v>2009</v>
      </c>
      <c r="AN162" s="12">
        <v>2010</v>
      </c>
      <c r="AO162" s="162" t="s">
        <v>4201</v>
      </c>
      <c r="AQ162" s="48" t="s">
        <v>186</v>
      </c>
      <c r="AR162" s="12" t="s">
        <v>184</v>
      </c>
      <c r="AS162" s="12"/>
      <c r="AT162" s="12">
        <v>2008</v>
      </c>
      <c r="AU162" s="12">
        <v>2009</v>
      </c>
      <c r="AV162" s="203">
        <v>2010</v>
      </c>
      <c r="AW162" s="204" t="s">
        <v>4201</v>
      </c>
      <c r="AY162" s="48" t="s">
        <v>186</v>
      </c>
      <c r="AZ162" s="12" t="s">
        <v>184</v>
      </c>
      <c r="BA162" s="12"/>
      <c r="BB162" s="12">
        <v>2008</v>
      </c>
      <c r="BC162" s="12">
        <v>2009</v>
      </c>
      <c r="BD162" s="203">
        <v>2010</v>
      </c>
      <c r="BE162" s="204" t="s">
        <v>4201</v>
      </c>
      <c r="BG162" s="48" t="s">
        <v>186</v>
      </c>
      <c r="BH162" s="12" t="s">
        <v>184</v>
      </c>
      <c r="BI162" s="12"/>
      <c r="BJ162" s="12">
        <v>2008</v>
      </c>
      <c r="BK162" s="12">
        <v>2009</v>
      </c>
      <c r="BL162" s="12">
        <v>2010</v>
      </c>
      <c r="BM162" s="162" t="s">
        <v>4201</v>
      </c>
      <c r="BO162" s="48" t="s">
        <v>186</v>
      </c>
      <c r="BP162" s="12" t="s">
        <v>184</v>
      </c>
      <c r="BQ162" s="12"/>
      <c r="BR162" s="12">
        <v>2008</v>
      </c>
      <c r="BS162" s="12">
        <v>2009</v>
      </c>
      <c r="BT162" s="12">
        <v>2010</v>
      </c>
      <c r="BU162" s="162" t="s">
        <v>4201</v>
      </c>
    </row>
    <row r="163" spans="1:73" s="9" customFormat="1" x14ac:dyDescent="0.25">
      <c r="A163" s="777" t="s">
        <v>175</v>
      </c>
      <c r="B163" s="49">
        <v>5020</v>
      </c>
      <c r="C163" s="49" t="s">
        <v>177</v>
      </c>
      <c r="D163" s="54">
        <v>0</v>
      </c>
      <c r="E163" s="54">
        <v>0</v>
      </c>
      <c r="F163" s="54">
        <v>0</v>
      </c>
      <c r="G163" s="54">
        <v>0</v>
      </c>
      <c r="H163" s="65" t="s">
        <v>4002</v>
      </c>
      <c r="K163" s="777" t="s">
        <v>175</v>
      </c>
      <c r="L163" s="49">
        <v>5020</v>
      </c>
      <c r="M163" s="49" t="s">
        <v>177</v>
      </c>
      <c r="N163" s="54">
        <v>0</v>
      </c>
      <c r="O163" s="54">
        <v>0</v>
      </c>
      <c r="P163" s="54">
        <v>0</v>
      </c>
      <c r="Q163" s="54">
        <v>0</v>
      </c>
      <c r="S163" s="777" t="s">
        <v>175</v>
      </c>
      <c r="T163" s="49">
        <v>5020</v>
      </c>
      <c r="U163" s="49" t="s">
        <v>177</v>
      </c>
      <c r="V163" s="54">
        <v>0</v>
      </c>
      <c r="W163" s="54">
        <v>0</v>
      </c>
      <c r="X163" s="54">
        <v>0</v>
      </c>
      <c r="Y163" s="54">
        <v>0</v>
      </c>
      <c r="AA163" s="777" t="s">
        <v>175</v>
      </c>
      <c r="AB163" s="49">
        <v>5020</v>
      </c>
      <c r="AC163" s="49" t="s">
        <v>177</v>
      </c>
      <c r="AD163" s="54">
        <v>0</v>
      </c>
      <c r="AE163" s="54">
        <v>1</v>
      </c>
      <c r="AF163" s="54">
        <v>2</v>
      </c>
      <c r="AG163" s="126">
        <f t="shared" ref="AG163:AG169" si="91">IF(AF163="n/a",IF(AE163="n/a",AD163,AE163),AF163)</f>
        <v>2</v>
      </c>
      <c r="AI163" s="777" t="s">
        <v>175</v>
      </c>
      <c r="AJ163" s="49">
        <v>5020</v>
      </c>
      <c r="AK163" s="49" t="s">
        <v>177</v>
      </c>
      <c r="AL163" s="54">
        <v>0</v>
      </c>
      <c r="AM163" s="54">
        <v>0</v>
      </c>
      <c r="AN163" s="54">
        <v>0</v>
      </c>
      <c r="AO163" s="54">
        <v>0</v>
      </c>
      <c r="AQ163" s="777" t="s">
        <v>175</v>
      </c>
      <c r="AR163" s="49">
        <v>5020</v>
      </c>
      <c r="AS163" s="49" t="s">
        <v>177</v>
      </c>
      <c r="AT163" s="54">
        <v>0</v>
      </c>
      <c r="AU163" s="54">
        <v>0</v>
      </c>
      <c r="AV163" s="54">
        <v>0</v>
      </c>
      <c r="AW163" s="54">
        <v>0</v>
      </c>
      <c r="AY163" s="777" t="s">
        <v>175</v>
      </c>
      <c r="AZ163" s="49">
        <v>5020</v>
      </c>
      <c r="BA163" s="49" t="s">
        <v>177</v>
      </c>
      <c r="BB163" s="54">
        <v>0</v>
      </c>
      <c r="BC163" s="54">
        <v>0</v>
      </c>
      <c r="BD163" s="54">
        <v>0</v>
      </c>
      <c r="BE163" s="54">
        <v>0</v>
      </c>
      <c r="BG163" s="777" t="s">
        <v>175</v>
      </c>
      <c r="BH163" s="49">
        <v>5020</v>
      </c>
      <c r="BI163" s="49" t="s">
        <v>177</v>
      </c>
      <c r="BJ163" s="54">
        <v>0</v>
      </c>
      <c r="BK163" s="54">
        <v>0</v>
      </c>
      <c r="BL163" s="54">
        <v>0</v>
      </c>
      <c r="BM163" s="54">
        <v>0</v>
      </c>
      <c r="BO163" s="777" t="s">
        <v>175</v>
      </c>
      <c r="BP163" s="49">
        <v>5020</v>
      </c>
      <c r="BQ163" s="49" t="s">
        <v>177</v>
      </c>
      <c r="BR163" s="54">
        <v>0</v>
      </c>
      <c r="BS163" s="54">
        <v>0</v>
      </c>
      <c r="BT163" s="54">
        <v>0</v>
      </c>
      <c r="BU163" s="54">
        <v>0</v>
      </c>
    </row>
    <row r="164" spans="1:73" s="9" customFormat="1" x14ac:dyDescent="0.25">
      <c r="A164" s="777"/>
      <c r="B164" s="49">
        <v>5010</v>
      </c>
      <c r="C164" s="49" t="s">
        <v>178</v>
      </c>
      <c r="D164" s="54" t="str">
        <f>IF(D21="n/a","n/a",D21*D$41)</f>
        <v>n/a</v>
      </c>
      <c r="E164" s="54" t="str">
        <f>IF(E21="n/a","n/a",E21*E$41)</f>
        <v>n/a</v>
      </c>
      <c r="F164" s="54">
        <f>IF(F21="n/a","n/a",F21*F$41)</f>
        <v>198.26176115802173</v>
      </c>
      <c r="G164" s="54">
        <f>IF(G21="n/a","n/a",G21*G$41)</f>
        <v>198.26176115802173</v>
      </c>
      <c r="H164" s="65" t="s">
        <v>4004</v>
      </c>
      <c r="K164" s="777"/>
      <c r="L164" s="49">
        <v>5010</v>
      </c>
      <c r="M164" s="49" t="s">
        <v>178</v>
      </c>
      <c r="N164" s="54">
        <f>IF(N21="n/a","n/a",N21*N$41)</f>
        <v>1695.0185524270169</v>
      </c>
      <c r="O164" s="54">
        <f>IF(O21="n/a","n/a",O21*O$41)</f>
        <v>1082.8749196902579</v>
      </c>
      <c r="P164" s="54">
        <f>IF(P21="n/a","n/a",P21*P$41)</f>
        <v>822.86476719944403</v>
      </c>
      <c r="Q164" s="54">
        <f>IF(Q21="n/a","n/a",Q21*Q$41)</f>
        <v>822.86476719944403</v>
      </c>
      <c r="S164" s="777"/>
      <c r="T164" s="49">
        <v>5010</v>
      </c>
      <c r="U164" s="49" t="s">
        <v>178</v>
      </c>
      <c r="V164" s="54" t="str">
        <f>IF(V21="n/a","n/a",V21*V$41)</f>
        <v>n/a</v>
      </c>
      <c r="W164" s="54">
        <f>IF(W21="n/a","n/a",W21*W$41)</f>
        <v>1825.2763480392159</v>
      </c>
      <c r="X164" s="54">
        <f>IF(X21="n/a","n/a",X21*X$41)</f>
        <v>1788.6870611835504</v>
      </c>
      <c r="Y164" s="54">
        <f>IF(Y21="n/a","n/a",Y21*Y$41)</f>
        <v>1788.6870611835504</v>
      </c>
      <c r="AA164" s="777"/>
      <c r="AB164" s="49">
        <v>5010</v>
      </c>
      <c r="AC164" s="49" t="s">
        <v>178</v>
      </c>
      <c r="AD164" s="54">
        <f>IF(AD21="n/a","n/a",AD21*AD$41)</f>
        <v>10208.165109536083</v>
      </c>
      <c r="AE164" s="54">
        <f t="shared" ref="AE164:AF164" si="92">IF(AE21="n/a","n/a",AE21*AE$41)</f>
        <v>9036.5986382681567</v>
      </c>
      <c r="AF164" s="54">
        <f t="shared" si="92"/>
        <v>9021.4370319945538</v>
      </c>
      <c r="AG164" s="126">
        <f t="shared" si="91"/>
        <v>9021.4370319945538</v>
      </c>
      <c r="AI164" s="777"/>
      <c r="AJ164" s="49">
        <v>5010</v>
      </c>
      <c r="AK164" s="49" t="s">
        <v>178</v>
      </c>
      <c r="AL164" s="54">
        <f>IF(AL21="n/a","n/a",AL21*AL$41)</f>
        <v>3029.8360174392742</v>
      </c>
      <c r="AM164" s="54">
        <f>IF(AM21="n/a","n/a",AM21*AM$41)</f>
        <v>2794.8862894957592</v>
      </c>
      <c r="AN164" s="54">
        <f>IF(AN21="n/a","n/a",AN21*AN$41)</f>
        <v>1713.5045958048549</v>
      </c>
      <c r="AO164" s="54">
        <f>IF(AO21="n/a","n/a",AO21*AO$41)</f>
        <v>1713.5045958048549</v>
      </c>
      <c r="AQ164" s="777"/>
      <c r="AR164" s="49">
        <v>5010</v>
      </c>
      <c r="AS164" s="49" t="s">
        <v>178</v>
      </c>
      <c r="AT164" s="54" t="str">
        <f>IF(AT21="n/a","n/a",AT21*AT$41)</f>
        <v>n/a</v>
      </c>
      <c r="AU164" s="54" t="str">
        <f>IF(AU21="n/a","n/a",AU21*AU$41)</f>
        <v>n/a</v>
      </c>
      <c r="AV164" s="54">
        <f>IF(AV21="n/a","n/a",AV21*AV$41)</f>
        <v>5016.0480564332429</v>
      </c>
      <c r="AW164" s="54">
        <f>IF(AW21="n/a","n/a",AW21*AW$41)</f>
        <v>5016.0480564332429</v>
      </c>
      <c r="AY164" s="777"/>
      <c r="AZ164" s="49">
        <v>5010</v>
      </c>
      <c r="BA164" s="49" t="s">
        <v>178</v>
      </c>
      <c r="BB164" s="54" t="str">
        <f>IF(BB21="n/a","n/a",BB21*BB$41)</f>
        <v>n/a</v>
      </c>
      <c r="BC164" s="54" t="str">
        <f>IF(BC21="n/a","n/a",BC21*BC$41)</f>
        <v>n/a</v>
      </c>
      <c r="BD164" s="54" t="str">
        <f>IF(BD21="n/a","n/a",BD21*BD$41)</f>
        <v>n/a</v>
      </c>
      <c r="BE164" s="54" t="str">
        <f>IF(BE21="n/a","n/a",BE21*BE$41)</f>
        <v>n/a</v>
      </c>
      <c r="BG164" s="777"/>
      <c r="BH164" s="49">
        <v>5010</v>
      </c>
      <c r="BI164" s="49" t="s">
        <v>178</v>
      </c>
      <c r="BJ164" s="54">
        <f>IF(BJ21="n/a","n/a",BJ21*BJ$41)</f>
        <v>244.14435695538057</v>
      </c>
      <c r="BK164" s="54" t="str">
        <f>IF(BK21="n/a","n/a",BK21*BK$41)</f>
        <v>n/a</v>
      </c>
      <c r="BL164" s="54">
        <f>IF(BL21="n/a","n/a",BL21*BL$41)</f>
        <v>266.49928673323819</v>
      </c>
      <c r="BM164" s="54">
        <f>IF(BM21="n/a","n/a",BM21*BM$41)</f>
        <v>266.49928673323819</v>
      </c>
      <c r="BO164" s="777"/>
      <c r="BP164" s="49">
        <v>5010</v>
      </c>
      <c r="BQ164" s="49" t="s">
        <v>178</v>
      </c>
      <c r="BR164" s="54">
        <f>IF(BR21="n/a","n/a",BR21*BR$41)</f>
        <v>6889.9359160886479</v>
      </c>
      <c r="BS164" s="54">
        <f>IF(BS21="n/a","n/a",BS21*BS$41)</f>
        <v>7858.9769810119869</v>
      </c>
      <c r="BT164" s="54" t="str">
        <f>IF(BT21="n/a","n/a",BT21*BT$41)</f>
        <v>n/a</v>
      </c>
      <c r="BU164" s="54">
        <f>IF(BU21="n/a","n/a",BU21*BU$41)</f>
        <v>7802.6631973355534</v>
      </c>
    </row>
    <row r="165" spans="1:73" s="9" customFormat="1" x14ac:dyDescent="0.25">
      <c r="A165" s="777"/>
      <c r="B165" s="49">
        <v>5040</v>
      </c>
      <c r="C165" s="49" t="s">
        <v>179</v>
      </c>
      <c r="D165" s="54">
        <f>'1.4 inland shipping'!C144</f>
        <v>0</v>
      </c>
      <c r="E165" s="54">
        <f>'1.4 inland shipping'!D144</f>
        <v>0</v>
      </c>
      <c r="F165" s="54">
        <f>'1.4 inland shipping'!E144</f>
        <v>0</v>
      </c>
      <c r="G165" s="54">
        <f>'1.4 inland shipping'!G144</f>
        <v>0</v>
      </c>
      <c r="H165" s="65" t="s">
        <v>4002</v>
      </c>
      <c r="K165" s="777"/>
      <c r="L165" s="49">
        <v>5040</v>
      </c>
      <c r="M165" s="49" t="s">
        <v>179</v>
      </c>
      <c r="N165" s="54">
        <f>'1.4 inland shipping'!K144</f>
        <v>0</v>
      </c>
      <c r="O165" s="54">
        <f>'1.4 inland shipping'!L144</f>
        <v>0</v>
      </c>
      <c r="P165" s="54">
        <f>'1.4 inland shipping'!M144</f>
        <v>0</v>
      </c>
      <c r="Q165" s="54">
        <f>'1.4 inland shipping'!P144</f>
        <v>0</v>
      </c>
      <c r="S165" s="777"/>
      <c r="T165" s="49">
        <v>5040</v>
      </c>
      <c r="U165" s="49" t="s">
        <v>179</v>
      </c>
      <c r="V165" s="54">
        <f>'1.4 inland shipping'!S144</f>
        <v>0</v>
      </c>
      <c r="W165" s="54">
        <f>'1.4 inland shipping'!T144</f>
        <v>0</v>
      </c>
      <c r="X165" s="54">
        <f>'1.4 inland shipping'!U144</f>
        <v>0</v>
      </c>
      <c r="Y165" s="54">
        <f>'1.4 inland shipping'!Y144</f>
        <v>0</v>
      </c>
      <c r="AA165" s="777"/>
      <c r="AB165" s="49">
        <v>5040</v>
      </c>
      <c r="AC165" s="49" t="s">
        <v>179</v>
      </c>
      <c r="AD165" s="54">
        <f>'1.4 inland shipping'!AA144</f>
        <v>0</v>
      </c>
      <c r="AE165" s="54">
        <f>'1.4 inland shipping'!AB144</f>
        <v>0</v>
      </c>
      <c r="AF165" s="54">
        <f>'1.4 inland shipping'!AC144</f>
        <v>0</v>
      </c>
      <c r="AG165" s="126">
        <f t="shared" si="91"/>
        <v>0</v>
      </c>
      <c r="AI165" s="777"/>
      <c r="AJ165" s="49">
        <v>5040</v>
      </c>
      <c r="AK165" s="49" t="s">
        <v>179</v>
      </c>
      <c r="AL165" s="54">
        <f>'1.4 inland shipping'!AI144</f>
        <v>0</v>
      </c>
      <c r="AM165" s="54">
        <f>'1.4 inland shipping'!AJ144</f>
        <v>0</v>
      </c>
      <c r="AN165" s="54">
        <f>'1.4 inland shipping'!AK144</f>
        <v>0</v>
      </c>
      <c r="AO165" s="54">
        <f>'1.4 inland shipping'!AQ144</f>
        <v>0</v>
      </c>
      <c r="AQ165" s="777"/>
      <c r="AR165" s="49">
        <v>5040</v>
      </c>
      <c r="AS165" s="49" t="s">
        <v>179</v>
      </c>
      <c r="AT165" s="54">
        <f>'1.4 inland shipping'!AQ144</f>
        <v>0</v>
      </c>
      <c r="AU165" s="54">
        <f>'1.4 inland shipping'!AR144</f>
        <v>0</v>
      </c>
      <c r="AV165" s="54">
        <f>'1.4 inland shipping'!AS144</f>
        <v>0</v>
      </c>
      <c r="AW165" s="54">
        <f>'1.4 inland shipping'!AZ144</f>
        <v>0</v>
      </c>
      <c r="AY165" s="777"/>
      <c r="AZ165" s="49">
        <v>5040</v>
      </c>
      <c r="BA165" s="49" t="s">
        <v>179</v>
      </c>
      <c r="BB165" s="54">
        <f>'1.4 inland shipping'!AY144</f>
        <v>0</v>
      </c>
      <c r="BC165" s="54">
        <f>'1.4 inland shipping'!AZ144</f>
        <v>0</v>
      </c>
      <c r="BD165" s="54">
        <f>'1.4 inland shipping'!BA144</f>
        <v>0</v>
      </c>
      <c r="BE165" s="54">
        <f>'1.4 inland shipping'!BI144</f>
        <v>0</v>
      </c>
      <c r="BG165" s="777"/>
      <c r="BH165" s="49">
        <v>5040</v>
      </c>
      <c r="BI165" s="49" t="s">
        <v>179</v>
      </c>
      <c r="BJ165" s="54">
        <f>'1.4 inland shipping'!BG144</f>
        <v>0</v>
      </c>
      <c r="BK165" s="54">
        <f>'1.4 inland shipping'!BH144</f>
        <v>0</v>
      </c>
      <c r="BL165" s="54">
        <f>'1.4 inland shipping'!BI144</f>
        <v>0</v>
      </c>
      <c r="BM165" s="54">
        <f>'1.4 inland shipping'!BR144</f>
        <v>0</v>
      </c>
      <c r="BO165" s="777"/>
      <c r="BP165" s="49">
        <v>5040</v>
      </c>
      <c r="BQ165" s="49" t="s">
        <v>179</v>
      </c>
      <c r="BR165" s="54">
        <f>'1.4 inland shipping'!BO144</f>
        <v>0</v>
      </c>
      <c r="BS165" s="54">
        <f>'1.4 inland shipping'!BP144</f>
        <v>0</v>
      </c>
      <c r="BT165" s="54">
        <f>'1.4 inland shipping'!BQ144</f>
        <v>0</v>
      </c>
      <c r="BU165" s="54">
        <f>'1.4 inland shipping'!CA144</f>
        <v>0</v>
      </c>
    </row>
    <row r="166" spans="1:73" s="9" customFormat="1" x14ac:dyDescent="0.25">
      <c r="A166" s="777"/>
      <c r="B166" s="49">
        <v>7734</v>
      </c>
      <c r="C166" s="49" t="s">
        <v>180</v>
      </c>
      <c r="D166" s="54" t="str">
        <f>IF(D23="n/a","n/a",IF(D$70="n/a","n/a",D23*D$70*D$41))</f>
        <v>n/a</v>
      </c>
      <c r="E166" s="54" t="str">
        <f>IF(E23="n/a","n/a",IF(E$70="n/a","n/a",E23*E$70*E$41))</f>
        <v>n/a</v>
      </c>
      <c r="F166" s="54" t="str">
        <f>IF(F23="n/a","n/a",IF(F$70="n/a","n/a",F23*F$70*F$41))</f>
        <v>n/a</v>
      </c>
      <c r="G166" s="54">
        <f>IF(G23="n/a","n/a",IF(G$70="n/a","n/a",G23*G$70*G$41))</f>
        <v>13.022266059753813</v>
      </c>
      <c r="H166" s="127" t="s">
        <v>4005</v>
      </c>
      <c r="K166" s="777"/>
      <c r="L166" s="49">
        <v>7734</v>
      </c>
      <c r="M166" s="49" t="s">
        <v>180</v>
      </c>
      <c r="N166" s="54">
        <f>IF(N23="n/a","n/a",IF(N$70="n/a","n/a",N23*N$70*N$41))</f>
        <v>38.926273555898405</v>
      </c>
      <c r="O166" s="54">
        <f>IF(O23="n/a","n/a",IF(O$70="n/a","n/a",O23*O$70*O$41))</f>
        <v>39.162960643133275</v>
      </c>
      <c r="P166" s="54">
        <f>IF(P23="n/a","n/a",IF(P$70="n/a","n/a",P23*P$70*P$41))</f>
        <v>21.192838902168695</v>
      </c>
      <c r="Q166" s="54">
        <f>IF(Q23="n/a","n/a",IF(Q$70="n/a","n/a",Q23*Q$70*Q$41))</f>
        <v>21.192838902168695</v>
      </c>
      <c r="S166" s="777"/>
      <c r="T166" s="49">
        <v>7734</v>
      </c>
      <c r="U166" s="49" t="s">
        <v>180</v>
      </c>
      <c r="V166" s="54" t="str">
        <f>IF(V23="n/a","n/a",IF(V$70="n/a","n/a",V23*V$70*V$41))</f>
        <v>n/a</v>
      </c>
      <c r="W166" s="54" t="str">
        <f>IF(W23="n/a","n/a",IF(W$70="n/a","n/a",W23*W$70*W$41))</f>
        <v>n/a</v>
      </c>
      <c r="X166" s="54" t="str">
        <f>IF(X23="n/a","n/a",IF(X$70="n/a","n/a",X23*X$70*X$41))</f>
        <v>n/a</v>
      </c>
      <c r="Y166" s="54" t="str">
        <f>IF(Y23="n/a","n/a",IF(Y$70="n/a","n/a",Y23*Y$70*Y$41))</f>
        <v>n/a</v>
      </c>
      <c r="AA166" s="777"/>
      <c r="AB166" s="49">
        <v>7734</v>
      </c>
      <c r="AC166" s="49" t="s">
        <v>180</v>
      </c>
      <c r="AD166" s="54">
        <f>IF(AD23="n/a","n/a",IF(AD$74="n/a","n/a",AD23*AD$74*AD$41))</f>
        <v>43.073260309278353</v>
      </c>
      <c r="AE166" s="54">
        <f t="shared" ref="AE166:AF166" si="93">IF(AE23="n/a","n/a",IF(AE$74="n/a","n/a",AE23*AE$74*AE$41))</f>
        <v>24.378853002793296</v>
      </c>
      <c r="AF166" s="54">
        <f t="shared" si="93"/>
        <v>32.438597685500341</v>
      </c>
      <c r="AG166" s="126">
        <f t="shared" si="91"/>
        <v>32.438597685500341</v>
      </c>
      <c r="AI166" s="777"/>
      <c r="AJ166" s="49">
        <v>7734</v>
      </c>
      <c r="AK166" s="49" t="s">
        <v>180</v>
      </c>
      <c r="AL166" s="54" t="str">
        <f>IF(AL23="n/a","n/a",IF(AL$70="n/a","n/a",AL23*AL$70*AL$41))</f>
        <v>n/a</v>
      </c>
      <c r="AM166" s="54" t="str">
        <f>IF(AM23="n/a","n/a",IF(AM$70="n/a","n/a",AM23*AM$70*AM$41))</f>
        <v>n/a</v>
      </c>
      <c r="AN166" s="54" t="str">
        <f>IF(AN23="n/a","n/a",IF(AN$70="n/a","n/a",AN23*AN$70*AN$41))</f>
        <v>n/a</v>
      </c>
      <c r="AO166" s="54" t="str">
        <f>IF(AO23="n/a","n/a",IF(AO$70="n/a","n/a",AO23*AO$70*AO$41))</f>
        <v>n/a</v>
      </c>
      <c r="AQ166" s="777"/>
      <c r="AR166" s="49">
        <v>7734</v>
      </c>
      <c r="AS166" s="49" t="s">
        <v>180</v>
      </c>
      <c r="AT166" s="54" t="str">
        <f>IF(AT23="n/a","n/a",IF(AT$70="n/a","n/a",AT23*AT$70*AT$41))</f>
        <v>n/a</v>
      </c>
      <c r="AU166" s="54" t="str">
        <f>IF(AU23="n/a","n/a",IF(AU$70="n/a","n/a",AU23*AU$70*AU$41))</f>
        <v>n/a</v>
      </c>
      <c r="AV166" s="54">
        <f>IF(AV23="n/a","n/a",IF(AV$70="n/a","n/a",AV23*AV$70*AV$41))</f>
        <v>10.846234773993729</v>
      </c>
      <c r="AW166" s="54">
        <f>IF(AW23="n/a","n/a",IF(AW$70="n/a","n/a",AW23*AW$70*AW$41))</f>
        <v>10.846234773993729</v>
      </c>
      <c r="AY166" s="777"/>
      <c r="AZ166" s="49">
        <v>7734</v>
      </c>
      <c r="BA166" s="49" t="s">
        <v>180</v>
      </c>
      <c r="BB166" s="54" t="str">
        <f>IF(BB23="n/a","n/a",IF(BB$70="n/a","n/a",BB23*BB$70*BB$41))</f>
        <v>n/a</v>
      </c>
      <c r="BC166" s="54" t="str">
        <f>IF(BC23="n/a","n/a",IF(BC$70="n/a","n/a",BC23*BC$70*BC$41))</f>
        <v>n/a</v>
      </c>
      <c r="BD166" s="54" t="str">
        <f>IF(BD23="n/a","n/a",IF(BD$70="n/a","n/a",BD23*BD$70*BD$41))</f>
        <v>n/a</v>
      </c>
      <c r="BE166" s="54" t="str">
        <f>IF(BE23="n/a","n/a",IF(BE$70="n/a","n/a",BE23*BE$70*BE$41))</f>
        <v>n/a</v>
      </c>
      <c r="BG166" s="777"/>
      <c r="BH166" s="49">
        <v>7734</v>
      </c>
      <c r="BI166" s="49" t="s">
        <v>180</v>
      </c>
      <c r="BJ166" s="54">
        <f>IF(BJ23="n/a","n/a",IF(BJ$70="n/a","n/a",BJ23*BJ$70*BJ$41))</f>
        <v>2.4946137167636655</v>
      </c>
      <c r="BK166" s="54" t="str">
        <f>IF(BK23="n/a","n/a",IF(BK$70="n/a","n/a",BK23*BK$70*BK$41))</f>
        <v>n/a</v>
      </c>
      <c r="BL166" s="54">
        <f>IF(BL23="n/a","n/a",IF(BL$70="n/a","n/a",BL23*BL$70*BL$41))</f>
        <v>8.3979047613709294</v>
      </c>
      <c r="BM166" s="54">
        <f>IF(BM23="n/a","n/a",IF(BM$70="n/a","n/a",BM23*BM$70*BM$41))</f>
        <v>8.3979047613709294</v>
      </c>
      <c r="BO166" s="777"/>
      <c r="BP166" s="49">
        <v>7734</v>
      </c>
      <c r="BQ166" s="49" t="s">
        <v>180</v>
      </c>
      <c r="BR166" s="54" t="str">
        <f>IF(BR23="n/a","n/a",IF(BR$70="n/a","n/a",BR23*BR$70*BR$41))</f>
        <v>n/a</v>
      </c>
      <c r="BS166" s="54">
        <f>IF(BS23="n/a","n/a",IF(BS$70="n/a","n/a",BS23*BS$70*BS$41))</f>
        <v>381.27702221814434</v>
      </c>
      <c r="BT166" s="54">
        <f>IF(BT23="n/a","n/a",IF(BT$70="n/a","n/a",BT23*BT$70*BT$41))</f>
        <v>373.31872670463571</v>
      </c>
      <c r="BU166" s="54">
        <f>IF(BU23="n/a","n/a",IF(BU$70="n/a","n/a",BU23*BU$70*BU$41))</f>
        <v>373.31872670463571</v>
      </c>
    </row>
    <row r="167" spans="1:73" s="9" customFormat="1" x14ac:dyDescent="0.25">
      <c r="A167" s="777" t="s">
        <v>176</v>
      </c>
      <c r="B167" s="49">
        <v>5222</v>
      </c>
      <c r="C167" s="49" t="s">
        <v>181</v>
      </c>
      <c r="D167" s="54" t="str">
        <f>IF(D24="n/a","n/a",IF(D$69="n/a","n/a",D24*D$70*D$41))</f>
        <v>n/a</v>
      </c>
      <c r="E167" s="54" t="str">
        <f>IF(E24="n/a","n/a",IF(E$69="n/a","n/a",E24*E$70*E$41))</f>
        <v>n/a</v>
      </c>
      <c r="F167" s="54" t="str">
        <f>IF(F24="n/a","n/a",IF(F$69="n/a","n/a",F24*F$70*F$41))</f>
        <v>n/a</v>
      </c>
      <c r="G167" s="54">
        <f>IF(G24="n/a","n/a",IF(G$69="n/a","n/a",G24*G$70*G$41))</f>
        <v>819.06714473272064</v>
      </c>
      <c r="H167" s="127" t="s">
        <v>4005</v>
      </c>
      <c r="K167" s="777" t="s">
        <v>176</v>
      </c>
      <c r="L167" s="49">
        <v>5222</v>
      </c>
      <c r="M167" s="49" t="s">
        <v>181</v>
      </c>
      <c r="N167" s="54">
        <f>IF(N24="n/a","n/a",IF(N$69="n/a","n/a",N24*N$70*N$41))</f>
        <v>403.6228009040459</v>
      </c>
      <c r="O167" s="54">
        <f>IF(O24="n/a","n/a",IF(O$69="n/a","n/a",O24*O$70*O$41))</f>
        <v>341.94751239806317</v>
      </c>
      <c r="P167" s="54">
        <f>IF(P24="n/a","n/a",IF(P$69="n/a","n/a",P24*P$70*P$41))</f>
        <v>170.36140768349691</v>
      </c>
      <c r="Q167" s="54">
        <f>IF(Q24="n/a","n/a",IF(Q$69="n/a","n/a",Q24*Q$70*Q$41))</f>
        <v>170.36140768349691</v>
      </c>
      <c r="S167" s="777" t="s">
        <v>176</v>
      </c>
      <c r="T167" s="49">
        <v>5222</v>
      </c>
      <c r="U167" s="49" t="s">
        <v>181</v>
      </c>
      <c r="V167" s="54" t="str">
        <f>IF(V24="n/a","n/a",IF(V$69="n/a","n/a",V24*V$70*V$41))</f>
        <v>n/a</v>
      </c>
      <c r="W167" s="54" t="str">
        <f>IF(W24="n/a","n/a",IF(W$69="n/a","n/a",W24*W$70*W$41))</f>
        <v>n/a</v>
      </c>
      <c r="X167" s="54" t="str">
        <f>IF(X24="n/a","n/a",IF(X$69="n/a","n/a",X24*X$70*X$41))</f>
        <v>n/a</v>
      </c>
      <c r="Y167" s="54" t="str">
        <f>IF(Y24="n/a","n/a",IF(Y$69="n/a","n/a",Y24*Y$70*Y$41))</f>
        <v>n/a</v>
      </c>
      <c r="AA167" s="777" t="s">
        <v>176</v>
      </c>
      <c r="AB167" s="49">
        <v>5222</v>
      </c>
      <c r="AC167" s="49" t="s">
        <v>181</v>
      </c>
      <c r="AD167" s="54">
        <f>IF(AD24="n/a","n/a",IF(AD$71="n/a","n/a",AD24*AD$74*AD$41))</f>
        <v>1148.3568298969074</v>
      </c>
      <c r="AE167" s="54">
        <f t="shared" ref="AE167:AF167" si="94">IF(AE24="n/a","n/a",IF(AE$71="n/a","n/a",AE24*AE$74*AE$41))</f>
        <v>1141.8035928770948</v>
      </c>
      <c r="AF167" s="54">
        <f t="shared" si="94"/>
        <v>1324.5760721579306</v>
      </c>
      <c r="AG167" s="126">
        <f t="shared" si="91"/>
        <v>1324.5760721579306</v>
      </c>
      <c r="AI167" s="777" t="s">
        <v>176</v>
      </c>
      <c r="AJ167" s="49">
        <v>5222</v>
      </c>
      <c r="AK167" s="49" t="s">
        <v>181</v>
      </c>
      <c r="AL167" s="54" t="str">
        <f>IF(AL24="n/a","n/a",IF(AL$69="n/a","n/a",AL24*AL$70*AL$41))</f>
        <v>n/a</v>
      </c>
      <c r="AM167" s="54" t="str">
        <f>IF(AM24="n/a","n/a",IF(AM$69="n/a","n/a",AM24*AM$70*AM$41))</f>
        <v>n/a</v>
      </c>
      <c r="AN167" s="54" t="str">
        <f>IF(AN24="n/a","n/a",IF(AN$69="n/a","n/a",AN24*AN$70*AN$41))</f>
        <v>n/a</v>
      </c>
      <c r="AO167" s="54" t="str">
        <f>IF(AO24="n/a","n/a",IF(AO$69="n/a","n/a",AO24*AO$70*AO$41))</f>
        <v>n/a</v>
      </c>
      <c r="AQ167" s="777" t="s">
        <v>176</v>
      </c>
      <c r="AR167" s="49">
        <v>5222</v>
      </c>
      <c r="AS167" s="49" t="s">
        <v>181</v>
      </c>
      <c r="AT167" s="54" t="str">
        <f>IF(AT24="n/a","n/a",IF(AT$69="n/a","n/a",AT24*AT$70*AT$41))</f>
        <v>n/a</v>
      </c>
      <c r="AU167" s="54" t="str">
        <f>IF(AU24="n/a","n/a",IF(AU$69="n/a","n/a",AU24*AU$70*AU$41))</f>
        <v>n/a</v>
      </c>
      <c r="AV167" s="54">
        <f>IF(AV24="n/a","n/a",IF(AV$69="n/a","n/a",AV24*AV$70*AV$41))</f>
        <v>1451.5877539194939</v>
      </c>
      <c r="AW167" s="54">
        <f>IF(AW24="n/a","n/a",IF(AW$69="n/a","n/a",AW24*AW$70*AW$41))</f>
        <v>1451.5877539194939</v>
      </c>
      <c r="AY167" s="777" t="s">
        <v>176</v>
      </c>
      <c r="AZ167" s="49">
        <v>5222</v>
      </c>
      <c r="BA167" s="49" t="s">
        <v>181</v>
      </c>
      <c r="BB167" s="54" t="str">
        <f>IF(BB24="n/a","n/a",IF(BB$69="n/a","n/a",BB24*BB$70*BB$41))</f>
        <v>n/a</v>
      </c>
      <c r="BC167" s="54" t="str">
        <f>IF(BC24="n/a","n/a",IF(BC$69="n/a","n/a",BC24*BC$70*BC$41))</f>
        <v>n/a</v>
      </c>
      <c r="BD167" s="54" t="str">
        <f>IF(BD24="n/a","n/a",IF(BD$69="n/a","n/a",BD24*BD$70*BD$41))</f>
        <v>n/a</v>
      </c>
      <c r="BE167" s="54" t="str">
        <f>IF(BE24="n/a","n/a",IF(BE$69="n/a","n/a",BE24*BE$70*BE$41))</f>
        <v>n/a</v>
      </c>
      <c r="BG167" s="777" t="s">
        <v>176</v>
      </c>
      <c r="BH167" s="49">
        <v>5222</v>
      </c>
      <c r="BI167" s="49" t="s">
        <v>181</v>
      </c>
      <c r="BJ167" s="54">
        <f>IF(BJ24="n/a","n/a",IF(BJ$69="n/a","n/a",BJ24*BJ$70*BJ$41))</f>
        <v>80.281205066757963</v>
      </c>
      <c r="BK167" s="54" t="str">
        <f>IF(BK24="n/a","n/a",IF(BK$69="n/a","n/a",BK24*BK$70*BK$41))</f>
        <v>n/a</v>
      </c>
      <c r="BL167" s="54">
        <f>IF(BL24="n/a","n/a",IF(BL$69="n/a","n/a",BL24*BL$70*BL$41))</f>
        <v>225.63601254452658</v>
      </c>
      <c r="BM167" s="54">
        <f>IF(BM24="n/a","n/a",IF(BM$69="n/a","n/a",BM24*BM$70*BM$41))</f>
        <v>225.63601254452658</v>
      </c>
      <c r="BO167" s="777" t="s">
        <v>176</v>
      </c>
      <c r="BP167" s="49">
        <v>5222</v>
      </c>
      <c r="BQ167" s="49" t="s">
        <v>181</v>
      </c>
      <c r="BR167" s="54">
        <f>IF(BR24="n/a","n/a",IF(BR$69="n/a","n/a",BR24*BR$70*BR$41))</f>
        <v>7264.0483429872229</v>
      </c>
      <c r="BS167" s="54">
        <f>IF(BS24="n/a","n/a",IF(BS$69="n/a","n/a",BS24*BS$70*BS$41))</f>
        <v>6846.8216598141234</v>
      </c>
      <c r="BT167" s="54">
        <f>IF(BT24="n/a","n/a",IF(BT$69="n/a","n/a",BT24*BT$70*BT$41))</f>
        <v>6680.3349252709677</v>
      </c>
      <c r="BU167" s="54">
        <f>IF(BU24="n/a","n/a",IF(BU$69="n/a","n/a",BU24*BU$70*BU$41))</f>
        <v>6680.3349252709677</v>
      </c>
    </row>
    <row r="168" spans="1:73" s="9" customFormat="1" x14ac:dyDescent="0.25">
      <c r="A168" s="777"/>
      <c r="B168" s="49">
        <v>5224</v>
      </c>
      <c r="C168" s="49" t="s">
        <v>182</v>
      </c>
      <c r="D168" s="54" t="str">
        <f>IF(D25="n/a","n/a",IF(D$69="n/a","n/a",D25*D$70*D$41*D$79))</f>
        <v>n/a</v>
      </c>
      <c r="E168" s="54" t="str">
        <f>IF(E25="n/a","n/a",IF(E$69="n/a","n/a",E25*E$70*E$41*E$79))</f>
        <v>n/a</v>
      </c>
      <c r="F168" s="54" t="str">
        <f>IF(F25="n/a","n/a",IF(F$69="n/a","n/a",F25*F$70*F$41*F$79))</f>
        <v>n/a</v>
      </c>
      <c r="G168" s="54">
        <f>IF(G25="n/a","n/a",IF(G$69="n/a","n/a",G25*G$70*G$41*G$79))</f>
        <v>436.07896087278152</v>
      </c>
      <c r="H168" s="127" t="s">
        <v>4027</v>
      </c>
      <c r="K168" s="777"/>
      <c r="L168" s="49">
        <v>5224</v>
      </c>
      <c r="M168" s="49" t="s">
        <v>182</v>
      </c>
      <c r="N168" s="54">
        <f>IF(N25="n/a","n/a",IF(N$69="n/a","n/a",N25*N$70*N$41*N$79))</f>
        <v>108.68313841639679</v>
      </c>
      <c r="O168" s="54">
        <f>IF(O25="n/a","n/a",IF(O$69="n/a","n/a",O25*O$70*O$41*O$79))</f>
        <v>72.967028241741176</v>
      </c>
      <c r="P168" s="54">
        <f>IF(P25="n/a","n/a",IF(P$69="n/a","n/a",P25*P$70*P$41*P$79))</f>
        <v>53.176408125551646</v>
      </c>
      <c r="Q168" s="54">
        <f>IF(Q25="n/a","n/a",IF(Q$69="n/a","n/a",Q25*Q$70*Q$41*Q$79))</f>
        <v>53.176408125551646</v>
      </c>
      <c r="S168" s="777"/>
      <c r="T168" s="49">
        <v>5224</v>
      </c>
      <c r="U168" s="49" t="s">
        <v>182</v>
      </c>
      <c r="V168" s="54" t="str">
        <f>IF(V25="n/a","n/a",IF(V$69="n/a","n/a",V25*V$70*V$41*V$79))</f>
        <v>n/a</v>
      </c>
      <c r="W168" s="54" t="str">
        <f>IF(W25="n/a","n/a",IF(W$69="n/a","n/a",W25*W$70*W$41*W$79))</f>
        <v>n/a</v>
      </c>
      <c r="X168" s="54" t="str">
        <f>IF(X25="n/a","n/a",IF(X$69="n/a","n/a",X25*X$70*X$41*X$79))</f>
        <v>n/a</v>
      </c>
      <c r="Y168" s="54" t="str">
        <f>IF(Y25="n/a","n/a",IF(Y$69="n/a","n/a",Y25*Y$70*Y$41*Y$79))</f>
        <v>n/a</v>
      </c>
      <c r="AA168" s="777"/>
      <c r="AB168" s="49">
        <v>5224</v>
      </c>
      <c r="AC168" s="49" t="s">
        <v>182</v>
      </c>
      <c r="AD168" s="54">
        <f>IF(AD25="n/a","n/a",IF(AD$71="n/a","n/a",AD25*AD$74*AD$41*AD$79))</f>
        <v>301.11765463917527</v>
      </c>
      <c r="AE168" s="54">
        <f t="shared" ref="AE168:AF168" si="95">IF(AE25="n/a","n/a",IF(AE$71="n/a","n/a",AE25*AE$74*AE$41*AE$79))</f>
        <v>289.63532821229052</v>
      </c>
      <c r="AF168" s="54">
        <f t="shared" si="95"/>
        <v>293.74952348536419</v>
      </c>
      <c r="AG168" s="126">
        <f t="shared" si="91"/>
        <v>293.74952348536419</v>
      </c>
      <c r="AI168" s="777"/>
      <c r="AJ168" s="49">
        <v>5224</v>
      </c>
      <c r="AK168" s="49" t="s">
        <v>182</v>
      </c>
      <c r="AL168" s="54">
        <f>IF(AL25="n/a","n/a",IF(AL$69="n/a","n/a",AL25*AL$70*AL$41*AL$79))</f>
        <v>2043.6872540638133</v>
      </c>
      <c r="AM168" s="54">
        <f>IF(AM25="n/a","n/a",IF(AM$69="n/a","n/a",AM25*AM$70*AM$41*AM$79))</f>
        <v>2738.7418361422397</v>
      </c>
      <c r="AN168" s="54">
        <f>IF(AN25="n/a","n/a",IF(AN$69="n/a","n/a",AN25*AN$70*AN$41*AN$79))</f>
        <v>1545.8925535420976</v>
      </c>
      <c r="AO168" s="54">
        <f>IF(AO25="n/a","n/a",IF(AO$69="n/a","n/a",AO25*AO$70*AO$41*AO$79))</f>
        <v>1545.8925535420976</v>
      </c>
      <c r="AQ168" s="777"/>
      <c r="AR168" s="49">
        <v>5224</v>
      </c>
      <c r="AS168" s="49" t="s">
        <v>182</v>
      </c>
      <c r="AT168" s="54" t="str">
        <f>IF(AT25="n/a","n/a",IF(AT$69="n/a","n/a",AT25*AT$70*AT$41*AT$79))</f>
        <v>n/a</v>
      </c>
      <c r="AU168" s="54" t="str">
        <f>IF(AU25="n/a","n/a",IF(AU$69="n/a","n/a",AU25*AU$70*AU$41*AU$79))</f>
        <v>n/a</v>
      </c>
      <c r="AV168" s="54">
        <f>IF(AV25="n/a","n/a",IF(AV$69="n/a","n/a",AV25*AV$70*AV$41*AV$79))</f>
        <v>1615.7570208062252</v>
      </c>
      <c r="AW168" s="54">
        <f>IF(AW25="n/a","n/a",IF(AW$69="n/a","n/a",AW25*AW$70*AW$41*AW$79))</f>
        <v>1615.7570208062252</v>
      </c>
      <c r="AY168" s="777"/>
      <c r="AZ168" s="49">
        <v>5224</v>
      </c>
      <c r="BA168" s="49" t="s">
        <v>182</v>
      </c>
      <c r="BB168" s="54" t="str">
        <f>IF(BB25="n/a","n/a",IF(BB$69="n/a","n/a",BB25*BB$70*BB$41*BB$79))</f>
        <v>n/a</v>
      </c>
      <c r="BC168" s="54" t="str">
        <f>IF(BC25="n/a","n/a",IF(BC$69="n/a","n/a",BC25*BC$70*BC$41*BC$79))</f>
        <v>n/a</v>
      </c>
      <c r="BD168" s="54" t="str">
        <f>IF(BD25="n/a","n/a",IF(BD$69="n/a","n/a",BD25*BD$70*BD$41*BD$79))</f>
        <v>n/a</v>
      </c>
      <c r="BE168" s="54" t="str">
        <f>IF(BE25="n/a","n/a",IF(BE$69="n/a","n/a",BE25*BE$70*BE$41*BE$79))</f>
        <v>n/a</v>
      </c>
      <c r="BG168" s="777"/>
      <c r="BH168" s="49">
        <v>5224</v>
      </c>
      <c r="BI168" s="49" t="s">
        <v>182</v>
      </c>
      <c r="BJ168" s="54">
        <f>IF(BJ25="n/a","n/a",IF(BJ$69="n/a","n/a",BJ25*BJ$70*BJ$41*BJ$79))</f>
        <v>24.314384343261441</v>
      </c>
      <c r="BK168" s="54" t="str">
        <f>IF(BK25="n/a","n/a",IF(BK$69="n/a","n/a",BK25*BK$70*BK$41*BK$79))</f>
        <v>n/a</v>
      </c>
      <c r="BL168" s="54">
        <f>IF(BL25="n/a","n/a",IF(BL$69="n/a","n/a",BL25*BL$70*BL$41*BL$79))</f>
        <v>73.689307164337208</v>
      </c>
      <c r="BM168" s="54">
        <f>IF(BM25="n/a","n/a",IF(BM$69="n/a","n/a",BM25*BM$70*BM$41*BM$79))</f>
        <v>73.689307164337208</v>
      </c>
      <c r="BO168" s="777"/>
      <c r="BP168" s="49">
        <v>5224</v>
      </c>
      <c r="BQ168" s="49" t="s">
        <v>182</v>
      </c>
      <c r="BR168" s="54">
        <f>IF(BR25="n/a","n/a",IF(BR$69="n/a","n/a",BR25*BR$70*BR$41*BR$79))</f>
        <v>1218.4127836073344</v>
      </c>
      <c r="BS168" s="54">
        <f>IF(BS25="n/a","n/a",IF(BS$69="n/a","n/a",BS25*BS$70*BS$41*BS$79))</f>
        <v>1208.665730801205</v>
      </c>
      <c r="BT168" s="54">
        <f>IF(BT25="n/a","n/a",IF(BT$69="n/a","n/a",BT25*BT$70*BT$41*BT$79))</f>
        <v>1390.5955611462034</v>
      </c>
      <c r="BU168" s="54">
        <f>IF(BU25="n/a","n/a",IF(BU$69="n/a","n/a",BU25*BU$70*BU$41*BU$79))</f>
        <v>1390.5955611462034</v>
      </c>
    </row>
    <row r="169" spans="1:73" s="9" customFormat="1" x14ac:dyDescent="0.25">
      <c r="A169" s="777"/>
      <c r="B169" s="49">
        <v>5210</v>
      </c>
      <c r="C169" s="49" t="s">
        <v>183</v>
      </c>
      <c r="D169" s="54" t="str">
        <f>IF(D26="n/a","n/a",IF(D$69="n/a","n/a",D26*D$70*D$41*D$83))</f>
        <v>n/a</v>
      </c>
      <c r="E169" s="54" t="str">
        <f>IF(E26="n/a","n/a",IF(E$69="n/a","n/a",E26*E$70*E$41*E$83))</f>
        <v>n/a</v>
      </c>
      <c r="F169" s="54" t="str">
        <f>IF(F26="n/a","n/a",IF(F$69="n/a","n/a",F26*F$70*F$41*F$83))</f>
        <v>n/a</v>
      </c>
      <c r="G169" s="54">
        <f>IF(G26="n/a","n/a",IF(G$69="n/a","n/a",G26*G$70*G$41*G$83))</f>
        <v>882.67590587074881</v>
      </c>
      <c r="H169" s="127" t="s">
        <v>4028</v>
      </c>
      <c r="K169" s="777"/>
      <c r="L169" s="49">
        <v>5210</v>
      </c>
      <c r="M169" s="49" t="s">
        <v>183</v>
      </c>
      <c r="N169" s="54">
        <f>IF(N26="n/a","n/a",IF(N$69="n/a","n/a",N26*N$70*N$41*N$83))</f>
        <v>284.91776618345546</v>
      </c>
      <c r="O169" s="54">
        <f>IF(O26="n/a","n/a",IF(O$69="n/a","n/a",O26*O$70*O$41*O$83))</f>
        <v>311.5347301594947</v>
      </c>
      <c r="P169" s="54">
        <f>IF(P26="n/a","n/a",IF(P$69="n/a","n/a",P26*P$70*P$41*P$83))</f>
        <v>172.98071821284807</v>
      </c>
      <c r="Q169" s="54">
        <f>IF(Q26="n/a","n/a",IF(Q$69="n/a","n/a",Q26*Q$70*Q$41*Q$83))</f>
        <v>172.98071821284807</v>
      </c>
      <c r="S169" s="777"/>
      <c r="T169" s="49">
        <v>5210</v>
      </c>
      <c r="U169" s="49" t="s">
        <v>183</v>
      </c>
      <c r="V169" s="54" t="str">
        <f>IF(V26="n/a","n/a",IF(V$69="n/a","n/a",V26*V$70*V$41*V$83))</f>
        <v>n/a</v>
      </c>
      <c r="W169" s="54" t="str">
        <f>IF(W26="n/a","n/a",IF(W$69="n/a","n/a",W26*W$70*W$41*W$83))</f>
        <v>n/a</v>
      </c>
      <c r="X169" s="54" t="str">
        <f>IF(X26="n/a","n/a",IF(X$69="n/a","n/a",X26*X$70*X$41*X$83))</f>
        <v>n/a</v>
      </c>
      <c r="Y169" s="54" t="str">
        <f>IF(Y26="n/a","n/a",IF(Y$69="n/a","n/a",Y26*Y$70*Y$41*Y$83))</f>
        <v>n/a</v>
      </c>
      <c r="AA169" s="777"/>
      <c r="AB169" s="49">
        <v>5210</v>
      </c>
      <c r="AC169" s="49" t="s">
        <v>183</v>
      </c>
      <c r="AD169" s="54">
        <f>IF(AD26="n/a","n/a",IF(AD$71="n/a","n/a",AD26*AD$74*AD$41*AD$82))</f>
        <v>617.64684278350524</v>
      </c>
      <c r="AE169" s="54">
        <f t="shared" ref="AE169:AF169" si="96">IF(AE26="n/a","n/a",IF(AE$71="n/a","n/a",AE26*AE$74*AE$41*AE$82))</f>
        <v>542.52044518156424</v>
      </c>
      <c r="AF169" s="54">
        <f t="shared" si="96"/>
        <v>564.79202859087809</v>
      </c>
      <c r="AG169" s="126">
        <f t="shared" si="91"/>
        <v>564.79202859087809</v>
      </c>
      <c r="AI169" s="777"/>
      <c r="AJ169" s="49">
        <v>5210</v>
      </c>
      <c r="AK169" s="49" t="s">
        <v>183</v>
      </c>
      <c r="AL169" s="54">
        <f>IF(AL26="n/a","n/a",IF(AL$69="n/a","n/a",AL26*AL$70*AL$41*AL$83))</f>
        <v>2698.975376986672</v>
      </c>
      <c r="AM169" s="54">
        <f>IF(AM26="n/a","n/a",IF(AM$69="n/a","n/a",AM26*AM$70*AM$41*AM$83))</f>
        <v>3711.4504003275852</v>
      </c>
      <c r="AN169" s="54">
        <f>IF(AN26="n/a","n/a",IF(AN$69="n/a","n/a",AN26*AN$70*AN$41*AN$83))</f>
        <v>2322.4926373799626</v>
      </c>
      <c r="AO169" s="54">
        <f>IF(AO26="n/a","n/a",IF(AO$69="n/a","n/a",AO26*AO$70*AO$41*AO$83))</f>
        <v>2322.4926373799626</v>
      </c>
      <c r="AQ169" s="777"/>
      <c r="AR169" s="49">
        <v>5210</v>
      </c>
      <c r="AS169" s="49" t="s">
        <v>183</v>
      </c>
      <c r="AT169" s="54" t="str">
        <f>IF(AT26="n/a","n/a",IF(AT$69="n/a","n/a",AT26*AT$70*AT$41*AT$83))</f>
        <v>n/a</v>
      </c>
      <c r="AU169" s="54" t="str">
        <f>IF(AU26="n/a","n/a",IF(AU$69="n/a","n/a",AU26*AU$70*AU$41*AU$83))</f>
        <v>n/a</v>
      </c>
      <c r="AV169" s="54">
        <f>IF(AV26="n/a","n/a",IF(AV$69="n/a","n/a",AV26*AV$70*AV$41*AV$83))</f>
        <v>5836.3934426330325</v>
      </c>
      <c r="AW169" s="54">
        <f>IF(AW26="n/a","n/a",IF(AW$69="n/a","n/a",AW26*AW$70*AW$41*AW$83))</f>
        <v>5836.3934426330325</v>
      </c>
      <c r="AY169" s="777"/>
      <c r="AZ169" s="49">
        <v>5210</v>
      </c>
      <c r="BA169" s="49" t="s">
        <v>183</v>
      </c>
      <c r="BB169" s="54" t="str">
        <f>IF(BB26="n/a","n/a",IF(BB$69="n/a","n/a",BB26*BB$70*BB$41*BB$83))</f>
        <v>n/a</v>
      </c>
      <c r="BC169" s="54" t="str">
        <f>IF(BC26="n/a","n/a",IF(BC$69="n/a","n/a",BC26*BC$70*BC$41*BC$83))</f>
        <v>n/a</v>
      </c>
      <c r="BD169" s="54" t="str">
        <f>IF(BD26="n/a","n/a",IF(BD$69="n/a","n/a",BD26*BD$70*BD$41*BD$83))</f>
        <v>n/a</v>
      </c>
      <c r="BE169" s="54" t="str">
        <f>IF(BE26="n/a","n/a",IF(BE$69="n/a","n/a",BE26*BE$70*BE$41*BE$83))</f>
        <v>n/a</v>
      </c>
      <c r="BG169" s="777"/>
      <c r="BH169" s="49">
        <v>5210</v>
      </c>
      <c r="BI169" s="49" t="s">
        <v>183</v>
      </c>
      <c r="BJ169" s="54">
        <f>IF(BJ26="n/a","n/a",IF(BJ$69="n/a","n/a",BJ26*BJ$70*BJ$41*BJ$83))</f>
        <v>35.248567842063224</v>
      </c>
      <c r="BK169" s="54" t="str">
        <f>IF(BK26="n/a","n/a",IF(BK$69="n/a","n/a",BK26*BK$70*BK$41*BK$83))</f>
        <v>n/a</v>
      </c>
      <c r="BL169" s="54">
        <f>IF(BL26="n/a","n/a",IF(BL$69="n/a","n/a",BL26*BL$70*BL$41*BL$83))</f>
        <v>123.38460072475749</v>
      </c>
      <c r="BM169" s="54">
        <f>IF(BM26="n/a","n/a",IF(BM$69="n/a","n/a",BM26*BM$70*BM$41*BM$83))</f>
        <v>123.38460072475749</v>
      </c>
      <c r="BO169" s="777"/>
      <c r="BP169" s="49">
        <v>5210</v>
      </c>
      <c r="BQ169" s="49" t="s">
        <v>183</v>
      </c>
      <c r="BR169" s="54">
        <f>IF(BR26="n/a","n/a",IF(BR$69="n/a","n/a",BR26*BR$70*BR$41*BR$83))</f>
        <v>17025.444935009564</v>
      </c>
      <c r="BS169" s="54">
        <f>IF(BS26="n/a","n/a",IF(BS$69="n/a","n/a",BS26*BS$70*BS$41*BS$83))</f>
        <v>17528.200800222156</v>
      </c>
      <c r="BT169" s="54">
        <f>IF(BT26="n/a","n/a",IF(BT$69="n/a","n/a",BT26*BT$70*BT$41*BT$83))</f>
        <v>17865.204397273184</v>
      </c>
      <c r="BU169" s="54">
        <f>IF(BU26="n/a","n/a",IF(BU$69="n/a","n/a",BU26*BU$70*BU$41*BU$83))</f>
        <v>17865.204397273184</v>
      </c>
    </row>
    <row r="170" spans="1:73" s="9" customFormat="1" x14ac:dyDescent="0.25">
      <c r="A170" s="776" t="s">
        <v>73</v>
      </c>
      <c r="B170" s="776"/>
      <c r="C170" s="776"/>
      <c r="D170" s="128">
        <f>SUM(D163:D169)</f>
        <v>0</v>
      </c>
      <c r="E170" s="128">
        <f>SUM(E163:E169)</f>
        <v>0</v>
      </c>
      <c r="F170" s="128">
        <f>SUM(F163:F169)</f>
        <v>198.26176115802173</v>
      </c>
      <c r="G170" s="128">
        <f>SUM(G163:G169)</f>
        <v>2349.1060386940267</v>
      </c>
      <c r="K170" s="776" t="s">
        <v>73</v>
      </c>
      <c r="L170" s="776"/>
      <c r="M170" s="776"/>
      <c r="N170" s="128">
        <f>SUM(N163:N169)</f>
        <v>2531.1685314868137</v>
      </c>
      <c r="O170" s="128">
        <f>SUM(O163:O169)</f>
        <v>1848.4871511326903</v>
      </c>
      <c r="P170" s="128">
        <f>SUM(P163:P169)</f>
        <v>1240.5761401235095</v>
      </c>
      <c r="Q170" s="128">
        <f>SUM(Q163:Q169)</f>
        <v>1240.5761401235095</v>
      </c>
      <c r="S170" s="776" t="s">
        <v>73</v>
      </c>
      <c r="T170" s="776"/>
      <c r="U170" s="776"/>
      <c r="V170" s="128">
        <f>SUM(V163:V169)</f>
        <v>0</v>
      </c>
      <c r="W170" s="128">
        <f>SUM(W163:W169)</f>
        <v>1825.2763480392159</v>
      </c>
      <c r="X170" s="128">
        <f>SUM(X163:X169)</f>
        <v>1788.6870611835504</v>
      </c>
      <c r="Y170" s="128">
        <f>SUM(Y163:Y169)</f>
        <v>1788.6870611835504</v>
      </c>
      <c r="AA170" s="776" t="s">
        <v>73</v>
      </c>
      <c r="AB170" s="776"/>
      <c r="AC170" s="776"/>
      <c r="AD170" s="128">
        <f>SUM(AD163:AD169)</f>
        <v>12318.359697164949</v>
      </c>
      <c r="AE170" s="128">
        <f>SUM(AE163:AE169)</f>
        <v>11035.936857541901</v>
      </c>
      <c r="AF170" s="128">
        <f>SUM(AF163:AF169)</f>
        <v>11238.993253914228</v>
      </c>
      <c r="AG170" s="128">
        <f>SUM(AG163:AG169)</f>
        <v>11238.993253914228</v>
      </c>
      <c r="AI170" s="776" t="s">
        <v>73</v>
      </c>
      <c r="AJ170" s="776"/>
      <c r="AK170" s="776"/>
      <c r="AL170" s="128">
        <f>SUM(AL163:AL169)</f>
        <v>7772.498648489759</v>
      </c>
      <c r="AM170" s="128">
        <f>SUM(AM163:AM169)</f>
        <v>9245.078525965584</v>
      </c>
      <c r="AN170" s="128">
        <f>SUM(AN163:AN169)</f>
        <v>5581.8897867269152</v>
      </c>
      <c r="AO170" s="128">
        <f>SUM(AO163:AO169)</f>
        <v>5581.8897867269152</v>
      </c>
      <c r="AQ170" s="776" t="s">
        <v>73</v>
      </c>
      <c r="AR170" s="776"/>
      <c r="AS170" s="776"/>
      <c r="AT170" s="128">
        <f>SUM(AT163:AT169)</f>
        <v>0</v>
      </c>
      <c r="AU170" s="128">
        <f>SUM(AU163:AU169)</f>
        <v>0</v>
      </c>
      <c r="AV170" s="128">
        <f>SUM(AV163:AV169)</f>
        <v>13930.632508565988</v>
      </c>
      <c r="AW170" s="128">
        <f>SUM(AW163:AW169)</f>
        <v>13930.632508565988</v>
      </c>
      <c r="AY170" s="776" t="s">
        <v>73</v>
      </c>
      <c r="AZ170" s="776"/>
      <c r="BA170" s="776"/>
      <c r="BB170" s="128">
        <f>SUM(BB163:BB169)</f>
        <v>0</v>
      </c>
      <c r="BC170" s="128">
        <f>SUM(BC163:BC169)</f>
        <v>0</v>
      </c>
      <c r="BD170" s="128">
        <f>SUM(BD163:BD169)</f>
        <v>0</v>
      </c>
      <c r="BE170" s="128">
        <f>SUM(BE163:BE169)</f>
        <v>0</v>
      </c>
      <c r="BG170" s="776" t="s">
        <v>73</v>
      </c>
      <c r="BH170" s="776"/>
      <c r="BI170" s="776"/>
      <c r="BJ170" s="128">
        <f>SUM(BJ163:BJ169)</f>
        <v>386.48312792422689</v>
      </c>
      <c r="BK170" s="128">
        <f>SUM(BK163:BK169)</f>
        <v>0</v>
      </c>
      <c r="BL170" s="128">
        <f>SUM(BL163:BL169)</f>
        <v>697.60711192823032</v>
      </c>
      <c r="BM170" s="128">
        <f>SUM(BM163:BM169)</f>
        <v>697.60711192823032</v>
      </c>
      <c r="BO170" s="776" t="s">
        <v>73</v>
      </c>
      <c r="BP170" s="776"/>
      <c r="BQ170" s="776"/>
      <c r="BR170" s="128">
        <f>SUM(BR163:BR169)</f>
        <v>32397.841977692769</v>
      </c>
      <c r="BS170" s="128">
        <f>SUM(BS163:BS169)</f>
        <v>33823.942194067618</v>
      </c>
      <c r="BT170" s="128">
        <f>SUM(BT163:BT169)</f>
        <v>26309.453610394994</v>
      </c>
      <c r="BU170" s="128">
        <f>SUM(BU163:BU169)</f>
        <v>34112.116807730548</v>
      </c>
    </row>
    <row r="171" spans="1:73" s="9" customFormat="1" x14ac:dyDescent="0.25">
      <c r="AI171" s="51"/>
    </row>
    <row r="173" spans="1:73" s="23" customFormat="1" x14ac:dyDescent="0.25">
      <c r="A173" s="23" t="s">
        <v>4006</v>
      </c>
      <c r="K173" s="23" t="s">
        <v>4006</v>
      </c>
      <c r="S173" s="23" t="s">
        <v>4006</v>
      </c>
      <c r="AA173" s="23" t="s">
        <v>4006</v>
      </c>
      <c r="AI173" s="242" t="s">
        <v>4006</v>
      </c>
      <c r="AQ173" s="23" t="s">
        <v>4006</v>
      </c>
      <c r="AY173" s="23" t="s">
        <v>4006</v>
      </c>
      <c r="BG173" s="23" t="s">
        <v>4006</v>
      </c>
      <c r="BO173" s="23" t="s">
        <v>4006</v>
      </c>
    </row>
    <row r="175" spans="1:73" s="9" customFormat="1" x14ac:dyDescent="0.25">
      <c r="A175" s="47" t="s">
        <v>7</v>
      </c>
      <c r="K175" s="47" t="s">
        <v>136</v>
      </c>
      <c r="L175" s="22"/>
      <c r="M175" s="22"/>
      <c r="N175" s="22"/>
      <c r="S175" s="47" t="s">
        <v>57</v>
      </c>
      <c r="T175" s="22"/>
      <c r="U175" s="22"/>
      <c r="V175" s="22"/>
      <c r="AA175" s="47" t="s">
        <v>59</v>
      </c>
      <c r="AB175" s="22"/>
      <c r="AC175" s="22"/>
      <c r="AD175" s="22"/>
      <c r="AI175" s="50" t="s">
        <v>11</v>
      </c>
      <c r="AJ175" s="778"/>
      <c r="AK175" s="779"/>
      <c r="AL175" s="780"/>
      <c r="AQ175" s="47" t="s">
        <v>13</v>
      </c>
      <c r="AY175" s="47" t="s">
        <v>15</v>
      </c>
      <c r="BG175" s="47" t="s">
        <v>63</v>
      </c>
      <c r="BO175" s="47" t="s">
        <v>77</v>
      </c>
    </row>
    <row r="176" spans="1:73" s="130" customFormat="1" x14ac:dyDescent="0.25">
      <c r="A176" s="129"/>
      <c r="B176" s="9"/>
      <c r="C176" s="9"/>
      <c r="D176" s="9"/>
      <c r="E176" s="9"/>
      <c r="K176" s="129"/>
      <c r="L176" s="131"/>
      <c r="M176" s="131"/>
      <c r="N176" s="131"/>
      <c r="S176" s="129"/>
      <c r="T176" s="131"/>
      <c r="U176" s="131"/>
      <c r="V176" s="131"/>
      <c r="AA176" s="129"/>
      <c r="AB176" s="131"/>
      <c r="AC176" s="131"/>
      <c r="AD176" s="131"/>
      <c r="AI176" s="132"/>
      <c r="AJ176" s="131"/>
      <c r="AK176" s="131"/>
      <c r="AL176" s="131"/>
      <c r="AQ176" s="129"/>
      <c r="AR176" s="131"/>
      <c r="AS176" s="131"/>
      <c r="AT176" s="131"/>
      <c r="AY176" s="129"/>
      <c r="AZ176" s="131"/>
      <c r="BA176" s="131"/>
      <c r="BB176" s="131"/>
      <c r="BG176" s="129"/>
      <c r="BH176" s="131"/>
      <c r="BI176" s="131"/>
      <c r="BJ176" s="131"/>
      <c r="BO176" s="129"/>
      <c r="BP176" s="131"/>
      <c r="BQ176" s="131"/>
      <c r="BR176" s="131"/>
    </row>
    <row r="177" spans="1:73" s="9" customFormat="1" x14ac:dyDescent="0.25">
      <c r="A177" s="48" t="s">
        <v>185</v>
      </c>
      <c r="B177" s="12" t="s">
        <v>184</v>
      </c>
      <c r="C177" s="12"/>
      <c r="D177" s="12">
        <v>2008</v>
      </c>
      <c r="E177" s="12">
        <v>2009</v>
      </c>
      <c r="F177" s="12">
        <v>2010</v>
      </c>
      <c r="G177" s="162" t="s">
        <v>4201</v>
      </c>
      <c r="H177" s="12" t="s">
        <v>3995</v>
      </c>
      <c r="K177" s="48" t="s">
        <v>185</v>
      </c>
      <c r="L177" s="12" t="s">
        <v>184</v>
      </c>
      <c r="M177" s="12"/>
      <c r="N177" s="12">
        <v>2008</v>
      </c>
      <c r="O177" s="12">
        <v>2009</v>
      </c>
      <c r="P177" s="12">
        <v>2010</v>
      </c>
      <c r="Q177" s="162" t="s">
        <v>4201</v>
      </c>
      <c r="S177" s="48" t="s">
        <v>185</v>
      </c>
      <c r="T177" s="12" t="s">
        <v>184</v>
      </c>
      <c r="U177" s="12"/>
      <c r="V177" s="12">
        <v>2008</v>
      </c>
      <c r="W177" s="12">
        <v>2009</v>
      </c>
      <c r="X177" s="12">
        <v>2010</v>
      </c>
      <c r="Y177" s="162" t="s">
        <v>4201</v>
      </c>
      <c r="AA177" s="48" t="s">
        <v>185</v>
      </c>
      <c r="AB177" s="12" t="s">
        <v>184</v>
      </c>
      <c r="AC177" s="12"/>
      <c r="AD177" s="12">
        <v>2008</v>
      </c>
      <c r="AE177" s="12">
        <v>2009</v>
      </c>
      <c r="AF177" s="12">
        <v>2010</v>
      </c>
      <c r="AG177" s="12" t="s">
        <v>4202</v>
      </c>
      <c r="AI177" s="48" t="s">
        <v>185</v>
      </c>
      <c r="AJ177" s="12" t="s">
        <v>184</v>
      </c>
      <c r="AK177" s="12"/>
      <c r="AL177" s="12">
        <v>2008</v>
      </c>
      <c r="AM177" s="12">
        <v>2009</v>
      </c>
      <c r="AN177" s="12">
        <v>2010</v>
      </c>
      <c r="AO177" s="162" t="s">
        <v>4201</v>
      </c>
      <c r="AQ177" s="48" t="s">
        <v>185</v>
      </c>
      <c r="AR177" s="12" t="s">
        <v>184</v>
      </c>
      <c r="AS177" s="12"/>
      <c r="AT177" s="12">
        <v>2008</v>
      </c>
      <c r="AU177" s="12">
        <v>2009</v>
      </c>
      <c r="AV177" s="203">
        <v>2010</v>
      </c>
      <c r="AW177" s="204" t="s">
        <v>4201</v>
      </c>
      <c r="AY177" s="48" t="s">
        <v>185</v>
      </c>
      <c r="AZ177" s="12" t="s">
        <v>184</v>
      </c>
      <c r="BA177" s="12"/>
      <c r="BB177" s="12">
        <v>2008</v>
      </c>
      <c r="BC177" s="12">
        <v>2009</v>
      </c>
      <c r="BD177" s="203">
        <v>2010</v>
      </c>
      <c r="BE177" s="204" t="s">
        <v>4201</v>
      </c>
      <c r="BG177" s="48" t="s">
        <v>185</v>
      </c>
      <c r="BH177" s="12" t="s">
        <v>184</v>
      </c>
      <c r="BI177" s="12"/>
      <c r="BJ177" s="12">
        <v>2008</v>
      </c>
      <c r="BK177" s="12">
        <v>2009</v>
      </c>
      <c r="BL177" s="203">
        <v>2010</v>
      </c>
      <c r="BM177" s="204" t="s">
        <v>4201</v>
      </c>
      <c r="BO177" s="48" t="s">
        <v>185</v>
      </c>
      <c r="BP177" s="12" t="s">
        <v>184</v>
      </c>
      <c r="BQ177" s="12"/>
      <c r="BR177" s="12">
        <v>2008</v>
      </c>
      <c r="BS177" s="12">
        <v>2009</v>
      </c>
      <c r="BT177" s="203">
        <v>2010</v>
      </c>
      <c r="BU177" s="204" t="s">
        <v>4201</v>
      </c>
    </row>
    <row r="178" spans="1:73" s="9" customFormat="1" x14ac:dyDescent="0.25">
      <c r="A178" s="777" t="s">
        <v>175</v>
      </c>
      <c r="B178" s="49">
        <v>5020</v>
      </c>
      <c r="C178" s="49" t="s">
        <v>177</v>
      </c>
      <c r="D178" s="54">
        <v>0</v>
      </c>
      <c r="E178" s="54">
        <v>0</v>
      </c>
      <c r="F178" s="54">
        <v>0</v>
      </c>
      <c r="G178" s="54">
        <v>0</v>
      </c>
      <c r="H178" s="65" t="s">
        <v>4007</v>
      </c>
      <c r="K178" s="777" t="s">
        <v>175</v>
      </c>
      <c r="L178" s="49">
        <v>5020</v>
      </c>
      <c r="M178" s="49" t="s">
        <v>177</v>
      </c>
      <c r="N178" s="54">
        <v>0</v>
      </c>
      <c r="O178" s="54">
        <v>0</v>
      </c>
      <c r="P178" s="54">
        <v>0</v>
      </c>
      <c r="Q178" s="54">
        <v>0</v>
      </c>
      <c r="S178" s="777" t="s">
        <v>175</v>
      </c>
      <c r="T178" s="49">
        <v>5020</v>
      </c>
      <c r="U178" s="49" t="s">
        <v>177</v>
      </c>
      <c r="V178" s="54">
        <v>0</v>
      </c>
      <c r="W178" s="54">
        <v>0</v>
      </c>
      <c r="X178" s="54">
        <v>0</v>
      </c>
      <c r="Y178" s="54">
        <v>0</v>
      </c>
      <c r="AA178" s="777" t="s">
        <v>175</v>
      </c>
      <c r="AB178" s="49">
        <v>5020</v>
      </c>
      <c r="AC178" s="49" t="s">
        <v>177</v>
      </c>
      <c r="AD178" s="54">
        <v>0</v>
      </c>
      <c r="AE178" s="54">
        <v>0</v>
      </c>
      <c r="AF178" s="54">
        <v>0</v>
      </c>
      <c r="AG178" s="126">
        <f t="shared" ref="AG178:AG184" si="97">IF(AF178="n/a",IF(AE178="n/a",AD178,AE178),AF178)</f>
        <v>0</v>
      </c>
      <c r="AI178" s="777" t="s">
        <v>175</v>
      </c>
      <c r="AJ178" s="49">
        <v>5020</v>
      </c>
      <c r="AK178" s="49" t="s">
        <v>177</v>
      </c>
      <c r="AL178" s="54">
        <v>0</v>
      </c>
      <c r="AM178" s="54">
        <v>0</v>
      </c>
      <c r="AN178" s="54">
        <v>0</v>
      </c>
      <c r="AO178" s="54">
        <v>0</v>
      </c>
      <c r="AQ178" s="777" t="s">
        <v>175</v>
      </c>
      <c r="AR178" s="49">
        <v>5020</v>
      </c>
      <c r="AS178" s="49" t="s">
        <v>177</v>
      </c>
      <c r="AT178" s="54">
        <v>0</v>
      </c>
      <c r="AU178" s="54">
        <v>0</v>
      </c>
      <c r="AV178" s="54">
        <v>0</v>
      </c>
      <c r="AW178" s="54">
        <v>0</v>
      </c>
      <c r="AY178" s="777" t="s">
        <v>175</v>
      </c>
      <c r="AZ178" s="49">
        <v>5020</v>
      </c>
      <c r="BA178" s="49" t="s">
        <v>177</v>
      </c>
      <c r="BB178" s="54">
        <v>0</v>
      </c>
      <c r="BC178" s="54">
        <v>0</v>
      </c>
      <c r="BD178" s="54">
        <v>0</v>
      </c>
      <c r="BE178" s="54">
        <v>0</v>
      </c>
      <c r="BG178" s="777" t="s">
        <v>175</v>
      </c>
      <c r="BH178" s="49">
        <v>5020</v>
      </c>
      <c r="BI178" s="49" t="s">
        <v>177</v>
      </c>
      <c r="BJ178" s="54">
        <v>0</v>
      </c>
      <c r="BK178" s="54">
        <v>0</v>
      </c>
      <c r="BL178" s="54">
        <v>0</v>
      </c>
      <c r="BM178" s="54">
        <v>0</v>
      </c>
      <c r="BO178" s="777" t="s">
        <v>175</v>
      </c>
      <c r="BP178" s="49">
        <v>5020</v>
      </c>
      <c r="BQ178" s="49" t="s">
        <v>177</v>
      </c>
      <c r="BR178" s="54">
        <v>0</v>
      </c>
      <c r="BS178" s="54">
        <v>0</v>
      </c>
      <c r="BT178" s="54">
        <v>0</v>
      </c>
      <c r="BU178" s="54">
        <v>0</v>
      </c>
    </row>
    <row r="179" spans="1:73" s="9" customFormat="1" x14ac:dyDescent="0.25">
      <c r="A179" s="777"/>
      <c r="B179" s="49">
        <v>5010</v>
      </c>
      <c r="C179" s="49" t="s">
        <v>178</v>
      </c>
      <c r="D179" s="54">
        <v>0</v>
      </c>
      <c r="E179" s="54">
        <v>0</v>
      </c>
      <c r="F179" s="54">
        <v>0</v>
      </c>
      <c r="G179" s="54">
        <v>0</v>
      </c>
      <c r="H179" s="65" t="s">
        <v>4007</v>
      </c>
      <c r="K179" s="777"/>
      <c r="L179" s="49">
        <v>5010</v>
      </c>
      <c r="M179" s="49" t="s">
        <v>178</v>
      </c>
      <c r="N179" s="54">
        <v>0</v>
      </c>
      <c r="O179" s="54">
        <v>0</v>
      </c>
      <c r="P179" s="54">
        <v>0</v>
      </c>
      <c r="Q179" s="54">
        <v>0</v>
      </c>
      <c r="S179" s="777"/>
      <c r="T179" s="49">
        <v>5010</v>
      </c>
      <c r="U179" s="49" t="s">
        <v>178</v>
      </c>
      <c r="V179" s="54">
        <v>0</v>
      </c>
      <c r="W179" s="54">
        <v>0</v>
      </c>
      <c r="X179" s="54">
        <v>0</v>
      </c>
      <c r="Y179" s="54">
        <v>0</v>
      </c>
      <c r="AA179" s="777"/>
      <c r="AB179" s="49">
        <v>5010</v>
      </c>
      <c r="AC179" s="49" t="s">
        <v>178</v>
      </c>
      <c r="AD179" s="54">
        <v>0</v>
      </c>
      <c r="AE179" s="54">
        <v>0</v>
      </c>
      <c r="AF179" s="54">
        <v>0</v>
      </c>
      <c r="AG179" s="126">
        <f t="shared" si="97"/>
        <v>0</v>
      </c>
      <c r="AI179" s="777"/>
      <c r="AJ179" s="49">
        <v>5010</v>
      </c>
      <c r="AK179" s="49" t="s">
        <v>178</v>
      </c>
      <c r="AL179" s="54">
        <v>0</v>
      </c>
      <c r="AM179" s="54">
        <v>0</v>
      </c>
      <c r="AN179" s="54">
        <v>0</v>
      </c>
      <c r="AO179" s="54">
        <v>0</v>
      </c>
      <c r="AQ179" s="777"/>
      <c r="AR179" s="49">
        <v>5010</v>
      </c>
      <c r="AS179" s="49" t="s">
        <v>178</v>
      </c>
      <c r="AT179" s="54">
        <v>0</v>
      </c>
      <c r="AU179" s="54">
        <v>0</v>
      </c>
      <c r="AV179" s="54">
        <v>0</v>
      </c>
      <c r="AW179" s="54">
        <v>0</v>
      </c>
      <c r="AY179" s="777"/>
      <c r="AZ179" s="49">
        <v>5010</v>
      </c>
      <c r="BA179" s="49" t="s">
        <v>178</v>
      </c>
      <c r="BB179" s="54">
        <v>0</v>
      </c>
      <c r="BC179" s="54">
        <v>0</v>
      </c>
      <c r="BD179" s="54">
        <v>0</v>
      </c>
      <c r="BE179" s="54">
        <v>0</v>
      </c>
      <c r="BG179" s="777"/>
      <c r="BH179" s="49">
        <v>5010</v>
      </c>
      <c r="BI179" s="49" t="s">
        <v>178</v>
      </c>
      <c r="BJ179" s="54">
        <v>0</v>
      </c>
      <c r="BK179" s="54">
        <v>0</v>
      </c>
      <c r="BL179" s="54">
        <v>0</v>
      </c>
      <c r="BM179" s="54">
        <v>0</v>
      </c>
      <c r="BO179" s="777"/>
      <c r="BP179" s="49">
        <v>5010</v>
      </c>
      <c r="BQ179" s="49" t="s">
        <v>178</v>
      </c>
      <c r="BR179" s="54">
        <v>0</v>
      </c>
      <c r="BS179" s="54">
        <v>0</v>
      </c>
      <c r="BT179" s="54">
        <v>0</v>
      </c>
      <c r="BU179" s="54">
        <v>0</v>
      </c>
    </row>
    <row r="180" spans="1:73" s="9" customFormat="1" x14ac:dyDescent="0.25">
      <c r="A180" s="777"/>
      <c r="B180" s="49">
        <v>5040</v>
      </c>
      <c r="C180" s="49" t="s">
        <v>179</v>
      </c>
      <c r="D180" s="54">
        <f>D9</f>
        <v>77.599999999999994</v>
      </c>
      <c r="E180" s="54">
        <f>E9</f>
        <v>40.5</v>
      </c>
      <c r="F180" s="54">
        <f>F9</f>
        <v>47.7</v>
      </c>
      <c r="G180" s="54">
        <f>G9</f>
        <v>47.7</v>
      </c>
      <c r="H180" s="65" t="s">
        <v>4008</v>
      </c>
      <c r="K180" s="777"/>
      <c r="L180" s="49">
        <v>5040</v>
      </c>
      <c r="M180" s="49" t="s">
        <v>179</v>
      </c>
      <c r="N180" s="54">
        <f>N9</f>
        <v>1041.4000000000001</v>
      </c>
      <c r="O180" s="54">
        <f>O9</f>
        <v>650.5</v>
      </c>
      <c r="P180" s="54">
        <f>P9</f>
        <v>811.2</v>
      </c>
      <c r="Q180" s="54">
        <f>Q9</f>
        <v>811.2</v>
      </c>
      <c r="S180" s="777"/>
      <c r="T180" s="49">
        <v>5040</v>
      </c>
      <c r="U180" s="49" t="s">
        <v>179</v>
      </c>
      <c r="V180" s="54" t="str">
        <f>V9</f>
        <v>n/a</v>
      </c>
      <c r="W180" s="54" t="str">
        <f>W9</f>
        <v>n/a</v>
      </c>
      <c r="X180" s="54" t="str">
        <f>X9</f>
        <v>n/a</v>
      </c>
      <c r="Y180" s="54" t="str">
        <f>Y9</f>
        <v>n/a</v>
      </c>
      <c r="AA180" s="777"/>
      <c r="AB180" s="49">
        <v>5040</v>
      </c>
      <c r="AC180" s="49" t="s">
        <v>179</v>
      </c>
      <c r="AD180" s="54">
        <f>AD9</f>
        <v>0</v>
      </c>
      <c r="AE180" s="54" t="str">
        <f>AE9</f>
        <v>n/a</v>
      </c>
      <c r="AF180" s="54" t="str">
        <f>AF9</f>
        <v>n/a</v>
      </c>
      <c r="AG180" s="126">
        <f t="shared" si="97"/>
        <v>0</v>
      </c>
      <c r="AI180" s="777"/>
      <c r="AJ180" s="49">
        <v>5040</v>
      </c>
      <c r="AK180" s="49" t="s">
        <v>179</v>
      </c>
      <c r="AL180" s="54">
        <f>AL9</f>
        <v>0.7</v>
      </c>
      <c r="AM180" s="54">
        <f>AM9</f>
        <v>1.5</v>
      </c>
      <c r="AN180" s="54">
        <f>AN9</f>
        <v>1.3</v>
      </c>
      <c r="AO180" s="54">
        <f>AO9</f>
        <v>1.3</v>
      </c>
      <c r="AQ180" s="777"/>
      <c r="AR180" s="49">
        <v>5040</v>
      </c>
      <c r="AS180" s="49" t="s">
        <v>179</v>
      </c>
      <c r="AT180" s="54">
        <f>AT9</f>
        <v>245.7</v>
      </c>
      <c r="AU180" s="54">
        <f>AU9</f>
        <v>98.5</v>
      </c>
      <c r="AV180" s="54">
        <f>AV9</f>
        <v>102.1</v>
      </c>
      <c r="AW180" s="54">
        <f>AW9</f>
        <v>102.1</v>
      </c>
      <c r="AY180" s="777"/>
      <c r="AZ180" s="49">
        <v>5040</v>
      </c>
      <c r="BA180" s="49" t="s">
        <v>179</v>
      </c>
      <c r="BB180" s="54">
        <f>BB9</f>
        <v>0</v>
      </c>
      <c r="BC180" s="54">
        <f>BC9</f>
        <v>0</v>
      </c>
      <c r="BD180" s="54">
        <f>BD9</f>
        <v>0</v>
      </c>
      <c r="BE180" s="54">
        <f>BE9</f>
        <v>0</v>
      </c>
      <c r="BG180" s="777"/>
      <c r="BH180" s="49">
        <v>5040</v>
      </c>
      <c r="BI180" s="49" t="s">
        <v>179</v>
      </c>
      <c r="BJ180" s="54" t="str">
        <f>BJ9</f>
        <v>n/a</v>
      </c>
      <c r="BK180" s="54">
        <f>BK9</f>
        <v>0</v>
      </c>
      <c r="BL180" s="54">
        <f>BL9</f>
        <v>0</v>
      </c>
      <c r="BM180" s="54">
        <f>BM9</f>
        <v>0</v>
      </c>
      <c r="BO180" s="777"/>
      <c r="BP180" s="49">
        <v>5040</v>
      </c>
      <c r="BQ180" s="49" t="s">
        <v>179</v>
      </c>
      <c r="BR180" s="54">
        <f>BR9</f>
        <v>23.9</v>
      </c>
      <c r="BS180" s="54">
        <f>BS9</f>
        <v>16.2</v>
      </c>
      <c r="BT180" s="54">
        <f>BT9</f>
        <v>46.3</v>
      </c>
      <c r="BU180" s="54">
        <f>BU9</f>
        <v>46.3</v>
      </c>
    </row>
    <row r="181" spans="1:73" s="9" customFormat="1" x14ac:dyDescent="0.25">
      <c r="A181" s="777"/>
      <c r="B181" s="49">
        <v>7734</v>
      </c>
      <c r="C181" s="49" t="s">
        <v>180</v>
      </c>
      <c r="D181" s="54" t="str">
        <f t="shared" ref="D181:G182" si="98">IF(D10="n/a","n/a",IF(D$71="n/a","n/a",D10*D$71))</f>
        <v>n/a</v>
      </c>
      <c r="E181" s="54" t="str">
        <f t="shared" si="98"/>
        <v>n/a</v>
      </c>
      <c r="F181" s="54" t="str">
        <f t="shared" si="98"/>
        <v>n/a</v>
      </c>
      <c r="G181" s="54">
        <f t="shared" si="98"/>
        <v>4.4989344909234408</v>
      </c>
      <c r="H181" s="127" t="s">
        <v>4013</v>
      </c>
      <c r="K181" s="777"/>
      <c r="L181" s="49">
        <v>7734</v>
      </c>
      <c r="M181" s="49" t="s">
        <v>180</v>
      </c>
      <c r="N181" s="54">
        <f t="shared" ref="N181:Q182" si="99">IF(N10="n/a","n/a",IF(N$71="n/a","n/a",N10*N$71))</f>
        <v>109.47689911395962</v>
      </c>
      <c r="O181" s="54">
        <f t="shared" si="99"/>
        <v>72.768390797223262</v>
      </c>
      <c r="P181" s="54">
        <f t="shared" si="99"/>
        <v>90.192710504026564</v>
      </c>
      <c r="Q181" s="54">
        <f t="shared" si="99"/>
        <v>90.192710504026564</v>
      </c>
      <c r="S181" s="777"/>
      <c r="T181" s="49">
        <v>7734</v>
      </c>
      <c r="U181" s="49" t="s">
        <v>180</v>
      </c>
      <c r="V181" s="54" t="str">
        <f t="shared" ref="V181:Y182" si="100">IF(V10="n/a","n/a",IF(V$71="n/a","n/a",V10*V$71))</f>
        <v>n/a</v>
      </c>
      <c r="W181" s="54" t="str">
        <f t="shared" si="100"/>
        <v>n/a</v>
      </c>
      <c r="X181" s="54" t="str">
        <f t="shared" si="100"/>
        <v>n/a</v>
      </c>
      <c r="Y181" s="54" t="str">
        <f t="shared" si="100"/>
        <v>n/a</v>
      </c>
      <c r="AA181" s="777"/>
      <c r="AB181" s="49">
        <v>7734</v>
      </c>
      <c r="AC181" s="49" t="s">
        <v>180</v>
      </c>
      <c r="AD181" s="54">
        <f t="shared" ref="AD181:AF182" si="101">IF(AD10="n/a","n/a",IF(AD$75="n/a","n/a",AD10*AD$75))</f>
        <v>0</v>
      </c>
      <c r="AE181" s="54" t="str">
        <f t="shared" si="101"/>
        <v>n/a</v>
      </c>
      <c r="AF181" s="54" t="str">
        <f t="shared" si="101"/>
        <v>n/a</v>
      </c>
      <c r="AG181" s="126">
        <f t="shared" si="97"/>
        <v>0</v>
      </c>
      <c r="AI181" s="777"/>
      <c r="AJ181" s="49">
        <v>7734</v>
      </c>
      <c r="AK181" s="49" t="s">
        <v>180</v>
      </c>
      <c r="AL181" s="54" t="str">
        <f t="shared" ref="AL181:AO182" si="102">IF(AL10="n/a","n/a",IF(AL$71="n/a","n/a",AL10*AL$71))</f>
        <v>n/a</v>
      </c>
      <c r="AM181" s="54" t="str">
        <f t="shared" si="102"/>
        <v>n/a</v>
      </c>
      <c r="AN181" s="54" t="str">
        <f t="shared" si="102"/>
        <v>n/a</v>
      </c>
      <c r="AO181" s="54" t="str">
        <f t="shared" si="102"/>
        <v>n/a</v>
      </c>
      <c r="AQ181" s="777"/>
      <c r="AR181" s="49">
        <v>7734</v>
      </c>
      <c r="AS181" s="49" t="s">
        <v>180</v>
      </c>
      <c r="AT181" s="54" t="str">
        <f>IF(AT10="n/a","n/a",IF(AT$71="n/a","n/a",AT10*AT$71))</f>
        <v>n/a</v>
      </c>
      <c r="AU181" s="357">
        <f>IF(AU10="n/a","n/a",IF(AU$71="n/a","n/a",AU10*AW$71))</f>
        <v>22.05321344060577</v>
      </c>
      <c r="AV181" s="54">
        <f>IF(AV10="n/a","n/a",IF(AV$71="n/a","n/a",AV10*AV$71))</f>
        <v>19.854656885944152</v>
      </c>
      <c r="AW181" s="54">
        <f>IF(AW10="n/a","n/a",IF(AW$71="n/a","n/a",AW10*AW$71))</f>
        <v>19.854656885944152</v>
      </c>
      <c r="AY181" s="777"/>
      <c r="AZ181" s="49">
        <v>7734</v>
      </c>
      <c r="BA181" s="49" t="s">
        <v>180</v>
      </c>
      <c r="BB181" s="54" t="str">
        <f t="shared" ref="BB181:BE182" si="103">IF(BB10="n/a","n/a",IF(BB$71="n/a","n/a",BB10*BB$71))</f>
        <v>n/a</v>
      </c>
      <c r="BC181" s="54" t="str">
        <f t="shared" si="103"/>
        <v>n/a</v>
      </c>
      <c r="BD181" s="54" t="str">
        <f t="shared" si="103"/>
        <v>n/a</v>
      </c>
      <c r="BE181" s="54" t="str">
        <f t="shared" si="103"/>
        <v>n/a</v>
      </c>
      <c r="BG181" s="777"/>
      <c r="BH181" s="49">
        <v>7734</v>
      </c>
      <c r="BI181" s="49" t="s">
        <v>180</v>
      </c>
      <c r="BJ181" s="54" t="str">
        <f t="shared" ref="BJ181:BM182" si="104">IF(BJ10="n/a","n/a",IF(BJ$71="n/a","n/a",BJ10*BJ$71))</f>
        <v>n/a</v>
      </c>
      <c r="BK181" s="54" t="str">
        <f t="shared" si="104"/>
        <v>n/a</v>
      </c>
      <c r="BL181" s="54">
        <f t="shared" si="104"/>
        <v>0</v>
      </c>
      <c r="BM181" s="54">
        <f t="shared" si="104"/>
        <v>0</v>
      </c>
      <c r="BO181" s="777"/>
      <c r="BP181" s="49">
        <v>7734</v>
      </c>
      <c r="BQ181" s="49" t="s">
        <v>180</v>
      </c>
      <c r="BR181" s="54" t="str">
        <f t="shared" ref="BR181:BU182" si="105">IF(BR10="n/a","n/a",IF(BR$71="n/a","n/a",BR10*BR$71))</f>
        <v>n/a</v>
      </c>
      <c r="BS181" s="54">
        <f t="shared" si="105"/>
        <v>0.68313253012048203</v>
      </c>
      <c r="BT181" s="54">
        <f t="shared" si="105"/>
        <v>1.2920133234641007</v>
      </c>
      <c r="BU181" s="54">
        <f t="shared" si="105"/>
        <v>1.2920133234641007</v>
      </c>
    </row>
    <row r="182" spans="1:73" s="9" customFormat="1" x14ac:dyDescent="0.25">
      <c r="A182" s="777" t="s">
        <v>176</v>
      </c>
      <c r="B182" s="49">
        <v>5222</v>
      </c>
      <c r="C182" s="49" t="s">
        <v>181</v>
      </c>
      <c r="D182" s="54" t="str">
        <f t="shared" si="98"/>
        <v>n/a</v>
      </c>
      <c r="E182" s="54" t="str">
        <f t="shared" si="98"/>
        <v>n/a</v>
      </c>
      <c r="F182" s="54" t="str">
        <f t="shared" si="98"/>
        <v>n/a</v>
      </c>
      <c r="G182" s="54">
        <f t="shared" si="98"/>
        <v>160.41807419100235</v>
      </c>
      <c r="H182" s="127" t="s">
        <v>4013</v>
      </c>
      <c r="K182" s="777" t="s">
        <v>176</v>
      </c>
      <c r="L182" s="49">
        <v>5222</v>
      </c>
      <c r="M182" s="49" t="s">
        <v>181</v>
      </c>
      <c r="N182" s="54">
        <f t="shared" si="99"/>
        <v>275.63342185225855</v>
      </c>
      <c r="O182" s="54">
        <f t="shared" si="99"/>
        <v>129.79450297050033</v>
      </c>
      <c r="P182" s="54">
        <f t="shared" si="99"/>
        <v>190.38623304338475</v>
      </c>
      <c r="Q182" s="54">
        <f t="shared" si="99"/>
        <v>190.38623304338475</v>
      </c>
      <c r="S182" s="777" t="s">
        <v>176</v>
      </c>
      <c r="T182" s="49">
        <v>5222</v>
      </c>
      <c r="U182" s="49" t="s">
        <v>181</v>
      </c>
      <c r="V182" s="54" t="str">
        <f t="shared" si="100"/>
        <v>n/a</v>
      </c>
      <c r="W182" s="54" t="str">
        <f t="shared" si="100"/>
        <v>n/a</v>
      </c>
      <c r="X182" s="54" t="str">
        <f t="shared" si="100"/>
        <v>n/a</v>
      </c>
      <c r="Y182" s="54" t="str">
        <f t="shared" si="100"/>
        <v>n/a</v>
      </c>
      <c r="AA182" s="777" t="s">
        <v>176</v>
      </c>
      <c r="AB182" s="49">
        <v>5222</v>
      </c>
      <c r="AC182" s="49" t="s">
        <v>181</v>
      </c>
      <c r="AD182" s="54">
        <f t="shared" si="101"/>
        <v>0</v>
      </c>
      <c r="AE182" s="54" t="str">
        <f t="shared" si="101"/>
        <v>n/a</v>
      </c>
      <c r="AF182" s="54" t="str">
        <f t="shared" si="101"/>
        <v>n/a</v>
      </c>
      <c r="AG182" s="126">
        <f t="shared" si="97"/>
        <v>0</v>
      </c>
      <c r="AI182" s="777" t="s">
        <v>176</v>
      </c>
      <c r="AJ182" s="49">
        <v>5222</v>
      </c>
      <c r="AK182" s="49" t="s">
        <v>181</v>
      </c>
      <c r="AL182" s="54" t="str">
        <f t="shared" si="102"/>
        <v>n/a</v>
      </c>
      <c r="AM182" s="54" t="str">
        <f t="shared" si="102"/>
        <v>n/a</v>
      </c>
      <c r="AN182" s="54" t="str">
        <f t="shared" si="102"/>
        <v>n/a</v>
      </c>
      <c r="AO182" s="54" t="str">
        <f t="shared" si="102"/>
        <v>n/a</v>
      </c>
      <c r="AQ182" s="777" t="s">
        <v>176</v>
      </c>
      <c r="AR182" s="49">
        <v>5222</v>
      </c>
      <c r="AS182" s="49" t="s">
        <v>181</v>
      </c>
      <c r="AT182" s="54" t="str">
        <f>IF(AT11="n/a","n/a",IF(AT$71="n/a","n/a",AT11*AT$71))</f>
        <v>n/a</v>
      </c>
      <c r="AU182" s="357">
        <f>IF(AU11="n/a","n/a",IF(AU$71="n/a","n/a",AU11*AW$71))</f>
        <v>35.205896829152863</v>
      </c>
      <c r="AV182" s="54">
        <f>IF(AV11="n/a","n/a",IF(AV$71="n/a","n/a",AV11*AV$71))</f>
        <v>31.688206341694269</v>
      </c>
      <c r="AW182" s="54">
        <f>IF(AW11="n/a","n/a",IF(AW$71="n/a","n/a",AW11*AW$71))</f>
        <v>31.688206341694269</v>
      </c>
      <c r="AY182" s="777" t="s">
        <v>176</v>
      </c>
      <c r="AZ182" s="49">
        <v>5222</v>
      </c>
      <c r="BA182" s="49" t="s">
        <v>181</v>
      </c>
      <c r="BB182" s="54" t="str">
        <f t="shared" si="103"/>
        <v>n/a</v>
      </c>
      <c r="BC182" s="54" t="str">
        <f t="shared" si="103"/>
        <v>n/a</v>
      </c>
      <c r="BD182" s="54" t="str">
        <f t="shared" si="103"/>
        <v>n/a</v>
      </c>
      <c r="BE182" s="54" t="str">
        <f t="shared" si="103"/>
        <v>n/a</v>
      </c>
      <c r="BG182" s="777" t="s">
        <v>176</v>
      </c>
      <c r="BH182" s="49">
        <v>5222</v>
      </c>
      <c r="BI182" s="49" t="s">
        <v>181</v>
      </c>
      <c r="BJ182" s="54" t="str">
        <f t="shared" si="104"/>
        <v>n/a</v>
      </c>
      <c r="BK182" s="54" t="str">
        <f t="shared" si="104"/>
        <v>n/a</v>
      </c>
      <c r="BL182" s="54">
        <f t="shared" si="104"/>
        <v>0</v>
      </c>
      <c r="BM182" s="54">
        <f t="shared" si="104"/>
        <v>0</v>
      </c>
      <c r="BO182" s="777" t="s">
        <v>176</v>
      </c>
      <c r="BP182" s="49">
        <v>5222</v>
      </c>
      <c r="BQ182" s="49" t="s">
        <v>181</v>
      </c>
      <c r="BR182" s="54">
        <f t="shared" si="105"/>
        <v>16.918803392252496</v>
      </c>
      <c r="BS182" s="54">
        <f t="shared" si="105"/>
        <v>15.911813697743998</v>
      </c>
      <c r="BT182" s="54">
        <f t="shared" si="105"/>
        <v>37.177083641746847</v>
      </c>
      <c r="BU182" s="54">
        <f t="shared" si="105"/>
        <v>37.177083641746847</v>
      </c>
    </row>
    <row r="183" spans="1:73" s="9" customFormat="1" x14ac:dyDescent="0.25">
      <c r="A183" s="777"/>
      <c r="B183" s="49">
        <v>5224</v>
      </c>
      <c r="C183" s="49" t="s">
        <v>182</v>
      </c>
      <c r="D183" s="54" t="str">
        <f>IF(D12="n/a","n/a",IF(D$71="n/a","n/a",D12*D$71*D$79))</f>
        <v>n/a</v>
      </c>
      <c r="E183" s="54" t="str">
        <f>IF(E12="n/a","n/a",IF(E$71="n/a","n/a",E12*E$71*E$79))</f>
        <v>n/a</v>
      </c>
      <c r="F183" s="54" t="str">
        <f>IF(F12="n/a","n/a",IF(F$71="n/a","n/a",F12*F$71*F$79))</f>
        <v>n/a</v>
      </c>
      <c r="G183" s="54">
        <f>IF(G12="n/a","n/a",IF(G$71="n/a","n/a",G12*G$71*G$79))</f>
        <v>114.37458563535911</v>
      </c>
      <c r="H183" s="127" t="s">
        <v>4029</v>
      </c>
      <c r="K183" s="777"/>
      <c r="L183" s="49">
        <v>5224</v>
      </c>
      <c r="M183" s="49" t="s">
        <v>182</v>
      </c>
      <c r="N183" s="54">
        <f>IF(N12="n/a","n/a",IF(N$71="n/a","n/a",N12*N$71*N$79))</f>
        <v>45.255282409417056</v>
      </c>
      <c r="O183" s="54">
        <f>IF(O12="n/a","n/a",IF(O$71="n/a","n/a",O12*O$71*O$79))</f>
        <v>19.844786547418941</v>
      </c>
      <c r="P183" s="54">
        <f>IF(P12="n/a","n/a",IF(P$71="n/a","n/a",P12*P$71*P$79))</f>
        <v>34.82561944582622</v>
      </c>
      <c r="Q183" s="54">
        <f>IF(Q12="n/a","n/a",IF(Q$71="n/a","n/a",Q12*Q$71*Q$79))</f>
        <v>34.82561944582622</v>
      </c>
      <c r="S183" s="777"/>
      <c r="T183" s="49">
        <v>5224</v>
      </c>
      <c r="U183" s="49" t="s">
        <v>182</v>
      </c>
      <c r="V183" s="54" t="str">
        <f>IF(V12="n/a","n/a",IF(V$71="n/a","n/a",V12*V$71*V$79))</f>
        <v>n/a</v>
      </c>
      <c r="W183" s="54" t="str">
        <f>IF(W12="n/a","n/a",IF(W$71="n/a","n/a",W12*W$71*W$79))</f>
        <v>n/a</v>
      </c>
      <c r="X183" s="54" t="str">
        <f>IF(X12="n/a","n/a",IF(X$71="n/a","n/a",X12*X$71*X$79))</f>
        <v>n/a</v>
      </c>
      <c r="Y183" s="54" t="str">
        <f>IF(Y12="n/a","n/a",IF(Y$71="n/a","n/a",Y12*Y$71*Y$79))</f>
        <v>n/a</v>
      </c>
      <c r="AA183" s="777"/>
      <c r="AB183" s="49">
        <v>5224</v>
      </c>
      <c r="AC183" s="49" t="s">
        <v>182</v>
      </c>
      <c r="AD183" s="54">
        <f>IF(AD12="n/a","n/a",IF(AD$75="n/a","n/a",AD12*AD$75*AD$79))</f>
        <v>0</v>
      </c>
      <c r="AE183" s="54" t="str">
        <f>IF(AE12="n/a","n/a",IF(AE$75="n/a","n/a",AE12*AE$75*AE$79))</f>
        <v>n/a</v>
      </c>
      <c r="AF183" s="54" t="str">
        <f>IF(AF12="n/a","n/a",IF(AF$75="n/a","n/a",AF12*AF$75*AF$79))</f>
        <v>n/a</v>
      </c>
      <c r="AG183" s="126">
        <f t="shared" si="97"/>
        <v>0</v>
      </c>
      <c r="AI183" s="777"/>
      <c r="AJ183" s="49">
        <v>5224</v>
      </c>
      <c r="AK183" s="49" t="s">
        <v>182</v>
      </c>
      <c r="AL183" s="54">
        <f>IF(AL12="n/a","n/a",IF(AL$71="n/a","n/a",AL12*AL$71*AL$79))</f>
        <v>0.80211597151576819</v>
      </c>
      <c r="AM183" s="54">
        <f>IF(AM12="n/a","n/a",IF(AM$71="n/a","n/a",AM12*AM$71*AM$79))</f>
        <v>1.5608673978065803</v>
      </c>
      <c r="AN183" s="54">
        <f>IF(AN12="n/a","n/a",IF(AN$71="n/a","n/a",AN12*AN$71*AN$79))</f>
        <v>1.4017014980580731</v>
      </c>
      <c r="AO183" s="54">
        <f>IF(AO12="n/a","n/a",IF(AO$71="n/a","n/a",AO12*AO$71*AO$79))</f>
        <v>1.4017014980580731</v>
      </c>
      <c r="AQ183" s="777"/>
      <c r="AR183" s="49">
        <v>5224</v>
      </c>
      <c r="AS183" s="49" t="s">
        <v>182</v>
      </c>
      <c r="AT183" s="54" t="str">
        <f>IF(AT12="n/a","n/a",IF(AT$71="n/a","n/a",AT12*AT$71*AT$79))</f>
        <v>n/a</v>
      </c>
      <c r="AU183" s="357">
        <f>IF(AU12="n/a","n/a",IF(AU$71="n/a","n/a",AU12*AW$71*AU$79))</f>
        <v>22.471084145764316</v>
      </c>
      <c r="AV183" s="54">
        <f>IF(AV12="n/a","n/a",IF(AV$71="n/a","n/a",AV12*AV$71*AV$79))</f>
        <v>28.240144865120676</v>
      </c>
      <c r="AW183" s="54">
        <f>IF(AW12="n/a","n/a",IF(AW$71="n/a","n/a",AW12*AW$71*AW$79))</f>
        <v>28.240144865120676</v>
      </c>
      <c r="AY183" s="777"/>
      <c r="AZ183" s="49">
        <v>5224</v>
      </c>
      <c r="BA183" s="49" t="s">
        <v>182</v>
      </c>
      <c r="BB183" s="54" t="str">
        <f>IF(BB12="n/a","n/a",IF(BB$71="n/a","n/a",BB12*BB$71*BB$79))</f>
        <v>n/a</v>
      </c>
      <c r="BC183" s="54" t="str">
        <f>IF(BC12="n/a","n/a",IF(BC$71="n/a","n/a",BC12*BC$71*BC$79))</f>
        <v>n/a</v>
      </c>
      <c r="BD183" s="54" t="str">
        <f>IF(BD12="n/a","n/a",IF(BD$71="n/a","n/a",BD12*BD$71*BD$79))</f>
        <v>n/a</v>
      </c>
      <c r="BE183" s="54" t="str">
        <f>IF(BE12="n/a","n/a",IF(BE$71="n/a","n/a",BE12*BE$71*BE$79))</f>
        <v>n/a</v>
      </c>
      <c r="BG183" s="777"/>
      <c r="BH183" s="49">
        <v>5224</v>
      </c>
      <c r="BI183" s="49" t="s">
        <v>182</v>
      </c>
      <c r="BJ183" s="54" t="str">
        <f>IF(BJ12="n/a","n/a",IF(BJ$71="n/a","n/a",BJ12*BJ$71*BJ$79))</f>
        <v>n/a</v>
      </c>
      <c r="BK183" s="54" t="str">
        <f>IF(BK12="n/a","n/a",IF(BK$71="n/a","n/a",BK12*BK$71*BK$79))</f>
        <v>n/a</v>
      </c>
      <c r="BL183" s="54">
        <f>IF(BL12="n/a","n/a",IF(BL$71="n/a","n/a",BL12*BL$71*BL$79))</f>
        <v>0</v>
      </c>
      <c r="BM183" s="54">
        <f>IF(BM12="n/a","n/a",IF(BM$71="n/a","n/a",BM12*BM$71*BM$79))</f>
        <v>0</v>
      </c>
      <c r="BO183" s="777"/>
      <c r="BP183" s="49">
        <v>5224</v>
      </c>
      <c r="BQ183" s="49" t="s">
        <v>182</v>
      </c>
      <c r="BR183" s="54">
        <f>IF(BR12="n/a","n/a",IF(BR$71="n/a","n/a",BR12*BR$71*BR$79))</f>
        <v>2.2570283619645242</v>
      </c>
      <c r="BS183" s="54">
        <f>IF(BS12="n/a","n/a",IF(BS$71="n/a","n/a",BS12*BS$71*BS$79))</f>
        <v>1.8823805288267164</v>
      </c>
      <c r="BT183" s="54">
        <f>IF(BT12="n/a","n/a",IF(BT$71="n/a","n/a",BT12*BT$71*BT$79))</f>
        <v>4.6428515914137671</v>
      </c>
      <c r="BU183" s="54">
        <f>IF(BU12="n/a","n/a",IF(BU$71="n/a","n/a",BU12*BU$71*BU$79))</f>
        <v>4.6428515914137671</v>
      </c>
    </row>
    <row r="184" spans="1:73" s="9" customFormat="1" x14ac:dyDescent="0.25">
      <c r="A184" s="777"/>
      <c r="B184" s="49">
        <v>5210</v>
      </c>
      <c r="C184" s="49" t="s">
        <v>183</v>
      </c>
      <c r="D184" s="54" t="str">
        <f>IF(D13="n/a","n/a",IF(D$71="n/a","n/a",D13*D$71*D$83))</f>
        <v>n/a</v>
      </c>
      <c r="E184" s="54" t="str">
        <f>IF(E13="n/a","n/a",IF(E$71="n/a","n/a",E13*E$71*E$83))</f>
        <v>n/a</v>
      </c>
      <c r="F184" s="54" t="str">
        <f>IF(F13="n/a","n/a",IF(F$71="n/a","n/a",F13*F$71*F$83))</f>
        <v>n/a</v>
      </c>
      <c r="G184" s="54">
        <f>IF(G13="n/a","n/a",IF(G$71="n/a","n/a",G13*G$71*G$83))</f>
        <v>87.013910812943948</v>
      </c>
      <c r="H184" s="127" t="s">
        <v>4030</v>
      </c>
      <c r="K184" s="777"/>
      <c r="L184" s="49">
        <v>5210</v>
      </c>
      <c r="M184" s="49" t="s">
        <v>183</v>
      </c>
      <c r="N184" s="54">
        <f>IF(N13="n/a","n/a",IF(N$71="n/a","n/a",N13*N$71*N$83))</f>
        <v>74.003937389883319</v>
      </c>
      <c r="O184" s="54">
        <f>IF(O13="n/a","n/a",IF(O$71="n/a","n/a",O13*O$71*O$83))</f>
        <v>57.05532637008713</v>
      </c>
      <c r="P184" s="54">
        <f>IF(P13="n/a","n/a",IF(P$71="n/a","n/a",P13*P$71*P$83))</f>
        <v>75.415065675374095</v>
      </c>
      <c r="Q184" s="54">
        <f>IF(Q13="n/a","n/a",IF(Q$71="n/a","n/a",Q13*Q$71*Q$83))</f>
        <v>75.415065675374095</v>
      </c>
      <c r="S184" s="777"/>
      <c r="T184" s="49">
        <v>5210</v>
      </c>
      <c r="U184" s="49" t="s">
        <v>183</v>
      </c>
      <c r="V184" s="54" t="str">
        <f>IF(V13="n/a","n/a",IF(V$71="n/a","n/a",V13*V$71*V$83))</f>
        <v>n/a</v>
      </c>
      <c r="W184" s="54" t="str">
        <f>IF(W13="n/a","n/a",IF(W$71="n/a","n/a",W13*W$71*W$83))</f>
        <v>n/a</v>
      </c>
      <c r="X184" s="54" t="str">
        <f>IF(X13="n/a","n/a",IF(X$71="n/a","n/a",X13*X$71*X$83))</f>
        <v>n/a</v>
      </c>
      <c r="Y184" s="54" t="str">
        <f>IF(Y13="n/a","n/a",IF(Y$71="n/a","n/a",Y13*Y$71*Y$83))</f>
        <v>n/a</v>
      </c>
      <c r="AA184" s="777"/>
      <c r="AB184" s="49">
        <v>5210</v>
      </c>
      <c r="AC184" s="49" t="s">
        <v>183</v>
      </c>
      <c r="AD184" s="54">
        <f>IF(AD13="n/a","n/a",IF(AD$75="n/a","n/a",AD13*AD$75*AD$82))</f>
        <v>0</v>
      </c>
      <c r="AE184" s="54" t="str">
        <f>IF(AE13="n/a","n/a",IF(AE$75="n/a","n/a",AE13*AE$75*AE$82))</f>
        <v>n/a</v>
      </c>
      <c r="AF184" s="54" t="str">
        <f>IF(AF13="n/a","n/a",IF(AF$75="n/a","n/a",AF13*AF$75*AF$82))</f>
        <v>n/a</v>
      </c>
      <c r="AG184" s="126">
        <f t="shared" si="97"/>
        <v>0</v>
      </c>
      <c r="AI184" s="777"/>
      <c r="AJ184" s="49">
        <v>5210</v>
      </c>
      <c r="AK184" s="49" t="s">
        <v>183</v>
      </c>
      <c r="AL184" s="54">
        <f>IF(AL13="n/a","n/a",IF(AL$71="n/a","n/a",AL13*AL$71*AL$83))</f>
        <v>1.0723601220752799</v>
      </c>
      <c r="AM184" s="54">
        <f>IF(AM13="n/a","n/a",IF(AM$71="n/a","n/a",AM13*AM$71*AM$83))</f>
        <v>2.1055333998005983</v>
      </c>
      <c r="AN184" s="54">
        <f>IF(AN13="n/a","n/a",IF(AN$71="n/a","n/a",AN13*AN$71*AN$83))</f>
        <v>1.7696781949324949</v>
      </c>
      <c r="AO184" s="54">
        <f>IF(AO13="n/a","n/a",IF(AO$71="n/a","n/a",AO13*AO$71*AO$83))</f>
        <v>1.7696781949324949</v>
      </c>
      <c r="AQ184" s="777"/>
      <c r="AR184" s="49">
        <v>5210</v>
      </c>
      <c r="AS184" s="49" t="s">
        <v>183</v>
      </c>
      <c r="AT184" s="54">
        <f>IF(AT13="n/a","n/a",IF(AT$71="n/a","n/a",AT13*AT$71*AT$83))</f>
        <v>242.6191458703783</v>
      </c>
      <c r="AU184" s="357">
        <f>IF(AU13="n/a","n/a",IF(AU$71="n/a","n/a",AU13*AW$71*AU$83))</f>
        <v>91.168100331282531</v>
      </c>
      <c r="AV184" s="54">
        <f>IF(AV13="n/a","n/a",IF(AV$71="n/a","n/a",AV13*AV$71*AV$83))</f>
        <v>105.81285466161853</v>
      </c>
      <c r="AW184" s="54">
        <f>IF(AW13="n/a","n/a",IF(AW$71="n/a","n/a",AW13*AW$71*AW$83))</f>
        <v>105.81285466161853</v>
      </c>
      <c r="AY184" s="777"/>
      <c r="AZ184" s="49">
        <v>5210</v>
      </c>
      <c r="BA184" s="49" t="s">
        <v>183</v>
      </c>
      <c r="BB184" s="54" t="str">
        <f>IF(BB13="n/a","n/a",IF(BB$71="n/a","n/a",BB13*BB$71*BB$83))</f>
        <v>n/a</v>
      </c>
      <c r="BC184" s="54" t="str">
        <f>IF(BC13="n/a","n/a",IF(BC$71="n/a","n/a",BC13*BC$71*BC$83))</f>
        <v>n/a</v>
      </c>
      <c r="BD184" s="54" t="str">
        <f>IF(BD13="n/a","n/a",IF(BD$71="n/a","n/a",BD13*BD$71*BD$83))</f>
        <v>n/a</v>
      </c>
      <c r="BE184" s="54" t="str">
        <f>IF(BE13="n/a","n/a",IF(BE$71="n/a","n/a",BE13*BE$71*BE$83))</f>
        <v>n/a</v>
      </c>
      <c r="BG184" s="777"/>
      <c r="BH184" s="49">
        <v>5210</v>
      </c>
      <c r="BI184" s="49" t="s">
        <v>183</v>
      </c>
      <c r="BJ184" s="54" t="str">
        <f>IF(BJ13="n/a","n/a",IF(BJ$71="n/a","n/a",BJ13*BJ$71*BJ$83))</f>
        <v>n/a</v>
      </c>
      <c r="BK184" s="54" t="str">
        <f>IF(BK13="n/a","n/a",IF(BK$71="n/a","n/a",BK13*BK$71*BK$83))</f>
        <v>n/a</v>
      </c>
      <c r="BL184" s="54">
        <f>IF(BL13="n/a","n/a",IF(BL$71="n/a","n/a",BL13*BL$71*BL$83))</f>
        <v>0</v>
      </c>
      <c r="BM184" s="54">
        <f>IF(BM13="n/a","n/a",IF(BM$71="n/a","n/a",BM13*BM$71*BM$83))</f>
        <v>0</v>
      </c>
      <c r="BO184" s="777"/>
      <c r="BP184" s="49">
        <v>5210</v>
      </c>
      <c r="BQ184" s="49" t="s">
        <v>183</v>
      </c>
      <c r="BR184" s="54">
        <f>IF(BR13="n/a","n/a",IF(BR$71="n/a","n/a",BR13*BR$71*BR$83))</f>
        <v>20.814404647261657</v>
      </c>
      <c r="BS184" s="54">
        <f>IF(BS13="n/a","n/a",IF(BS$71="n/a","n/a",BS13*BS$71*BS$83))</f>
        <v>14.545221153068653</v>
      </c>
      <c r="BT184" s="54">
        <f>IF(BT13="n/a","n/a",IF(BT$71="n/a","n/a",BT13*BT$71*BT$83))</f>
        <v>43.488928571428566</v>
      </c>
      <c r="BU184" s="54">
        <f>IF(BU13="n/a","n/a",IF(BU$71="n/a","n/a",BU13*BU$71*BU$83))</f>
        <v>43.488928571428566</v>
      </c>
    </row>
    <row r="185" spans="1:73" s="9" customFormat="1" x14ac:dyDescent="0.25">
      <c r="A185" s="776" t="s">
        <v>73</v>
      </c>
      <c r="B185" s="776"/>
      <c r="C185" s="776"/>
      <c r="D185" s="128">
        <f>SUM(D178:D184)</f>
        <v>77.599999999999994</v>
      </c>
      <c r="E185" s="128">
        <f>SUM(E178:E184)</f>
        <v>40.5</v>
      </c>
      <c r="F185" s="128">
        <f>SUM(F178:F184)</f>
        <v>47.7</v>
      </c>
      <c r="G185" s="128">
        <f>SUM(G178:G184)</f>
        <v>414.00550513022887</v>
      </c>
      <c r="K185" s="776" t="s">
        <v>73</v>
      </c>
      <c r="L185" s="776"/>
      <c r="M185" s="776"/>
      <c r="N185" s="128">
        <f>SUM(N178:N184)</f>
        <v>1545.7695407655187</v>
      </c>
      <c r="O185" s="128">
        <f>SUM(O178:O184)</f>
        <v>929.96300668522963</v>
      </c>
      <c r="P185" s="128">
        <f>SUM(P178:P184)</f>
        <v>1202.0196286686116</v>
      </c>
      <c r="Q185" s="128">
        <f>SUM(Q178:Q184)</f>
        <v>1202.0196286686116</v>
      </c>
      <c r="S185" s="776" t="s">
        <v>73</v>
      </c>
      <c r="T185" s="776"/>
      <c r="U185" s="776"/>
      <c r="V185" s="128">
        <f>SUM(V178:V184)</f>
        <v>0</v>
      </c>
      <c r="W185" s="128">
        <f>SUM(W178:W184)</f>
        <v>0</v>
      </c>
      <c r="X185" s="128">
        <f>SUM(X178:X184)</f>
        <v>0</v>
      </c>
      <c r="Y185" s="128">
        <f>SUM(Y178:Y184)</f>
        <v>0</v>
      </c>
      <c r="AA185" s="776" t="s">
        <v>73</v>
      </c>
      <c r="AB185" s="776"/>
      <c r="AC185" s="776"/>
      <c r="AD185" s="128">
        <f>SUM(AD178:AD184)</f>
        <v>0</v>
      </c>
      <c r="AE185" s="128">
        <f>SUM(AE178:AE184)</f>
        <v>0</v>
      </c>
      <c r="AF185" s="128">
        <f>SUM(AF178:AF184)</f>
        <v>0</v>
      </c>
      <c r="AG185" s="128">
        <f>SUM(AG178:AG184)</f>
        <v>0</v>
      </c>
      <c r="AI185" s="776" t="s">
        <v>73</v>
      </c>
      <c r="AJ185" s="776"/>
      <c r="AK185" s="776"/>
      <c r="AL185" s="128">
        <f>SUM(AL178:AL184)</f>
        <v>2.574476093591048</v>
      </c>
      <c r="AM185" s="128">
        <f>SUM(AM178:AM184)</f>
        <v>5.1664007976071789</v>
      </c>
      <c r="AN185" s="354">
        <f>SUM(AN178:AN184)</f>
        <v>4.4713796929905678</v>
      </c>
      <c r="AO185" s="128">
        <f>SUM(AO178:AO184)</f>
        <v>4.4713796929905678</v>
      </c>
      <c r="AQ185" s="776" t="s">
        <v>73</v>
      </c>
      <c r="AR185" s="776"/>
      <c r="AS185" s="776"/>
      <c r="AT185" s="128">
        <f>SUM(AT178:AT184)</f>
        <v>488.31914587037829</v>
      </c>
      <c r="AU185" s="128">
        <f>SUM(AU178:AU184)</f>
        <v>269.3982947468055</v>
      </c>
      <c r="AV185" s="128">
        <f>SUM(AV178:AV184)</f>
        <v>287.69586275437763</v>
      </c>
      <c r="AW185" s="128">
        <f>SUM(AW178:AW184)</f>
        <v>287.69586275437763</v>
      </c>
      <c r="AY185" s="776" t="s">
        <v>73</v>
      </c>
      <c r="AZ185" s="776"/>
      <c r="BA185" s="776"/>
      <c r="BB185" s="128">
        <f>SUM(BB178:BB184)</f>
        <v>0</v>
      </c>
      <c r="BC185" s="128">
        <f>SUM(BC178:BC184)</f>
        <v>0</v>
      </c>
      <c r="BD185" s="128">
        <f>SUM(BD178:BD184)</f>
        <v>0</v>
      </c>
      <c r="BE185" s="128">
        <f>SUM(BE178:BE184)</f>
        <v>0</v>
      </c>
      <c r="BG185" s="776" t="s">
        <v>73</v>
      </c>
      <c r="BH185" s="776"/>
      <c r="BI185" s="776"/>
      <c r="BJ185" s="128">
        <f>SUM(BJ178:BJ184)</f>
        <v>0</v>
      </c>
      <c r="BK185" s="128">
        <f>SUM(BK178:BK184)</f>
        <v>0</v>
      </c>
      <c r="BL185" s="128">
        <f>SUM(BL178:BL184)</f>
        <v>0</v>
      </c>
      <c r="BM185" s="128">
        <f>SUM(BM178:BM184)</f>
        <v>0</v>
      </c>
      <c r="BO185" s="776" t="s">
        <v>73</v>
      </c>
      <c r="BP185" s="776"/>
      <c r="BQ185" s="776"/>
      <c r="BR185" s="128">
        <f>SUM(BR178:BR184)</f>
        <v>63.890236401478674</v>
      </c>
      <c r="BS185" s="128">
        <f>SUM(BS178:BS184)</f>
        <v>49.222547909759847</v>
      </c>
      <c r="BT185" s="128">
        <f>SUM(BT178:BT184)</f>
        <v>132.90087712805328</v>
      </c>
      <c r="BU185" s="128">
        <f>SUM(BU178:BU184)</f>
        <v>132.90087712805328</v>
      </c>
    </row>
    <row r="186" spans="1:73" s="9" customFormat="1" x14ac:dyDescent="0.25">
      <c r="AI186" s="51"/>
    </row>
    <row r="187" spans="1:73" s="9" customFormat="1" x14ac:dyDescent="0.25">
      <c r="AI187" s="51"/>
    </row>
    <row r="188" spans="1:73" s="9" customFormat="1" x14ac:dyDescent="0.25">
      <c r="AI188" s="51"/>
    </row>
    <row r="189" spans="1:73" s="9" customFormat="1" x14ac:dyDescent="0.25">
      <c r="AI189" s="51"/>
    </row>
    <row r="190" spans="1:73" s="9" customFormat="1" x14ac:dyDescent="0.25">
      <c r="A190" s="48" t="s">
        <v>186</v>
      </c>
      <c r="B190" s="12" t="s">
        <v>184</v>
      </c>
      <c r="C190" s="12"/>
      <c r="D190" s="12">
        <v>2008</v>
      </c>
      <c r="E190" s="12">
        <v>2009</v>
      </c>
      <c r="F190" s="12">
        <v>2010</v>
      </c>
      <c r="G190" s="162" t="s">
        <v>4201</v>
      </c>
      <c r="H190" s="12" t="s">
        <v>3995</v>
      </c>
      <c r="K190" s="48" t="s">
        <v>186</v>
      </c>
      <c r="L190" s="12" t="s">
        <v>184</v>
      </c>
      <c r="M190" s="12"/>
      <c r="N190" s="12">
        <v>2008</v>
      </c>
      <c r="O190" s="12">
        <v>2009</v>
      </c>
      <c r="P190" s="12">
        <v>2010</v>
      </c>
      <c r="Q190" s="162" t="s">
        <v>4201</v>
      </c>
      <c r="S190" s="48" t="s">
        <v>186</v>
      </c>
      <c r="T190" s="12" t="s">
        <v>184</v>
      </c>
      <c r="U190" s="12"/>
      <c r="V190" s="12">
        <v>2008</v>
      </c>
      <c r="W190" s="12">
        <v>2009</v>
      </c>
      <c r="X190" s="12">
        <v>2010</v>
      </c>
      <c r="Y190" s="162" t="s">
        <v>4201</v>
      </c>
      <c r="AA190" s="48" t="s">
        <v>186</v>
      </c>
      <c r="AB190" s="12" t="s">
        <v>184</v>
      </c>
      <c r="AC190" s="12"/>
      <c r="AD190" s="12">
        <v>2008</v>
      </c>
      <c r="AE190" s="12">
        <v>2009</v>
      </c>
      <c r="AF190" s="12">
        <v>2010</v>
      </c>
      <c r="AG190" s="12" t="s">
        <v>4202</v>
      </c>
      <c r="AI190" s="48" t="s">
        <v>186</v>
      </c>
      <c r="AJ190" s="12" t="s">
        <v>184</v>
      </c>
      <c r="AK190" s="12"/>
      <c r="AL190" s="12">
        <v>2008</v>
      </c>
      <c r="AM190" s="12">
        <v>2009</v>
      </c>
      <c r="AN190" s="12">
        <v>2010</v>
      </c>
      <c r="AO190" s="162" t="s">
        <v>4201</v>
      </c>
      <c r="AQ190" s="48" t="s">
        <v>186</v>
      </c>
      <c r="AR190" s="12" t="s">
        <v>184</v>
      </c>
      <c r="AS190" s="12"/>
      <c r="AT190" s="12">
        <v>2008</v>
      </c>
      <c r="AU190" s="12">
        <v>2009</v>
      </c>
      <c r="AV190" s="203">
        <v>2010</v>
      </c>
      <c r="AW190" s="204" t="s">
        <v>4201</v>
      </c>
      <c r="AY190" s="48" t="s">
        <v>186</v>
      </c>
      <c r="AZ190" s="12" t="s">
        <v>184</v>
      </c>
      <c r="BA190" s="12"/>
      <c r="BB190" s="12">
        <v>2008</v>
      </c>
      <c r="BC190" s="12">
        <v>2009</v>
      </c>
      <c r="BD190" s="203">
        <v>2010</v>
      </c>
      <c r="BE190" s="204" t="s">
        <v>4201</v>
      </c>
      <c r="BG190" s="48" t="s">
        <v>186</v>
      </c>
      <c r="BH190" s="12" t="s">
        <v>184</v>
      </c>
      <c r="BI190" s="12"/>
      <c r="BJ190" s="12">
        <v>2008</v>
      </c>
      <c r="BK190" s="12">
        <v>2009</v>
      </c>
      <c r="BL190" s="203">
        <v>2010</v>
      </c>
      <c r="BM190" s="204" t="s">
        <v>4201</v>
      </c>
      <c r="BO190" s="48" t="s">
        <v>186</v>
      </c>
      <c r="BP190" s="12" t="s">
        <v>184</v>
      </c>
      <c r="BQ190" s="12"/>
      <c r="BR190" s="12">
        <v>2008</v>
      </c>
      <c r="BS190" s="12">
        <v>2009</v>
      </c>
      <c r="BT190" s="203">
        <v>2010</v>
      </c>
      <c r="BU190" s="204" t="s">
        <v>4201</v>
      </c>
    </row>
    <row r="191" spans="1:73" s="9" customFormat="1" x14ac:dyDescent="0.25">
      <c r="A191" s="777" t="s">
        <v>175</v>
      </c>
      <c r="B191" s="49">
        <v>5020</v>
      </c>
      <c r="C191" s="49" t="s">
        <v>177</v>
      </c>
      <c r="D191" s="54">
        <v>0</v>
      </c>
      <c r="E191" s="54">
        <v>0</v>
      </c>
      <c r="F191" s="54">
        <v>0</v>
      </c>
      <c r="G191" s="54">
        <v>0</v>
      </c>
      <c r="H191" s="65" t="s">
        <v>4037</v>
      </c>
      <c r="K191" s="777" t="s">
        <v>175</v>
      </c>
      <c r="L191" s="49">
        <v>5020</v>
      </c>
      <c r="M191" s="49" t="s">
        <v>177</v>
      </c>
      <c r="N191" s="54">
        <v>0</v>
      </c>
      <c r="O191" s="54">
        <v>0</v>
      </c>
      <c r="P191" s="54">
        <v>0</v>
      </c>
      <c r="Q191" s="54">
        <v>0</v>
      </c>
      <c r="S191" s="777" t="s">
        <v>175</v>
      </c>
      <c r="T191" s="49">
        <v>5020</v>
      </c>
      <c r="U191" s="49" t="s">
        <v>177</v>
      </c>
      <c r="V191" s="54">
        <v>0</v>
      </c>
      <c r="W191" s="54">
        <v>0</v>
      </c>
      <c r="X191" s="54">
        <v>0</v>
      </c>
      <c r="Y191" s="54">
        <v>0</v>
      </c>
      <c r="AA191" s="777" t="s">
        <v>175</v>
      </c>
      <c r="AB191" s="49">
        <v>5020</v>
      </c>
      <c r="AC191" s="49" t="s">
        <v>177</v>
      </c>
      <c r="AD191" s="54">
        <v>0</v>
      </c>
      <c r="AE191" s="54">
        <v>0</v>
      </c>
      <c r="AF191" s="54">
        <v>0</v>
      </c>
      <c r="AG191" s="126">
        <f t="shared" ref="AG191:AG197" si="106">IF(AF191="n/a",IF(AE191="n/a",AD191,AE191),AF191)</f>
        <v>0</v>
      </c>
      <c r="AI191" s="777" t="s">
        <v>175</v>
      </c>
      <c r="AJ191" s="49">
        <v>5020</v>
      </c>
      <c r="AK191" s="49" t="s">
        <v>177</v>
      </c>
      <c r="AL191" s="54">
        <v>0</v>
      </c>
      <c r="AM191" s="54">
        <v>0</v>
      </c>
      <c r="AN191" s="54">
        <v>0</v>
      </c>
      <c r="AO191" s="54">
        <v>0</v>
      </c>
      <c r="AQ191" s="777" t="s">
        <v>175</v>
      </c>
      <c r="AR191" s="49">
        <v>5020</v>
      </c>
      <c r="AS191" s="49" t="s">
        <v>177</v>
      </c>
      <c r="AT191" s="54">
        <v>0</v>
      </c>
      <c r="AU191" s="54">
        <v>0</v>
      </c>
      <c r="AV191" s="54">
        <v>0</v>
      </c>
      <c r="AW191" s="54">
        <v>0</v>
      </c>
      <c r="AY191" s="777" t="s">
        <v>175</v>
      </c>
      <c r="AZ191" s="49">
        <v>5020</v>
      </c>
      <c r="BA191" s="49" t="s">
        <v>177</v>
      </c>
      <c r="BB191" s="54">
        <v>0</v>
      </c>
      <c r="BC191" s="54">
        <v>0</v>
      </c>
      <c r="BD191" s="54">
        <v>0</v>
      </c>
      <c r="BE191" s="54">
        <v>0</v>
      </c>
      <c r="BG191" s="777" t="s">
        <v>175</v>
      </c>
      <c r="BH191" s="49">
        <v>5020</v>
      </c>
      <c r="BI191" s="49" t="s">
        <v>177</v>
      </c>
      <c r="BJ191" s="54">
        <v>0</v>
      </c>
      <c r="BK191" s="54">
        <v>0</v>
      </c>
      <c r="BL191" s="54">
        <v>0</v>
      </c>
      <c r="BM191" s="54">
        <v>0</v>
      </c>
      <c r="BO191" s="777" t="s">
        <v>175</v>
      </c>
      <c r="BP191" s="49">
        <v>5020</v>
      </c>
      <c r="BQ191" s="49" t="s">
        <v>177</v>
      </c>
      <c r="BR191" s="54">
        <v>0</v>
      </c>
      <c r="BS191" s="54">
        <v>0</v>
      </c>
      <c r="BT191" s="54">
        <v>0</v>
      </c>
      <c r="BU191" s="54">
        <v>0</v>
      </c>
    </row>
    <row r="192" spans="1:73" s="9" customFormat="1" x14ac:dyDescent="0.25">
      <c r="A192" s="777"/>
      <c r="B192" s="49">
        <v>5010</v>
      </c>
      <c r="C192" s="49" t="s">
        <v>178</v>
      </c>
      <c r="D192" s="54">
        <v>0</v>
      </c>
      <c r="E192" s="54">
        <v>0</v>
      </c>
      <c r="F192" s="54">
        <v>0</v>
      </c>
      <c r="G192" s="54">
        <v>0</v>
      </c>
      <c r="H192" s="65" t="s">
        <v>4038</v>
      </c>
      <c r="K192" s="777"/>
      <c r="L192" s="49">
        <v>5010</v>
      </c>
      <c r="M192" s="49" t="s">
        <v>178</v>
      </c>
      <c r="N192" s="54">
        <v>0</v>
      </c>
      <c r="O192" s="54">
        <v>0</v>
      </c>
      <c r="P192" s="54">
        <v>0</v>
      </c>
      <c r="Q192" s="54">
        <v>0</v>
      </c>
      <c r="S192" s="777"/>
      <c r="T192" s="49">
        <v>5010</v>
      </c>
      <c r="U192" s="49" t="s">
        <v>178</v>
      </c>
      <c r="V192" s="54">
        <v>0</v>
      </c>
      <c r="W192" s="54">
        <v>0</v>
      </c>
      <c r="X192" s="54">
        <v>0</v>
      </c>
      <c r="Y192" s="54">
        <v>0</v>
      </c>
      <c r="AA192" s="777"/>
      <c r="AB192" s="49">
        <v>5010</v>
      </c>
      <c r="AC192" s="49" t="s">
        <v>178</v>
      </c>
      <c r="AD192" s="54">
        <v>0</v>
      </c>
      <c r="AE192" s="54">
        <v>0</v>
      </c>
      <c r="AF192" s="54">
        <v>0</v>
      </c>
      <c r="AG192" s="126">
        <f t="shared" si="106"/>
        <v>0</v>
      </c>
      <c r="AI192" s="777"/>
      <c r="AJ192" s="49">
        <v>5010</v>
      </c>
      <c r="AK192" s="49" t="s">
        <v>178</v>
      </c>
      <c r="AL192" s="54">
        <v>0</v>
      </c>
      <c r="AM192" s="54">
        <v>0</v>
      </c>
      <c r="AN192" s="54">
        <v>0</v>
      </c>
      <c r="AO192" s="54">
        <v>0</v>
      </c>
      <c r="AQ192" s="777"/>
      <c r="AR192" s="49">
        <v>5010</v>
      </c>
      <c r="AS192" s="49" t="s">
        <v>178</v>
      </c>
      <c r="AT192" s="54">
        <v>0</v>
      </c>
      <c r="AU192" s="54">
        <v>0</v>
      </c>
      <c r="AV192" s="54">
        <v>0</v>
      </c>
      <c r="AW192" s="54">
        <v>0</v>
      </c>
      <c r="AY192" s="777"/>
      <c r="AZ192" s="49">
        <v>5010</v>
      </c>
      <c r="BA192" s="49" t="s">
        <v>178</v>
      </c>
      <c r="BB192" s="54">
        <v>0</v>
      </c>
      <c r="BC192" s="54">
        <v>0</v>
      </c>
      <c r="BD192" s="54">
        <v>0</v>
      </c>
      <c r="BE192" s="54">
        <v>0</v>
      </c>
      <c r="BG192" s="777"/>
      <c r="BH192" s="49">
        <v>5010</v>
      </c>
      <c r="BI192" s="49" t="s">
        <v>178</v>
      </c>
      <c r="BJ192" s="54">
        <v>0</v>
      </c>
      <c r="BK192" s="54">
        <v>0</v>
      </c>
      <c r="BL192" s="54">
        <v>0</v>
      </c>
      <c r="BM192" s="54">
        <v>0</v>
      </c>
      <c r="BO192" s="777"/>
      <c r="BP192" s="49">
        <v>5010</v>
      </c>
      <c r="BQ192" s="49" t="s">
        <v>178</v>
      </c>
      <c r="BR192" s="54">
        <v>0</v>
      </c>
      <c r="BS192" s="54">
        <v>0</v>
      </c>
      <c r="BT192" s="54">
        <v>0</v>
      </c>
      <c r="BU192" s="54">
        <v>0</v>
      </c>
    </row>
    <row r="193" spans="1:73" s="9" customFormat="1" x14ac:dyDescent="0.25">
      <c r="A193" s="777"/>
      <c r="B193" s="49">
        <v>5040</v>
      </c>
      <c r="C193" s="49" t="s">
        <v>179</v>
      </c>
      <c r="D193" s="54">
        <f>D22</f>
        <v>441</v>
      </c>
      <c r="E193" s="54">
        <f>E22</f>
        <v>385</v>
      </c>
      <c r="F193" s="54">
        <f>F22</f>
        <v>589</v>
      </c>
      <c r="G193" s="54">
        <f>G22</f>
        <v>589</v>
      </c>
      <c r="H193" s="65" t="s">
        <v>4037</v>
      </c>
      <c r="K193" s="777"/>
      <c r="L193" s="49">
        <v>5040</v>
      </c>
      <c r="M193" s="49" t="s">
        <v>179</v>
      </c>
      <c r="N193" s="54">
        <f>N22</f>
        <v>5004</v>
      </c>
      <c r="O193" s="54">
        <f>O22</f>
        <v>4082</v>
      </c>
      <c r="P193" s="54">
        <f>P22</f>
        <v>3937</v>
      </c>
      <c r="Q193" s="54">
        <f>Q22</f>
        <v>3937</v>
      </c>
      <c r="S193" s="777"/>
      <c r="T193" s="49">
        <v>5040</v>
      </c>
      <c r="U193" s="49" t="s">
        <v>179</v>
      </c>
      <c r="V193" s="54">
        <f>V22</f>
        <v>9179</v>
      </c>
      <c r="W193" s="54">
        <f>W22</f>
        <v>10556</v>
      </c>
      <c r="X193" s="54">
        <f>X22</f>
        <v>10536</v>
      </c>
      <c r="Y193" s="54">
        <f>Y22</f>
        <v>10536</v>
      </c>
      <c r="AA193" s="777"/>
      <c r="AB193" s="49">
        <v>5040</v>
      </c>
      <c r="AC193" s="49" t="s">
        <v>179</v>
      </c>
      <c r="AD193" s="54">
        <f>AD22</f>
        <v>0</v>
      </c>
      <c r="AE193" s="54">
        <f>AE22</f>
        <v>0</v>
      </c>
      <c r="AF193" s="54">
        <f>AF22</f>
        <v>1</v>
      </c>
      <c r="AG193" s="126">
        <f t="shared" si="106"/>
        <v>1</v>
      </c>
      <c r="AI193" s="777"/>
      <c r="AJ193" s="49">
        <v>5040</v>
      </c>
      <c r="AK193" s="49" t="s">
        <v>179</v>
      </c>
      <c r="AL193" s="54">
        <f>AL22</f>
        <v>46</v>
      </c>
      <c r="AM193" s="54">
        <f>AM22</f>
        <v>49</v>
      </c>
      <c r="AN193" s="54">
        <f>AN22</f>
        <v>45</v>
      </c>
      <c r="AO193" s="54">
        <f>AO22</f>
        <v>45</v>
      </c>
      <c r="AQ193" s="777"/>
      <c r="AR193" s="49">
        <v>5040</v>
      </c>
      <c r="AS193" s="49" t="s">
        <v>179</v>
      </c>
      <c r="AT193" s="54" t="str">
        <f>AT22</f>
        <v>n/a</v>
      </c>
      <c r="AU193" s="54" t="str">
        <f>AU22</f>
        <v>n/a</v>
      </c>
      <c r="AV193" s="54">
        <f>AV22</f>
        <v>1677</v>
      </c>
      <c r="AW193" s="54">
        <f>AW22</f>
        <v>1677</v>
      </c>
      <c r="AY193" s="777"/>
      <c r="AZ193" s="49">
        <v>5040</v>
      </c>
      <c r="BA193" s="49" t="s">
        <v>179</v>
      </c>
      <c r="BB193" s="54">
        <f>BB22</f>
        <v>0</v>
      </c>
      <c r="BC193" s="54">
        <f>BC22</f>
        <v>0</v>
      </c>
      <c r="BD193" s="54">
        <f>BD22</f>
        <v>0</v>
      </c>
      <c r="BE193" s="54">
        <f>BE22</f>
        <v>0</v>
      </c>
      <c r="BG193" s="777"/>
      <c r="BH193" s="49">
        <v>5040</v>
      </c>
      <c r="BI193" s="49" t="s">
        <v>179</v>
      </c>
      <c r="BJ193" s="54" t="str">
        <f>BJ22</f>
        <v>n/a</v>
      </c>
      <c r="BK193" s="54">
        <f>BK22</f>
        <v>0</v>
      </c>
      <c r="BL193" s="54">
        <f>BL22</f>
        <v>0</v>
      </c>
      <c r="BM193" s="54">
        <f>BM22</f>
        <v>0</v>
      </c>
      <c r="BO193" s="777"/>
      <c r="BP193" s="49">
        <v>5040</v>
      </c>
      <c r="BQ193" s="49" t="s">
        <v>179</v>
      </c>
      <c r="BR193" s="54">
        <f>BR22</f>
        <v>305</v>
      </c>
      <c r="BS193" s="54">
        <f>BS22</f>
        <v>339</v>
      </c>
      <c r="BT193" s="54">
        <f>BT22</f>
        <v>357</v>
      </c>
      <c r="BU193" s="54">
        <f>BU22</f>
        <v>357</v>
      </c>
    </row>
    <row r="194" spans="1:73" s="9" customFormat="1" x14ac:dyDescent="0.25">
      <c r="A194" s="777"/>
      <c r="B194" s="49">
        <v>7734</v>
      </c>
      <c r="C194" s="49" t="s">
        <v>180</v>
      </c>
      <c r="D194" s="54" t="str">
        <f t="shared" ref="D194:G195" si="107">IF(D23="n/a","n/a",IF(D$71="n/a","n/a",D23*D$71))</f>
        <v>n/a</v>
      </c>
      <c r="E194" s="54" t="str">
        <f t="shared" si="107"/>
        <v>n/a</v>
      </c>
      <c r="F194" s="54" t="str">
        <f t="shared" si="107"/>
        <v>n/a</v>
      </c>
      <c r="G194" s="54">
        <f t="shared" si="107"/>
        <v>14.682715074980267</v>
      </c>
      <c r="H194" s="127"/>
      <c r="K194" s="777"/>
      <c r="L194" s="49">
        <v>7734</v>
      </c>
      <c r="M194" s="49" t="s">
        <v>180</v>
      </c>
      <c r="N194" s="54">
        <f t="shared" ref="N194:Q195" si="108">IF(N23="n/a","n/a",IF(N$71="n/a","n/a",N23*N$71))</f>
        <v>231.74427393202771</v>
      </c>
      <c r="O194" s="54">
        <f t="shared" si="108"/>
        <v>172.78110684819015</v>
      </c>
      <c r="P194" s="54">
        <f t="shared" si="108"/>
        <v>223.02792379774405</v>
      </c>
      <c r="Q194" s="54">
        <f t="shared" si="108"/>
        <v>223.02792379774405</v>
      </c>
      <c r="S194" s="777"/>
      <c r="T194" s="49">
        <v>7734</v>
      </c>
      <c r="U194" s="49" t="s">
        <v>180</v>
      </c>
      <c r="V194" s="54" t="str">
        <f t="shared" ref="V194:Y195" si="109">IF(V23="n/a","n/a",IF(V$71="n/a","n/a",V23*V$71))</f>
        <v>n/a</v>
      </c>
      <c r="W194" s="54" t="str">
        <f t="shared" si="109"/>
        <v>n/a</v>
      </c>
      <c r="X194" s="54" t="str">
        <f t="shared" si="109"/>
        <v>n/a</v>
      </c>
      <c r="Y194" s="54" t="str">
        <f t="shared" si="109"/>
        <v>n/a</v>
      </c>
      <c r="AA194" s="777"/>
      <c r="AB194" s="49">
        <v>7734</v>
      </c>
      <c r="AC194" s="49" t="s">
        <v>180</v>
      </c>
      <c r="AD194" s="54">
        <f t="shared" ref="AD194:AF195" si="110">IF(AD23="n/a","n/a",IF(AD$75="n/a","n/a",AD23*AD$75))</f>
        <v>0</v>
      </c>
      <c r="AE194" s="54" t="str">
        <f t="shared" si="110"/>
        <v>n/a</v>
      </c>
      <c r="AF194" s="54" t="str">
        <f t="shared" si="110"/>
        <v>n/a</v>
      </c>
      <c r="AG194" s="126">
        <f t="shared" si="106"/>
        <v>0</v>
      </c>
      <c r="AI194" s="777"/>
      <c r="AJ194" s="49">
        <v>7734</v>
      </c>
      <c r="AK194" s="49" t="s">
        <v>180</v>
      </c>
      <c r="AL194" s="54" t="str">
        <f t="shared" ref="AL194:AO195" si="111">IF(AL23="n/a","n/a",IF(AL$71="n/a","n/a",AL23*AL$71))</f>
        <v>n/a</v>
      </c>
      <c r="AM194" s="54" t="str">
        <f t="shared" si="111"/>
        <v>n/a</v>
      </c>
      <c r="AN194" s="54" t="str">
        <f t="shared" si="111"/>
        <v>n/a</v>
      </c>
      <c r="AO194" s="54" t="str">
        <f t="shared" si="111"/>
        <v>n/a</v>
      </c>
      <c r="AQ194" s="777"/>
      <c r="AR194" s="49">
        <v>7734</v>
      </c>
      <c r="AS194" s="49" t="s">
        <v>180</v>
      </c>
      <c r="AT194" s="54" t="str">
        <f t="shared" ref="AT194:AW195" si="112">IF(AT23="n/a","n/a",IF(AT$71="n/a","n/a",AT23*AT$71))</f>
        <v>n/a</v>
      </c>
      <c r="AU194" s="54" t="str">
        <f t="shared" si="112"/>
        <v>n/a</v>
      </c>
      <c r="AV194" s="54">
        <f t="shared" si="112"/>
        <v>3.1891150023663033</v>
      </c>
      <c r="AW194" s="54">
        <f t="shared" si="112"/>
        <v>3.1891150023663033</v>
      </c>
      <c r="AY194" s="777"/>
      <c r="AZ194" s="49">
        <v>7734</v>
      </c>
      <c r="BA194" s="49" t="s">
        <v>180</v>
      </c>
      <c r="BB194" s="54" t="str">
        <f t="shared" ref="BB194:BE195" si="113">IF(BB23="n/a","n/a",IF(BB$71="n/a","n/a",BB23*BB$71))</f>
        <v>n/a</v>
      </c>
      <c r="BC194" s="54" t="str">
        <f t="shared" si="113"/>
        <v>n/a</v>
      </c>
      <c r="BD194" s="54" t="str">
        <f t="shared" si="113"/>
        <v>n/a</v>
      </c>
      <c r="BE194" s="54" t="str">
        <f t="shared" si="113"/>
        <v>n/a</v>
      </c>
      <c r="BG194" s="777"/>
      <c r="BH194" s="49">
        <v>7734</v>
      </c>
      <c r="BI194" s="49" t="s">
        <v>180</v>
      </c>
      <c r="BJ194" s="54" t="str">
        <f t="shared" ref="BJ194:BM195" si="114">IF(BJ23="n/a","n/a",IF(BJ$71="n/a","n/a",BJ23*BJ$71))</f>
        <v>n/a</v>
      </c>
      <c r="BK194" s="54" t="str">
        <f t="shared" si="114"/>
        <v>n/a</v>
      </c>
      <c r="BL194" s="54">
        <f t="shared" si="114"/>
        <v>0</v>
      </c>
      <c r="BM194" s="54">
        <f t="shared" si="114"/>
        <v>0</v>
      </c>
      <c r="BO194" s="777"/>
      <c r="BP194" s="49">
        <v>7734</v>
      </c>
      <c r="BQ194" s="49" t="s">
        <v>180</v>
      </c>
      <c r="BR194" s="54" t="str">
        <f t="shared" ref="BR194:BU195" si="115">IF(BR23="n/a","n/a",IF(BR$71="n/a","n/a",BR23*BR$71))</f>
        <v>n/a</v>
      </c>
      <c r="BS194" s="54">
        <f t="shared" si="115"/>
        <v>7.1064122260855509</v>
      </c>
      <c r="BT194" s="54">
        <f t="shared" si="115"/>
        <v>19.157438934122869</v>
      </c>
      <c r="BU194" s="54">
        <f t="shared" si="115"/>
        <v>19.157438934122869</v>
      </c>
    </row>
    <row r="195" spans="1:73" s="9" customFormat="1" x14ac:dyDescent="0.25">
      <c r="A195" s="777" t="s">
        <v>176</v>
      </c>
      <c r="B195" s="49">
        <v>5222</v>
      </c>
      <c r="C195" s="49" t="s">
        <v>181</v>
      </c>
      <c r="D195" s="54" t="str">
        <f t="shared" si="107"/>
        <v>n/a</v>
      </c>
      <c r="E195" s="54" t="str">
        <f t="shared" si="107"/>
        <v>n/a</v>
      </c>
      <c r="F195" s="54" t="str">
        <f t="shared" si="107"/>
        <v>n/a</v>
      </c>
      <c r="G195" s="54">
        <f t="shared" si="107"/>
        <v>923.50513022888708</v>
      </c>
      <c r="H195" s="127"/>
      <c r="K195" s="777" t="s">
        <v>176</v>
      </c>
      <c r="L195" s="49">
        <v>5222</v>
      </c>
      <c r="M195" s="49" t="s">
        <v>181</v>
      </c>
      <c r="N195" s="54">
        <f t="shared" si="108"/>
        <v>2402.9341725608356</v>
      </c>
      <c r="O195" s="54">
        <f t="shared" si="108"/>
        <v>1508.6211232725548</v>
      </c>
      <c r="P195" s="54">
        <f t="shared" si="108"/>
        <v>1792.8391390274398</v>
      </c>
      <c r="Q195" s="54">
        <f t="shared" si="108"/>
        <v>1792.8391390274398</v>
      </c>
      <c r="S195" s="777" t="s">
        <v>176</v>
      </c>
      <c r="T195" s="49">
        <v>5222</v>
      </c>
      <c r="U195" s="49" t="s">
        <v>181</v>
      </c>
      <c r="V195" s="54" t="str">
        <f t="shared" si="109"/>
        <v>n/a</v>
      </c>
      <c r="W195" s="54" t="str">
        <f t="shared" si="109"/>
        <v>n/a</v>
      </c>
      <c r="X195" s="54" t="str">
        <f t="shared" si="109"/>
        <v>n/a</v>
      </c>
      <c r="Y195" s="54" t="str">
        <f t="shared" si="109"/>
        <v>n/a</v>
      </c>
      <c r="AA195" s="777" t="s">
        <v>176</v>
      </c>
      <c r="AB195" s="49">
        <v>5222</v>
      </c>
      <c r="AC195" s="49" t="s">
        <v>181</v>
      </c>
      <c r="AD195" s="54">
        <f t="shared" si="110"/>
        <v>0</v>
      </c>
      <c r="AE195" s="54" t="str">
        <f t="shared" si="110"/>
        <v>n/a</v>
      </c>
      <c r="AF195" s="54" t="str">
        <f t="shared" si="110"/>
        <v>n/a</v>
      </c>
      <c r="AG195" s="126">
        <f t="shared" si="106"/>
        <v>0</v>
      </c>
      <c r="AI195" s="777" t="s">
        <v>176</v>
      </c>
      <c r="AJ195" s="49">
        <v>5222</v>
      </c>
      <c r="AK195" s="49" t="s">
        <v>181</v>
      </c>
      <c r="AL195" s="54" t="str">
        <f t="shared" si="111"/>
        <v>n/a</v>
      </c>
      <c r="AM195" s="54" t="str">
        <f t="shared" si="111"/>
        <v>n/a</v>
      </c>
      <c r="AN195" s="54" t="str">
        <f t="shared" si="111"/>
        <v>n/a</v>
      </c>
      <c r="AO195" s="54" t="str">
        <f t="shared" si="111"/>
        <v>n/a</v>
      </c>
      <c r="AQ195" s="777" t="s">
        <v>176</v>
      </c>
      <c r="AR195" s="49">
        <v>5222</v>
      </c>
      <c r="AS195" s="49" t="s">
        <v>181</v>
      </c>
      <c r="AT195" s="54" t="str">
        <f t="shared" si="112"/>
        <v>n/a</v>
      </c>
      <c r="AU195" s="54" t="str">
        <f t="shared" si="112"/>
        <v>n/a</v>
      </c>
      <c r="AV195" s="54">
        <f t="shared" si="112"/>
        <v>426.80989115002359</v>
      </c>
      <c r="AW195" s="54">
        <f t="shared" si="112"/>
        <v>426.80989115002359</v>
      </c>
      <c r="AY195" s="777" t="s">
        <v>176</v>
      </c>
      <c r="AZ195" s="49">
        <v>5222</v>
      </c>
      <c r="BA195" s="49" t="s">
        <v>181</v>
      </c>
      <c r="BB195" s="54" t="str">
        <f t="shared" si="113"/>
        <v>n/a</v>
      </c>
      <c r="BC195" s="54" t="str">
        <f t="shared" si="113"/>
        <v>n/a</v>
      </c>
      <c r="BD195" s="54" t="str">
        <f t="shared" si="113"/>
        <v>n/a</v>
      </c>
      <c r="BE195" s="54" t="str">
        <f t="shared" si="113"/>
        <v>n/a</v>
      </c>
      <c r="BG195" s="777" t="s">
        <v>176</v>
      </c>
      <c r="BH195" s="49">
        <v>5222</v>
      </c>
      <c r="BI195" s="49" t="s">
        <v>181</v>
      </c>
      <c r="BJ195" s="54" t="str">
        <f t="shared" si="114"/>
        <v>n/a</v>
      </c>
      <c r="BK195" s="54" t="str">
        <f t="shared" si="114"/>
        <v>n/a</v>
      </c>
      <c r="BL195" s="54">
        <f t="shared" si="114"/>
        <v>0</v>
      </c>
      <c r="BM195" s="54">
        <f t="shared" si="114"/>
        <v>0</v>
      </c>
      <c r="BO195" s="777" t="s">
        <v>176</v>
      </c>
      <c r="BP195" s="49">
        <v>5222</v>
      </c>
      <c r="BQ195" s="49" t="s">
        <v>181</v>
      </c>
      <c r="BR195" s="54">
        <f t="shared" si="115"/>
        <v>162.62483302786492</v>
      </c>
      <c r="BS195" s="54">
        <f t="shared" si="115"/>
        <v>127.61413438990864</v>
      </c>
      <c r="BT195" s="54">
        <f t="shared" si="115"/>
        <v>342.81191709844558</v>
      </c>
      <c r="BU195" s="54">
        <f t="shared" si="115"/>
        <v>342.81191709844558</v>
      </c>
    </row>
    <row r="196" spans="1:73" s="9" customFormat="1" x14ac:dyDescent="0.25">
      <c r="A196" s="777"/>
      <c r="B196" s="49">
        <v>5224</v>
      </c>
      <c r="C196" s="49" t="s">
        <v>182</v>
      </c>
      <c r="D196" s="54" t="str">
        <f>IF(D25="n/a","n/a",IF(D$71="n/a","n/a",D25*D$71*D$79))</f>
        <v>n/a</v>
      </c>
      <c r="E196" s="54" t="str">
        <f>IF(E25="n/a","n/a",IF(E$71="n/a","n/a",E25*E$71*E$79))</f>
        <v>n/a</v>
      </c>
      <c r="F196" s="54" t="str">
        <f>IF(F25="n/a","n/a",IF(F$71="n/a","n/a",F25*F$71*F$79))</f>
        <v>n/a</v>
      </c>
      <c r="G196" s="54">
        <f>IF(G25="n/a","n/a",IF(G$71="n/a","n/a",G25*G$71*G$79))</f>
        <v>491.68271507498019</v>
      </c>
      <c r="H196" s="127"/>
      <c r="K196" s="777"/>
      <c r="L196" s="49">
        <v>5224</v>
      </c>
      <c r="M196" s="49" t="s">
        <v>182</v>
      </c>
      <c r="N196" s="54">
        <f>IF(N25="n/a","n/a",IF(N$71="n/a","n/a",N25*N$71*N$79))</f>
        <v>647.03586293184901</v>
      </c>
      <c r="O196" s="54">
        <f>IF(O25="n/a","n/a",IF(O$71="n/a","n/a",O25*O$71*O$79))</f>
        <v>321.91958156365087</v>
      </c>
      <c r="P196" s="54">
        <f>IF(P25="n/a","n/a",IF(P$71="n/a","n/a",P25*P$71*P$79))</f>
        <v>559.61468654629539</v>
      </c>
      <c r="Q196" s="54">
        <f>IF(Q25="n/a","n/a",IF(Q$71="n/a","n/a",Q25*Q$71*Q$79))</f>
        <v>559.61468654629539</v>
      </c>
      <c r="S196" s="777"/>
      <c r="T196" s="49">
        <v>5224</v>
      </c>
      <c r="U196" s="49" t="s">
        <v>182</v>
      </c>
      <c r="V196" s="54" t="str">
        <f>IF(V25="n/a","n/a",IF(V$71="n/a","n/a",V25*V$71*V$79))</f>
        <v>n/a</v>
      </c>
      <c r="W196" s="54" t="str">
        <f>IF(W25="n/a","n/a",IF(W$71="n/a","n/a",W25*W$71*W$79))</f>
        <v>n/a</v>
      </c>
      <c r="X196" s="54" t="str">
        <f>IF(X25="n/a","n/a",IF(X$71="n/a","n/a",X25*X$71*X$79))</f>
        <v>n/a</v>
      </c>
      <c r="Y196" s="54" t="str">
        <f>IF(Y25="n/a","n/a",IF(Y$71="n/a","n/a",Y25*Y$71*Y$79))</f>
        <v>n/a</v>
      </c>
      <c r="AA196" s="777"/>
      <c r="AB196" s="49">
        <v>5224</v>
      </c>
      <c r="AC196" s="49" t="s">
        <v>182</v>
      </c>
      <c r="AD196" s="54">
        <f>IF(AD25="n/a","n/a",IF(AD$75="n/a","n/a",AD25*AD$75*AD$79))</f>
        <v>0</v>
      </c>
      <c r="AE196" s="54" t="str">
        <f>IF(AE25="n/a","n/a",IF(AE$75="n/a","n/a",AE25*AE$75*AE$79))</f>
        <v>n/a</v>
      </c>
      <c r="AF196" s="54" t="str">
        <f>IF(AF25="n/a","n/a",IF(AF$75="n/a","n/a",AF25*AF$75*AF$79))</f>
        <v>n/a</v>
      </c>
      <c r="AG196" s="126">
        <f t="shared" si="106"/>
        <v>0</v>
      </c>
      <c r="AI196" s="777"/>
      <c r="AJ196" s="49">
        <v>5224</v>
      </c>
      <c r="AK196" s="49" t="s">
        <v>182</v>
      </c>
      <c r="AL196" s="54">
        <f>IF(AL25="n/a","n/a",IF(AL$71="n/a","n/a",AL25*AL$71*AL$79))</f>
        <v>13.483011190233979</v>
      </c>
      <c r="AM196" s="54">
        <f>IF(AM25="n/a","n/a",IF(AM$71="n/a","n/a",AM25*AM$71*AM$79))</f>
        <v>25.778165503489532</v>
      </c>
      <c r="AN196" s="54">
        <f>IF(AN25="n/a","n/a",IF(AN$71="n/a","n/a",AN25*AN$71*AN$79))</f>
        <v>19.581745884963937</v>
      </c>
      <c r="AO196" s="54">
        <f>IF(AO25="n/a","n/a",IF(AO$71="n/a","n/a",AO25*AO$71*AO$79))</f>
        <v>19.581745884963937</v>
      </c>
      <c r="AQ196" s="777"/>
      <c r="AR196" s="49">
        <v>5224</v>
      </c>
      <c r="AS196" s="49" t="s">
        <v>182</v>
      </c>
      <c r="AT196" s="54" t="str">
        <f>IF(AT25="n/a","n/a",IF(AT$71="n/a","n/a",AT25*AT$71*AT$79))</f>
        <v>n/a</v>
      </c>
      <c r="AU196" s="54" t="str">
        <f>IF(AU25="n/a","n/a",IF(AU$71="n/a","n/a",AU25*AU$71*AU$79))</f>
        <v>n/a</v>
      </c>
      <c r="AV196" s="54">
        <f>IF(AV25="n/a","n/a",IF(AV$71="n/a","n/a",AV25*AV$71*AV$79))</f>
        <v>475.0805291055371</v>
      </c>
      <c r="AW196" s="54">
        <f>IF(AW25="n/a","n/a",IF(AW$71="n/a","n/a",AW25*AW$71*AW$79))</f>
        <v>475.0805291055371</v>
      </c>
      <c r="AY196" s="777"/>
      <c r="AZ196" s="49">
        <v>5224</v>
      </c>
      <c r="BA196" s="49" t="s">
        <v>182</v>
      </c>
      <c r="BB196" s="54" t="str">
        <f>IF(BB25="n/a","n/a",IF(BB$71="n/a","n/a",BB25*BB$71*BB$79))</f>
        <v>n/a</v>
      </c>
      <c r="BC196" s="54" t="str">
        <f>IF(BC25="n/a","n/a",IF(BC$71="n/a","n/a",BC25*BC$71*BC$79))</f>
        <v>n/a</v>
      </c>
      <c r="BD196" s="54" t="str">
        <f>IF(BD25="n/a","n/a",IF(BD$71="n/a","n/a",BD25*BD$71*BD$79))</f>
        <v>n/a</v>
      </c>
      <c r="BE196" s="54" t="str">
        <f>IF(BE25="n/a","n/a",IF(BE$71="n/a","n/a",BE25*BE$71*BE$79))</f>
        <v>n/a</v>
      </c>
      <c r="BG196" s="777"/>
      <c r="BH196" s="49">
        <v>5224</v>
      </c>
      <c r="BI196" s="49" t="s">
        <v>182</v>
      </c>
      <c r="BJ196" s="54" t="str">
        <f>IF(BJ25="n/a","n/a",IF(BJ$71="n/a","n/a",BJ25*BJ$71*BJ$79))</f>
        <v>n/a</v>
      </c>
      <c r="BK196" s="54" t="str">
        <f>IF(BK25="n/a","n/a",IF(BK$71="n/a","n/a",BK25*BK$71*BK$79))</f>
        <v>n/a</v>
      </c>
      <c r="BL196" s="54">
        <f>IF(BL25="n/a","n/a",IF(BL$71="n/a","n/a",BL25*BL$71*BL$79))</f>
        <v>0</v>
      </c>
      <c r="BM196" s="54">
        <f>IF(BM25="n/a","n/a",IF(BM$71="n/a","n/a",BM25*BM$71*BM$79))</f>
        <v>0</v>
      </c>
      <c r="BO196" s="777"/>
      <c r="BP196" s="49">
        <v>5224</v>
      </c>
      <c r="BQ196" s="49" t="s">
        <v>182</v>
      </c>
      <c r="BR196" s="54">
        <f>IF(BR25="n/a","n/a",IF(BR$71="n/a","n/a",BR25*BR$71*BR$79))</f>
        <v>27.277375664005469</v>
      </c>
      <c r="BS196" s="54">
        <f>IF(BS25="n/a","n/a",IF(BS$71="n/a","n/a",BS25*BS$71*BS$79))</f>
        <v>22.527654241125578</v>
      </c>
      <c r="BT196" s="54">
        <f>IF(BT25="n/a","n/a",IF(BT$71="n/a","n/a",BT25*BT$71*BT$79))</f>
        <v>71.360603256846773</v>
      </c>
      <c r="BU196" s="54">
        <f>IF(BU25="n/a","n/a",IF(BU$71="n/a","n/a",BU25*BU$71*BU$79))</f>
        <v>71.360603256846773</v>
      </c>
    </row>
    <row r="197" spans="1:73" s="9" customFormat="1" x14ac:dyDescent="0.25">
      <c r="A197" s="777"/>
      <c r="B197" s="49">
        <v>5210</v>
      </c>
      <c r="C197" s="49" t="s">
        <v>183</v>
      </c>
      <c r="D197" s="54" t="str">
        <f>IF(D26="n/a","n/a",IF(D$71="n/a","n/a",D26*D$71*D$83))</f>
        <v>n/a</v>
      </c>
      <c r="E197" s="54" t="str">
        <f>IF(E26="n/a","n/a",IF(E$71="n/a","n/a",E26*E$71*E$83))</f>
        <v>n/a</v>
      </c>
      <c r="F197" s="54" t="str">
        <f>IF(F26="n/a","n/a",IF(F$71="n/a","n/a",F26*F$71*F$83))</f>
        <v>n/a</v>
      </c>
      <c r="G197" s="54">
        <f>IF(G26="n/a","n/a",IF(G$71="n/a","n/a",G26*G$71*G$83))</f>
        <v>995.22454617205983</v>
      </c>
      <c r="H197" s="127"/>
      <c r="K197" s="777"/>
      <c r="L197" s="49">
        <v>5210</v>
      </c>
      <c r="M197" s="49" t="s">
        <v>183</v>
      </c>
      <c r="N197" s="54">
        <f>IF(N26="n/a","n/a",IF(N$71="n/a","n/a",N26*N$71*N$83))</f>
        <v>1696.2337984832625</v>
      </c>
      <c r="O197" s="54">
        <f>IF(O26="n/a","n/a",IF(O$71="n/a","n/a",O26*O$71*O$83))</f>
        <v>1374.4444907805425</v>
      </c>
      <c r="P197" s="54">
        <f>IF(P26="n/a","n/a",IF(P$71="n/a","n/a",P26*P$71*P$83))</f>
        <v>1820.4040816875279</v>
      </c>
      <c r="Q197" s="54">
        <f>IF(Q26="n/a","n/a",IF(Q$71="n/a","n/a",Q26*Q$71*Q$83))</f>
        <v>1820.4040816875279</v>
      </c>
      <c r="S197" s="777"/>
      <c r="T197" s="49">
        <v>5210</v>
      </c>
      <c r="U197" s="49" t="s">
        <v>183</v>
      </c>
      <c r="V197" s="54" t="str">
        <f>IF(V26="n/a","n/a",IF(V$71="n/a","n/a",V26*V$71*V$83))</f>
        <v>n/a</v>
      </c>
      <c r="W197" s="54" t="str">
        <f>IF(W26="n/a","n/a",IF(W$71="n/a","n/a",W26*W$71*W$83))</f>
        <v>n/a</v>
      </c>
      <c r="X197" s="54" t="str">
        <f>IF(X26="n/a","n/a",IF(X$71="n/a","n/a",X26*X$71*X$83))</f>
        <v>n/a</v>
      </c>
      <c r="Y197" s="54" t="str">
        <f>IF(Y26="n/a","n/a",IF(Y$71="n/a","n/a",Y26*Y$71*Y$83))</f>
        <v>n/a</v>
      </c>
      <c r="AA197" s="777"/>
      <c r="AB197" s="49">
        <v>5210</v>
      </c>
      <c r="AC197" s="49" t="s">
        <v>183</v>
      </c>
      <c r="AD197" s="54">
        <f>IF(AD26="n/a","n/a",IF(AD$75="n/a","n/a",AD26*AD$75*AD$82))</f>
        <v>0</v>
      </c>
      <c r="AE197" s="54" t="str">
        <f>IF(AE26="n/a","n/a",IF(AE$75="n/a","n/a",AE26*AE$75*AE$82))</f>
        <v>n/a</v>
      </c>
      <c r="AF197" s="54" t="str">
        <f>IF(AF26="n/a","n/a",IF(AF$75="n/a","n/a",AF26*AF$75*AF$82))</f>
        <v>n/a</v>
      </c>
      <c r="AG197" s="126">
        <f t="shared" si="106"/>
        <v>0</v>
      </c>
      <c r="AI197" s="777"/>
      <c r="AJ197" s="49">
        <v>5210</v>
      </c>
      <c r="AK197" s="49" t="s">
        <v>183</v>
      </c>
      <c r="AL197" s="54">
        <f>IF(AL26="n/a","n/a",IF(AL$71="n/a","n/a",AL26*AL$71*AL$83))</f>
        <v>17.806205493387591</v>
      </c>
      <c r="AM197" s="54">
        <f>IF(AM26="n/a","n/a",IF(AM$71="n/a","n/a",AM26*AM$71*AM$83))</f>
        <v>34.933698903290129</v>
      </c>
      <c r="AN197" s="54">
        <f>IF(AN26="n/a","n/a",IF(AN$71="n/a","n/a",AN26*AN$71*AN$83))</f>
        <v>29.418901424079898</v>
      </c>
      <c r="AO197" s="54">
        <f>IF(AO26="n/a","n/a",IF(AO$71="n/a","n/a",AO26*AO$71*AO$83))</f>
        <v>29.418901424079898</v>
      </c>
      <c r="AQ197" s="777"/>
      <c r="AR197" s="49">
        <v>5210</v>
      </c>
      <c r="AS197" s="49" t="s">
        <v>183</v>
      </c>
      <c r="AT197" s="54" t="str">
        <f>IF(AT26="n/a","n/a",IF(AT$71="n/a","n/a",AT26*AT$71*AT$83))</f>
        <v>n/a</v>
      </c>
      <c r="AU197" s="54" t="str">
        <f>IF(AU26="n/a","n/a",IF(AU$71="n/a","n/a",AU26*AU$71*AU$83))</f>
        <v>n/a</v>
      </c>
      <c r="AV197" s="54">
        <f>IF(AV26="n/a","n/a",IF(AV$71="n/a","n/a",AV26*AV$71*AV$83))</f>
        <v>1716.0729299574064</v>
      </c>
      <c r="AW197" s="54">
        <f>IF(AW26="n/a","n/a",IF(AW$71="n/a","n/a",AW26*AW$71*AW$83))</f>
        <v>1716.0729299574064</v>
      </c>
      <c r="AY197" s="777"/>
      <c r="AZ197" s="49">
        <v>5210</v>
      </c>
      <c r="BA197" s="49" t="s">
        <v>183</v>
      </c>
      <c r="BB197" s="54" t="str">
        <f>IF(BB26="n/a","n/a",IF(BB$71="n/a","n/a",BB26*BB$71*BB$83))</f>
        <v>n/a</v>
      </c>
      <c r="BC197" s="54" t="str">
        <f>IF(BC26="n/a","n/a",IF(BC$71="n/a","n/a",BC26*BC$71*BC$83))</f>
        <v>n/a</v>
      </c>
      <c r="BD197" s="54" t="str">
        <f>IF(BD26="n/a","n/a",IF(BD$71="n/a","n/a",BD26*BD$71*BD$83))</f>
        <v>n/a</v>
      </c>
      <c r="BE197" s="54" t="str">
        <f>IF(BE26="n/a","n/a",IF(BE$71="n/a","n/a",BE26*BE$71*BE$83))</f>
        <v>n/a</v>
      </c>
      <c r="BG197" s="777"/>
      <c r="BH197" s="49">
        <v>5210</v>
      </c>
      <c r="BI197" s="49" t="s">
        <v>183</v>
      </c>
      <c r="BJ197" s="54" t="str">
        <f>IF(BJ26="n/a","n/a",IF(BJ$71="n/a","n/a",BJ26*BJ$71*BJ$83))</f>
        <v>n/a</v>
      </c>
      <c r="BK197" s="54" t="str">
        <f>IF(BK26="n/a","n/a",IF(BK$71="n/a","n/a",BK26*BK$71*BK$83))</f>
        <v>n/a</v>
      </c>
      <c r="BL197" s="54">
        <f>IF(BL26="n/a","n/a",IF(BL$71="n/a","n/a",BL26*BL$71*BL$83))</f>
        <v>0</v>
      </c>
      <c r="BM197" s="54">
        <f>IF(BM26="n/a","n/a",IF(BM$71="n/a","n/a",BM26*BM$71*BM$83))</f>
        <v>0</v>
      </c>
      <c r="BO197" s="777"/>
      <c r="BP197" s="49">
        <v>5210</v>
      </c>
      <c r="BQ197" s="49" t="s">
        <v>183</v>
      </c>
      <c r="BR197" s="54">
        <f>IF(BR26="n/a","n/a",IF(BR$71="n/a","n/a",BR26*BR$71*BR$83))</f>
        <v>381.15937684445964</v>
      </c>
      <c r="BS197" s="54">
        <f>IF(BS26="n/a","n/a",IF(BS$71="n/a","n/a",BS26*BS$71*BS$83))</f>
        <v>326.69847173930629</v>
      </c>
      <c r="BT197" s="54">
        <f>IF(BT26="n/a","n/a",IF(BT$71="n/a","n/a",BT26*BT$71*BT$83))</f>
        <v>916.78112509252401</v>
      </c>
      <c r="BU197" s="54">
        <f>IF(BU26="n/a","n/a",IF(BU$71="n/a","n/a",BU26*BU$71*BU$83))</f>
        <v>916.78112509252401</v>
      </c>
    </row>
    <row r="198" spans="1:73" s="9" customFormat="1" x14ac:dyDescent="0.25">
      <c r="A198" s="776" t="s">
        <v>73</v>
      </c>
      <c r="B198" s="776"/>
      <c r="C198" s="776"/>
      <c r="D198" s="128">
        <f>SUM(D191:D197)</f>
        <v>441</v>
      </c>
      <c r="E198" s="128">
        <f>SUM(E191:E197)</f>
        <v>385</v>
      </c>
      <c r="F198" s="128">
        <f>SUM(F191:F197)</f>
        <v>589</v>
      </c>
      <c r="G198" s="128">
        <f>SUM(G191:G197)</f>
        <v>3014.0951065509075</v>
      </c>
      <c r="K198" s="776" t="s">
        <v>73</v>
      </c>
      <c r="L198" s="776"/>
      <c r="M198" s="776"/>
      <c r="N198" s="128">
        <f>SUM(N191:N197)</f>
        <v>9981.948107907976</v>
      </c>
      <c r="O198" s="128">
        <f>SUM(O191:O197)</f>
        <v>7459.7663024649391</v>
      </c>
      <c r="P198" s="128">
        <f>SUM(P191:P197)</f>
        <v>8332.8858310590076</v>
      </c>
      <c r="Q198" s="128">
        <f>SUM(Q191:Q197)</f>
        <v>8332.8858310590076</v>
      </c>
      <c r="S198" s="776" t="s">
        <v>73</v>
      </c>
      <c r="T198" s="776"/>
      <c r="U198" s="776"/>
      <c r="V198" s="128">
        <f>SUM(V191:V197)</f>
        <v>9179</v>
      </c>
      <c r="W198" s="128">
        <f>SUM(W191:W197)</f>
        <v>10556</v>
      </c>
      <c r="X198" s="128">
        <f>SUM(X191:X197)</f>
        <v>10536</v>
      </c>
      <c r="Y198" s="128">
        <f>SUM(Y191:Y197)</f>
        <v>10536</v>
      </c>
      <c r="AA198" s="776" t="s">
        <v>73</v>
      </c>
      <c r="AB198" s="776"/>
      <c r="AC198" s="776"/>
      <c r="AD198" s="128">
        <f>SUM(AD191:AD197)</f>
        <v>0</v>
      </c>
      <c r="AE198" s="128">
        <f>SUM(AE191:AE197)</f>
        <v>0</v>
      </c>
      <c r="AF198" s="128">
        <f>SUM(AF191:AF197)</f>
        <v>1</v>
      </c>
      <c r="AG198" s="128">
        <f>SUM(AG191:AG197)</f>
        <v>1</v>
      </c>
      <c r="AI198" s="776" t="s">
        <v>73</v>
      </c>
      <c r="AJ198" s="776"/>
      <c r="AK198" s="776"/>
      <c r="AL198" s="128">
        <f>SUM(AL191:AL197)</f>
        <v>77.289216683621575</v>
      </c>
      <c r="AM198" s="128">
        <f>SUM(AM191:AM197)</f>
        <v>109.71186440677965</v>
      </c>
      <c r="AN198" s="128">
        <f>SUM(AN191:AN197)</f>
        <v>94.000647309043842</v>
      </c>
      <c r="AO198" s="128">
        <f>SUM(AO191:AO197)</f>
        <v>94.000647309043842</v>
      </c>
      <c r="AQ198" s="776" t="s">
        <v>73</v>
      </c>
      <c r="AR198" s="776"/>
      <c r="AS198" s="776"/>
      <c r="AT198" s="128">
        <f>SUM(AT191:AT197)</f>
        <v>0</v>
      </c>
      <c r="AU198" s="128">
        <f>SUM(AU191:AU197)</f>
        <v>0</v>
      </c>
      <c r="AV198" s="128">
        <f>SUM(AV191:AV197)</f>
        <v>4298.152465215333</v>
      </c>
      <c r="AW198" s="128">
        <f>SUM(AW191:AW197)</f>
        <v>4298.152465215333</v>
      </c>
      <c r="AY198" s="776" t="s">
        <v>73</v>
      </c>
      <c r="AZ198" s="776"/>
      <c r="BA198" s="776"/>
      <c r="BB198" s="128">
        <f>SUM(BB191:BB197)</f>
        <v>0</v>
      </c>
      <c r="BC198" s="128">
        <f>SUM(BC191:BC197)</f>
        <v>0</v>
      </c>
      <c r="BD198" s="128">
        <f>SUM(BD191:BD197)</f>
        <v>0</v>
      </c>
      <c r="BE198" s="128">
        <f>SUM(BE191:BE197)</f>
        <v>0</v>
      </c>
      <c r="BG198" s="776" t="s">
        <v>73</v>
      </c>
      <c r="BH198" s="776"/>
      <c r="BI198" s="776"/>
      <c r="BJ198" s="128">
        <f>SUM(BJ191:BJ197)</f>
        <v>0</v>
      </c>
      <c r="BK198" s="128">
        <f>SUM(BK191:BK197)</f>
        <v>0</v>
      </c>
      <c r="BL198" s="128">
        <f>SUM(BL191:BL197)</f>
        <v>0</v>
      </c>
      <c r="BM198" s="128">
        <f>SUM(BM191:BM197)</f>
        <v>0</v>
      </c>
      <c r="BO198" s="776" t="s">
        <v>73</v>
      </c>
      <c r="BP198" s="776"/>
      <c r="BQ198" s="776"/>
      <c r="BR198" s="128">
        <f>SUM(BR191:BR197)</f>
        <v>876.06158553633009</v>
      </c>
      <c r="BS198" s="128">
        <f>SUM(BS191:BS197)</f>
        <v>822.94667259642597</v>
      </c>
      <c r="BT198" s="128">
        <f>SUM(BT191:BT197)</f>
        <v>1707.1110843819392</v>
      </c>
      <c r="BU198" s="128">
        <f>SUM(BU191:BU197)</f>
        <v>1707.1110843819392</v>
      </c>
    </row>
    <row r="199" spans="1:73" s="9" customFormat="1" x14ac:dyDescent="0.25">
      <c r="AI199" s="51"/>
    </row>
    <row r="201" spans="1:73" s="23" customFormat="1" x14ac:dyDescent="0.25">
      <c r="A201" s="23" t="s">
        <v>4035</v>
      </c>
      <c r="K201" s="23" t="s">
        <v>4035</v>
      </c>
      <c r="S201" s="23" t="s">
        <v>4035</v>
      </c>
      <c r="AA201" s="23" t="s">
        <v>4035</v>
      </c>
      <c r="AI201" s="242" t="s">
        <v>4035</v>
      </c>
      <c r="AQ201" s="23" t="s">
        <v>4035</v>
      </c>
      <c r="AY201" s="23" t="s">
        <v>4035</v>
      </c>
      <c r="BG201" s="23" t="s">
        <v>4035</v>
      </c>
      <c r="BO201" s="23" t="s">
        <v>4035</v>
      </c>
    </row>
    <row r="202" spans="1:73" x14ac:dyDescent="0.25">
      <c r="A202" t="s">
        <v>4036</v>
      </c>
    </row>
    <row r="203" spans="1:73" s="9" customFormat="1" x14ac:dyDescent="0.25">
      <c r="A203" s="47" t="s">
        <v>7</v>
      </c>
      <c r="K203" s="47" t="s">
        <v>136</v>
      </c>
      <c r="L203" s="22"/>
      <c r="M203" s="22"/>
      <c r="N203" s="22"/>
      <c r="S203" s="47" t="s">
        <v>57</v>
      </c>
      <c r="T203" s="22"/>
      <c r="U203" s="22"/>
      <c r="V203" s="22"/>
      <c r="AA203" s="47" t="s">
        <v>59</v>
      </c>
      <c r="AB203" s="22"/>
      <c r="AC203" s="22"/>
      <c r="AD203" s="22"/>
      <c r="AI203" s="50" t="s">
        <v>11</v>
      </c>
      <c r="AJ203" s="778"/>
      <c r="AK203" s="779"/>
      <c r="AL203" s="780"/>
      <c r="AQ203" s="47" t="s">
        <v>13</v>
      </c>
      <c r="AY203" s="47" t="s">
        <v>15</v>
      </c>
      <c r="BG203" s="47" t="s">
        <v>63</v>
      </c>
      <c r="BO203" s="47" t="s">
        <v>77</v>
      </c>
    </row>
    <row r="204" spans="1:73" s="130" customFormat="1" x14ac:dyDescent="0.25">
      <c r="A204" s="129"/>
      <c r="B204" s="9"/>
      <c r="C204" s="9"/>
      <c r="D204" s="9"/>
      <c r="E204" s="9"/>
      <c r="K204" s="129"/>
      <c r="L204" s="131"/>
      <c r="M204" s="131"/>
      <c r="N204" s="131"/>
      <c r="S204" s="129"/>
      <c r="T204" s="131"/>
      <c r="U204" s="131"/>
      <c r="V204" s="131"/>
      <c r="AA204" s="129"/>
      <c r="AB204" s="131"/>
      <c r="AC204" s="131"/>
      <c r="AD204" s="131"/>
      <c r="AI204" s="132"/>
      <c r="AJ204" s="131"/>
      <c r="AK204" s="131"/>
      <c r="AL204" s="131"/>
      <c r="AQ204" s="129"/>
      <c r="AR204" s="131"/>
      <c r="AS204" s="131"/>
      <c r="AT204" s="131"/>
      <c r="AY204" s="129"/>
      <c r="AZ204" s="131"/>
      <c r="BA204" s="131"/>
      <c r="BB204" s="131"/>
      <c r="BG204" s="129"/>
      <c r="BH204" s="131"/>
      <c r="BI204" s="131"/>
      <c r="BJ204" s="131"/>
      <c r="BO204" s="129"/>
      <c r="BP204" s="131"/>
      <c r="BQ204" s="131"/>
      <c r="BR204" s="131"/>
    </row>
    <row r="205" spans="1:73" s="9" customFormat="1" x14ac:dyDescent="0.25">
      <c r="A205" s="48" t="s">
        <v>185</v>
      </c>
      <c r="B205" s="12" t="s">
        <v>184</v>
      </c>
      <c r="C205" s="12"/>
      <c r="D205" s="12">
        <v>2008</v>
      </c>
      <c r="E205" s="12">
        <v>2009</v>
      </c>
      <c r="F205" s="12">
        <v>2010</v>
      </c>
      <c r="G205" s="162" t="s">
        <v>4201</v>
      </c>
      <c r="H205" s="12" t="s">
        <v>3995</v>
      </c>
      <c r="K205" s="48" t="s">
        <v>185</v>
      </c>
      <c r="L205" s="12" t="s">
        <v>184</v>
      </c>
      <c r="M205" s="12"/>
      <c r="N205" s="12">
        <v>2008</v>
      </c>
      <c r="O205" s="12">
        <v>2009</v>
      </c>
      <c r="P205" s="12">
        <v>2010</v>
      </c>
      <c r="Q205" s="162" t="s">
        <v>4201</v>
      </c>
      <c r="S205" s="48" t="s">
        <v>185</v>
      </c>
      <c r="T205" s="12" t="s">
        <v>184</v>
      </c>
      <c r="U205" s="12"/>
      <c r="V205" s="12">
        <v>2008</v>
      </c>
      <c r="W205" s="12">
        <v>2009</v>
      </c>
      <c r="X205" s="12">
        <v>2010</v>
      </c>
      <c r="Y205" s="162" t="s">
        <v>4201</v>
      </c>
      <c r="AA205" s="48" t="s">
        <v>185</v>
      </c>
      <c r="AB205" s="12" t="s">
        <v>184</v>
      </c>
      <c r="AC205" s="12"/>
      <c r="AD205" s="12">
        <v>2008</v>
      </c>
      <c r="AE205" s="12">
        <v>2009</v>
      </c>
      <c r="AF205" s="12">
        <v>2010</v>
      </c>
      <c r="AG205" s="12" t="s">
        <v>4202</v>
      </c>
      <c r="AI205" s="48" t="s">
        <v>185</v>
      </c>
      <c r="AJ205" s="12" t="s">
        <v>184</v>
      </c>
      <c r="AK205" s="12"/>
      <c r="AL205" s="12">
        <v>2008</v>
      </c>
      <c r="AM205" s="12">
        <v>2009</v>
      </c>
      <c r="AN205" s="12">
        <v>2010</v>
      </c>
      <c r="AO205" s="162" t="s">
        <v>4201</v>
      </c>
      <c r="AQ205" s="48" t="s">
        <v>185</v>
      </c>
      <c r="AR205" s="12" t="s">
        <v>184</v>
      </c>
      <c r="AS205" s="12"/>
      <c r="AT205" s="12">
        <v>2008</v>
      </c>
      <c r="AU205" s="12">
        <v>2009</v>
      </c>
      <c r="AV205" s="203">
        <v>2010</v>
      </c>
      <c r="AW205" s="204" t="s">
        <v>4201</v>
      </c>
      <c r="AY205" s="48" t="s">
        <v>185</v>
      </c>
      <c r="AZ205" s="12" t="s">
        <v>184</v>
      </c>
      <c r="BA205" s="12"/>
      <c r="BB205" s="12">
        <v>2008</v>
      </c>
      <c r="BC205" s="12">
        <v>2009</v>
      </c>
      <c r="BD205" s="203">
        <v>2010</v>
      </c>
      <c r="BE205" s="204" t="s">
        <v>4201</v>
      </c>
      <c r="BG205" s="48" t="s">
        <v>185</v>
      </c>
      <c r="BH205" s="12" t="s">
        <v>184</v>
      </c>
      <c r="BI205" s="12"/>
      <c r="BJ205" s="12">
        <v>2008</v>
      </c>
      <c r="BK205" s="12">
        <v>2009</v>
      </c>
      <c r="BL205" s="203">
        <v>2010</v>
      </c>
      <c r="BM205" s="204" t="s">
        <v>4201</v>
      </c>
      <c r="BO205" s="48" t="s">
        <v>185</v>
      </c>
      <c r="BP205" s="12" t="s">
        <v>184</v>
      </c>
      <c r="BQ205" s="12"/>
      <c r="BR205" s="12">
        <v>2008</v>
      </c>
      <c r="BS205" s="12">
        <v>2009</v>
      </c>
      <c r="BT205" s="203">
        <v>2010</v>
      </c>
      <c r="BU205" s="204" t="s">
        <v>4201</v>
      </c>
    </row>
    <row r="206" spans="1:73" s="9" customFormat="1" x14ac:dyDescent="0.25">
      <c r="A206" s="777" t="s">
        <v>175</v>
      </c>
      <c r="B206" s="49">
        <v>5020</v>
      </c>
      <c r="C206" s="49" t="s">
        <v>177</v>
      </c>
      <c r="D206" s="54">
        <v>0</v>
      </c>
      <c r="E206" s="54">
        <v>0</v>
      </c>
      <c r="F206" s="54">
        <v>0</v>
      </c>
      <c r="G206" s="54">
        <v>0</v>
      </c>
      <c r="H206" s="65" t="s">
        <v>4037</v>
      </c>
      <c r="K206" s="777" t="s">
        <v>175</v>
      </c>
      <c r="L206" s="49">
        <v>5020</v>
      </c>
      <c r="M206" s="49" t="s">
        <v>177</v>
      </c>
      <c r="N206" s="54">
        <v>0</v>
      </c>
      <c r="O206" s="54">
        <v>0</v>
      </c>
      <c r="P206" s="54">
        <v>0</v>
      </c>
      <c r="Q206" s="54">
        <v>0</v>
      </c>
      <c r="S206" s="777" t="s">
        <v>175</v>
      </c>
      <c r="T206" s="49">
        <v>5020</v>
      </c>
      <c r="U206" s="49" t="s">
        <v>177</v>
      </c>
      <c r="V206" s="54">
        <v>0</v>
      </c>
      <c r="W206" s="54">
        <v>0</v>
      </c>
      <c r="X206" s="54">
        <v>0</v>
      </c>
      <c r="Y206" s="54">
        <v>0</v>
      </c>
      <c r="AA206" s="777" t="s">
        <v>175</v>
      </c>
      <c r="AB206" s="49">
        <v>5020</v>
      </c>
      <c r="AC206" s="49" t="s">
        <v>177</v>
      </c>
      <c r="AD206" s="54">
        <v>0</v>
      </c>
      <c r="AE206" s="54">
        <v>1</v>
      </c>
      <c r="AF206" s="54">
        <v>2</v>
      </c>
      <c r="AG206" s="126">
        <f t="shared" ref="AG206:AG212" si="116">IF(AF206="n/a",IF(AE206="n/a",AD206,AE206),AF206)</f>
        <v>2</v>
      </c>
      <c r="AI206" s="777" t="s">
        <v>175</v>
      </c>
      <c r="AJ206" s="49">
        <v>5020</v>
      </c>
      <c r="AK206" s="49" t="s">
        <v>177</v>
      </c>
      <c r="AL206" s="54">
        <v>0</v>
      </c>
      <c r="AM206" s="54">
        <v>0</v>
      </c>
      <c r="AN206" s="54">
        <v>0</v>
      </c>
      <c r="AO206" s="54">
        <v>0</v>
      </c>
      <c r="AQ206" s="777" t="s">
        <v>175</v>
      </c>
      <c r="AR206" s="49">
        <v>5020</v>
      </c>
      <c r="AS206" s="49" t="s">
        <v>177</v>
      </c>
      <c r="AT206" s="54">
        <v>0</v>
      </c>
      <c r="AU206" s="54">
        <v>0</v>
      </c>
      <c r="AV206" s="54">
        <v>0</v>
      </c>
      <c r="AW206" s="54">
        <v>0</v>
      </c>
      <c r="AY206" s="777" t="s">
        <v>175</v>
      </c>
      <c r="AZ206" s="49">
        <v>5020</v>
      </c>
      <c r="BA206" s="49" t="s">
        <v>177</v>
      </c>
      <c r="BB206" s="54">
        <v>0</v>
      </c>
      <c r="BC206" s="54">
        <v>0</v>
      </c>
      <c r="BD206" s="54">
        <v>0</v>
      </c>
      <c r="BE206" s="54">
        <v>0</v>
      </c>
      <c r="BG206" s="777" t="s">
        <v>175</v>
      </c>
      <c r="BH206" s="49">
        <v>5020</v>
      </c>
      <c r="BI206" s="49" t="s">
        <v>177</v>
      </c>
      <c r="BJ206" s="54">
        <v>0</v>
      </c>
      <c r="BK206" s="54">
        <v>0</v>
      </c>
      <c r="BL206" s="54">
        <v>0</v>
      </c>
      <c r="BM206" s="54">
        <v>0</v>
      </c>
      <c r="BO206" s="777" t="s">
        <v>175</v>
      </c>
      <c r="BP206" s="49">
        <v>5020</v>
      </c>
      <c r="BQ206" s="49" t="s">
        <v>177</v>
      </c>
      <c r="BR206" s="54">
        <v>0</v>
      </c>
      <c r="BS206" s="54">
        <v>0</v>
      </c>
      <c r="BT206" s="54">
        <v>0</v>
      </c>
      <c r="BU206" s="54">
        <v>0</v>
      </c>
    </row>
    <row r="207" spans="1:73" s="9" customFormat="1" x14ac:dyDescent="0.25">
      <c r="A207" s="777"/>
      <c r="B207" s="49">
        <v>5010</v>
      </c>
      <c r="C207" s="49" t="s">
        <v>178</v>
      </c>
      <c r="D207" s="54" t="str">
        <f>IF(D8="n/a","n/a",D8*(1-D$41))</f>
        <v>n/a</v>
      </c>
      <c r="E207" s="54" t="str">
        <f>IF(E8="n/a","n/a",E8*(1-E$41))</f>
        <v>n/a</v>
      </c>
      <c r="F207" s="54">
        <f>IF(F8="n/a","n/a",F8*(1-F$41))</f>
        <v>15.094330518697225</v>
      </c>
      <c r="G207" s="54">
        <f>IF(G8="n/a","n/a",G8*(1-G$41))</f>
        <v>15.094330518697225</v>
      </c>
      <c r="H207" s="65" t="s">
        <v>4038</v>
      </c>
      <c r="K207" s="777"/>
      <c r="L207" s="49">
        <v>5010</v>
      </c>
      <c r="M207" s="49" t="s">
        <v>178</v>
      </c>
      <c r="N207" s="54">
        <f>IF(N8="n/a","n/a",N8*(1-N$41))</f>
        <v>76.675197788909998</v>
      </c>
      <c r="O207" s="54">
        <f>IF(O8="n/a","n/a",O8*(1-O$41))</f>
        <v>70.95618300476788</v>
      </c>
      <c r="P207" s="54">
        <f>IF(P8="n/a","n/a",P8*(1-P$41))</f>
        <v>34.017136900625438</v>
      </c>
      <c r="Q207" s="54">
        <f>IF(Q8="n/a","n/a",Q8*(1-Q$41))</f>
        <v>34.017136900625438</v>
      </c>
      <c r="S207" s="777"/>
      <c r="T207" s="49">
        <v>5010</v>
      </c>
      <c r="U207" s="49" t="s">
        <v>178</v>
      </c>
      <c r="V207" s="54" t="str">
        <f>IF(V8="n/a","n/a",V8*(1-V$41))</f>
        <v>n/a</v>
      </c>
      <c r="W207" s="54" t="str">
        <f>IF(W8="n/a","n/a",W8*(1-W$41))</f>
        <v>n/a</v>
      </c>
      <c r="X207" s="54" t="str">
        <f>IF(X8="n/a","n/a",X8*(1-X$41))</f>
        <v>n/a</v>
      </c>
      <c r="Y207" s="54" t="str">
        <f>IF(Y8="n/a","n/a",Y8*(1-Y$41))</f>
        <v>n/a</v>
      </c>
      <c r="AA207" s="777"/>
      <c r="AB207" s="49">
        <v>5010</v>
      </c>
      <c r="AC207" s="49" t="s">
        <v>178</v>
      </c>
      <c r="AD207" s="54">
        <f>IF(AD8="n/a","n/a",AD8*(1-AD$41))</f>
        <v>7.3936855670103174</v>
      </c>
      <c r="AE207" s="54">
        <f t="shared" ref="AE207:AF207" si="117">IF(AE8="n/a","n/a",AE8*(1-AE$41))</f>
        <v>10.20155377094971</v>
      </c>
      <c r="AF207" s="54">
        <f t="shared" si="117"/>
        <v>18.557658270932606</v>
      </c>
      <c r="AG207" s="126">
        <f t="shared" si="116"/>
        <v>18.557658270932606</v>
      </c>
      <c r="AI207" s="777"/>
      <c r="AJ207" s="49">
        <v>5010</v>
      </c>
      <c r="AK207" s="49" t="s">
        <v>178</v>
      </c>
      <c r="AL207" s="54">
        <f>IF(AL8="n/a","n/a",AL8*(1-AL$41))</f>
        <v>66.997508675149021</v>
      </c>
      <c r="AM207" s="54">
        <f>IF(AM8="n/a","n/a",AM8*(1-AM$41))</f>
        <v>98.935953956566308</v>
      </c>
      <c r="AN207" s="54">
        <f>IF(AN8="n/a","n/a",AN8*(1-AN$41))</f>
        <v>67.470728258307801</v>
      </c>
      <c r="AO207" s="54">
        <f>IF(AO8="n/a","n/a",AO8*(1-AO$41))</f>
        <v>67.470728258307801</v>
      </c>
      <c r="AQ207" s="777"/>
      <c r="AR207" s="49">
        <v>5010</v>
      </c>
      <c r="AS207" s="49" t="s">
        <v>178</v>
      </c>
      <c r="AT207" s="54">
        <f>IF(AT8="n/a","n/a",AT8*(1-AT$41))</f>
        <v>13.024607466527435</v>
      </c>
      <c r="AU207" s="54">
        <f>IF(AU8="n/a","n/a",AU8*(1-AU$41))</f>
        <v>8.8537958271831556</v>
      </c>
      <c r="AV207" s="54">
        <f>IF(AV8="n/a","n/a",AV8*(1-AV$41))</f>
        <v>34.056150341685665</v>
      </c>
      <c r="AW207" s="54">
        <f>IF(AW8="n/a","n/a",AW8*(1-AW$41))</f>
        <v>34.056150341685665</v>
      </c>
      <c r="AY207" s="777"/>
      <c r="AZ207" s="49">
        <v>5010</v>
      </c>
      <c r="BA207" s="49" t="s">
        <v>178</v>
      </c>
      <c r="BB207" s="54" t="str">
        <f>IF(BB8="n/a","n/a",BB8*(1-BB$41))</f>
        <v>n/a</v>
      </c>
      <c r="BC207" s="54" t="str">
        <f>IF(BC8="n/a","n/a",BC8*(1-BC$41))</f>
        <v>n/a</v>
      </c>
      <c r="BD207" s="54" t="str">
        <f>IF(BD8="n/a","n/a",BD8*(1-BD$41))</f>
        <v>n/a</v>
      </c>
      <c r="BE207" s="54" t="str">
        <f>IF(BE8="n/a","n/a",BE8*(1-BE$41))</f>
        <v>n/a</v>
      </c>
      <c r="BG207" s="777"/>
      <c r="BH207" s="49">
        <v>5010</v>
      </c>
      <c r="BI207" s="49" t="s">
        <v>178</v>
      </c>
      <c r="BJ207" s="54">
        <f>IF(BJ8="n/a","n/a",BJ8*(1-BJ$41))</f>
        <v>4.7742782152230969</v>
      </c>
      <c r="BK207" s="54" t="str">
        <f>IF(BK8="n/a","n/a",BK8*(1-BK$41))</f>
        <v>n/a</v>
      </c>
      <c r="BL207" s="54">
        <f>IF(BL8="n/a","n/a",BL8*(1-BL$41))</f>
        <v>5.1027104136947221</v>
      </c>
      <c r="BM207" s="54">
        <f>IF(BM8="n/a","n/a",BM8*(1-BM$41))</f>
        <v>5.1027104136947221</v>
      </c>
      <c r="BO207" s="777"/>
      <c r="BP207" s="49">
        <v>5010</v>
      </c>
      <c r="BQ207" s="49" t="s">
        <v>178</v>
      </c>
      <c r="BR207" s="54">
        <f>IF(BR8="n/a","n/a",BR8*(1-BR$41))</f>
        <v>148.4462189138894</v>
      </c>
      <c r="BS207" s="54">
        <f>IF(BS8="n/a","n/a",BS8*(1-BS$41))</f>
        <v>125.52895230013081</v>
      </c>
      <c r="BT207" s="54">
        <f>IF(BT8="n/a","n/a",BT8*(1-BT$41))</f>
        <v>137.75742436858172</v>
      </c>
      <c r="BU207" s="54">
        <f>IF(BU8="n/a","n/a",BU8*(1-BU$41))</f>
        <v>137.75742436858172</v>
      </c>
    </row>
    <row r="208" spans="1:73" s="9" customFormat="1" x14ac:dyDescent="0.25">
      <c r="A208" s="777"/>
      <c r="B208" s="49">
        <v>5040</v>
      </c>
      <c r="C208" s="49" t="s">
        <v>179</v>
      </c>
      <c r="D208" s="54">
        <v>0</v>
      </c>
      <c r="E208" s="54">
        <v>0</v>
      </c>
      <c r="F208" s="54">
        <v>0</v>
      </c>
      <c r="G208" s="54">
        <v>0</v>
      </c>
      <c r="H208" s="65" t="s">
        <v>4037</v>
      </c>
      <c r="K208" s="777"/>
      <c r="L208" s="49">
        <v>5040</v>
      </c>
      <c r="M208" s="49" t="s">
        <v>179</v>
      </c>
      <c r="N208" s="54">
        <v>0</v>
      </c>
      <c r="O208" s="54">
        <v>0</v>
      </c>
      <c r="P208" s="54">
        <v>0</v>
      </c>
      <c r="Q208" s="54">
        <v>0</v>
      </c>
      <c r="S208" s="777"/>
      <c r="T208" s="49">
        <v>5040</v>
      </c>
      <c r="U208" s="49" t="s">
        <v>179</v>
      </c>
      <c r="V208" s="54">
        <v>0</v>
      </c>
      <c r="W208" s="54">
        <v>0</v>
      </c>
      <c r="X208" s="54">
        <v>0</v>
      </c>
      <c r="Y208" s="54">
        <v>0</v>
      </c>
      <c r="AA208" s="777"/>
      <c r="AB208" s="49">
        <v>5040</v>
      </c>
      <c r="AC208" s="49" t="s">
        <v>179</v>
      </c>
      <c r="AD208" s="54">
        <v>0</v>
      </c>
      <c r="AE208" s="54">
        <v>1</v>
      </c>
      <c r="AF208" s="54">
        <v>2</v>
      </c>
      <c r="AG208" s="126">
        <f t="shared" si="116"/>
        <v>2</v>
      </c>
      <c r="AI208" s="777"/>
      <c r="AJ208" s="49">
        <v>5040</v>
      </c>
      <c r="AK208" s="49" t="s">
        <v>179</v>
      </c>
      <c r="AL208" s="54">
        <v>0</v>
      </c>
      <c r="AM208" s="54">
        <v>0</v>
      </c>
      <c r="AN208" s="54">
        <v>0</v>
      </c>
      <c r="AO208" s="54">
        <v>0</v>
      </c>
      <c r="AQ208" s="777"/>
      <c r="AR208" s="49">
        <v>5040</v>
      </c>
      <c r="AS208" s="49" t="s">
        <v>179</v>
      </c>
      <c r="AT208" s="54">
        <v>0</v>
      </c>
      <c r="AU208" s="54">
        <v>0</v>
      </c>
      <c r="AV208" s="54">
        <v>0</v>
      </c>
      <c r="AW208" s="54">
        <v>0</v>
      </c>
      <c r="AY208" s="777"/>
      <c r="AZ208" s="49">
        <v>5040</v>
      </c>
      <c r="BA208" s="49" t="s">
        <v>179</v>
      </c>
      <c r="BB208" s="54">
        <v>0</v>
      </c>
      <c r="BC208" s="54">
        <v>0</v>
      </c>
      <c r="BD208" s="54">
        <v>0</v>
      </c>
      <c r="BE208" s="54">
        <v>0</v>
      </c>
      <c r="BG208" s="777"/>
      <c r="BH208" s="49">
        <v>5040</v>
      </c>
      <c r="BI208" s="49" t="s">
        <v>179</v>
      </c>
      <c r="BJ208" s="54">
        <v>0</v>
      </c>
      <c r="BK208" s="54">
        <v>0</v>
      </c>
      <c r="BL208" s="54">
        <v>0</v>
      </c>
      <c r="BM208" s="54">
        <v>0</v>
      </c>
      <c r="BO208" s="777"/>
      <c r="BP208" s="49">
        <v>5040</v>
      </c>
      <c r="BQ208" s="49" t="s">
        <v>179</v>
      </c>
      <c r="BR208" s="54">
        <v>0</v>
      </c>
      <c r="BS208" s="54">
        <v>0</v>
      </c>
      <c r="BT208" s="54">
        <v>0</v>
      </c>
      <c r="BU208" s="54">
        <v>0</v>
      </c>
    </row>
    <row r="209" spans="1:73" s="9" customFormat="1" x14ac:dyDescent="0.25">
      <c r="A209" s="777"/>
      <c r="B209" s="49">
        <v>7734</v>
      </c>
      <c r="C209" s="49" t="s">
        <v>180</v>
      </c>
      <c r="D209" s="54" t="str">
        <f t="shared" ref="D209:G210" si="118">IF(D10="n/a","n/a",IF(D$70="n/a","n/a",D10*D$70*(1-D$41)))</f>
        <v>n/a</v>
      </c>
      <c r="E209" s="54" t="str">
        <f t="shared" si="118"/>
        <v>n/a</v>
      </c>
      <c r="F209" s="54" t="str">
        <f t="shared" si="118"/>
        <v>n/a</v>
      </c>
      <c r="G209" s="54">
        <f t="shared" si="118"/>
        <v>1.4236562722843868</v>
      </c>
      <c r="H209" s="127" t="s">
        <v>4039</v>
      </c>
      <c r="K209" s="777"/>
      <c r="L209" s="49">
        <v>7734</v>
      </c>
      <c r="M209" s="49" t="s">
        <v>180</v>
      </c>
      <c r="N209" s="54">
        <f t="shared" ref="N209:Q210" si="119">IF(N10="n/a","n/a",IF(N$70="n/a","n/a",N10*N$70*(1-N$41)))</f>
        <v>8.060459854887073</v>
      </c>
      <c r="O209" s="54">
        <f t="shared" si="119"/>
        <v>7.9375361327751568</v>
      </c>
      <c r="P209" s="54">
        <f t="shared" si="119"/>
        <v>3.7821718203327772</v>
      </c>
      <c r="Q209" s="54">
        <f t="shared" si="119"/>
        <v>3.7821718203327772</v>
      </c>
      <c r="S209" s="777"/>
      <c r="T209" s="49">
        <v>7734</v>
      </c>
      <c r="U209" s="49" t="s">
        <v>180</v>
      </c>
      <c r="V209" s="54" t="str">
        <f t="shared" ref="V209:Y210" si="120">IF(V10="n/a","n/a",IF(V$70="n/a","n/a",V10*V$70*(1-V$41)))</f>
        <v>n/a</v>
      </c>
      <c r="W209" s="54" t="str">
        <f t="shared" si="120"/>
        <v>n/a</v>
      </c>
      <c r="X209" s="54" t="str">
        <f t="shared" si="120"/>
        <v>n/a</v>
      </c>
      <c r="Y209" s="54" t="str">
        <f t="shared" si="120"/>
        <v>n/a</v>
      </c>
      <c r="AA209" s="777"/>
      <c r="AB209" s="49">
        <v>7734</v>
      </c>
      <c r="AC209" s="49" t="s">
        <v>180</v>
      </c>
      <c r="AD209" s="54">
        <f>IF(AD10="n/a","n/a",IF(AD$73="n/a","n/a",AD10*AD$73*(1-AD$41)))</f>
        <v>0.31405041881443335</v>
      </c>
      <c r="AE209" s="54">
        <f t="shared" ref="AE209:AF209" si="121">IF(AE10="n/a","n/a",IF(AE$73="n/a","n/a",AE10*AE$73*(1-AE$41)))</f>
        <v>0.48325942737430116</v>
      </c>
      <c r="AF209" s="54">
        <f t="shared" si="121"/>
        <v>1.2259850238257317</v>
      </c>
      <c r="AG209" s="126">
        <f t="shared" si="116"/>
        <v>1.2259850238257317</v>
      </c>
      <c r="AI209" s="777"/>
      <c r="AJ209" s="49">
        <v>7734</v>
      </c>
      <c r="AK209" s="49" t="s">
        <v>180</v>
      </c>
      <c r="AL209" s="54" t="str">
        <f t="shared" ref="AL209:AO210" si="122">IF(AL10="n/a","n/a",IF(AL$70="n/a","n/a",AL10*AL$70*(1-AL$41)))</f>
        <v>n/a</v>
      </c>
      <c r="AM209" s="54" t="str">
        <f t="shared" si="122"/>
        <v>n/a</v>
      </c>
      <c r="AN209" s="54" t="str">
        <f t="shared" si="122"/>
        <v>n/a</v>
      </c>
      <c r="AO209" s="54" t="str">
        <f t="shared" si="122"/>
        <v>n/a</v>
      </c>
      <c r="AQ209" s="777"/>
      <c r="AR209" s="49">
        <v>7734</v>
      </c>
      <c r="AS209" s="49" t="s">
        <v>180</v>
      </c>
      <c r="AT209" s="54" t="str">
        <f>IF(AT10="n/a","n/a",IF(AT$70="n/a","n/a",AT10*AT$70*(1-AT$41)))</f>
        <v>n/a</v>
      </c>
      <c r="AU209" s="357">
        <f>IF(AU10="n/a","n/a",IF(AU$70="n/a","n/a",AU10*AW$70*(1-AU$41)))</f>
        <v>3.0522935358605738</v>
      </c>
      <c r="AV209" s="54">
        <f>IF(AV10="n/a","n/a",IF(AV$70="n/a","n/a",AV10*AV$70*(1-AV$41)))</f>
        <v>6.6226560224319169</v>
      </c>
      <c r="AW209" s="54">
        <f>IF(AW10="n/a","n/a",IF(AW$70="n/a","n/a",AW10*AW$70*(1-AW$41)))</f>
        <v>6.6226560224319169</v>
      </c>
      <c r="AY209" s="777"/>
      <c r="AZ209" s="49">
        <v>7734</v>
      </c>
      <c r="BA209" s="49" t="s">
        <v>180</v>
      </c>
      <c r="BB209" s="54" t="str">
        <f t="shared" ref="BB209:BE210" si="123">IF(BB10="n/a","n/a",IF(BB$70="n/a","n/a",BB10*BB$70*(1-BB$41)))</f>
        <v>n/a</v>
      </c>
      <c r="BC209" s="54" t="str">
        <f t="shared" si="123"/>
        <v>n/a</v>
      </c>
      <c r="BD209" s="54" t="str">
        <f t="shared" si="123"/>
        <v>n/a</v>
      </c>
      <c r="BE209" s="54" t="str">
        <f t="shared" si="123"/>
        <v>n/a</v>
      </c>
      <c r="BG209" s="777"/>
      <c r="BH209" s="49">
        <v>7734</v>
      </c>
      <c r="BI209" s="49" t="s">
        <v>180</v>
      </c>
      <c r="BJ209" s="54">
        <f t="shared" ref="BJ209:BM210" si="124">IF(BJ10="n/a","n/a",IF(BJ$70="n/a","n/a",BJ10*BJ$70*(1-BJ$41)))</f>
        <v>2.9060823918749285E-2</v>
      </c>
      <c r="BK209" s="54" t="str">
        <f t="shared" si="124"/>
        <v>n/a</v>
      </c>
      <c r="BL209" s="54">
        <f t="shared" si="124"/>
        <v>0.11027468477532798</v>
      </c>
      <c r="BM209" s="54">
        <f t="shared" si="124"/>
        <v>0.11027468477532798</v>
      </c>
      <c r="BO209" s="777"/>
      <c r="BP209" s="49">
        <v>7734</v>
      </c>
      <c r="BQ209" s="49" t="s">
        <v>180</v>
      </c>
      <c r="BR209" s="54" t="str">
        <f t="shared" ref="BR209:BU210" si="125">IF(BR10="n/a","n/a",IF(BR$70="n/a","n/a",BR10*BR$70*(1-BR$41)))</f>
        <v>n/a</v>
      </c>
      <c r="BS209" s="54">
        <f t="shared" si="125"/>
        <v>5.2933895548247936</v>
      </c>
      <c r="BT209" s="54">
        <f t="shared" si="125"/>
        <v>3.8441561056221554</v>
      </c>
      <c r="BU209" s="54">
        <f t="shared" si="125"/>
        <v>3.8441561056221554</v>
      </c>
    </row>
    <row r="210" spans="1:73" s="9" customFormat="1" x14ac:dyDescent="0.25">
      <c r="A210" s="777" t="s">
        <v>176</v>
      </c>
      <c r="B210" s="49">
        <v>5222</v>
      </c>
      <c r="C210" s="49" t="s">
        <v>181</v>
      </c>
      <c r="D210" s="54" t="str">
        <f t="shared" si="118"/>
        <v>n/a</v>
      </c>
      <c r="E210" s="54" t="str">
        <f t="shared" si="118"/>
        <v>n/a</v>
      </c>
      <c r="F210" s="54" t="str">
        <f t="shared" si="118"/>
        <v>n/a</v>
      </c>
      <c r="G210" s="54">
        <f t="shared" si="118"/>
        <v>50.763174696265885</v>
      </c>
      <c r="H210" s="127" t="s">
        <v>4039</v>
      </c>
      <c r="K210" s="777" t="s">
        <v>176</v>
      </c>
      <c r="L210" s="49">
        <v>5222</v>
      </c>
      <c r="M210" s="49" t="s">
        <v>181</v>
      </c>
      <c r="N210" s="54">
        <f t="shared" si="119"/>
        <v>20.29407253481466</v>
      </c>
      <c r="O210" s="54">
        <f t="shared" si="119"/>
        <v>14.157913152632908</v>
      </c>
      <c r="P210" s="54">
        <f t="shared" si="119"/>
        <v>7.9837210964388508</v>
      </c>
      <c r="Q210" s="54">
        <f t="shared" si="119"/>
        <v>7.9837210964388508</v>
      </c>
      <c r="S210" s="777" t="s">
        <v>176</v>
      </c>
      <c r="T210" s="49">
        <v>5222</v>
      </c>
      <c r="U210" s="49" t="s">
        <v>181</v>
      </c>
      <c r="V210" s="54" t="str">
        <f t="shared" si="120"/>
        <v>n/a</v>
      </c>
      <c r="W210" s="54" t="str">
        <f t="shared" si="120"/>
        <v>n/a</v>
      </c>
      <c r="X210" s="54" t="str">
        <f t="shared" si="120"/>
        <v>n/a</v>
      </c>
      <c r="Y210" s="54" t="str">
        <f t="shared" si="120"/>
        <v>n/a</v>
      </c>
      <c r="AA210" s="777" t="s">
        <v>176</v>
      </c>
      <c r="AB210" s="49">
        <v>5222</v>
      </c>
      <c r="AC210" s="49" t="s">
        <v>181</v>
      </c>
      <c r="AD210" s="54">
        <f>IF(AD11="n/a","n/a",IF(AD$73="n/a","n/a",AD11*AD$73*(1-AD$41)))</f>
        <v>0.49182506443299012</v>
      </c>
      <c r="AE210" s="54">
        <f t="shared" ref="AE210:AF210" si="126">IF(AE11="n/a","n/a",IF(AE$73="n/a","n/a",AE11*AE$73*(1-AE$41)))</f>
        <v>0.78691777234636795</v>
      </c>
      <c r="AF210" s="54">
        <f t="shared" si="126"/>
        <v>1.7656419332879507</v>
      </c>
      <c r="AG210" s="126">
        <f t="shared" si="116"/>
        <v>1.7656419332879507</v>
      </c>
      <c r="AI210" s="777" t="s">
        <v>176</v>
      </c>
      <c r="AJ210" s="49">
        <v>5222</v>
      </c>
      <c r="AK210" s="49" t="s">
        <v>181</v>
      </c>
      <c r="AL210" s="54" t="str">
        <f t="shared" si="122"/>
        <v>n/a</v>
      </c>
      <c r="AM210" s="54" t="str">
        <f t="shared" si="122"/>
        <v>n/a</v>
      </c>
      <c r="AN210" s="54" t="str">
        <f t="shared" si="122"/>
        <v>n/a</v>
      </c>
      <c r="AO210" s="54" t="str">
        <f t="shared" si="122"/>
        <v>n/a</v>
      </c>
      <c r="AQ210" s="777" t="s">
        <v>176</v>
      </c>
      <c r="AR210" s="49">
        <v>5222</v>
      </c>
      <c r="AS210" s="49" t="s">
        <v>181</v>
      </c>
      <c r="AT210" s="54" t="str">
        <f>IF(AT11="n/a","n/a",IF(AT$70="n/a","n/a",AT11*AT$70*(1-AT$41)))</f>
        <v>n/a</v>
      </c>
      <c r="AU210" s="357">
        <f>IF(AU11="n/a","n/a",IF(AU$70="n/a","n/a",AU11*AW$70*(1-AU$41)))</f>
        <v>4.8727017314373668</v>
      </c>
      <c r="AV210" s="54">
        <f>IF(AV11="n/a","n/a",IF(AV$70="n/a","n/a",AV11*AV$70*(1-AV$41)))</f>
        <v>10.569817034584695</v>
      </c>
      <c r="AW210" s="54">
        <f>IF(AW11="n/a","n/a",IF(AW$70="n/a","n/a",AW11*AW$70*(1-AW$41)))</f>
        <v>10.569817034584695</v>
      </c>
      <c r="AY210" s="777" t="s">
        <v>176</v>
      </c>
      <c r="AZ210" s="49">
        <v>5222</v>
      </c>
      <c r="BA210" s="49" t="s">
        <v>181</v>
      </c>
      <c r="BB210" s="54" t="str">
        <f t="shared" si="123"/>
        <v>n/a</v>
      </c>
      <c r="BC210" s="54" t="str">
        <f t="shared" si="123"/>
        <v>n/a</v>
      </c>
      <c r="BD210" s="54" t="str">
        <f t="shared" si="123"/>
        <v>n/a</v>
      </c>
      <c r="BE210" s="54" t="str">
        <f t="shared" si="123"/>
        <v>n/a</v>
      </c>
      <c r="BG210" s="777" t="s">
        <v>176</v>
      </c>
      <c r="BH210" s="49">
        <v>5222</v>
      </c>
      <c r="BI210" s="49" t="s">
        <v>181</v>
      </c>
      <c r="BJ210" s="54">
        <f t="shared" si="124"/>
        <v>7.8090585415953431</v>
      </c>
      <c r="BK210" s="54" t="str">
        <f t="shared" si="124"/>
        <v>n/a</v>
      </c>
      <c r="BL210" s="54">
        <f t="shared" si="124"/>
        <v>20.581266167613485</v>
      </c>
      <c r="BM210" s="54">
        <f t="shared" si="124"/>
        <v>20.581266167613485</v>
      </c>
      <c r="BO210" s="777" t="s">
        <v>176</v>
      </c>
      <c r="BP210" s="49">
        <v>5222</v>
      </c>
      <c r="BQ210" s="49" t="s">
        <v>181</v>
      </c>
      <c r="BR210" s="54">
        <f t="shared" si="125"/>
        <v>105.08503732750495</v>
      </c>
      <c r="BS210" s="54">
        <f t="shared" si="125"/>
        <v>123.29588288102929</v>
      </c>
      <c r="BT210" s="54">
        <f t="shared" si="125"/>
        <v>110.61380751668206</v>
      </c>
      <c r="BU210" s="54">
        <f t="shared" si="125"/>
        <v>110.61380751668206</v>
      </c>
    </row>
    <row r="211" spans="1:73" s="9" customFormat="1" x14ac:dyDescent="0.25">
      <c r="A211" s="777"/>
      <c r="B211" s="49">
        <v>5224</v>
      </c>
      <c r="C211" s="49" t="s">
        <v>182</v>
      </c>
      <c r="D211" s="54" t="str">
        <f>IF(D12="n/a","n/a",IF(D$70="n/a","n/a",D12*D$70*(1-D$41)*D$79))</f>
        <v>n/a</v>
      </c>
      <c r="E211" s="54" t="str">
        <f>IF(E12="n/a","n/a",IF(E$70="n/a","n/a",E12*E$70*(1-E$41)*E$79))</f>
        <v>n/a</v>
      </c>
      <c r="F211" s="54" t="str">
        <f>IF(F12="n/a","n/a",IF(F$70="n/a","n/a",F12*F$70*(1-F$41)*F$79))</f>
        <v>n/a</v>
      </c>
      <c r="G211" s="54">
        <f>IF(G12="n/a","n/a",IF(G$70="n/a","n/a",G12*G$70*(1-G$41)*G$79))</f>
        <v>36.193035608367929</v>
      </c>
      <c r="H211" s="127" t="s">
        <v>4040</v>
      </c>
      <c r="K211" s="777"/>
      <c r="L211" s="49">
        <v>5224</v>
      </c>
      <c r="M211" s="49" t="s">
        <v>182</v>
      </c>
      <c r="N211" s="54">
        <f>IF(N12="n/a","n/a",IF(N$70="n/a","n/a",N12*N$70*(1-N$41)*N$79))</f>
        <v>3.3320124157240558</v>
      </c>
      <c r="O211" s="54">
        <f>IF(O12="n/a","n/a",IF(O$70="n/a","n/a",O12*O$70*(1-O$41)*O$79))</f>
        <v>2.1646584257482151</v>
      </c>
      <c r="P211" s="54">
        <f>IF(P12="n/a","n/a",IF(P$70="n/a","n/a",P12*P$70*(1-P$41)*P$79))</f>
        <v>1.4603893791145879</v>
      </c>
      <c r="Q211" s="54">
        <f>IF(Q12="n/a","n/a",IF(Q$70="n/a","n/a",Q12*Q$70*(1-Q$41)*Q$79))</f>
        <v>1.4603893791145879</v>
      </c>
      <c r="S211" s="777"/>
      <c r="T211" s="49">
        <v>5224</v>
      </c>
      <c r="U211" s="49" t="s">
        <v>182</v>
      </c>
      <c r="V211" s="54" t="str">
        <f>IF(V12="n/a","n/a",IF(V$70="n/a","n/a",V12*V$70*(1-V$41)*V$79))</f>
        <v>n/a</v>
      </c>
      <c r="W211" s="54" t="str">
        <f>IF(W12="n/a","n/a",IF(W$70="n/a","n/a",W12*W$70*(1-W$41)*W$79))</f>
        <v>n/a</v>
      </c>
      <c r="X211" s="54" t="str">
        <f>IF(X12="n/a","n/a",IF(X$70="n/a","n/a",X12*X$70*(1-X$41)*X$79))</f>
        <v>n/a</v>
      </c>
      <c r="Y211" s="54" t="str">
        <f>IF(Y12="n/a","n/a",IF(Y$70="n/a","n/a",Y12*Y$70*(1-Y$41)*Y$79))</f>
        <v>n/a</v>
      </c>
      <c r="AA211" s="777"/>
      <c r="AB211" s="49">
        <v>5224</v>
      </c>
      <c r="AC211" s="49" t="s">
        <v>182</v>
      </c>
      <c r="AD211" s="54">
        <f>IF(AD12="n/a","n/a",IF(AD$73="n/a","n/a",AD12*AD$73*(1-AD$41)*AD$79))</f>
        <v>0.10691849226804134</v>
      </c>
      <c r="AE211" s="54">
        <f t="shared" ref="AE211:AF211" si="127">IF(AE12="n/a","n/a",IF(AE$73="n/a","n/a",AE12*AE$73*(1-AE$41)*AE$79))</f>
        <v>0.15648131983240207</v>
      </c>
      <c r="AF211" s="54">
        <f t="shared" si="127"/>
        <v>0.3445609257998638</v>
      </c>
      <c r="AG211" s="126">
        <f t="shared" si="116"/>
        <v>0.3445609257998638</v>
      </c>
      <c r="AI211" s="777"/>
      <c r="AJ211" s="49">
        <v>5224</v>
      </c>
      <c r="AK211" s="49" t="s">
        <v>182</v>
      </c>
      <c r="AL211" s="54">
        <f>IF(AL12="n/a","n/a",IF(AL$70="n/a","n/a",AL12*AL$70*(1-AL$41)*AL$79))</f>
        <v>76.771102514433238</v>
      </c>
      <c r="AM211" s="54">
        <f>IF(AM12="n/a","n/a",IF(AM$70="n/a","n/a",AM12*AM$70*(1-AM$41)*AM$79))</f>
        <v>102.95060333446487</v>
      </c>
      <c r="AN211" s="54">
        <f>IF(AN12="n/a","n/a",IF(AN$70="n/a","n/a",AN12*AN$70*(1-AN$41)*AN$79))</f>
        <v>72.749092980568619</v>
      </c>
      <c r="AO211" s="54">
        <f>IF(AO12="n/a","n/a",IF(AO$70="n/a","n/a",AO12*AO$70*(1-AO$41)*AO$79))</f>
        <v>72.749092980568619</v>
      </c>
      <c r="AQ211" s="777"/>
      <c r="AR211" s="49">
        <v>5224</v>
      </c>
      <c r="AS211" s="49" t="s">
        <v>182</v>
      </c>
      <c r="AT211" s="54" t="str">
        <f>IF(AT12="n/a","n/a",IF(AT$70="n/a","n/a",AT12*AT$70*(1-AT$41)*AT$79))</f>
        <v>n/a</v>
      </c>
      <c r="AU211" s="357">
        <f>IF(AU12="n/a","n/a",IF(AU$70="n/a","n/a",AU12*AW$70*(1-AU$41)*AU$79))</f>
        <v>3.1101292819125508</v>
      </c>
      <c r="AV211" s="54">
        <f>IF(AV12="n/a","n/a",IF(AV$70="n/a","n/a",AV12*AV$70*(1-AV$41)*AV$79))</f>
        <v>9.4196926464009074</v>
      </c>
      <c r="AW211" s="54">
        <f>IF(AW12="n/a","n/a",IF(AW$70="n/a","n/a",AW12*AW$70*(1-AW$41)*AW$79))</f>
        <v>9.4196926464009074</v>
      </c>
      <c r="AY211" s="777"/>
      <c r="AZ211" s="49">
        <v>5224</v>
      </c>
      <c r="BA211" s="49" t="s">
        <v>182</v>
      </c>
      <c r="BB211" s="54" t="str">
        <f>IF(BB12="n/a","n/a",IF(BB$70="n/a","n/a",BB12*BB$70*(1-BB$41)*BB$79))</f>
        <v>n/a</v>
      </c>
      <c r="BC211" s="54" t="str">
        <f>IF(BC12="n/a","n/a",IF(BC$70="n/a","n/a",BC12*BC$70*(1-BC$41)*BC$79))</f>
        <v>n/a</v>
      </c>
      <c r="BD211" s="54" t="str">
        <f>IF(BD12="n/a","n/a",IF(BD$70="n/a","n/a",BD12*BD$70*(1-BD$41)*BD$79))</f>
        <v>n/a</v>
      </c>
      <c r="BE211" s="54" t="str">
        <f>IF(BE12="n/a","n/a",IF(BE$70="n/a","n/a",BE12*BE$70*(1-BE$41)*BE$79))</f>
        <v>n/a</v>
      </c>
      <c r="BG211" s="777"/>
      <c r="BH211" s="49">
        <v>5224</v>
      </c>
      <c r="BI211" s="49" t="s">
        <v>182</v>
      </c>
      <c r="BJ211" s="54">
        <f>IF(BJ12="n/a","n/a",IF(BJ$70="n/a","n/a",BJ12*BJ$70*(1-BJ$41)*BJ$79))</f>
        <v>2.2812746776218189</v>
      </c>
      <c r="BK211" s="54" t="str">
        <f>IF(BK12="n/a","n/a",IF(BK$70="n/a","n/a",BK12*BK$70*(1-BK$41)*BK$79))</f>
        <v>n/a</v>
      </c>
      <c r="BL211" s="54">
        <f>IF(BL12="n/a","n/a",IF(BL$70="n/a","n/a",BL12*BL$70*(1-BL$41)*BL$79))</f>
        <v>4.7418114453391027</v>
      </c>
      <c r="BM211" s="54">
        <f>IF(BM12="n/a","n/a",IF(BM$70="n/a","n/a",BM12*BM$70*(1-BM$41)*BM$79))</f>
        <v>4.7418114453391027</v>
      </c>
      <c r="BO211" s="777"/>
      <c r="BP211" s="49">
        <v>5224</v>
      </c>
      <c r="BQ211" s="49" t="s">
        <v>182</v>
      </c>
      <c r="BR211" s="54">
        <f>IF(BR12="n/a","n/a",IF(BR$70="n/a","n/a",BR12*BR$70*(1-BR$41)*BR$79))</f>
        <v>14.018716582219369</v>
      </c>
      <c r="BS211" s="54">
        <f>IF(BS12="n/a","n/a",IF(BS$70="n/a","n/a",BS12*BS$70*(1-BS$41)*BS$79))</f>
        <v>14.586003432949623</v>
      </c>
      <c r="BT211" s="54">
        <f>IF(BT12="n/a","n/a",IF(BT$70="n/a","n/a",BT12*BT$70*(1-BT$41)*BT$79))</f>
        <v>13.813980063903486</v>
      </c>
      <c r="BU211" s="54">
        <f>IF(BU12="n/a","n/a",IF(BU$70="n/a","n/a",BU12*BU$70*(1-BU$41)*BU$79))</f>
        <v>13.813980063903486</v>
      </c>
    </row>
    <row r="212" spans="1:73" s="9" customFormat="1" x14ac:dyDescent="0.25">
      <c r="A212" s="777"/>
      <c r="B212" s="49">
        <v>5210</v>
      </c>
      <c r="C212" s="49" t="s">
        <v>183</v>
      </c>
      <c r="D212" s="54" t="str">
        <f>IF(D13="n/a","n/a",IF(D$70="n/a","n/a",D13*D$70*(1-D$41)*D$83))</f>
        <v>n/a</v>
      </c>
      <c r="E212" s="54" t="str">
        <f>IF(E13="n/a","n/a",IF(E$70="n/a","n/a",E13*E$70*(1-E$41)*E$83))</f>
        <v>n/a</v>
      </c>
      <c r="F212" s="54" t="str">
        <f>IF(F13="n/a","n/a",IF(F$70="n/a","n/a",F13*F$70*(1-F$41)*F$83))</f>
        <v>n/a</v>
      </c>
      <c r="G212" s="54">
        <f>IF(G13="n/a","n/a",IF(G$70="n/a","n/a",G13*G$70*(1-G$41)*G$83))</f>
        <v>27.534941918973132</v>
      </c>
      <c r="H212" s="127" t="s">
        <v>4041</v>
      </c>
      <c r="K212" s="777"/>
      <c r="L212" s="49">
        <v>5210</v>
      </c>
      <c r="M212" s="49" t="s">
        <v>183</v>
      </c>
      <c r="N212" s="54">
        <f>IF(N13="n/a","n/a",IF(N$70="n/a","n/a",N13*N$70*(1-N$41)*N$83))</f>
        <v>5.4486907398957314</v>
      </c>
      <c r="O212" s="54">
        <f>IF(O13="n/a","n/a",IF(O$70="n/a","n/a",O13*O$70*(1-O$41)*O$83))</f>
        <v>6.2235636884130061</v>
      </c>
      <c r="P212" s="54">
        <f>IF(P13="n/a","n/a",IF(P$70="n/a","n/a",P13*P$70*(1-P$41)*P$83))</f>
        <v>3.1624810323580599</v>
      </c>
      <c r="Q212" s="54">
        <f>IF(Q13="n/a","n/a",IF(Q$70="n/a","n/a",Q13*Q$70*(1-Q$41)*Q$83))</f>
        <v>3.1624810323580599</v>
      </c>
      <c r="S212" s="777"/>
      <c r="T212" s="49">
        <v>5210</v>
      </c>
      <c r="U212" s="49" t="s">
        <v>183</v>
      </c>
      <c r="V212" s="54" t="str">
        <f>IF(V13="n/a","n/a",IF(V$70="n/a","n/a",V13*V$70*(1-V$41)*V$83))</f>
        <v>n/a</v>
      </c>
      <c r="W212" s="54" t="str">
        <f>IF(W13="n/a","n/a",IF(W$70="n/a","n/a",W13*W$70*(1-W$41)*W$83))</f>
        <v>n/a</v>
      </c>
      <c r="X212" s="54" t="str">
        <f>IF(X13="n/a","n/a",IF(X$70="n/a","n/a",X13*X$70*(1-X$41)*X$83))</f>
        <v>n/a</v>
      </c>
      <c r="Y212" s="54" t="str">
        <f>IF(Y13="n/a","n/a",IF(Y$70="n/a","n/a",Y13*Y$70*(1-Y$41)*Y$83))</f>
        <v>n/a</v>
      </c>
      <c r="AA212" s="777"/>
      <c r="AB212" s="49">
        <v>5210</v>
      </c>
      <c r="AC212" s="49" t="s">
        <v>183</v>
      </c>
      <c r="AD212" s="54">
        <f>IF(AD13="n/a","n/a",IF(AD$73="n/a","n/a",AD13*AD$73*(1-AD$41)*AD$82))</f>
        <v>0.21021262886597958</v>
      </c>
      <c r="AE212" s="54">
        <f t="shared" ref="AE212:AF212" si="128">IF(AE13="n/a","n/a",IF(AE$73="n/a","n/a",AE13*AE$73*(1-AE$41)*AE$82))</f>
        <v>0.32875174581005545</v>
      </c>
      <c r="AF212" s="54">
        <f t="shared" si="128"/>
        <v>0.56060993873383247</v>
      </c>
      <c r="AG212" s="126">
        <f t="shared" si="116"/>
        <v>0.56060993873383247</v>
      </c>
      <c r="AI212" s="777"/>
      <c r="AJ212" s="49">
        <v>5210</v>
      </c>
      <c r="AK212" s="49" t="s">
        <v>183</v>
      </c>
      <c r="AL212" s="54">
        <f>IF(AL13="n/a","n/a",IF(AL$70="n/a","n/a",AL13*AL$70*(1-AL$41)*AL$83))</f>
        <v>102.63636654517489</v>
      </c>
      <c r="AM212" s="54">
        <f>IF(AM13="n/a","n/a",IF(AM$70="n/a","n/a",AM13*AM$70*(1-AM$41)*AM$83))</f>
        <v>138.87530366445634</v>
      </c>
      <c r="AN212" s="54">
        <f>IF(AN13="n/a","n/a",IF(AN$70="n/a","n/a",AN13*AN$70*(1-AN$41)*AN$83))</f>
        <v>91.847289688417717</v>
      </c>
      <c r="AO212" s="54">
        <f>IF(AO13="n/a","n/a",IF(AO$70="n/a","n/a",AO13*AO$70*(1-AO$41)*AO$83))</f>
        <v>91.847289688417717</v>
      </c>
      <c r="AQ212" s="777"/>
      <c r="AR212" s="49">
        <v>5210</v>
      </c>
      <c r="AS212" s="49" t="s">
        <v>183</v>
      </c>
      <c r="AT212" s="54">
        <f>IF(AT13="n/a","n/a",IF(AT$70="n/a","n/a",AT13*AT$70*(1-AT$41)*AT$83))</f>
        <v>12.861290756311918</v>
      </c>
      <c r="AU212" s="357">
        <f>IF(AU13="n/a","n/a",IF(AU$70="n/a","n/a",AU13*AW$70*(1-AU$41)*AU$83))</f>
        <v>12.618197527870938</v>
      </c>
      <c r="AV212" s="54">
        <f>IF(AV13="n/a","n/a",IF(AV$70="n/a","n/a",AV13*AV$70*(1-AV$41)*AV$83))</f>
        <v>35.29459830008831</v>
      </c>
      <c r="AW212" s="54">
        <f>IF(AW13="n/a","n/a",IF(AW$70="n/a","n/a",AW13*AW$70*(1-AW$41)*AW$83))</f>
        <v>35.29459830008831</v>
      </c>
      <c r="AY212" s="777"/>
      <c r="AZ212" s="49">
        <v>5210</v>
      </c>
      <c r="BA212" s="49" t="s">
        <v>183</v>
      </c>
      <c r="BB212" s="54" t="str">
        <f>IF(BB13="n/a","n/a",IF(BB$70="n/a","n/a",BB13*BB$70*(1-BB$41)*BB$83))</f>
        <v>n/a</v>
      </c>
      <c r="BC212" s="54" t="str">
        <f>IF(BC13="n/a","n/a",IF(BC$70="n/a","n/a",BC13*BC$70*(1-BC$41)*BC$83))</f>
        <v>n/a</v>
      </c>
      <c r="BD212" s="54" t="str">
        <f>IF(BD13="n/a","n/a",IF(BD$70="n/a","n/a",BD13*BD$70*(1-BD$41)*BD$83))</f>
        <v>n/a</v>
      </c>
      <c r="BE212" s="54" t="str">
        <f>IF(BE13="n/a","n/a",IF(BE$70="n/a","n/a",BE13*BE$70*(1-BE$41)*BE$83))</f>
        <v>n/a</v>
      </c>
      <c r="BG212" s="777"/>
      <c r="BH212" s="49">
        <v>5210</v>
      </c>
      <c r="BI212" s="49" t="s">
        <v>183</v>
      </c>
      <c r="BJ212" s="54">
        <f>IF(BJ13="n/a","n/a",IF(BJ$70="n/a","n/a",BJ13*BJ$70*(1-BJ$41)*BJ$83))</f>
        <v>2.7898390961999313</v>
      </c>
      <c r="BK212" s="54" t="str">
        <f>IF(BK13="n/a","n/a",IF(BK$70="n/a","n/a",BK13*BK$70*(1-BK$41)*BK$83))</f>
        <v>n/a</v>
      </c>
      <c r="BL212" s="54">
        <f>IF(BL13="n/a","n/a",IF(BL$70="n/a","n/a",BL13*BL$70*(1-BL$41)*BL$83))</f>
        <v>8.115214302329818</v>
      </c>
      <c r="BM212" s="54">
        <f>IF(BM13="n/a","n/a",IF(BM$70="n/a","n/a",BM13*BM$70*(1-BM$41)*BM$83))</f>
        <v>8.115214302329818</v>
      </c>
      <c r="BO212" s="777"/>
      <c r="BP212" s="49">
        <v>5210</v>
      </c>
      <c r="BQ212" s="49" t="s">
        <v>183</v>
      </c>
      <c r="BR212" s="54">
        <f>IF(BR13="n/a","n/a",IF(BR$70="n/a","n/a",BR13*BR$70*(1-BR$41)*BR$83))</f>
        <v>129.28115769161843</v>
      </c>
      <c r="BS212" s="54">
        <f>IF(BS13="n/a","n/a",IF(BS$70="n/a","n/a",BS13*BS$70*(1-BS$41)*BS$83))</f>
        <v>112.70656619249436</v>
      </c>
      <c r="BT212" s="54">
        <f>IF(BT13="n/a","n/a",IF(BT$70="n/a","n/a",BT13*BT$70*(1-BT$41)*BT$83))</f>
        <v>129.39358074620355</v>
      </c>
      <c r="BU212" s="54">
        <f>IF(BU13="n/a","n/a",IF(BU$70="n/a","n/a",BU13*BU$70*(1-BU$41)*BU$83))</f>
        <v>129.39358074620355</v>
      </c>
    </row>
    <row r="213" spans="1:73" s="9" customFormat="1" x14ac:dyDescent="0.25">
      <c r="A213" s="776" t="s">
        <v>73</v>
      </c>
      <c r="B213" s="776"/>
      <c r="C213" s="776"/>
      <c r="D213" s="128">
        <f>SUM(D206:D212)</f>
        <v>0</v>
      </c>
      <c r="E213" s="128">
        <f>SUM(E206:E212)</f>
        <v>0</v>
      </c>
      <c r="F213" s="128">
        <f>SUM(F206:F212)</f>
        <v>15.094330518697225</v>
      </c>
      <c r="G213" s="128">
        <f>SUM(G206:G212)</f>
        <v>131.00913901458858</v>
      </c>
      <c r="K213" s="776" t="s">
        <v>73</v>
      </c>
      <c r="L213" s="776"/>
      <c r="M213" s="776"/>
      <c r="N213" s="128">
        <f>SUM(N206:N212)</f>
        <v>113.8104333342315</v>
      </c>
      <c r="O213" s="128">
        <f>SUM(O206:O212)</f>
        <v>101.43985440433717</v>
      </c>
      <c r="P213" s="128">
        <f>SUM(P206:P212)</f>
        <v>50.405900228869712</v>
      </c>
      <c r="Q213" s="128">
        <f>SUM(Q206:Q212)</f>
        <v>50.405900228869712</v>
      </c>
      <c r="S213" s="776" t="s">
        <v>73</v>
      </c>
      <c r="T213" s="776"/>
      <c r="U213" s="776"/>
      <c r="V213" s="128">
        <f>SUM(V206:V212)</f>
        <v>0</v>
      </c>
      <c r="W213" s="128">
        <f>SUM(W206:W212)</f>
        <v>0</v>
      </c>
      <c r="X213" s="128">
        <f>SUM(X206:X212)</f>
        <v>0</v>
      </c>
      <c r="Y213" s="128">
        <f>SUM(Y206:Y212)</f>
        <v>0</v>
      </c>
      <c r="AA213" s="776" t="s">
        <v>73</v>
      </c>
      <c r="AB213" s="776"/>
      <c r="AC213" s="776"/>
      <c r="AD213" s="128">
        <f>SUM(AD206:AD212)</f>
        <v>8.5166921713917638</v>
      </c>
      <c r="AE213" s="128">
        <f>SUM(AE206:AE212)</f>
        <v>13.956964036312836</v>
      </c>
      <c r="AF213" s="128">
        <f>SUM(AF206:AF212)</f>
        <v>26.454456092579989</v>
      </c>
      <c r="AG213" s="128">
        <f>SUM(AG206:AG212)</f>
        <v>26.454456092579989</v>
      </c>
      <c r="AI213" s="776" t="s">
        <v>73</v>
      </c>
      <c r="AJ213" s="776"/>
      <c r="AK213" s="776"/>
      <c r="AL213" s="128">
        <f>SUM(AL206:AL212)</f>
        <v>246.40497773475715</v>
      </c>
      <c r="AM213" s="128">
        <f>SUM(AM206:AM212)</f>
        <v>340.76186095548752</v>
      </c>
      <c r="AN213" s="128">
        <f>SUM(AN206:AN212)</f>
        <v>232.06711092729415</v>
      </c>
      <c r="AO213" s="128">
        <f>SUM(AO206:AO212)</f>
        <v>232.06711092729415</v>
      </c>
      <c r="AQ213" s="776" t="s">
        <v>73</v>
      </c>
      <c r="AR213" s="776"/>
      <c r="AS213" s="776"/>
      <c r="AT213" s="128">
        <f>SUM(AT206:AT212)</f>
        <v>25.885898222839351</v>
      </c>
      <c r="AU213" s="128">
        <f>SUM(AU206:AU212)</f>
        <v>32.507117904264589</v>
      </c>
      <c r="AV213" s="128">
        <f>SUM(AV206:AV212)</f>
        <v>95.962914345191493</v>
      </c>
      <c r="AW213" s="128">
        <f>SUM(AW206:AW212)</f>
        <v>95.962914345191493</v>
      </c>
      <c r="AY213" s="776" t="s">
        <v>73</v>
      </c>
      <c r="AZ213" s="776"/>
      <c r="BA213" s="776"/>
      <c r="BB213" s="128">
        <f>SUM(BB206:BB212)</f>
        <v>0</v>
      </c>
      <c r="BC213" s="128">
        <f>SUM(BC206:BC212)</f>
        <v>0</v>
      </c>
      <c r="BD213" s="128">
        <f>SUM(BD206:BD212)</f>
        <v>0</v>
      </c>
      <c r="BE213" s="128">
        <f>SUM(BE206:BE212)</f>
        <v>0</v>
      </c>
      <c r="BG213" s="776" t="s">
        <v>73</v>
      </c>
      <c r="BH213" s="776"/>
      <c r="BI213" s="776"/>
      <c r="BJ213" s="128">
        <f>SUM(BJ206:BJ212)</f>
        <v>17.683511354558938</v>
      </c>
      <c r="BK213" s="128">
        <f>SUM(BK206:BK212)</f>
        <v>0</v>
      </c>
      <c r="BL213" s="128">
        <f>SUM(BL206:BL212)</f>
        <v>38.651277013752456</v>
      </c>
      <c r="BM213" s="128">
        <f>SUM(BM206:BM212)</f>
        <v>38.651277013752456</v>
      </c>
      <c r="BO213" s="776" t="s">
        <v>73</v>
      </c>
      <c r="BP213" s="776"/>
      <c r="BQ213" s="776"/>
      <c r="BR213" s="128">
        <f>SUM(BR206:BR212)</f>
        <v>396.83113051523213</v>
      </c>
      <c r="BS213" s="128">
        <f>SUM(BS206:BS212)</f>
        <v>381.41079436142888</v>
      </c>
      <c r="BT213" s="128">
        <f>SUM(BT206:BT212)</f>
        <v>395.42294880099297</v>
      </c>
      <c r="BU213" s="128">
        <f>SUM(BU206:BU212)</f>
        <v>395.42294880099297</v>
      </c>
    </row>
    <row r="214" spans="1:73" s="9" customFormat="1" x14ac:dyDescent="0.25">
      <c r="AI214" s="51"/>
    </row>
    <row r="215" spans="1:73" s="9" customFormat="1" x14ac:dyDescent="0.25">
      <c r="AI215" s="51"/>
    </row>
    <row r="216" spans="1:73" s="9" customFormat="1" x14ac:dyDescent="0.25">
      <c r="AI216" s="51"/>
    </row>
    <row r="217" spans="1:73" s="9" customFormat="1" x14ac:dyDescent="0.25">
      <c r="AI217" s="51"/>
    </row>
    <row r="218" spans="1:73" s="9" customFormat="1" x14ac:dyDescent="0.25">
      <c r="A218" s="48" t="s">
        <v>186</v>
      </c>
      <c r="B218" s="12" t="s">
        <v>184</v>
      </c>
      <c r="C218" s="12"/>
      <c r="D218" s="12">
        <v>2008</v>
      </c>
      <c r="E218" s="12">
        <v>2009</v>
      </c>
      <c r="F218" s="12">
        <v>2010</v>
      </c>
      <c r="G218" s="162" t="s">
        <v>4201</v>
      </c>
      <c r="H218" s="12" t="s">
        <v>3995</v>
      </c>
      <c r="K218" s="48" t="s">
        <v>186</v>
      </c>
      <c r="L218" s="12" t="s">
        <v>184</v>
      </c>
      <c r="M218" s="12"/>
      <c r="N218" s="12">
        <v>2008</v>
      </c>
      <c r="O218" s="12">
        <v>2009</v>
      </c>
      <c r="P218" s="12">
        <v>2010</v>
      </c>
      <c r="Q218" s="162" t="s">
        <v>4201</v>
      </c>
      <c r="S218" s="48" t="s">
        <v>186</v>
      </c>
      <c r="T218" s="12" t="s">
        <v>184</v>
      </c>
      <c r="U218" s="12"/>
      <c r="V218" s="12">
        <v>2008</v>
      </c>
      <c r="W218" s="12">
        <v>2009</v>
      </c>
      <c r="X218" s="12">
        <v>2010</v>
      </c>
      <c r="Y218" s="162" t="s">
        <v>4201</v>
      </c>
      <c r="AA218" s="48" t="s">
        <v>186</v>
      </c>
      <c r="AB218" s="12" t="s">
        <v>184</v>
      </c>
      <c r="AC218" s="12"/>
      <c r="AD218" s="12">
        <v>2008</v>
      </c>
      <c r="AE218" s="12">
        <v>2009</v>
      </c>
      <c r="AF218" s="12">
        <v>2010</v>
      </c>
      <c r="AG218" s="12" t="s">
        <v>4202</v>
      </c>
      <c r="AI218" s="48" t="s">
        <v>186</v>
      </c>
      <c r="AJ218" s="12" t="s">
        <v>184</v>
      </c>
      <c r="AK218" s="12"/>
      <c r="AL218" s="12">
        <v>2008</v>
      </c>
      <c r="AM218" s="12">
        <v>2009</v>
      </c>
      <c r="AN218" s="12">
        <v>2010</v>
      </c>
      <c r="AO218" s="162" t="s">
        <v>4201</v>
      </c>
      <c r="AQ218" s="48" t="s">
        <v>186</v>
      </c>
      <c r="AR218" s="12" t="s">
        <v>184</v>
      </c>
      <c r="AS218" s="12"/>
      <c r="AT218" s="12">
        <v>2008</v>
      </c>
      <c r="AU218" s="12">
        <v>2009</v>
      </c>
      <c r="AV218" s="203">
        <v>2010</v>
      </c>
      <c r="AW218" s="204" t="s">
        <v>4201</v>
      </c>
      <c r="AY218" s="48" t="s">
        <v>186</v>
      </c>
      <c r="AZ218" s="12" t="s">
        <v>184</v>
      </c>
      <c r="BA218" s="12"/>
      <c r="BB218" s="12">
        <v>2008</v>
      </c>
      <c r="BC218" s="12">
        <v>2009</v>
      </c>
      <c r="BD218" s="203">
        <v>2010</v>
      </c>
      <c r="BE218" s="204" t="s">
        <v>4201</v>
      </c>
      <c r="BG218" s="48" t="s">
        <v>186</v>
      </c>
      <c r="BH218" s="12" t="s">
        <v>184</v>
      </c>
      <c r="BI218" s="12"/>
      <c r="BJ218" s="12">
        <v>2008</v>
      </c>
      <c r="BK218" s="12">
        <v>2009</v>
      </c>
      <c r="BL218" s="203">
        <v>2010</v>
      </c>
      <c r="BM218" s="204" t="s">
        <v>4201</v>
      </c>
      <c r="BO218" s="48" t="s">
        <v>186</v>
      </c>
      <c r="BP218" s="12" t="s">
        <v>184</v>
      </c>
      <c r="BQ218" s="12"/>
      <c r="BR218" s="12">
        <v>2008</v>
      </c>
      <c r="BS218" s="12">
        <v>2009</v>
      </c>
      <c r="BT218" s="203">
        <v>2010</v>
      </c>
      <c r="BU218" s="204" t="s">
        <v>4201</v>
      </c>
    </row>
    <row r="219" spans="1:73" s="9" customFormat="1" x14ac:dyDescent="0.25">
      <c r="A219" s="777" t="s">
        <v>175</v>
      </c>
      <c r="B219" s="49">
        <v>5020</v>
      </c>
      <c r="C219" s="49" t="s">
        <v>177</v>
      </c>
      <c r="D219" s="54">
        <v>0</v>
      </c>
      <c r="E219" s="54">
        <v>0</v>
      </c>
      <c r="F219" s="54">
        <v>0</v>
      </c>
      <c r="G219" s="54">
        <v>0</v>
      </c>
      <c r="H219" s="65" t="s">
        <v>4037</v>
      </c>
      <c r="K219" s="777" t="s">
        <v>175</v>
      </c>
      <c r="L219" s="49">
        <v>5020</v>
      </c>
      <c r="M219" s="49" t="s">
        <v>177</v>
      </c>
      <c r="N219" s="54">
        <v>0</v>
      </c>
      <c r="O219" s="54">
        <v>0</v>
      </c>
      <c r="P219" s="54">
        <v>0</v>
      </c>
      <c r="Q219" s="54">
        <v>0</v>
      </c>
      <c r="S219" s="777" t="s">
        <v>175</v>
      </c>
      <c r="T219" s="49">
        <v>5020</v>
      </c>
      <c r="U219" s="49" t="s">
        <v>177</v>
      </c>
      <c r="V219" s="54">
        <v>0</v>
      </c>
      <c r="W219" s="54">
        <v>0</v>
      </c>
      <c r="X219" s="54">
        <v>0</v>
      </c>
      <c r="Y219" s="54">
        <v>0</v>
      </c>
      <c r="AA219" s="777" t="s">
        <v>175</v>
      </c>
      <c r="AB219" s="49">
        <v>5020</v>
      </c>
      <c r="AC219" s="49" t="s">
        <v>177</v>
      </c>
      <c r="AD219" s="54">
        <v>0</v>
      </c>
      <c r="AE219" s="54">
        <v>1</v>
      </c>
      <c r="AF219" s="54">
        <v>2</v>
      </c>
      <c r="AG219" s="126">
        <f t="shared" ref="AG219:AG225" si="129">IF(AF219="n/a",IF(AE219="n/a",AD219,AE219),AF219)</f>
        <v>2</v>
      </c>
      <c r="AI219" s="777" t="s">
        <v>175</v>
      </c>
      <c r="AJ219" s="49">
        <v>5020</v>
      </c>
      <c r="AK219" s="49" t="s">
        <v>177</v>
      </c>
      <c r="AL219" s="54">
        <v>0</v>
      </c>
      <c r="AM219" s="54">
        <v>0</v>
      </c>
      <c r="AN219" s="54">
        <v>0</v>
      </c>
      <c r="AO219" s="54">
        <v>0</v>
      </c>
      <c r="AQ219" s="777" t="s">
        <v>175</v>
      </c>
      <c r="AR219" s="49">
        <v>5020</v>
      </c>
      <c r="AS219" s="49" t="s">
        <v>177</v>
      </c>
      <c r="AT219" s="54">
        <v>0</v>
      </c>
      <c r="AU219" s="54">
        <v>0</v>
      </c>
      <c r="AV219" s="54">
        <v>0</v>
      </c>
      <c r="AW219" s="54">
        <v>0</v>
      </c>
      <c r="AY219" s="777" t="s">
        <v>175</v>
      </c>
      <c r="AZ219" s="49">
        <v>5020</v>
      </c>
      <c r="BA219" s="49" t="s">
        <v>177</v>
      </c>
      <c r="BB219" s="54">
        <v>0</v>
      </c>
      <c r="BC219" s="54">
        <v>0</v>
      </c>
      <c r="BD219" s="54">
        <v>0</v>
      </c>
      <c r="BE219" s="54">
        <v>0</v>
      </c>
      <c r="BG219" s="777" t="s">
        <v>175</v>
      </c>
      <c r="BH219" s="49">
        <v>5020</v>
      </c>
      <c r="BI219" s="49" t="s">
        <v>177</v>
      </c>
      <c r="BJ219" s="54">
        <v>0</v>
      </c>
      <c r="BK219" s="54">
        <v>0</v>
      </c>
      <c r="BL219" s="54">
        <v>0</v>
      </c>
      <c r="BM219" s="54">
        <v>0</v>
      </c>
      <c r="BO219" s="777" t="s">
        <v>175</v>
      </c>
      <c r="BP219" s="49">
        <v>5020</v>
      </c>
      <c r="BQ219" s="49" t="s">
        <v>177</v>
      </c>
      <c r="BR219" s="54">
        <v>0</v>
      </c>
      <c r="BS219" s="54">
        <v>0</v>
      </c>
      <c r="BT219" s="54">
        <v>0</v>
      </c>
      <c r="BU219" s="54">
        <v>0</v>
      </c>
    </row>
    <row r="220" spans="1:73" s="9" customFormat="1" x14ac:dyDescent="0.25">
      <c r="A220" s="777"/>
      <c r="B220" s="49">
        <v>5010</v>
      </c>
      <c r="C220" s="49" t="s">
        <v>178</v>
      </c>
      <c r="D220" s="54" t="str">
        <f>IF(D21="n/a","n/a",D21*(1-D$41))</f>
        <v>n/a</v>
      </c>
      <c r="E220" s="54" t="str">
        <f>IF(E21="n/a","n/a",E21*(1-E$41))</f>
        <v>n/a</v>
      </c>
      <c r="F220" s="54">
        <f>IF(F21="n/a","n/a",F21*(1-F$41))</f>
        <v>70.738238841978287</v>
      </c>
      <c r="G220" s="54">
        <f>IF(G21="n/a","n/a",G21*(1-G$41))</f>
        <v>70.738238841978287</v>
      </c>
      <c r="H220" s="65" t="s">
        <v>4038</v>
      </c>
      <c r="K220" s="777"/>
      <c r="L220" s="49">
        <v>5010</v>
      </c>
      <c r="M220" s="49" t="s">
        <v>178</v>
      </c>
      <c r="N220" s="54">
        <f>IF(N21="n/a","n/a",N21*(1-N$41))</f>
        <v>742.98144757298314</v>
      </c>
      <c r="O220" s="54">
        <f>IF(O21="n/a","n/a",O21*(1-O$41))</f>
        <v>521.12508030974209</v>
      </c>
      <c r="P220" s="54">
        <f>IF(P21="n/a","n/a",P21*(1-P$41))</f>
        <v>363.13523280055597</v>
      </c>
      <c r="Q220" s="54">
        <f>IF(Q21="n/a","n/a",Q21*(1-Q$41))</f>
        <v>363.13523280055597</v>
      </c>
      <c r="S220" s="777"/>
      <c r="T220" s="49">
        <v>5010</v>
      </c>
      <c r="U220" s="49" t="s">
        <v>178</v>
      </c>
      <c r="V220" s="54" t="str">
        <f>IF(V21="n/a","n/a",V21*(1-V$41))</f>
        <v>n/a</v>
      </c>
      <c r="W220" s="54">
        <f>IF(W21="n/a","n/a",W21*(1-W$41))</f>
        <v>-114.27634803921585</v>
      </c>
      <c r="X220" s="54">
        <f>IF(X21="n/a","n/a",X21*(1-X$41))</f>
        <v>-2.6870611835504539</v>
      </c>
      <c r="Y220" s="54">
        <f>IF(Y21="n/a","n/a",Y21*(1-Y$41))</f>
        <v>-2.6870611835504539</v>
      </c>
      <c r="AA220" s="777"/>
      <c r="AB220" s="49">
        <v>5010</v>
      </c>
      <c r="AC220" s="49" t="s">
        <v>178</v>
      </c>
      <c r="AD220" s="54">
        <f>IF(AD21="n/a","n/a",AD21*(1-AD$41))</f>
        <v>124.83489046391766</v>
      </c>
      <c r="AE220" s="54">
        <f t="shared" ref="AE220:AF220" si="130">IF(AE21="n/a","n/a",AE21*(1-AE$41))</f>
        <v>152.40136173184339</v>
      </c>
      <c r="AF220" s="54">
        <f t="shared" si="130"/>
        <v>239.56296800544587</v>
      </c>
      <c r="AG220" s="126">
        <f t="shared" si="129"/>
        <v>239.56296800544587</v>
      </c>
      <c r="AI220" s="777"/>
      <c r="AJ220" s="49">
        <v>5010</v>
      </c>
      <c r="AK220" s="49" t="s">
        <v>178</v>
      </c>
      <c r="AL220" s="54">
        <f>IF(AL21="n/a","n/a",AL21*(1-AL$41))</f>
        <v>1913.1639825607258</v>
      </c>
      <c r="AM220" s="54">
        <f>IF(AM21="n/a","n/a",AM21*(1-AM$41))</f>
        <v>1735.1137105042408</v>
      </c>
      <c r="AN220" s="54">
        <f>IF(AN21="n/a","n/a",AN21*(1-AN$41))</f>
        <v>1126.4954041951451</v>
      </c>
      <c r="AO220" s="54">
        <f>IF(AO21="n/a","n/a",AO21*(1-AO$41))</f>
        <v>1126.4954041951451</v>
      </c>
      <c r="AQ220" s="777"/>
      <c r="AR220" s="49">
        <v>5010</v>
      </c>
      <c r="AS220" s="49" t="s">
        <v>178</v>
      </c>
      <c r="AT220" s="54" t="str">
        <f>IF(AT21="n/a","n/a",AT21*(1-AT$41))</f>
        <v>n/a</v>
      </c>
      <c r="AU220" s="54" t="str">
        <f>IF(AU21="n/a","n/a",AU21*(1-AU$41))</f>
        <v>n/a</v>
      </c>
      <c r="AV220" s="54">
        <f>IF(AV21="n/a","n/a",AV21*(1-AV$41))</f>
        <v>491.95194356675756</v>
      </c>
      <c r="AW220" s="54">
        <f>IF(AW21="n/a","n/a",AW21*(1-AW$41))</f>
        <v>491.95194356675756</v>
      </c>
      <c r="AY220" s="777"/>
      <c r="AZ220" s="49">
        <v>5010</v>
      </c>
      <c r="BA220" s="49" t="s">
        <v>178</v>
      </c>
      <c r="BB220" s="54" t="str">
        <f>IF(BB21="n/a","n/a",BB21*(1-BB$41))</f>
        <v>n/a</v>
      </c>
      <c r="BC220" s="54" t="str">
        <f>IF(BC21="n/a","n/a",BC21*(1-BC$41))</f>
        <v>n/a</v>
      </c>
      <c r="BD220" s="54" t="str">
        <f>IF(BD21="n/a","n/a",BD21*(1-BD$41))</f>
        <v>n/a</v>
      </c>
      <c r="BE220" s="54" t="str">
        <f>IF(BE21="n/a","n/a",BE21*(1-BE$41))</f>
        <v>n/a</v>
      </c>
      <c r="BG220" s="777"/>
      <c r="BH220" s="49">
        <v>5010</v>
      </c>
      <c r="BI220" s="49" t="s">
        <v>178</v>
      </c>
      <c r="BJ220" s="54">
        <f>IF(BJ21="n/a","n/a",BJ21*(1-BJ$41))</f>
        <v>312.8556430446194</v>
      </c>
      <c r="BK220" s="54" t="str">
        <f>IF(BK21="n/a","n/a",BK21*(1-BK$41))</f>
        <v>n/a</v>
      </c>
      <c r="BL220" s="54">
        <f>IF(BL21="n/a","n/a",BL21*(1-BL$41))</f>
        <v>289.50071326676181</v>
      </c>
      <c r="BM220" s="54">
        <f>IF(BM21="n/a","n/a",BM21*(1-BM$41))</f>
        <v>289.50071326676181</v>
      </c>
      <c r="BO220" s="777"/>
      <c r="BP220" s="49">
        <v>5010</v>
      </c>
      <c r="BQ220" s="49" t="s">
        <v>178</v>
      </c>
      <c r="BR220" s="54">
        <f>IF(BR21="n/a","n/a",BR21*(1-BR$41))</f>
        <v>958.06408391135187</v>
      </c>
      <c r="BS220" s="54">
        <f>IF(BS21="n/a","n/a",BS21*(1-BS$41))</f>
        <v>1135.0230189880131</v>
      </c>
      <c r="BT220" s="54" t="str">
        <f>IF(BT21="n/a","n/a",BT21*(1-BT$41))</f>
        <v>n/a</v>
      </c>
      <c r="BU220" s="54">
        <f>IF(BU21="n/a","n/a",BU21*(1-BU$41))</f>
        <v>1191.3368026644462</v>
      </c>
    </row>
    <row r="221" spans="1:73" s="9" customFormat="1" x14ac:dyDescent="0.25">
      <c r="A221" s="777"/>
      <c r="B221" s="49">
        <v>5040</v>
      </c>
      <c r="C221" s="49" t="s">
        <v>179</v>
      </c>
      <c r="D221" s="54">
        <v>0</v>
      </c>
      <c r="E221" s="54">
        <v>0</v>
      </c>
      <c r="F221" s="54">
        <v>0</v>
      </c>
      <c r="G221" s="54">
        <v>0</v>
      </c>
      <c r="H221" s="65" t="s">
        <v>4037</v>
      </c>
      <c r="K221" s="777"/>
      <c r="L221" s="49">
        <v>5040</v>
      </c>
      <c r="M221" s="49" t="s">
        <v>179</v>
      </c>
      <c r="N221" s="54">
        <v>0</v>
      </c>
      <c r="O221" s="54">
        <v>0</v>
      </c>
      <c r="P221" s="54">
        <v>0</v>
      </c>
      <c r="Q221" s="54">
        <v>0</v>
      </c>
      <c r="S221" s="777"/>
      <c r="T221" s="49">
        <v>5040</v>
      </c>
      <c r="U221" s="49" t="s">
        <v>179</v>
      </c>
      <c r="V221" s="54">
        <v>0</v>
      </c>
      <c r="W221" s="54">
        <v>0</v>
      </c>
      <c r="X221" s="54">
        <v>0</v>
      </c>
      <c r="Y221" s="54">
        <v>0</v>
      </c>
      <c r="AA221" s="777"/>
      <c r="AB221" s="49">
        <v>5040</v>
      </c>
      <c r="AC221" s="49" t="s">
        <v>179</v>
      </c>
      <c r="AD221" s="54">
        <v>0</v>
      </c>
      <c r="AE221" s="54">
        <v>1</v>
      </c>
      <c r="AF221" s="54">
        <v>2</v>
      </c>
      <c r="AG221" s="126">
        <f t="shared" si="129"/>
        <v>2</v>
      </c>
      <c r="AI221" s="777"/>
      <c r="AJ221" s="49">
        <v>5040</v>
      </c>
      <c r="AK221" s="49" t="s">
        <v>179</v>
      </c>
      <c r="AL221" s="54">
        <v>0</v>
      </c>
      <c r="AM221" s="54">
        <v>0</v>
      </c>
      <c r="AN221" s="54">
        <v>0</v>
      </c>
      <c r="AO221" s="54">
        <v>0</v>
      </c>
      <c r="AQ221" s="777"/>
      <c r="AR221" s="49">
        <v>5040</v>
      </c>
      <c r="AS221" s="49" t="s">
        <v>179</v>
      </c>
      <c r="AT221" s="54">
        <v>0</v>
      </c>
      <c r="AU221" s="54">
        <v>0</v>
      </c>
      <c r="AV221" s="54">
        <v>0</v>
      </c>
      <c r="AW221" s="54">
        <v>0</v>
      </c>
      <c r="AY221" s="777"/>
      <c r="AZ221" s="49">
        <v>5040</v>
      </c>
      <c r="BA221" s="49" t="s">
        <v>179</v>
      </c>
      <c r="BB221" s="54">
        <v>0</v>
      </c>
      <c r="BC221" s="54">
        <v>0</v>
      </c>
      <c r="BD221" s="54">
        <v>0</v>
      </c>
      <c r="BE221" s="54">
        <v>0</v>
      </c>
      <c r="BG221" s="777"/>
      <c r="BH221" s="49">
        <v>5040</v>
      </c>
      <c r="BI221" s="49" t="s">
        <v>179</v>
      </c>
      <c r="BJ221" s="54">
        <v>0</v>
      </c>
      <c r="BK221" s="54">
        <v>0</v>
      </c>
      <c r="BL221" s="54">
        <v>0</v>
      </c>
      <c r="BM221" s="54">
        <v>0</v>
      </c>
      <c r="BO221" s="777"/>
      <c r="BP221" s="49">
        <v>5040</v>
      </c>
      <c r="BQ221" s="49" t="s">
        <v>179</v>
      </c>
      <c r="BR221" s="54">
        <v>0</v>
      </c>
      <c r="BS221" s="54">
        <v>0</v>
      </c>
      <c r="BT221" s="54">
        <v>0</v>
      </c>
      <c r="BU221" s="54">
        <v>0</v>
      </c>
    </row>
    <row r="222" spans="1:73" s="9" customFormat="1" x14ac:dyDescent="0.25">
      <c r="A222" s="777"/>
      <c r="B222" s="49">
        <v>7734</v>
      </c>
      <c r="C222" s="49" t="s">
        <v>180</v>
      </c>
      <c r="D222" s="54" t="str">
        <f t="shared" ref="D222:G223" si="131">IF(D23="n/a","n/a",IF(D$70="n/a","n/a",D23*D$70*(1-D$41)))</f>
        <v>n/a</v>
      </c>
      <c r="E222" s="54" t="str">
        <f t="shared" si="131"/>
        <v>n/a</v>
      </c>
      <c r="F222" s="54" t="str">
        <f t="shared" si="131"/>
        <v>n/a</v>
      </c>
      <c r="G222" s="54">
        <f t="shared" si="131"/>
        <v>4.6462422275390036</v>
      </c>
      <c r="H222" s="127" t="s">
        <v>4039</v>
      </c>
      <c r="K222" s="777"/>
      <c r="L222" s="49">
        <v>7734</v>
      </c>
      <c r="M222" s="49" t="s">
        <v>180</v>
      </c>
      <c r="N222" s="54">
        <f t="shared" ref="N222:Q223" si="132">IF(N23="n/a","n/a",IF(N$70="n/a","n/a",N23*N$70*(1-N$41)))</f>
        <v>17.062644555584367</v>
      </c>
      <c r="O222" s="54">
        <f t="shared" si="132"/>
        <v>18.846868312508118</v>
      </c>
      <c r="P222" s="54">
        <f t="shared" si="132"/>
        <v>9.3525288664818991</v>
      </c>
      <c r="Q222" s="54">
        <f t="shared" si="132"/>
        <v>9.3525288664818991</v>
      </c>
      <c r="S222" s="777"/>
      <c r="T222" s="49">
        <v>7734</v>
      </c>
      <c r="U222" s="49" t="s">
        <v>180</v>
      </c>
      <c r="V222" s="54" t="str">
        <f t="shared" ref="V222:Y223" si="133">IF(V23="n/a","n/a",IF(V$70="n/a","n/a",V23*V$70*(1-V$41)))</f>
        <v>n/a</v>
      </c>
      <c r="W222" s="54" t="str">
        <f t="shared" si="133"/>
        <v>n/a</v>
      </c>
      <c r="X222" s="54" t="str">
        <f t="shared" si="133"/>
        <v>n/a</v>
      </c>
      <c r="Y222" s="54" t="str">
        <f t="shared" si="133"/>
        <v>n/a</v>
      </c>
      <c r="AA222" s="777"/>
      <c r="AB222" s="49">
        <v>7734</v>
      </c>
      <c r="AC222" s="49" t="s">
        <v>180</v>
      </c>
      <c r="AD222" s="54">
        <f>IF(AD23="n/a","n/a",IF(AD$74="n/a","n/a",AD23*AD$74*(1-AD$41)))</f>
        <v>0.52673969072165006</v>
      </c>
      <c r="AE222" s="54">
        <f t="shared" ref="AE222:AF222" si="134">IF(AE23="n/a","n/a",IF(AE$74="n/a","n/a",AE23*AE$74*(1-AE$41)))</f>
        <v>0.41114699720670345</v>
      </c>
      <c r="AF222" s="54">
        <f t="shared" si="134"/>
        <v>0.86140231449965943</v>
      </c>
      <c r="AG222" s="126">
        <f t="shared" si="129"/>
        <v>0.86140231449965943</v>
      </c>
      <c r="AI222" s="777"/>
      <c r="AJ222" s="49">
        <v>7734</v>
      </c>
      <c r="AK222" s="49" t="s">
        <v>180</v>
      </c>
      <c r="AL222" s="54" t="str">
        <f t="shared" ref="AL222:AO223" si="135">IF(AL23="n/a","n/a",IF(AL$70="n/a","n/a",AL23*AL$70*(1-AL$41)))</f>
        <v>n/a</v>
      </c>
      <c r="AM222" s="54" t="str">
        <f t="shared" si="135"/>
        <v>n/a</v>
      </c>
      <c r="AN222" s="54" t="str">
        <f t="shared" si="135"/>
        <v>n/a</v>
      </c>
      <c r="AO222" s="54" t="str">
        <f t="shared" si="135"/>
        <v>n/a</v>
      </c>
      <c r="AQ222" s="777"/>
      <c r="AR222" s="49">
        <v>7734</v>
      </c>
      <c r="AS222" s="49" t="s">
        <v>180</v>
      </c>
      <c r="AT222" s="54" t="str">
        <f t="shared" ref="AT222:AW223" si="136">IF(AT23="n/a","n/a",IF(AT$70="n/a","n/a",AT23*AT$70*(1-AT$41)))</f>
        <v>n/a</v>
      </c>
      <c r="AU222" s="54" t="str">
        <f t="shared" si="136"/>
        <v>n/a</v>
      </c>
      <c r="AV222" s="54">
        <f t="shared" si="136"/>
        <v>1.0637510281832723</v>
      </c>
      <c r="AW222" s="54">
        <f t="shared" si="136"/>
        <v>1.0637510281832723</v>
      </c>
      <c r="AY222" s="777"/>
      <c r="AZ222" s="49">
        <v>7734</v>
      </c>
      <c r="BA222" s="49" t="s">
        <v>180</v>
      </c>
      <c r="BB222" s="54" t="str">
        <f t="shared" ref="BB222:BE223" si="137">IF(BB23="n/a","n/a",IF(BB$70="n/a","n/a",BB23*BB$70*(1-BB$41)))</f>
        <v>n/a</v>
      </c>
      <c r="BC222" s="54" t="str">
        <f t="shared" si="137"/>
        <v>n/a</v>
      </c>
      <c r="BD222" s="54" t="str">
        <f t="shared" si="137"/>
        <v>n/a</v>
      </c>
      <c r="BE222" s="54" t="str">
        <f t="shared" si="137"/>
        <v>n/a</v>
      </c>
      <c r="BG222" s="777"/>
      <c r="BH222" s="49">
        <v>7734</v>
      </c>
      <c r="BI222" s="49" t="s">
        <v>180</v>
      </c>
      <c r="BJ222" s="54">
        <f t="shared" ref="BJ222:BM223" si="138">IF(BJ23="n/a","n/a",IF(BJ$70="n/a","n/a",BJ23*BJ$70*(1-BJ$41)))</f>
        <v>3.1966906310624217</v>
      </c>
      <c r="BK222" s="54" t="str">
        <f t="shared" si="138"/>
        <v>n/a</v>
      </c>
      <c r="BL222" s="54">
        <f t="shared" si="138"/>
        <v>9.1227239223225869</v>
      </c>
      <c r="BM222" s="54">
        <f t="shared" si="138"/>
        <v>9.1227239223225869</v>
      </c>
      <c r="BO222" s="777"/>
      <c r="BP222" s="49">
        <v>7734</v>
      </c>
      <c r="BQ222" s="49" t="s">
        <v>180</v>
      </c>
      <c r="BR222" s="54" t="str">
        <f t="shared" ref="BR222:BU223" si="139">IF(BR23="n/a","n/a",IF(BR$70="n/a","n/a",BR23*BR$70*(1-BR$41)))</f>
        <v>n/a</v>
      </c>
      <c r="BS222" s="54">
        <f t="shared" si="139"/>
        <v>55.065461811935776</v>
      </c>
      <c r="BT222" s="54">
        <f t="shared" si="139"/>
        <v>56.99955604888023</v>
      </c>
      <c r="BU222" s="54">
        <f t="shared" si="139"/>
        <v>56.99955604888023</v>
      </c>
    </row>
    <row r="223" spans="1:73" s="9" customFormat="1" x14ac:dyDescent="0.25">
      <c r="A223" s="777" t="s">
        <v>176</v>
      </c>
      <c r="B223" s="49">
        <v>5222</v>
      </c>
      <c r="C223" s="49" t="s">
        <v>181</v>
      </c>
      <c r="D223" s="54" t="str">
        <f t="shared" si="131"/>
        <v>n/a</v>
      </c>
      <c r="E223" s="54" t="str">
        <f t="shared" si="131"/>
        <v>n/a</v>
      </c>
      <c r="F223" s="54" t="str">
        <f t="shared" si="131"/>
        <v>n/a</v>
      </c>
      <c r="G223" s="54">
        <f t="shared" si="131"/>
        <v>292.23672267059425</v>
      </c>
      <c r="H223" s="127" t="s">
        <v>4039</v>
      </c>
      <c r="K223" s="777" t="s">
        <v>176</v>
      </c>
      <c r="L223" s="49">
        <v>5222</v>
      </c>
      <c r="M223" s="49" t="s">
        <v>181</v>
      </c>
      <c r="N223" s="54">
        <f t="shared" si="132"/>
        <v>176.92092659384755</v>
      </c>
      <c r="O223" s="54">
        <f t="shared" si="132"/>
        <v>164.55956419336798</v>
      </c>
      <c r="P223" s="54">
        <f t="shared" si="132"/>
        <v>75.181526668017568</v>
      </c>
      <c r="Q223" s="54">
        <f t="shared" si="132"/>
        <v>75.181526668017568</v>
      </c>
      <c r="S223" s="777" t="s">
        <v>176</v>
      </c>
      <c r="T223" s="49">
        <v>5222</v>
      </c>
      <c r="U223" s="49" t="s">
        <v>181</v>
      </c>
      <c r="V223" s="54" t="str">
        <f t="shared" si="133"/>
        <v>n/a</v>
      </c>
      <c r="W223" s="54" t="str">
        <f t="shared" si="133"/>
        <v>n/a</v>
      </c>
      <c r="X223" s="54" t="str">
        <f t="shared" si="133"/>
        <v>n/a</v>
      </c>
      <c r="Y223" s="54" t="str">
        <f t="shared" si="133"/>
        <v>n/a</v>
      </c>
      <c r="AA223" s="777" t="s">
        <v>176</v>
      </c>
      <c r="AB223" s="49">
        <v>5222</v>
      </c>
      <c r="AC223" s="49" t="s">
        <v>181</v>
      </c>
      <c r="AD223" s="54">
        <f>IF(AD24="n/a","n/a",IF(AD$74="n/a","n/a",AD24*AD$74*(1-AD$41)))</f>
        <v>14.0431701030928</v>
      </c>
      <c r="AE223" s="54">
        <f t="shared" ref="AE223:AF223" si="140">IF(AE24="n/a","n/a",IF(AE$74="n/a","n/a",AE24*AE$74*(1-AE$41)))</f>
        <v>19.256407122905006</v>
      </c>
      <c r="AF223" s="54">
        <f t="shared" si="140"/>
        <v>35.173927842069432</v>
      </c>
      <c r="AG223" s="126">
        <f t="shared" si="129"/>
        <v>35.173927842069432</v>
      </c>
      <c r="AI223" s="777" t="s">
        <v>176</v>
      </c>
      <c r="AJ223" s="49">
        <v>5222</v>
      </c>
      <c r="AK223" s="49" t="s">
        <v>181</v>
      </c>
      <c r="AL223" s="54" t="str">
        <f t="shared" si="135"/>
        <v>n/a</v>
      </c>
      <c r="AM223" s="54" t="str">
        <f t="shared" si="135"/>
        <v>n/a</v>
      </c>
      <c r="AN223" s="54" t="str">
        <f t="shared" si="135"/>
        <v>n/a</v>
      </c>
      <c r="AO223" s="54" t="str">
        <f t="shared" si="135"/>
        <v>n/a</v>
      </c>
      <c r="AQ223" s="777" t="s">
        <v>176</v>
      </c>
      <c r="AR223" s="49">
        <v>5222</v>
      </c>
      <c r="AS223" s="49" t="s">
        <v>181</v>
      </c>
      <c r="AT223" s="54" t="str">
        <f t="shared" si="136"/>
        <v>n/a</v>
      </c>
      <c r="AU223" s="54" t="str">
        <f t="shared" si="136"/>
        <v>n/a</v>
      </c>
      <c r="AV223" s="54">
        <f t="shared" si="136"/>
        <v>142.36534593852792</v>
      </c>
      <c r="AW223" s="54">
        <f t="shared" si="136"/>
        <v>142.36534593852792</v>
      </c>
      <c r="AY223" s="777" t="s">
        <v>176</v>
      </c>
      <c r="AZ223" s="49">
        <v>5222</v>
      </c>
      <c r="BA223" s="49" t="s">
        <v>181</v>
      </c>
      <c r="BB223" s="54" t="str">
        <f t="shared" si="137"/>
        <v>n/a</v>
      </c>
      <c r="BC223" s="54" t="str">
        <f t="shared" si="137"/>
        <v>n/a</v>
      </c>
      <c r="BD223" s="54" t="str">
        <f t="shared" si="137"/>
        <v>n/a</v>
      </c>
      <c r="BE223" s="54" t="str">
        <f t="shared" si="137"/>
        <v>n/a</v>
      </c>
      <c r="BG223" s="777" t="s">
        <v>176</v>
      </c>
      <c r="BH223" s="49">
        <v>5222</v>
      </c>
      <c r="BI223" s="49" t="s">
        <v>181</v>
      </c>
      <c r="BJ223" s="54">
        <f t="shared" si="138"/>
        <v>102.87531667237248</v>
      </c>
      <c r="BK223" s="54" t="str">
        <f t="shared" si="138"/>
        <v>n/a</v>
      </c>
      <c r="BL223" s="54">
        <f t="shared" si="138"/>
        <v>245.11054934152446</v>
      </c>
      <c r="BM223" s="54">
        <f t="shared" si="138"/>
        <v>245.11054934152446</v>
      </c>
      <c r="BO223" s="777" t="s">
        <v>176</v>
      </c>
      <c r="BP223" s="49">
        <v>5222</v>
      </c>
      <c r="BQ223" s="49" t="s">
        <v>181</v>
      </c>
      <c r="BR223" s="54">
        <f t="shared" si="139"/>
        <v>1010.0854211083326</v>
      </c>
      <c r="BS223" s="54">
        <f t="shared" si="139"/>
        <v>988.84374004032873</v>
      </c>
      <c r="BT223" s="54">
        <f t="shared" si="139"/>
        <v>1019.9759555580482</v>
      </c>
      <c r="BU223" s="54">
        <f t="shared" si="139"/>
        <v>1019.9759555580482</v>
      </c>
    </row>
    <row r="224" spans="1:73" s="9" customFormat="1" x14ac:dyDescent="0.25">
      <c r="A224" s="777"/>
      <c r="B224" s="49">
        <v>5224</v>
      </c>
      <c r="C224" s="49" t="s">
        <v>182</v>
      </c>
      <c r="D224" s="54" t="str">
        <f>IF(D25="n/a","n/a",IF(D$70="n/a","n/a",D25*D$70*(1-D$41)*D$79))</f>
        <v>n/a</v>
      </c>
      <c r="E224" s="54" t="str">
        <f>IF(E25="n/a","n/a",IF(E$70="n/a","n/a",E25*E$70*(1-E$41)*E$79))</f>
        <v>n/a</v>
      </c>
      <c r="F224" s="54" t="str">
        <f>IF(F25="n/a","n/a",IF(F$70="n/a","n/a",F25*F$70*(1-F$41)*F$79))</f>
        <v>n/a</v>
      </c>
      <c r="G224" s="54">
        <f>IF(G25="n/a","n/a",IF(G$70="n/a","n/a",G25*G$70*(1-G$41)*G$79))</f>
        <v>155.58954741451123</v>
      </c>
      <c r="H224" s="127" t="s">
        <v>4040</v>
      </c>
      <c r="K224" s="777"/>
      <c r="L224" s="49">
        <v>5224</v>
      </c>
      <c r="M224" s="49" t="s">
        <v>182</v>
      </c>
      <c r="N224" s="54">
        <f>IF(N25="n/a","n/a",IF(N$70="n/a","n/a",N25*N$70*(1-N$41)*N$79))</f>
        <v>47.639334325732257</v>
      </c>
      <c r="O224" s="54">
        <f>IF(O25="n/a","n/a",IF(O$70="n/a","n/a",O25*O$70*(1-O$41)*O$79))</f>
        <v>35.114811287084869</v>
      </c>
      <c r="P224" s="54">
        <f>IF(P25="n/a","n/a",IF(P$70="n/a","n/a",P25*P$70*(1-P$41)*P$79))</f>
        <v>23.467072736496451</v>
      </c>
      <c r="Q224" s="54">
        <f>IF(Q25="n/a","n/a",IF(Q$70="n/a","n/a",Q25*Q$70*(1-Q$41)*Q$79))</f>
        <v>23.467072736496451</v>
      </c>
      <c r="S224" s="777"/>
      <c r="T224" s="49">
        <v>5224</v>
      </c>
      <c r="U224" s="49" t="s">
        <v>182</v>
      </c>
      <c r="V224" s="54" t="str">
        <f>IF(V25="n/a","n/a",IF(V$70="n/a","n/a",V25*V$70*(1-V$41)*V$79))</f>
        <v>n/a</v>
      </c>
      <c r="W224" s="54" t="str">
        <f>IF(W25="n/a","n/a",IF(W$70="n/a","n/a",W25*W$70*(1-W$41)*W$79))</f>
        <v>n/a</v>
      </c>
      <c r="X224" s="54" t="str">
        <f>IF(X25="n/a","n/a",IF(X$70="n/a","n/a",X25*X$70*(1-X$41)*X$79))</f>
        <v>n/a</v>
      </c>
      <c r="Y224" s="54" t="str">
        <f>IF(Y25="n/a","n/a",IF(Y$70="n/a","n/a",Y25*Y$70*(1-Y$41)*Y$79))</f>
        <v>n/a</v>
      </c>
      <c r="AA224" s="777"/>
      <c r="AB224" s="49">
        <v>5224</v>
      </c>
      <c r="AC224" s="49" t="s">
        <v>182</v>
      </c>
      <c r="AD224" s="54">
        <f>IF(AD25="n/a","n/a",IF(AD$74="n/a","n/a",AD25*AD$74*(1-AD$41)*AD$79))</f>
        <v>3.6823453608247463</v>
      </c>
      <c r="AE224" s="54">
        <f t="shared" ref="AE224:AF224" si="141">IF(AE25="n/a","n/a",IF(AE$74="n/a","n/a",AE25*AE$74*(1-AE$41)*AE$79))</f>
        <v>4.8846717877094914</v>
      </c>
      <c r="AF224" s="54">
        <f t="shared" si="141"/>
        <v>7.8004765146358066</v>
      </c>
      <c r="AG224" s="126">
        <f t="shared" si="129"/>
        <v>7.8004765146358066</v>
      </c>
      <c r="AI224" s="777"/>
      <c r="AJ224" s="49">
        <v>5224</v>
      </c>
      <c r="AK224" s="49" t="s">
        <v>182</v>
      </c>
      <c r="AL224" s="54">
        <f>IF(AL25="n/a","n/a",IF(AL$70="n/a","n/a",AL25*AL$70*(1-AL$41)*AL$79))</f>
        <v>1290.4687988354749</v>
      </c>
      <c r="AM224" s="54">
        <f>IF(AM25="n/a","n/a",IF(AM$70="n/a","n/a",AM25*AM$70*(1-AM$41)*AM$79))</f>
        <v>1700.2582635586575</v>
      </c>
      <c r="AN224" s="54">
        <f>IF(AN25="n/a","n/a",IF(AN$70="n/a","n/a",AN25*AN$70*(1-AN$41)*AN$79))</f>
        <v>1016.3035810981837</v>
      </c>
      <c r="AO224" s="54">
        <f>IF(AO25="n/a","n/a",IF(AO$70="n/a","n/a",AO25*AO$70*(1-AO$41)*AO$79))</f>
        <v>1016.3035810981837</v>
      </c>
      <c r="AQ224" s="777"/>
      <c r="AR224" s="49">
        <v>5224</v>
      </c>
      <c r="AS224" s="49" t="s">
        <v>182</v>
      </c>
      <c r="AT224" s="54" t="str">
        <f>IF(AT25="n/a","n/a",IF(AT$70="n/a","n/a",AT25*AT$70*(1-AT$41)*AT$79))</f>
        <v>n/a</v>
      </c>
      <c r="AU224" s="54" t="str">
        <f>IF(AU25="n/a","n/a",IF(AU$70="n/a","n/a",AU25*AU$70*(1-AU$41)*AU$79))</f>
        <v>n/a</v>
      </c>
      <c r="AV224" s="54">
        <f>IF(AV25="n/a","n/a",IF(AV$70="n/a","n/a",AV25*AV$70*(1-AV$41)*AV$79))</f>
        <v>158.46634597086924</v>
      </c>
      <c r="AW224" s="54">
        <f>IF(AW25="n/a","n/a",IF(AW$70="n/a","n/a",AW25*AW$70*(1-AW$41)*AW$79))</f>
        <v>158.46634597086924</v>
      </c>
      <c r="AY224" s="777"/>
      <c r="AZ224" s="49">
        <v>5224</v>
      </c>
      <c r="BA224" s="49" t="s">
        <v>182</v>
      </c>
      <c r="BB224" s="54" t="str">
        <f>IF(BB25="n/a","n/a",IF(BB$70="n/a","n/a",BB25*BB$70*(1-BB$41)*BB$79))</f>
        <v>n/a</v>
      </c>
      <c r="BC224" s="54" t="str">
        <f>IF(BC25="n/a","n/a",IF(BC$70="n/a","n/a",BC25*BC$70*(1-BC$41)*BC$79))</f>
        <v>n/a</v>
      </c>
      <c r="BD224" s="54" t="str">
        <f>IF(BD25="n/a","n/a",IF(BD$70="n/a","n/a",BD25*BD$70*(1-BD$41)*BD$79))</f>
        <v>n/a</v>
      </c>
      <c r="BE224" s="54" t="str">
        <f>IF(BE25="n/a","n/a",IF(BE$70="n/a","n/a",BE25*BE$70*(1-BE$41)*BE$79))</f>
        <v>n/a</v>
      </c>
      <c r="BG224" s="777"/>
      <c r="BH224" s="49">
        <v>5224</v>
      </c>
      <c r="BI224" s="49" t="s">
        <v>182</v>
      </c>
      <c r="BJ224" s="54">
        <f>IF(BJ25="n/a","n/a",IF(BJ$70="n/a","n/a",BJ25*BJ$70*(1-BJ$41)*BJ$79))</f>
        <v>31.15735478717334</v>
      </c>
      <c r="BK224" s="54" t="str">
        <f>IF(BK25="n/a","n/a",IF(BK$70="n/a","n/a",BK25*BK$70*(1-BK$41)*BK$79))</f>
        <v>n/a</v>
      </c>
      <c r="BL224" s="54">
        <f>IF(BL25="n/a","n/a",IF(BL$70="n/a","n/a",BL25*BL$70*(1-BL$41)*BL$79))</f>
        <v>80.049396175544899</v>
      </c>
      <c r="BM224" s="54">
        <f>IF(BM25="n/a","n/a",IF(BM$70="n/a","n/a",BM25*BM$70*(1-BM$41)*BM$79))</f>
        <v>80.049396175544899</v>
      </c>
      <c r="BO224" s="777"/>
      <c r="BP224" s="49">
        <v>5224</v>
      </c>
      <c r="BQ224" s="49" t="s">
        <v>182</v>
      </c>
      <c r="BR224" s="54">
        <f>IF(BR25="n/a","n/a",IF(BR$70="n/a","n/a",BR25*BR$70*(1-BR$41)*BR$79))</f>
        <v>169.42356816800648</v>
      </c>
      <c r="BS224" s="54">
        <f>IF(BS25="n/a","n/a",IF(BS$70="n/a","n/a",BS25*BS$70*(1-BS$41)*BS$79))</f>
        <v>174.56005152272175</v>
      </c>
      <c r="BT224" s="54">
        <f>IF(BT25="n/a","n/a",IF(BT$70="n/a","n/a",BT25*BT$70*(1-BT$41)*BT$79))</f>
        <v>212.32079710694251</v>
      </c>
      <c r="BU224" s="54">
        <f>IF(BU25="n/a","n/a",IF(BU$70="n/a","n/a",BU25*BU$70*(1-BU$41)*BU$79))</f>
        <v>212.32079710694251</v>
      </c>
    </row>
    <row r="225" spans="1:73" s="9" customFormat="1" x14ac:dyDescent="0.25">
      <c r="A225" s="777"/>
      <c r="B225" s="49">
        <v>5210</v>
      </c>
      <c r="C225" s="49" t="s">
        <v>183</v>
      </c>
      <c r="D225" s="54" t="str">
        <f>IF(D26="n/a","n/a",IF(D$70="n/a","n/a",D26*D$70*(1-D$41)*D$83))</f>
        <v>n/a</v>
      </c>
      <c r="E225" s="54" t="str">
        <f>IF(E26="n/a","n/a",IF(E$70="n/a","n/a",E26*E$70*(1-E$41)*E$83))</f>
        <v>n/a</v>
      </c>
      <c r="F225" s="54" t="str">
        <f>IF(F26="n/a","n/a",IF(F$70="n/a","n/a",F26*F$70*(1-F$41)*F$83))</f>
        <v>n/a</v>
      </c>
      <c r="G225" s="54">
        <f>IF(G26="n/a","n/a",IF(G$70="n/a","n/a",G26*G$70*(1-G$41)*G$83))</f>
        <v>314.9318289358809</v>
      </c>
      <c r="H225" s="127" t="s">
        <v>4041</v>
      </c>
      <c r="K225" s="777"/>
      <c r="L225" s="49">
        <v>5210</v>
      </c>
      <c r="M225" s="49" t="s">
        <v>183</v>
      </c>
      <c r="N225" s="54">
        <f>IF(N26="n/a","n/a",IF(N$70="n/a","n/a",N26*N$70*(1-N$41)*N$83))</f>
        <v>124.88867101492052</v>
      </c>
      <c r="O225" s="54">
        <f>IF(O26="n/a","n/a",IF(O$70="n/a","n/a",O26*O$70*(1-O$41)*O$83))</f>
        <v>149.92365075744681</v>
      </c>
      <c r="P225" s="54">
        <f>IF(P26="n/a","n/a",IF(P$70="n/a","n/a",P26*P$70*(1-P$41)*P$83))</f>
        <v>76.337444355549749</v>
      </c>
      <c r="Q225" s="54">
        <f>IF(Q26="n/a","n/a",IF(Q$70="n/a","n/a",Q26*Q$70*(1-Q$41)*Q$83))</f>
        <v>76.337444355549749</v>
      </c>
      <c r="S225" s="777"/>
      <c r="T225" s="49">
        <v>5210</v>
      </c>
      <c r="U225" s="49" t="s">
        <v>183</v>
      </c>
      <c r="V225" s="54" t="str">
        <f>IF(V26="n/a","n/a",IF(V$70="n/a","n/a",V26*V$70*(1-V$41)*V$83))</f>
        <v>n/a</v>
      </c>
      <c r="W225" s="54" t="str">
        <f>IF(W26="n/a","n/a",IF(W$70="n/a","n/a",W26*W$70*(1-W$41)*W$83))</f>
        <v>n/a</v>
      </c>
      <c r="X225" s="54" t="str">
        <f>IF(X26="n/a","n/a",IF(X$70="n/a","n/a",X26*X$70*(1-X$41)*X$83))</f>
        <v>n/a</v>
      </c>
      <c r="Y225" s="54" t="str">
        <f>IF(Y26="n/a","n/a",IF(Y$70="n/a","n/a",Y26*Y$70*(1-Y$41)*Y$83))</f>
        <v>n/a</v>
      </c>
      <c r="AA225" s="777"/>
      <c r="AB225" s="49">
        <v>5210</v>
      </c>
      <c r="AC225" s="49" t="s">
        <v>183</v>
      </c>
      <c r="AD225" s="54">
        <f>IF(AD26="n/a","n/a",IF(AD$74="n/a","n/a",AD26*AD$74*(1-AD$41)*AD$82))</f>
        <v>7.5531572164948537</v>
      </c>
      <c r="AE225" s="54">
        <f t="shared" ref="AE225:AF225" si="142">IF(AE26="n/a","n/a",IF(AE$74="n/a","n/a",AE26*AE$74*(1-AE$41)*AE$82))</f>
        <v>9.1495548184357425</v>
      </c>
      <c r="AF225" s="54">
        <f t="shared" si="142"/>
        <v>14.997971409121849</v>
      </c>
      <c r="AG225" s="126">
        <f t="shared" si="129"/>
        <v>14.997971409121849</v>
      </c>
      <c r="AI225" s="777"/>
      <c r="AJ225" s="49">
        <v>5210</v>
      </c>
      <c r="AK225" s="49" t="s">
        <v>183</v>
      </c>
      <c r="AL225" s="54">
        <f>IF(AL26="n/a","n/a",IF(AL$70="n/a","n/a",AL26*AL$70*(1-AL$41)*AL$83))</f>
        <v>1704.2448671638876</v>
      </c>
      <c r="AM225" s="54">
        <f>IF(AM26="n/a","n/a",IF(AM$70="n/a","n/a",AM26*AM$70*(1-AM$41)*AM$83))</f>
        <v>2304.1325508189757</v>
      </c>
      <c r="AN225" s="54">
        <f>IF(AN26="n/a","n/a",IF(AN$70="n/a","n/a",AN26*AN$70*(1-AN$41)*AN$83))</f>
        <v>1526.8574643400302</v>
      </c>
      <c r="AO225" s="54">
        <f>IF(AO26="n/a","n/a",IF(AO$70="n/a","n/a",AO26*AO$70*(1-AO$41)*AO$83))</f>
        <v>1526.8574643400302</v>
      </c>
      <c r="AQ225" s="777"/>
      <c r="AR225" s="49">
        <v>5210</v>
      </c>
      <c r="AS225" s="49" t="s">
        <v>183</v>
      </c>
      <c r="AT225" s="54" t="str">
        <f>IF(AT26="n/a","n/a",IF(AT$70="n/a","n/a",AT26*AT$70*(1-AT$41)*AT$83))</f>
        <v>n/a</v>
      </c>
      <c r="AU225" s="54" t="str">
        <f>IF(AU26="n/a","n/a",IF(AU$70="n/a","n/a",AU26*AU$70*(1-AU$41)*AU$83))</f>
        <v>n/a</v>
      </c>
      <c r="AV225" s="54">
        <f>IF(AV26="n/a","n/a",IF(AV$70="n/a","n/a",AV26*AV$70*(1-AV$41)*AV$83))</f>
        <v>572.40781292778115</v>
      </c>
      <c r="AW225" s="54">
        <f>IF(AW26="n/a","n/a",IF(AW$70="n/a","n/a",AW26*AW$70*(1-AW$41)*AW$83))</f>
        <v>572.40781292778115</v>
      </c>
      <c r="AY225" s="777"/>
      <c r="AZ225" s="49">
        <v>5210</v>
      </c>
      <c r="BA225" s="49" t="s">
        <v>183</v>
      </c>
      <c r="BB225" s="54" t="str">
        <f>IF(BB26="n/a","n/a",IF(BB$70="n/a","n/a",BB26*BB$70*(1-BB$41)*BB$83))</f>
        <v>n/a</v>
      </c>
      <c r="BC225" s="54" t="str">
        <f>IF(BC26="n/a","n/a",IF(BC$70="n/a","n/a",BC26*BC$70*(1-BC$41)*BC$83))</f>
        <v>n/a</v>
      </c>
      <c r="BD225" s="54" t="str">
        <f>IF(BD26="n/a","n/a",IF(BD$70="n/a","n/a",BD26*BD$70*(1-BD$41)*BD$83))</f>
        <v>n/a</v>
      </c>
      <c r="BE225" s="54" t="str">
        <f>IF(BE26="n/a","n/a",IF(BE$70="n/a","n/a",BE26*BE$70*(1-BE$41)*BE$83))</f>
        <v>n/a</v>
      </c>
      <c r="BG225" s="777"/>
      <c r="BH225" s="49">
        <v>5210</v>
      </c>
      <c r="BI225" s="49" t="s">
        <v>183</v>
      </c>
      <c r="BJ225" s="54">
        <f>IF(BJ26="n/a","n/a",IF(BJ$70="n/a","n/a",BJ26*BJ$70*(1-BJ$41)*BJ$83))</f>
        <v>45.168823462284607</v>
      </c>
      <c r="BK225" s="54" t="str">
        <f>IF(BK26="n/a","n/a",IF(BK$70="n/a","n/a",BK26*BK$70*(1-BK$41)*BK$83))</f>
        <v>n/a</v>
      </c>
      <c r="BL225" s="54">
        <f>IF(BL26="n/a","n/a",IF(BL$70="n/a","n/a",BL26*BL$70*(1-BL$41)*BL$83))</f>
        <v>134.03386685873954</v>
      </c>
      <c r="BM225" s="54">
        <f>IF(BM26="n/a","n/a",IF(BM$70="n/a","n/a",BM26*BM$70*(1-BM$41)*BM$83))</f>
        <v>134.03386685873954</v>
      </c>
      <c r="BO225" s="777"/>
      <c r="BP225" s="49">
        <v>5210</v>
      </c>
      <c r="BQ225" s="49" t="s">
        <v>183</v>
      </c>
      <c r="BR225" s="54">
        <f>IF(BR26="n/a","n/a",IF(BR$70="n/a","n/a",BR26*BR$70*(1-BR$41)*BR$83))</f>
        <v>2367.4338199219378</v>
      </c>
      <c r="BS225" s="54">
        <f>IF(BS26="n/a","n/a",IF(BS$70="n/a","n/a",BS26*BS$70*(1-BS$41)*BS$83))</f>
        <v>2531.4886960178401</v>
      </c>
      <c r="BT225" s="54">
        <f>IF(BT26="n/a","n/a",IF(BT$70="n/a","n/a",BT26*BT$70*(1-BT$41)*BT$83))</f>
        <v>2727.7193629044637</v>
      </c>
      <c r="BU225" s="54">
        <f>IF(BU26="n/a","n/a",IF(BU$70="n/a","n/a",BU26*BU$70*(1-BU$41)*BU$83))</f>
        <v>2727.7193629044637</v>
      </c>
    </row>
    <row r="226" spans="1:73" s="9" customFormat="1" x14ac:dyDescent="0.25">
      <c r="A226" s="776" t="s">
        <v>73</v>
      </c>
      <c r="B226" s="776"/>
      <c r="C226" s="776"/>
      <c r="D226" s="128">
        <f>SUM(D219:D225)</f>
        <v>0</v>
      </c>
      <c r="E226" s="128">
        <f>SUM(E219:E225)</f>
        <v>0</v>
      </c>
      <c r="F226" s="128">
        <f>SUM(F219:F225)</f>
        <v>70.738238841978287</v>
      </c>
      <c r="G226" s="128">
        <f>SUM(G219:G225)</f>
        <v>838.14258009050377</v>
      </c>
      <c r="K226" s="776" t="s">
        <v>73</v>
      </c>
      <c r="L226" s="776"/>
      <c r="M226" s="776"/>
      <c r="N226" s="128">
        <f>SUM(N219:N225)</f>
        <v>1109.4930240630679</v>
      </c>
      <c r="O226" s="128">
        <f>SUM(O219:O225)</f>
        <v>889.56997486014996</v>
      </c>
      <c r="P226" s="128">
        <f>SUM(P219:P225)</f>
        <v>547.47380542710164</v>
      </c>
      <c r="Q226" s="128">
        <f>SUM(Q219:Q225)</f>
        <v>547.47380542710164</v>
      </c>
      <c r="S226" s="776" t="s">
        <v>73</v>
      </c>
      <c r="T226" s="776"/>
      <c r="U226" s="776"/>
      <c r="V226" s="128">
        <f>SUM(V219:V225)</f>
        <v>0</v>
      </c>
      <c r="W226" s="128">
        <f>SUM(W219:W225)</f>
        <v>-114.27634803921585</v>
      </c>
      <c r="X226" s="128">
        <f>SUM(X219:X225)</f>
        <v>-2.6870611835504539</v>
      </c>
      <c r="Y226" s="128">
        <f>SUM(Y219:Y225)</f>
        <v>-2.6870611835504539</v>
      </c>
      <c r="AA226" s="776" t="s">
        <v>73</v>
      </c>
      <c r="AB226" s="776"/>
      <c r="AC226" s="776"/>
      <c r="AD226" s="128">
        <f>SUM(AD219:AD225)</f>
        <v>150.64030283505173</v>
      </c>
      <c r="AE226" s="128">
        <f>SUM(AE219:AE225)</f>
        <v>188.10314245810036</v>
      </c>
      <c r="AF226" s="128">
        <f>SUM(AF219:AF225)</f>
        <v>302.39674608577263</v>
      </c>
      <c r="AG226" s="128">
        <f>SUM(AG219:AG225)</f>
        <v>302.39674608577263</v>
      </c>
      <c r="AI226" s="776" t="s">
        <v>73</v>
      </c>
      <c r="AJ226" s="776"/>
      <c r="AK226" s="776"/>
      <c r="AL226" s="128">
        <f>SUM(AL219:AL225)</f>
        <v>4907.8776485600883</v>
      </c>
      <c r="AM226" s="128">
        <f>SUM(AM219:AM225)</f>
        <v>5739.5045248818742</v>
      </c>
      <c r="AN226" s="128">
        <f>SUM(AN219:AN225)</f>
        <v>3669.656449633359</v>
      </c>
      <c r="AO226" s="128">
        <f>SUM(AO219:AO225)</f>
        <v>3669.656449633359</v>
      </c>
      <c r="AQ226" s="776" t="s">
        <v>73</v>
      </c>
      <c r="AR226" s="776"/>
      <c r="AS226" s="776"/>
      <c r="AT226" s="128">
        <f>SUM(AT219:AT225)</f>
        <v>0</v>
      </c>
      <c r="AU226" s="128">
        <f>SUM(AU219:AU225)</f>
        <v>0</v>
      </c>
      <c r="AV226" s="128">
        <f>SUM(AV219:AV225)</f>
        <v>1366.2551994321193</v>
      </c>
      <c r="AW226" s="128">
        <f>SUM(AW219:AW225)</f>
        <v>1366.2551994321193</v>
      </c>
      <c r="AY226" s="776" t="s">
        <v>73</v>
      </c>
      <c r="AZ226" s="776"/>
      <c r="BA226" s="776"/>
      <c r="BB226" s="128">
        <f>SUM(BB219:BB225)</f>
        <v>0</v>
      </c>
      <c r="BC226" s="128">
        <f>SUM(BC219:BC225)</f>
        <v>0</v>
      </c>
      <c r="BD226" s="128">
        <f>SUM(BD219:BD225)</f>
        <v>0</v>
      </c>
      <c r="BE226" s="128">
        <f>SUM(BE219:BE225)</f>
        <v>0</v>
      </c>
      <c r="BG226" s="776" t="s">
        <v>73</v>
      </c>
      <c r="BH226" s="776"/>
      <c r="BI226" s="776"/>
      <c r="BJ226" s="128">
        <f>SUM(BJ219:BJ225)</f>
        <v>495.25382859751227</v>
      </c>
      <c r="BK226" s="128">
        <f>SUM(BK219:BK225)</f>
        <v>0</v>
      </c>
      <c r="BL226" s="128">
        <f>SUM(BL219:BL225)</f>
        <v>757.81724956489325</v>
      </c>
      <c r="BM226" s="128">
        <f>SUM(BM219:BM225)</f>
        <v>757.81724956489325</v>
      </c>
      <c r="BO226" s="776" t="s">
        <v>73</v>
      </c>
      <c r="BP226" s="776"/>
      <c r="BQ226" s="776"/>
      <c r="BR226" s="128">
        <f>SUM(BR219:BR225)</f>
        <v>4505.0068931096284</v>
      </c>
      <c r="BS226" s="128">
        <f>SUM(BS219:BS225)</f>
        <v>4884.9809683808398</v>
      </c>
      <c r="BT226" s="128">
        <f>SUM(BT219:BT225)</f>
        <v>4017.0156716183346</v>
      </c>
      <c r="BU226" s="128">
        <f>SUM(BU219:BU225)</f>
        <v>5208.3524742827813</v>
      </c>
    </row>
    <row r="227" spans="1:73" s="9" customFormat="1" x14ac:dyDescent="0.25">
      <c r="AI227" s="51"/>
    </row>
  </sheetData>
  <mergeCells count="348">
    <mergeCell ref="A2:I2"/>
    <mergeCell ref="C3:E3"/>
    <mergeCell ref="A32:E32"/>
    <mergeCell ref="A33:E33"/>
    <mergeCell ref="A44:E44"/>
    <mergeCell ref="A61:E61"/>
    <mergeCell ref="A77:D77"/>
    <mergeCell ref="A81:D81"/>
    <mergeCell ref="A86:D86"/>
    <mergeCell ref="A7:A10"/>
    <mergeCell ref="A11:A13"/>
    <mergeCell ref="A20:A23"/>
    <mergeCell ref="A24:A26"/>
    <mergeCell ref="A226:C226"/>
    <mergeCell ref="K226:M226"/>
    <mergeCell ref="S226:U226"/>
    <mergeCell ref="AA226:AC226"/>
    <mergeCell ref="AI226:AK226"/>
    <mergeCell ref="AQ226:AS226"/>
    <mergeCell ref="AY226:BA226"/>
    <mergeCell ref="BG226:BI226"/>
    <mergeCell ref="BO226:BQ226"/>
    <mergeCell ref="A223:A225"/>
    <mergeCell ref="K223:K225"/>
    <mergeCell ref="S223:S225"/>
    <mergeCell ref="AA223:AA225"/>
    <mergeCell ref="AI223:AI225"/>
    <mergeCell ref="AQ223:AQ225"/>
    <mergeCell ref="AY223:AY225"/>
    <mergeCell ref="BG223:BG225"/>
    <mergeCell ref="BO223:BO225"/>
    <mergeCell ref="A219:A222"/>
    <mergeCell ref="K219:K222"/>
    <mergeCell ref="S219:S222"/>
    <mergeCell ref="AA219:AA222"/>
    <mergeCell ref="AI219:AI222"/>
    <mergeCell ref="AQ219:AQ222"/>
    <mergeCell ref="AY219:AY222"/>
    <mergeCell ref="BG219:BG222"/>
    <mergeCell ref="BO219:BO222"/>
    <mergeCell ref="A213:C213"/>
    <mergeCell ref="K213:M213"/>
    <mergeCell ref="S213:U213"/>
    <mergeCell ref="AA213:AC213"/>
    <mergeCell ref="AI213:AK213"/>
    <mergeCell ref="AQ213:AS213"/>
    <mergeCell ref="AY213:BA213"/>
    <mergeCell ref="BG213:BI213"/>
    <mergeCell ref="BO213:BQ213"/>
    <mergeCell ref="A210:A212"/>
    <mergeCell ref="K210:K212"/>
    <mergeCell ref="S210:S212"/>
    <mergeCell ref="AA210:AA212"/>
    <mergeCell ref="AI210:AI212"/>
    <mergeCell ref="AQ210:AQ212"/>
    <mergeCell ref="AY210:AY212"/>
    <mergeCell ref="BG210:BG212"/>
    <mergeCell ref="BO210:BO212"/>
    <mergeCell ref="AJ203:AL203"/>
    <mergeCell ref="A206:A209"/>
    <mergeCell ref="K206:K209"/>
    <mergeCell ref="S206:S209"/>
    <mergeCell ref="AA206:AA209"/>
    <mergeCell ref="AI206:AI209"/>
    <mergeCell ref="AQ206:AQ209"/>
    <mergeCell ref="AY206:AY209"/>
    <mergeCell ref="BG206:BG209"/>
    <mergeCell ref="BO206:BO209"/>
    <mergeCell ref="AI7:AI10"/>
    <mergeCell ref="AI11:AI13"/>
    <mergeCell ref="AI20:AI23"/>
    <mergeCell ref="AI24:AI26"/>
    <mergeCell ref="AQ7:AQ10"/>
    <mergeCell ref="AQ11:AQ13"/>
    <mergeCell ref="AQ20:AQ23"/>
    <mergeCell ref="AQ24:AQ26"/>
    <mergeCell ref="BO7:BO10"/>
    <mergeCell ref="BO11:BO13"/>
    <mergeCell ref="BO20:BO23"/>
    <mergeCell ref="BO24:BO26"/>
    <mergeCell ref="AY7:AY10"/>
    <mergeCell ref="AY11:AY13"/>
    <mergeCell ref="AY20:AY23"/>
    <mergeCell ref="AY24:AY26"/>
    <mergeCell ref="BG7:BG10"/>
    <mergeCell ref="BG11:BG13"/>
    <mergeCell ref="BG20:BG23"/>
    <mergeCell ref="BG24:BG26"/>
    <mergeCell ref="AY14:BA14"/>
    <mergeCell ref="AI122:AI125"/>
    <mergeCell ref="AY27:BA27"/>
    <mergeCell ref="K7:K10"/>
    <mergeCell ref="K11:K13"/>
    <mergeCell ref="K20:K23"/>
    <mergeCell ref="K24:K26"/>
    <mergeCell ref="A14:C14"/>
    <mergeCell ref="A122:A125"/>
    <mergeCell ref="K122:K125"/>
    <mergeCell ref="S122:S125"/>
    <mergeCell ref="AA122:AA125"/>
    <mergeCell ref="A27:C27"/>
    <mergeCell ref="K14:M14"/>
    <mergeCell ref="K27:M27"/>
    <mergeCell ref="S14:U14"/>
    <mergeCell ref="S27:U27"/>
    <mergeCell ref="A114:C114"/>
    <mergeCell ref="K114:M114"/>
    <mergeCell ref="S114:U114"/>
    <mergeCell ref="AA114:AC114"/>
    <mergeCell ref="S7:S10"/>
    <mergeCell ref="S11:S13"/>
    <mergeCell ref="S20:S23"/>
    <mergeCell ref="S24:S26"/>
    <mergeCell ref="AA7:AA10"/>
    <mergeCell ref="AA11:AA13"/>
    <mergeCell ref="BG14:BI14"/>
    <mergeCell ref="BG27:BI27"/>
    <mergeCell ref="BO14:BQ14"/>
    <mergeCell ref="BO27:BQ27"/>
    <mergeCell ref="AA27:AC27"/>
    <mergeCell ref="AI14:AK14"/>
    <mergeCell ref="AI27:AK27"/>
    <mergeCell ref="AQ14:AS14"/>
    <mergeCell ref="AQ27:AS27"/>
    <mergeCell ref="AA20:AA23"/>
    <mergeCell ref="AA24:AA26"/>
    <mergeCell ref="AA14:AC14"/>
    <mergeCell ref="A126:A128"/>
    <mergeCell ref="K126:K128"/>
    <mergeCell ref="S126:S128"/>
    <mergeCell ref="AA126:AA128"/>
    <mergeCell ref="AI126:AI128"/>
    <mergeCell ref="AQ126:AQ128"/>
    <mergeCell ref="AY126:AY128"/>
    <mergeCell ref="BG126:BG128"/>
    <mergeCell ref="BO126:BO128"/>
    <mergeCell ref="A139:A141"/>
    <mergeCell ref="K139:K141"/>
    <mergeCell ref="S139:S141"/>
    <mergeCell ref="AA139:AA141"/>
    <mergeCell ref="AI139:AI141"/>
    <mergeCell ref="AQ129:AS129"/>
    <mergeCell ref="AY129:BA129"/>
    <mergeCell ref="BG129:BI129"/>
    <mergeCell ref="BO129:BQ129"/>
    <mergeCell ref="A135:A138"/>
    <mergeCell ref="K135:K138"/>
    <mergeCell ref="S135:S138"/>
    <mergeCell ref="AA135:AA138"/>
    <mergeCell ref="AI135:AI138"/>
    <mergeCell ref="AQ135:AQ138"/>
    <mergeCell ref="AY135:AY138"/>
    <mergeCell ref="BG135:BG138"/>
    <mergeCell ref="BO135:BO138"/>
    <mergeCell ref="A129:C129"/>
    <mergeCell ref="K129:M129"/>
    <mergeCell ref="S129:U129"/>
    <mergeCell ref="AA129:AC129"/>
    <mergeCell ref="AI129:AK129"/>
    <mergeCell ref="A142:C142"/>
    <mergeCell ref="K142:M142"/>
    <mergeCell ref="S142:U142"/>
    <mergeCell ref="AA142:AC142"/>
    <mergeCell ref="AI142:AK142"/>
    <mergeCell ref="AQ142:AS142"/>
    <mergeCell ref="AY142:BA142"/>
    <mergeCell ref="BG142:BI142"/>
    <mergeCell ref="BO142:BQ142"/>
    <mergeCell ref="AI107:AI110"/>
    <mergeCell ref="AI111:AI113"/>
    <mergeCell ref="AB56:AB57"/>
    <mergeCell ref="AB54:AB55"/>
    <mergeCell ref="AA53:AA57"/>
    <mergeCell ref="A94:A97"/>
    <mergeCell ref="A98:A100"/>
    <mergeCell ref="A101:C101"/>
    <mergeCell ref="A107:A110"/>
    <mergeCell ref="A111:A113"/>
    <mergeCell ref="AA107:AA110"/>
    <mergeCell ref="AA111:AA113"/>
    <mergeCell ref="K94:K97"/>
    <mergeCell ref="K98:K100"/>
    <mergeCell ref="K101:M101"/>
    <mergeCell ref="K107:K110"/>
    <mergeCell ref="K111:K113"/>
    <mergeCell ref="S94:S97"/>
    <mergeCell ref="S98:S100"/>
    <mergeCell ref="S101:U101"/>
    <mergeCell ref="S107:S110"/>
    <mergeCell ref="S111:S113"/>
    <mergeCell ref="AA73:AA74"/>
    <mergeCell ref="AA70:AA71"/>
    <mergeCell ref="AB78:AB82"/>
    <mergeCell ref="AT80:AW80"/>
    <mergeCell ref="AT84:AW84"/>
    <mergeCell ref="AJ91:AL91"/>
    <mergeCell ref="AA94:AA97"/>
    <mergeCell ref="AA98:AA100"/>
    <mergeCell ref="AA101:AC101"/>
    <mergeCell ref="AI94:AI97"/>
    <mergeCell ref="AI98:AI100"/>
    <mergeCell ref="AI101:AK101"/>
    <mergeCell ref="AQ114:AS114"/>
    <mergeCell ref="AY114:BA114"/>
    <mergeCell ref="BG94:BG97"/>
    <mergeCell ref="BG98:BG100"/>
    <mergeCell ref="BG101:BI101"/>
    <mergeCell ref="BG107:BG110"/>
    <mergeCell ref="BG111:BG113"/>
    <mergeCell ref="BG114:BI114"/>
    <mergeCell ref="AY94:AY97"/>
    <mergeCell ref="AY98:AY100"/>
    <mergeCell ref="AY101:BA101"/>
    <mergeCell ref="AY107:AY110"/>
    <mergeCell ref="AY111:AY113"/>
    <mergeCell ref="BO94:BO97"/>
    <mergeCell ref="BO98:BO100"/>
    <mergeCell ref="BO101:BQ101"/>
    <mergeCell ref="BO107:BO110"/>
    <mergeCell ref="BO111:BO113"/>
    <mergeCell ref="BO114:BQ114"/>
    <mergeCell ref="AJ119:AL119"/>
    <mergeCell ref="AZ119:BB119"/>
    <mergeCell ref="AJ147:AL147"/>
    <mergeCell ref="AZ147:BB147"/>
    <mergeCell ref="AQ139:AQ141"/>
    <mergeCell ref="AY139:AY141"/>
    <mergeCell ref="BG139:BG141"/>
    <mergeCell ref="BO139:BO141"/>
    <mergeCell ref="AQ122:AQ125"/>
    <mergeCell ref="AY122:AY125"/>
    <mergeCell ref="BG122:BG125"/>
    <mergeCell ref="BO122:BO125"/>
    <mergeCell ref="AI114:AK114"/>
    <mergeCell ref="AQ94:AQ97"/>
    <mergeCell ref="AQ98:AQ100"/>
    <mergeCell ref="AQ101:AS101"/>
    <mergeCell ref="AQ107:AQ110"/>
    <mergeCell ref="AQ111:AQ113"/>
    <mergeCell ref="A150:A153"/>
    <mergeCell ref="K150:K153"/>
    <mergeCell ref="S150:S153"/>
    <mergeCell ref="AA150:AA153"/>
    <mergeCell ref="AI150:AI153"/>
    <mergeCell ref="AQ150:AQ153"/>
    <mergeCell ref="AY150:AY153"/>
    <mergeCell ref="BG150:BG153"/>
    <mergeCell ref="BO150:BO153"/>
    <mergeCell ref="A154:A156"/>
    <mergeCell ref="K154:K156"/>
    <mergeCell ref="S154:S156"/>
    <mergeCell ref="AA154:AA156"/>
    <mergeCell ref="AI154:AI156"/>
    <mergeCell ref="AQ154:AQ156"/>
    <mergeCell ref="AY154:AY156"/>
    <mergeCell ref="BG154:BG156"/>
    <mergeCell ref="BO154:BO156"/>
    <mergeCell ref="A157:C157"/>
    <mergeCell ref="K157:M157"/>
    <mergeCell ref="S157:U157"/>
    <mergeCell ref="AA157:AC157"/>
    <mergeCell ref="AI157:AK157"/>
    <mergeCell ref="AQ157:AS157"/>
    <mergeCell ref="AY157:BA157"/>
    <mergeCell ref="BG157:BI157"/>
    <mergeCell ref="BO157:BQ157"/>
    <mergeCell ref="A163:A166"/>
    <mergeCell ref="K163:K166"/>
    <mergeCell ref="S163:S166"/>
    <mergeCell ref="AA163:AA166"/>
    <mergeCell ref="AI163:AI166"/>
    <mergeCell ref="AQ163:AQ166"/>
    <mergeCell ref="AY163:AY166"/>
    <mergeCell ref="BG163:BG166"/>
    <mergeCell ref="BO163:BO166"/>
    <mergeCell ref="A167:A169"/>
    <mergeCell ref="K167:K169"/>
    <mergeCell ref="S167:S169"/>
    <mergeCell ref="AA167:AA169"/>
    <mergeCell ref="AI167:AI169"/>
    <mergeCell ref="AQ167:AQ169"/>
    <mergeCell ref="AY167:AY169"/>
    <mergeCell ref="BG167:BG169"/>
    <mergeCell ref="BO167:BO169"/>
    <mergeCell ref="A170:C170"/>
    <mergeCell ref="K170:M170"/>
    <mergeCell ref="S170:U170"/>
    <mergeCell ref="AA170:AC170"/>
    <mergeCell ref="AI170:AK170"/>
    <mergeCell ref="AQ170:AS170"/>
    <mergeCell ref="AY170:BA170"/>
    <mergeCell ref="BG170:BI170"/>
    <mergeCell ref="BO170:BQ170"/>
    <mergeCell ref="AJ175:AL175"/>
    <mergeCell ref="A178:A181"/>
    <mergeCell ref="K178:K181"/>
    <mergeCell ref="S178:S181"/>
    <mergeCell ref="AA178:AA181"/>
    <mergeCell ref="AI178:AI181"/>
    <mergeCell ref="AQ178:AQ181"/>
    <mergeCell ref="AY178:AY181"/>
    <mergeCell ref="BG178:BG181"/>
    <mergeCell ref="BO178:BO181"/>
    <mergeCell ref="A182:A184"/>
    <mergeCell ref="K182:K184"/>
    <mergeCell ref="S182:S184"/>
    <mergeCell ref="AA182:AA184"/>
    <mergeCell ref="AI182:AI184"/>
    <mergeCell ref="AQ182:AQ184"/>
    <mergeCell ref="AY182:AY184"/>
    <mergeCell ref="BG182:BG184"/>
    <mergeCell ref="BO182:BO184"/>
    <mergeCell ref="A185:C185"/>
    <mergeCell ref="K185:M185"/>
    <mergeCell ref="S185:U185"/>
    <mergeCell ref="AA185:AC185"/>
    <mergeCell ref="AI185:AK185"/>
    <mergeCell ref="AQ185:AS185"/>
    <mergeCell ref="AY185:BA185"/>
    <mergeCell ref="BG185:BI185"/>
    <mergeCell ref="BO185:BQ185"/>
    <mergeCell ref="A191:A194"/>
    <mergeCell ref="K191:K194"/>
    <mergeCell ref="S191:S194"/>
    <mergeCell ref="AA191:AA194"/>
    <mergeCell ref="AI191:AI194"/>
    <mergeCell ref="AQ191:AQ194"/>
    <mergeCell ref="AY191:AY194"/>
    <mergeCell ref="BG191:BG194"/>
    <mergeCell ref="BO191:BO194"/>
    <mergeCell ref="A195:A197"/>
    <mergeCell ref="K195:K197"/>
    <mergeCell ref="S195:S197"/>
    <mergeCell ref="AA195:AA197"/>
    <mergeCell ref="AI195:AI197"/>
    <mergeCell ref="AQ195:AQ197"/>
    <mergeCell ref="AY195:AY197"/>
    <mergeCell ref="BG195:BG197"/>
    <mergeCell ref="BO195:BO197"/>
    <mergeCell ref="A198:C198"/>
    <mergeCell ref="K198:M198"/>
    <mergeCell ref="S198:U198"/>
    <mergeCell ref="AA198:AC198"/>
    <mergeCell ref="AI198:AK198"/>
    <mergeCell ref="AQ198:AS198"/>
    <mergeCell ref="AY198:BA198"/>
    <mergeCell ref="BG198:BI198"/>
    <mergeCell ref="BO198:BQ198"/>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C110"/>
  <sheetViews>
    <sheetView workbookViewId="0">
      <selection activeCell="H134" sqref="H134"/>
    </sheetView>
  </sheetViews>
  <sheetFormatPr defaultRowHeight="15" x14ac:dyDescent="0.25"/>
  <cols>
    <col min="2" max="2" width="11.28515625" customWidth="1"/>
    <col min="9" max="9" width="11" customWidth="1"/>
  </cols>
  <sheetData>
    <row r="1" spans="1:12" x14ac:dyDescent="0.25">
      <c r="A1" s="10" t="s">
        <v>91</v>
      </c>
      <c r="B1" s="9" t="s">
        <v>145</v>
      </c>
      <c r="C1" s="9"/>
      <c r="H1" s="10" t="s">
        <v>91</v>
      </c>
      <c r="I1" s="9" t="s">
        <v>159</v>
      </c>
      <c r="L1" s="9"/>
    </row>
    <row r="2" spans="1:12" x14ac:dyDescent="0.25">
      <c r="A2" s="10" t="s">
        <v>146</v>
      </c>
      <c r="B2" s="9" t="s">
        <v>147</v>
      </c>
      <c r="C2" s="9"/>
      <c r="H2" s="10" t="s">
        <v>146</v>
      </c>
      <c r="I2" s="9" t="s">
        <v>160</v>
      </c>
      <c r="L2" s="9"/>
    </row>
    <row r="6" spans="1:12" x14ac:dyDescent="0.25">
      <c r="A6" s="34" t="s">
        <v>144</v>
      </c>
      <c r="B6" s="9"/>
      <c r="C6" s="9"/>
      <c r="D6" s="9"/>
      <c r="E6" s="9"/>
      <c r="F6" s="9"/>
      <c r="G6" s="9"/>
      <c r="H6" s="34" t="s">
        <v>158</v>
      </c>
      <c r="I6" s="9"/>
      <c r="J6" s="9"/>
    </row>
    <row r="7" spans="1:12" x14ac:dyDescent="0.25">
      <c r="A7" s="34" t="s">
        <v>148</v>
      </c>
      <c r="B7" s="34" t="s">
        <v>149</v>
      </c>
      <c r="C7" s="9"/>
      <c r="D7" s="9"/>
      <c r="E7" s="9"/>
      <c r="F7" s="9"/>
      <c r="H7" s="34" t="s">
        <v>161</v>
      </c>
      <c r="I7" s="9"/>
      <c r="J7" s="9"/>
    </row>
    <row r="8" spans="1:12" x14ac:dyDescent="0.25">
      <c r="A8" s="9"/>
      <c r="B8" s="34"/>
      <c r="C8" s="46"/>
      <c r="D8" s="9"/>
      <c r="E8" s="9"/>
      <c r="F8" s="9"/>
      <c r="I8" s="9"/>
      <c r="J8" s="9"/>
    </row>
    <row r="9" spans="1:12" x14ac:dyDescent="0.25">
      <c r="A9" s="9"/>
      <c r="B9" s="9"/>
      <c r="C9" s="9"/>
      <c r="D9" s="9"/>
      <c r="E9" s="9"/>
      <c r="F9" s="9"/>
      <c r="G9" s="9"/>
      <c r="H9" s="9"/>
      <c r="I9" s="9"/>
      <c r="J9" s="9"/>
      <c r="K9" s="9"/>
      <c r="L9" s="9"/>
    </row>
    <row r="10" spans="1:12" x14ac:dyDescent="0.25">
      <c r="A10" s="27" t="s">
        <v>156</v>
      </c>
      <c r="B10" s="27"/>
      <c r="C10" s="9"/>
      <c r="D10" s="9"/>
      <c r="E10" s="9"/>
      <c r="F10" s="9"/>
      <c r="G10" s="9"/>
      <c r="H10" s="27" t="s">
        <v>162</v>
      </c>
      <c r="I10" s="27"/>
      <c r="J10" s="9"/>
      <c r="K10" s="9"/>
      <c r="L10" s="9"/>
    </row>
    <row r="11" spans="1:12" x14ac:dyDescent="0.25">
      <c r="A11" s="9"/>
      <c r="B11" s="9"/>
      <c r="C11" s="778" t="s">
        <v>157</v>
      </c>
      <c r="D11" s="779"/>
      <c r="E11" s="780"/>
      <c r="F11" s="9"/>
      <c r="G11" s="9"/>
      <c r="H11" s="9"/>
      <c r="I11" s="9"/>
      <c r="J11" s="778" t="s">
        <v>157</v>
      </c>
      <c r="K11" s="779"/>
      <c r="L11" s="780"/>
    </row>
    <row r="12" spans="1:12" x14ac:dyDescent="0.25">
      <c r="A12" s="13" t="s">
        <v>78</v>
      </c>
      <c r="B12" s="9"/>
      <c r="C12" s="12" t="s">
        <v>82</v>
      </c>
      <c r="D12" s="12" t="s">
        <v>83</v>
      </c>
      <c r="E12" s="12" t="s">
        <v>84</v>
      </c>
      <c r="F12" s="9"/>
      <c r="G12" s="9"/>
      <c r="H12" s="13" t="s">
        <v>78</v>
      </c>
      <c r="I12" s="9"/>
      <c r="J12" s="12" t="s">
        <v>82</v>
      </c>
      <c r="K12" s="12" t="s">
        <v>83</v>
      </c>
      <c r="L12" s="12" t="s">
        <v>84</v>
      </c>
    </row>
    <row r="13" spans="1:12" x14ac:dyDescent="0.25">
      <c r="A13" s="12" t="s">
        <v>6</v>
      </c>
      <c r="B13" s="12" t="s">
        <v>7</v>
      </c>
      <c r="C13" s="18">
        <v>672</v>
      </c>
      <c r="D13" s="18">
        <v>566</v>
      </c>
      <c r="E13" s="18">
        <v>611</v>
      </c>
      <c r="F13" s="9"/>
      <c r="G13" s="9"/>
      <c r="H13" s="12" t="s">
        <v>6</v>
      </c>
      <c r="I13" s="12" t="s">
        <v>7</v>
      </c>
      <c r="J13" s="18">
        <v>799</v>
      </c>
      <c r="K13" s="18">
        <v>751</v>
      </c>
      <c r="L13" s="18">
        <v>829</v>
      </c>
    </row>
    <row r="14" spans="1:12" x14ac:dyDescent="0.25">
      <c r="A14" s="12" t="s">
        <v>8</v>
      </c>
      <c r="B14" s="12" t="s">
        <v>136</v>
      </c>
      <c r="C14" s="18">
        <v>20124</v>
      </c>
      <c r="D14" s="18">
        <v>19965</v>
      </c>
      <c r="E14" s="18">
        <v>19968</v>
      </c>
      <c r="F14" s="9"/>
      <c r="H14" s="12" t="s">
        <v>8</v>
      </c>
      <c r="I14" s="12" t="s">
        <v>136</v>
      </c>
      <c r="J14" s="18">
        <v>28945</v>
      </c>
      <c r="K14" s="18">
        <v>29573</v>
      </c>
      <c r="L14" s="18">
        <v>28780</v>
      </c>
    </row>
    <row r="15" spans="1:12" x14ac:dyDescent="0.25">
      <c r="A15" s="12" t="s">
        <v>56</v>
      </c>
      <c r="B15" s="12" t="s">
        <v>57</v>
      </c>
      <c r="C15" s="18">
        <v>1959</v>
      </c>
      <c r="D15" s="18">
        <v>1741</v>
      </c>
      <c r="E15" s="18">
        <v>1997</v>
      </c>
      <c r="F15" s="9"/>
      <c r="H15" s="12" t="s">
        <v>56</v>
      </c>
      <c r="I15" s="12" t="s">
        <v>57</v>
      </c>
      <c r="J15" s="18">
        <v>1959</v>
      </c>
      <c r="K15" s="18">
        <v>1632</v>
      </c>
      <c r="L15" s="18">
        <v>1994</v>
      </c>
    </row>
    <row r="16" spans="1:12" x14ac:dyDescent="0.25">
      <c r="A16" s="12" t="s">
        <v>58</v>
      </c>
      <c r="B16" s="12" t="s">
        <v>59</v>
      </c>
      <c r="C16" s="18">
        <v>6133</v>
      </c>
      <c r="D16" s="18">
        <v>5633</v>
      </c>
      <c r="E16" s="18">
        <v>5724</v>
      </c>
      <c r="F16" s="9"/>
      <c r="H16" s="12" t="s">
        <v>58</v>
      </c>
      <c r="I16" s="12" t="s">
        <v>59</v>
      </c>
      <c r="J16" s="18">
        <v>6208</v>
      </c>
      <c r="K16" s="18">
        <v>5728</v>
      </c>
      <c r="L16" s="18">
        <v>5876</v>
      </c>
    </row>
    <row r="17" spans="1:12" x14ac:dyDescent="0.25">
      <c r="A17" s="9"/>
      <c r="B17" s="9"/>
      <c r="C17" s="9"/>
      <c r="D17" s="9"/>
      <c r="E17" s="9"/>
      <c r="F17" s="9"/>
      <c r="H17" s="9"/>
      <c r="I17" s="9"/>
      <c r="J17" s="9"/>
      <c r="K17" s="9"/>
      <c r="L17" s="9"/>
    </row>
    <row r="18" spans="1:12" x14ac:dyDescent="0.25">
      <c r="A18" s="9"/>
      <c r="B18" s="9"/>
      <c r="C18" s="9"/>
      <c r="D18" s="9"/>
      <c r="E18" s="9"/>
      <c r="F18" s="9"/>
      <c r="H18" s="9"/>
      <c r="I18" s="9"/>
      <c r="J18" s="9"/>
      <c r="K18" s="9"/>
      <c r="L18" s="9"/>
    </row>
    <row r="19" spans="1:12" x14ac:dyDescent="0.25">
      <c r="A19" s="14" t="s">
        <v>79</v>
      </c>
      <c r="B19" s="9"/>
      <c r="C19" s="9"/>
      <c r="D19" s="9"/>
      <c r="E19" s="9"/>
      <c r="F19" s="9"/>
      <c r="H19" s="14" t="s">
        <v>79</v>
      </c>
      <c r="I19" s="9"/>
      <c r="J19" s="9"/>
      <c r="K19" s="9"/>
      <c r="L19" s="9"/>
    </row>
    <row r="20" spans="1:12" x14ac:dyDescent="0.25">
      <c r="A20" s="12" t="s">
        <v>10</v>
      </c>
      <c r="B20" s="12" t="s">
        <v>11</v>
      </c>
      <c r="C20" s="18">
        <v>13778</v>
      </c>
      <c r="D20" s="18">
        <v>13239</v>
      </c>
      <c r="E20" s="18">
        <v>12800</v>
      </c>
      <c r="F20" s="9"/>
      <c r="H20" s="12" t="s">
        <v>10</v>
      </c>
      <c r="I20" s="12" t="s">
        <v>11</v>
      </c>
      <c r="J20" s="18">
        <v>22478</v>
      </c>
      <c r="K20" s="18">
        <v>21458</v>
      </c>
      <c r="L20" s="18">
        <v>21215</v>
      </c>
    </row>
    <row r="21" spans="1:12" x14ac:dyDescent="0.25">
      <c r="A21" s="12" t="s">
        <v>12</v>
      </c>
      <c r="B21" s="12" t="s">
        <v>13</v>
      </c>
      <c r="C21" s="18">
        <v>25437</v>
      </c>
      <c r="D21" s="18">
        <v>24138</v>
      </c>
      <c r="E21" s="18">
        <v>24787</v>
      </c>
      <c r="F21" s="9"/>
      <c r="H21" s="12" t="s">
        <v>12</v>
      </c>
      <c r="I21" s="12" t="s">
        <v>13</v>
      </c>
      <c r="J21" s="18">
        <v>26813</v>
      </c>
      <c r="K21" s="18">
        <v>25067</v>
      </c>
      <c r="L21" s="18">
        <v>27218</v>
      </c>
    </row>
    <row r="22" spans="1:12" ht="14.45" x14ac:dyDescent="0.3">
      <c r="A22" s="12" t="s">
        <v>14</v>
      </c>
      <c r="B22" s="12" t="s">
        <v>15</v>
      </c>
      <c r="C22" s="18">
        <v>1965</v>
      </c>
      <c r="D22" s="18">
        <v>2875</v>
      </c>
      <c r="E22" s="18">
        <v>3079</v>
      </c>
      <c r="F22" s="9"/>
      <c r="H22" s="12" t="s">
        <v>14</v>
      </c>
      <c r="I22" s="12" t="s">
        <v>15</v>
      </c>
      <c r="J22" s="18">
        <v>3108</v>
      </c>
      <c r="K22" s="18">
        <v>2878</v>
      </c>
      <c r="L22" s="18">
        <v>3089</v>
      </c>
    </row>
    <row r="23" spans="1:12" ht="14.45" x14ac:dyDescent="0.3">
      <c r="A23" s="12" t="s">
        <v>62</v>
      </c>
      <c r="B23" s="12" t="s">
        <v>63</v>
      </c>
      <c r="C23" s="18">
        <v>334</v>
      </c>
      <c r="D23" s="18">
        <v>388</v>
      </c>
      <c r="E23" s="18">
        <v>336</v>
      </c>
      <c r="F23" s="9"/>
      <c r="H23" s="12" t="s">
        <v>62</v>
      </c>
      <c r="I23" s="12" t="s">
        <v>63</v>
      </c>
      <c r="J23" s="18">
        <v>762</v>
      </c>
      <c r="K23" s="18">
        <v>833</v>
      </c>
      <c r="L23" s="18">
        <v>701</v>
      </c>
    </row>
    <row r="24" spans="1:12" ht="14.45" x14ac:dyDescent="0.3">
      <c r="A24" s="12" t="s">
        <v>76</v>
      </c>
      <c r="B24" s="12" t="s">
        <v>77</v>
      </c>
      <c r="C24" s="18">
        <v>25947</v>
      </c>
      <c r="D24" s="18">
        <v>24712</v>
      </c>
      <c r="E24" s="18">
        <v>25006</v>
      </c>
      <c r="F24" s="9"/>
      <c r="H24" s="12" t="s">
        <v>76</v>
      </c>
      <c r="I24" s="12" t="s">
        <v>77</v>
      </c>
      <c r="J24" s="18">
        <v>29555</v>
      </c>
      <c r="K24" s="18">
        <v>28281</v>
      </c>
      <c r="L24" s="18">
        <v>28824</v>
      </c>
    </row>
    <row r="25" spans="1:12" ht="14.45" x14ac:dyDescent="0.3">
      <c r="A25" s="9"/>
      <c r="B25" s="9"/>
      <c r="C25" s="9"/>
      <c r="D25" s="9"/>
      <c r="E25" s="9"/>
      <c r="F25" s="9"/>
      <c r="H25" s="9"/>
      <c r="I25" s="9"/>
      <c r="J25" s="9"/>
      <c r="K25" s="9"/>
      <c r="L25" s="9"/>
    </row>
    <row r="26" spans="1:12" ht="14.45" x14ac:dyDescent="0.3">
      <c r="A26" s="9"/>
      <c r="B26" s="9"/>
      <c r="C26" s="9"/>
      <c r="D26" s="9"/>
      <c r="E26" s="9"/>
      <c r="F26" s="9"/>
      <c r="H26" s="9"/>
      <c r="I26" s="9"/>
      <c r="J26" s="9"/>
      <c r="K26" s="9"/>
      <c r="L26" s="9"/>
    </row>
    <row r="27" spans="1:12" x14ac:dyDescent="0.25">
      <c r="A27" s="15" t="s">
        <v>80</v>
      </c>
      <c r="B27" s="9"/>
      <c r="C27" s="9"/>
      <c r="D27" s="9"/>
      <c r="E27" s="9"/>
      <c r="F27" s="9"/>
      <c r="H27" s="15" t="s">
        <v>80</v>
      </c>
      <c r="I27" s="9"/>
      <c r="J27" s="9"/>
      <c r="K27" s="9"/>
      <c r="L27" s="9"/>
    </row>
    <row r="28" spans="1:12" x14ac:dyDescent="0.25">
      <c r="A28" s="12" t="s">
        <v>18</v>
      </c>
      <c r="B28" s="12" t="s">
        <v>19</v>
      </c>
      <c r="C28" s="18">
        <v>0</v>
      </c>
      <c r="D28" s="18">
        <v>0</v>
      </c>
      <c r="E28" s="18">
        <v>0</v>
      </c>
      <c r="F28" s="9"/>
      <c r="H28" s="12" t="s">
        <v>18</v>
      </c>
      <c r="I28" s="12" t="s">
        <v>19</v>
      </c>
      <c r="J28" s="18">
        <v>8</v>
      </c>
      <c r="K28" s="18">
        <v>0</v>
      </c>
      <c r="L28" s="18">
        <v>1</v>
      </c>
    </row>
    <row r="29" spans="1:12" x14ac:dyDescent="0.25">
      <c r="A29" s="12" t="s">
        <v>22</v>
      </c>
      <c r="B29" s="12" t="s">
        <v>23</v>
      </c>
      <c r="C29" s="18">
        <v>0</v>
      </c>
      <c r="D29" s="18">
        <v>0</v>
      </c>
      <c r="E29" s="18">
        <v>0</v>
      </c>
      <c r="F29" s="9"/>
      <c r="H29" s="12" t="s">
        <v>22</v>
      </c>
      <c r="I29" s="12" t="s">
        <v>23</v>
      </c>
      <c r="J29" s="18">
        <v>150</v>
      </c>
      <c r="K29" s="18">
        <v>96</v>
      </c>
      <c r="L29" s="18">
        <v>107</v>
      </c>
    </row>
    <row r="30" spans="1:12" x14ac:dyDescent="0.25">
      <c r="A30" s="12" t="s">
        <v>26</v>
      </c>
      <c r="B30" s="12" t="s">
        <v>27</v>
      </c>
      <c r="C30" s="18">
        <v>35048</v>
      </c>
      <c r="D30" s="18">
        <v>32269</v>
      </c>
      <c r="E30" s="18">
        <v>31048</v>
      </c>
      <c r="F30" s="9"/>
      <c r="H30" s="12" t="s">
        <v>26</v>
      </c>
      <c r="I30" s="12" t="s">
        <v>27</v>
      </c>
      <c r="J30" s="18">
        <v>46657</v>
      </c>
      <c r="K30" s="18">
        <v>43561</v>
      </c>
      <c r="L30" s="18">
        <v>41993</v>
      </c>
    </row>
    <row r="31" spans="1:12" x14ac:dyDescent="0.25">
      <c r="A31" s="12" t="s">
        <v>28</v>
      </c>
      <c r="B31" s="12" t="s">
        <v>29</v>
      </c>
      <c r="C31" s="18">
        <v>7836</v>
      </c>
      <c r="D31" s="18">
        <v>7737</v>
      </c>
      <c r="E31" s="18">
        <v>9512</v>
      </c>
      <c r="F31" s="9"/>
      <c r="H31" s="12" t="s">
        <v>28</v>
      </c>
      <c r="I31" s="12" t="s">
        <v>29</v>
      </c>
      <c r="J31" s="18">
        <v>9190</v>
      </c>
      <c r="K31" s="18">
        <v>9140</v>
      </c>
      <c r="L31" s="18">
        <v>11186</v>
      </c>
    </row>
    <row r="32" spans="1:12" x14ac:dyDescent="0.25">
      <c r="A32" s="12" t="s">
        <v>30</v>
      </c>
      <c r="B32" s="12" t="s">
        <v>31</v>
      </c>
      <c r="C32" s="18">
        <v>45222</v>
      </c>
      <c r="D32" s="18">
        <v>43867</v>
      </c>
      <c r="E32" s="18">
        <v>42130</v>
      </c>
      <c r="F32" s="9"/>
      <c r="H32" s="12" t="s">
        <v>30</v>
      </c>
      <c r="I32" s="12" t="s">
        <v>31</v>
      </c>
      <c r="J32" s="18">
        <v>91101</v>
      </c>
      <c r="K32" s="18">
        <v>88351</v>
      </c>
      <c r="L32" s="18">
        <v>86189</v>
      </c>
    </row>
    <row r="33" spans="1:12" x14ac:dyDescent="0.25">
      <c r="A33" s="12" t="s">
        <v>34</v>
      </c>
      <c r="B33" s="12" t="s">
        <v>35</v>
      </c>
      <c r="C33" s="18">
        <v>16392</v>
      </c>
      <c r="D33" s="18">
        <v>16584</v>
      </c>
      <c r="E33" s="18">
        <v>17266</v>
      </c>
      <c r="F33" s="9"/>
      <c r="H33" s="12" t="s">
        <v>34</v>
      </c>
      <c r="I33" s="12" t="s">
        <v>35</v>
      </c>
      <c r="J33" s="18">
        <v>16975</v>
      </c>
      <c r="K33" s="18">
        <v>17226</v>
      </c>
      <c r="L33" s="18">
        <v>17867</v>
      </c>
    </row>
    <row r="34" spans="1:12" x14ac:dyDescent="0.25">
      <c r="A34" s="12" t="s">
        <v>36</v>
      </c>
      <c r="B34" s="12" t="s">
        <v>37</v>
      </c>
      <c r="C34" s="18">
        <v>12578</v>
      </c>
      <c r="D34" s="18">
        <v>12964</v>
      </c>
      <c r="E34" s="18">
        <v>12565</v>
      </c>
      <c r="F34" s="9"/>
      <c r="H34" s="12" t="s">
        <v>36</v>
      </c>
      <c r="I34" s="12" t="s">
        <v>37</v>
      </c>
      <c r="J34" s="18">
        <v>26044</v>
      </c>
      <c r="K34" s="18">
        <v>26037</v>
      </c>
      <c r="L34" s="18">
        <v>25124</v>
      </c>
    </row>
    <row r="35" spans="1:12" x14ac:dyDescent="0.25">
      <c r="A35" s="12" t="s">
        <v>42</v>
      </c>
      <c r="B35" s="12" t="s">
        <v>43</v>
      </c>
      <c r="C35" s="18">
        <v>46977</v>
      </c>
      <c r="D35" s="18">
        <v>50373</v>
      </c>
      <c r="E35" s="18">
        <v>44559</v>
      </c>
      <c r="F35" s="9"/>
      <c r="H35" s="12" t="s">
        <v>42</v>
      </c>
      <c r="I35" s="12" t="s">
        <v>43</v>
      </c>
      <c r="J35" s="18">
        <v>90156</v>
      </c>
      <c r="K35" s="18">
        <v>92707</v>
      </c>
      <c r="L35" s="18">
        <v>87658</v>
      </c>
    </row>
    <row r="36" spans="1:12" x14ac:dyDescent="0.25">
      <c r="A36" s="12" t="s">
        <v>46</v>
      </c>
      <c r="B36" s="12" t="s">
        <v>47</v>
      </c>
      <c r="C36" s="18">
        <v>212</v>
      </c>
      <c r="D36" s="18">
        <v>205</v>
      </c>
      <c r="E36" s="18">
        <v>251</v>
      </c>
      <c r="F36" s="9"/>
      <c r="H36" s="12" t="s">
        <v>46</v>
      </c>
      <c r="I36" s="12" t="s">
        <v>47</v>
      </c>
      <c r="J36" s="18">
        <v>212</v>
      </c>
      <c r="K36" s="18">
        <v>205</v>
      </c>
      <c r="L36" s="18">
        <v>251</v>
      </c>
    </row>
    <row r="37" spans="1:12" x14ac:dyDescent="0.25">
      <c r="A37" s="12" t="s">
        <v>50</v>
      </c>
      <c r="B37" s="12" t="s">
        <v>51</v>
      </c>
      <c r="C37" s="18">
        <v>403</v>
      </c>
      <c r="D37" s="18">
        <v>556</v>
      </c>
      <c r="E37" s="18">
        <v>647</v>
      </c>
      <c r="F37" s="9"/>
      <c r="H37" s="12" t="s">
        <v>50</v>
      </c>
      <c r="I37" s="12" t="s">
        <v>51</v>
      </c>
      <c r="J37" s="18">
        <v>437</v>
      </c>
      <c r="K37" s="18">
        <v>591</v>
      </c>
      <c r="L37" s="18">
        <v>676</v>
      </c>
    </row>
    <row r="38" spans="1:12" x14ac:dyDescent="0.25">
      <c r="A38" s="12" t="s">
        <v>54</v>
      </c>
      <c r="B38" s="12" t="s">
        <v>55</v>
      </c>
      <c r="C38" s="18">
        <v>3942</v>
      </c>
      <c r="D38" s="18">
        <v>3792</v>
      </c>
      <c r="E38" s="18">
        <v>4031</v>
      </c>
      <c r="F38" s="9"/>
      <c r="H38" s="12" t="s">
        <v>54</v>
      </c>
      <c r="I38" s="12" t="s">
        <v>55</v>
      </c>
      <c r="J38" s="18">
        <v>8132</v>
      </c>
      <c r="K38" s="18">
        <v>7799</v>
      </c>
      <c r="L38" s="18">
        <v>8063</v>
      </c>
    </row>
    <row r="39" spans="1:12" x14ac:dyDescent="0.25">
      <c r="A39" s="12" t="s">
        <v>60</v>
      </c>
      <c r="B39" s="12" t="s">
        <v>61</v>
      </c>
      <c r="C39" s="18">
        <v>1568</v>
      </c>
      <c r="D39" s="18">
        <v>1518</v>
      </c>
      <c r="E39" s="18">
        <v>1913</v>
      </c>
      <c r="F39" s="9"/>
      <c r="H39" s="12" t="s">
        <v>60</v>
      </c>
      <c r="I39" s="12" t="s">
        <v>61</v>
      </c>
      <c r="J39" s="18">
        <v>2647</v>
      </c>
      <c r="K39" s="18">
        <v>2481</v>
      </c>
      <c r="L39" s="18">
        <v>2601</v>
      </c>
    </row>
    <row r="40" spans="1:12" x14ac:dyDescent="0.25">
      <c r="A40" s="12" t="s">
        <v>64</v>
      </c>
      <c r="B40" s="12" t="s">
        <v>65</v>
      </c>
      <c r="C40" s="18">
        <v>0</v>
      </c>
      <c r="D40" s="18">
        <v>0</v>
      </c>
      <c r="E40" s="18">
        <v>0</v>
      </c>
      <c r="F40" s="9"/>
      <c r="H40" s="12" t="s">
        <v>64</v>
      </c>
      <c r="I40" s="12" t="s">
        <v>65</v>
      </c>
      <c r="J40" s="18">
        <v>1</v>
      </c>
      <c r="K40" s="18">
        <v>0</v>
      </c>
      <c r="L40" s="18">
        <v>0</v>
      </c>
    </row>
    <row r="41" spans="1:12" x14ac:dyDescent="0.25">
      <c r="A41" s="12" t="s">
        <v>66</v>
      </c>
      <c r="B41" s="12" t="s">
        <v>67</v>
      </c>
      <c r="C41" s="18">
        <v>30565</v>
      </c>
      <c r="D41" s="18">
        <v>29132</v>
      </c>
      <c r="E41" s="18">
        <v>29304</v>
      </c>
      <c r="F41" s="9"/>
      <c r="H41" s="12" t="s">
        <v>66</v>
      </c>
      <c r="I41" s="12" t="s">
        <v>67</v>
      </c>
      <c r="J41" s="18">
        <v>32745</v>
      </c>
      <c r="K41" s="18">
        <v>31066</v>
      </c>
      <c r="L41" s="18">
        <v>30185</v>
      </c>
    </row>
    <row r="42" spans="1:12" x14ac:dyDescent="0.25">
      <c r="A42" s="12" t="s">
        <v>68</v>
      </c>
      <c r="B42" s="12" t="s">
        <v>69</v>
      </c>
      <c r="C42" s="18">
        <v>0</v>
      </c>
      <c r="D42" s="18">
        <v>0</v>
      </c>
      <c r="E42" s="18">
        <v>0</v>
      </c>
      <c r="F42" s="9"/>
      <c r="H42" s="12" t="s">
        <v>68</v>
      </c>
      <c r="I42" s="12" t="s">
        <v>69</v>
      </c>
      <c r="J42" s="18">
        <v>50</v>
      </c>
      <c r="K42" s="18">
        <v>56</v>
      </c>
      <c r="L42" s="18">
        <v>39</v>
      </c>
    </row>
    <row r="43" spans="1:12" x14ac:dyDescent="0.25">
      <c r="A43" s="9"/>
      <c r="B43" s="9"/>
      <c r="C43" s="9"/>
      <c r="D43" s="9"/>
      <c r="E43" s="9"/>
      <c r="F43" s="9"/>
      <c r="H43" s="9"/>
      <c r="I43" s="9"/>
      <c r="J43" s="9"/>
      <c r="K43" s="9"/>
      <c r="L43" s="9"/>
    </row>
    <row r="44" spans="1:12" x14ac:dyDescent="0.25">
      <c r="A44" s="9"/>
      <c r="B44" s="9"/>
      <c r="C44" s="9"/>
      <c r="D44" s="9"/>
      <c r="E44" s="9"/>
      <c r="F44" s="9"/>
      <c r="H44" s="9"/>
      <c r="I44" s="9"/>
      <c r="J44" s="9"/>
      <c r="K44" s="9"/>
      <c r="L44" s="9"/>
    </row>
    <row r="45" spans="1:12" x14ac:dyDescent="0.25">
      <c r="A45" s="16" t="s">
        <v>81</v>
      </c>
      <c r="B45" s="9"/>
      <c r="C45" s="9"/>
      <c r="D45" s="9"/>
      <c r="E45" s="9"/>
      <c r="F45" s="9"/>
      <c r="H45" s="16" t="s">
        <v>81</v>
      </c>
      <c r="I45" s="9"/>
      <c r="J45" s="9"/>
      <c r="K45" s="9"/>
      <c r="L45" s="9"/>
    </row>
    <row r="46" spans="1:12" x14ac:dyDescent="0.25">
      <c r="A46" s="12" t="s">
        <v>74</v>
      </c>
      <c r="B46" s="12" t="s">
        <v>75</v>
      </c>
      <c r="C46" s="18">
        <v>1224</v>
      </c>
      <c r="D46" s="18">
        <v>1121</v>
      </c>
      <c r="E46" s="18">
        <v>1291</v>
      </c>
      <c r="F46" s="9"/>
      <c r="H46" s="12" t="s">
        <v>74</v>
      </c>
      <c r="I46" s="12" t="s">
        <v>75</v>
      </c>
      <c r="J46" s="18">
        <v>1498</v>
      </c>
      <c r="K46" s="18">
        <v>1386</v>
      </c>
      <c r="L46" s="18">
        <v>1577</v>
      </c>
    </row>
    <row r="47" spans="1:12" x14ac:dyDescent="0.25">
      <c r="A47" s="9"/>
      <c r="B47" s="9"/>
      <c r="C47" s="9"/>
      <c r="D47" s="9"/>
      <c r="E47" s="9"/>
      <c r="F47" s="9"/>
    </row>
    <row r="48" spans="1:12" x14ac:dyDescent="0.25">
      <c r="A48" s="9"/>
      <c r="B48" s="9"/>
      <c r="C48" s="9"/>
      <c r="D48" s="9"/>
      <c r="E48" s="9"/>
      <c r="F48" s="9"/>
      <c r="H48" s="9"/>
      <c r="I48" s="9"/>
      <c r="J48" s="9"/>
      <c r="K48" s="9"/>
      <c r="L48" s="9"/>
    </row>
    <row r="49" spans="1:29" x14ac:dyDescent="0.25">
      <c r="A49" s="21" t="s">
        <v>88</v>
      </c>
      <c r="B49" s="9"/>
      <c r="C49" s="9"/>
      <c r="D49" s="9"/>
      <c r="E49" s="9"/>
      <c r="F49" s="9"/>
      <c r="H49" s="21" t="s">
        <v>88</v>
      </c>
      <c r="I49" s="9"/>
      <c r="J49" s="9"/>
      <c r="K49" s="9"/>
      <c r="L49" s="9"/>
    </row>
    <row r="50" spans="1:29" x14ac:dyDescent="0.25">
      <c r="A50" s="12" t="s">
        <v>150</v>
      </c>
      <c r="B50" s="12" t="s">
        <v>151</v>
      </c>
      <c r="C50" s="18">
        <v>216196</v>
      </c>
      <c r="D50" s="18">
        <v>213901</v>
      </c>
      <c r="E50" s="18">
        <v>203450</v>
      </c>
      <c r="F50" s="9"/>
      <c r="H50" s="12" t="s">
        <v>150</v>
      </c>
      <c r="I50" s="12" t="s">
        <v>151</v>
      </c>
      <c r="J50" s="18">
        <v>392052</v>
      </c>
      <c r="K50" s="18">
        <v>383383</v>
      </c>
      <c r="L50" s="18">
        <v>376541</v>
      </c>
    </row>
    <row r="51" spans="1:29" x14ac:dyDescent="0.25">
      <c r="A51" s="12" t="s">
        <v>152</v>
      </c>
      <c r="B51" s="12" t="s">
        <v>153</v>
      </c>
      <c r="C51" s="18">
        <v>221523</v>
      </c>
      <c r="D51" s="18">
        <v>219321</v>
      </c>
      <c r="E51" s="18">
        <v>210087</v>
      </c>
      <c r="F51" s="9"/>
      <c r="H51" s="12" t="s">
        <v>152</v>
      </c>
      <c r="I51" s="12" t="s">
        <v>153</v>
      </c>
      <c r="J51" s="18">
        <v>412868</v>
      </c>
      <c r="K51" s="18">
        <v>403752</v>
      </c>
      <c r="L51" s="18">
        <v>399463</v>
      </c>
    </row>
    <row r="52" spans="1:29" x14ac:dyDescent="0.25">
      <c r="A52" s="12" t="s">
        <v>32</v>
      </c>
      <c r="B52" s="12" t="s">
        <v>33</v>
      </c>
      <c r="C52" s="18">
        <v>221523</v>
      </c>
      <c r="D52" s="18">
        <v>219321</v>
      </c>
      <c r="E52" s="18">
        <v>210087</v>
      </c>
      <c r="H52" s="12" t="s">
        <v>32</v>
      </c>
      <c r="I52" s="12" t="s">
        <v>33</v>
      </c>
      <c r="J52" s="18">
        <v>412877</v>
      </c>
      <c r="K52" s="18">
        <v>403752</v>
      </c>
      <c r="L52" s="18">
        <v>399465</v>
      </c>
    </row>
    <row r="53" spans="1:29" x14ac:dyDescent="0.25">
      <c r="A53" s="12" t="s">
        <v>154</v>
      </c>
      <c r="B53" s="12" t="s">
        <v>155</v>
      </c>
      <c r="C53" s="18">
        <v>221717</v>
      </c>
      <c r="D53" s="18">
        <v>220838</v>
      </c>
      <c r="E53" s="18">
        <v>211505</v>
      </c>
      <c r="H53" s="12" t="s">
        <v>154</v>
      </c>
      <c r="I53" s="12" t="s">
        <v>155</v>
      </c>
      <c r="J53" s="18">
        <v>419085</v>
      </c>
      <c r="K53" s="18">
        <v>409481</v>
      </c>
      <c r="L53" s="18">
        <v>405340</v>
      </c>
    </row>
    <row r="56" spans="1:29" x14ac:dyDescent="0.25">
      <c r="A56" s="10" t="s">
        <v>91</v>
      </c>
      <c r="B56" s="9" t="s">
        <v>163</v>
      </c>
    </row>
    <row r="57" spans="1:29" x14ac:dyDescent="0.25">
      <c r="A57" s="10" t="s">
        <v>146</v>
      </c>
      <c r="B57" s="11" t="s">
        <v>164</v>
      </c>
    </row>
    <row r="58" spans="1:29" x14ac:dyDescent="0.25">
      <c r="P58" s="9"/>
      <c r="Q58" s="9"/>
      <c r="R58" s="9"/>
      <c r="S58" s="9"/>
      <c r="T58" s="9"/>
      <c r="U58" s="9"/>
      <c r="V58" s="9"/>
      <c r="W58" s="9"/>
      <c r="X58" s="9"/>
      <c r="Y58" s="9"/>
      <c r="Z58" s="9"/>
      <c r="AA58" s="9"/>
      <c r="AB58" s="9"/>
      <c r="AC58" s="9"/>
    </row>
    <row r="59" spans="1:29" x14ac:dyDescent="0.25">
      <c r="Q59" s="9"/>
      <c r="R59" s="9"/>
      <c r="S59" s="9"/>
      <c r="T59" s="9"/>
      <c r="U59" s="9"/>
      <c r="V59" s="9"/>
      <c r="W59" s="9"/>
      <c r="X59" s="9"/>
      <c r="Y59" s="9"/>
      <c r="Z59" s="9"/>
      <c r="AA59" s="9"/>
      <c r="AB59" s="9"/>
      <c r="AC59" s="9"/>
    </row>
    <row r="60" spans="1:29" x14ac:dyDescent="0.25">
      <c r="A60" s="34" t="s">
        <v>165</v>
      </c>
      <c r="B60" s="34" t="s">
        <v>166</v>
      </c>
      <c r="C60" s="9"/>
      <c r="H60" s="34" t="s">
        <v>165</v>
      </c>
      <c r="I60" s="165" t="s">
        <v>168</v>
      </c>
      <c r="J60" s="9"/>
      <c r="K60" s="9"/>
      <c r="L60" s="9"/>
      <c r="O60" s="34" t="s">
        <v>165</v>
      </c>
      <c r="P60" s="34" t="s">
        <v>169</v>
      </c>
      <c r="Q60" s="9"/>
      <c r="R60" s="9"/>
    </row>
    <row r="61" spans="1:29" x14ac:dyDescent="0.25">
      <c r="A61" s="34" t="s">
        <v>148</v>
      </c>
      <c r="B61" s="34" t="s">
        <v>167</v>
      </c>
      <c r="C61" s="9"/>
      <c r="D61" s="9"/>
      <c r="H61" s="34" t="s">
        <v>148</v>
      </c>
      <c r="I61" s="34" t="s">
        <v>167</v>
      </c>
      <c r="J61" s="9"/>
      <c r="K61" s="9"/>
      <c r="L61" s="9"/>
      <c r="O61" s="34" t="s">
        <v>148</v>
      </c>
      <c r="P61" s="34" t="s">
        <v>167</v>
      </c>
      <c r="Q61" s="9"/>
      <c r="R61" s="9"/>
    </row>
    <row r="62" spans="1:29" x14ac:dyDescent="0.25">
      <c r="D62" s="9"/>
      <c r="H62" s="9"/>
      <c r="I62" s="9"/>
      <c r="J62" s="9"/>
      <c r="K62" s="9"/>
      <c r="L62" s="9"/>
    </row>
    <row r="63" spans="1:29" x14ac:dyDescent="0.25">
      <c r="A63" s="27" t="s">
        <v>170</v>
      </c>
      <c r="B63" s="27"/>
      <c r="C63" s="9"/>
      <c r="D63" s="9"/>
      <c r="E63" s="9"/>
      <c r="H63" s="27" t="s">
        <v>172</v>
      </c>
      <c r="I63" s="27"/>
      <c r="J63" s="9"/>
      <c r="K63" s="9"/>
      <c r="L63" s="9"/>
      <c r="O63" s="27" t="s">
        <v>173</v>
      </c>
      <c r="P63" s="27"/>
      <c r="Q63" s="9"/>
      <c r="R63" s="9"/>
      <c r="S63" s="9"/>
    </row>
    <row r="64" spans="1:29" x14ac:dyDescent="0.25">
      <c r="A64" s="9"/>
      <c r="B64" s="9"/>
      <c r="C64" s="778" t="s">
        <v>171</v>
      </c>
      <c r="D64" s="779"/>
      <c r="E64" s="780"/>
      <c r="H64" s="9"/>
      <c r="I64" s="9"/>
      <c r="J64" s="778" t="s">
        <v>171</v>
      </c>
      <c r="K64" s="779"/>
      <c r="L64" s="780"/>
      <c r="O64" s="9"/>
      <c r="P64" s="9"/>
      <c r="Q64" s="778" t="s">
        <v>171</v>
      </c>
      <c r="R64" s="779"/>
      <c r="S64" s="780"/>
      <c r="T64" s="9"/>
      <c r="U64" s="9"/>
      <c r="V64" s="9"/>
      <c r="W64" s="9"/>
      <c r="X64" s="9"/>
    </row>
    <row r="65" spans="1:24" x14ac:dyDescent="0.25">
      <c r="A65" s="13" t="s">
        <v>78</v>
      </c>
      <c r="B65" s="9"/>
      <c r="C65" s="12" t="s">
        <v>82</v>
      </c>
      <c r="D65" s="12" t="s">
        <v>83</v>
      </c>
      <c r="E65" s="12" t="s">
        <v>84</v>
      </c>
      <c r="H65" s="13" t="s">
        <v>78</v>
      </c>
      <c r="I65" s="9"/>
      <c r="J65" s="12" t="s">
        <v>82</v>
      </c>
      <c r="K65" s="12" t="s">
        <v>83</v>
      </c>
      <c r="L65" s="12" t="s">
        <v>84</v>
      </c>
      <c r="O65" s="13" t="s">
        <v>78</v>
      </c>
      <c r="P65" s="9"/>
      <c r="Q65" s="12" t="s">
        <v>82</v>
      </c>
      <c r="R65" s="12" t="s">
        <v>83</v>
      </c>
      <c r="S65" s="12" t="s">
        <v>84</v>
      </c>
      <c r="T65" s="9"/>
      <c r="U65" s="9"/>
      <c r="V65" s="9"/>
      <c r="W65" s="9"/>
      <c r="X65" s="9"/>
    </row>
    <row r="66" spans="1:24" x14ac:dyDescent="0.25">
      <c r="A66" s="12" t="s">
        <v>6</v>
      </c>
      <c r="B66" s="12" t="s">
        <v>7</v>
      </c>
      <c r="C66" s="8">
        <v>53.5</v>
      </c>
      <c r="D66" s="8">
        <v>55.4</v>
      </c>
      <c r="E66" s="8">
        <v>57.5</v>
      </c>
      <c r="H66" s="12" t="s">
        <v>6</v>
      </c>
      <c r="I66" s="12" t="s">
        <v>7</v>
      </c>
      <c r="J66" s="8">
        <v>46.5</v>
      </c>
      <c r="K66" s="8">
        <v>44.6</v>
      </c>
      <c r="L66" s="8">
        <v>42.5</v>
      </c>
      <c r="M66" s="9"/>
      <c r="N66" s="9"/>
      <c r="O66" s="12" t="s">
        <v>6</v>
      </c>
      <c r="P66" s="12" t="s">
        <v>7</v>
      </c>
      <c r="Q66" s="8">
        <v>0</v>
      </c>
      <c r="R66" s="8">
        <v>0</v>
      </c>
      <c r="S66" s="19">
        <v>0</v>
      </c>
      <c r="T66" s="9"/>
      <c r="U66" s="9"/>
      <c r="V66" s="9"/>
      <c r="W66" s="9"/>
      <c r="X66" s="9"/>
    </row>
    <row r="67" spans="1:24" x14ac:dyDescent="0.25">
      <c r="A67" s="12" t="s">
        <v>8</v>
      </c>
      <c r="B67" s="12" t="s">
        <v>136</v>
      </c>
      <c r="C67" s="8">
        <v>60.7</v>
      </c>
      <c r="D67" s="8">
        <v>60.7</v>
      </c>
      <c r="E67" s="8">
        <v>59</v>
      </c>
      <c r="H67" s="12" t="s">
        <v>8</v>
      </c>
      <c r="I67" s="12" t="s">
        <v>136</v>
      </c>
      <c r="J67" s="8">
        <v>38.5</v>
      </c>
      <c r="K67" s="8">
        <v>38.6</v>
      </c>
      <c r="L67" s="8">
        <v>40.5</v>
      </c>
      <c r="M67" s="9"/>
      <c r="N67" s="9"/>
      <c r="O67" s="12" t="s">
        <v>8</v>
      </c>
      <c r="P67" s="12" t="s">
        <v>136</v>
      </c>
      <c r="Q67" s="8">
        <v>0.8</v>
      </c>
      <c r="R67" s="8">
        <v>0.7</v>
      </c>
      <c r="S67" s="8">
        <v>0.5</v>
      </c>
    </row>
    <row r="68" spans="1:24" x14ac:dyDescent="0.25">
      <c r="A68" s="12" t="s">
        <v>56</v>
      </c>
      <c r="B68" s="12" t="s">
        <v>57</v>
      </c>
      <c r="C68" s="8">
        <v>47.4</v>
      </c>
      <c r="D68" s="8">
        <v>50.6</v>
      </c>
      <c r="E68" s="8">
        <v>51.3</v>
      </c>
      <c r="H68" s="12" t="s">
        <v>56</v>
      </c>
      <c r="I68" s="12" t="s">
        <v>57</v>
      </c>
      <c r="J68" s="8">
        <v>52.4</v>
      </c>
      <c r="K68" s="8">
        <v>49.1</v>
      </c>
      <c r="L68" s="8">
        <v>48.5</v>
      </c>
      <c r="O68" s="12" t="s">
        <v>56</v>
      </c>
      <c r="P68" s="12" t="s">
        <v>57</v>
      </c>
      <c r="Q68" s="8">
        <v>0.2</v>
      </c>
      <c r="R68" s="8">
        <v>0.4</v>
      </c>
      <c r="S68" s="8">
        <v>0.2</v>
      </c>
    </row>
    <row r="69" spans="1:24" x14ac:dyDescent="0.25">
      <c r="A69" s="12" t="s">
        <v>58</v>
      </c>
      <c r="B69" s="12" t="s">
        <v>59</v>
      </c>
      <c r="C69" s="8">
        <v>88.4</v>
      </c>
      <c r="D69" s="8">
        <v>86.4</v>
      </c>
      <c r="E69" s="8">
        <v>88.2</v>
      </c>
      <c r="H69" s="12" t="s">
        <v>58</v>
      </c>
      <c r="I69" s="12" t="s">
        <v>59</v>
      </c>
      <c r="J69" s="8">
        <v>10.3</v>
      </c>
      <c r="K69" s="8">
        <v>12.5</v>
      </c>
      <c r="L69" s="8">
        <v>10.7</v>
      </c>
      <c r="O69" s="12" t="s">
        <v>58</v>
      </c>
      <c r="P69" s="12" t="s">
        <v>59</v>
      </c>
      <c r="Q69" s="8">
        <v>1.3</v>
      </c>
      <c r="R69" s="8">
        <v>1.1000000000000001</v>
      </c>
      <c r="S69" s="8">
        <v>1.1000000000000001</v>
      </c>
    </row>
    <row r="70" spans="1:24" x14ac:dyDescent="0.25">
      <c r="A70" s="9"/>
      <c r="B70" s="9"/>
      <c r="C70" s="9"/>
      <c r="D70" s="9"/>
      <c r="E70" s="9"/>
      <c r="H70" s="9"/>
      <c r="I70" s="9"/>
      <c r="J70" s="9"/>
      <c r="K70" s="9"/>
      <c r="L70" s="9"/>
      <c r="O70" s="9"/>
      <c r="P70" s="9"/>
      <c r="Q70" s="9"/>
      <c r="R70" s="9"/>
      <c r="S70" s="9"/>
    </row>
    <row r="71" spans="1:24" x14ac:dyDescent="0.25">
      <c r="A71" s="9"/>
      <c r="B71" s="9"/>
      <c r="C71" s="9"/>
      <c r="D71" s="9"/>
      <c r="E71" s="9"/>
      <c r="H71" s="9"/>
      <c r="I71" s="9"/>
      <c r="J71" s="9"/>
      <c r="K71" s="9"/>
      <c r="L71" s="9"/>
      <c r="O71" s="9"/>
      <c r="P71" s="9"/>
      <c r="Q71" s="9"/>
      <c r="R71" s="9"/>
      <c r="S71" s="9"/>
    </row>
    <row r="72" spans="1:24" x14ac:dyDescent="0.25">
      <c r="A72" s="14" t="s">
        <v>79</v>
      </c>
      <c r="B72" s="9"/>
      <c r="C72" s="9"/>
      <c r="D72" s="9"/>
      <c r="E72" s="9"/>
      <c r="H72" s="14" t="s">
        <v>79</v>
      </c>
      <c r="I72" s="9"/>
      <c r="J72" s="9"/>
      <c r="K72" s="9"/>
      <c r="L72" s="9"/>
      <c r="O72" s="14" t="s">
        <v>79</v>
      </c>
      <c r="P72" s="9"/>
      <c r="Q72" s="9"/>
      <c r="R72" s="9"/>
      <c r="S72" s="9"/>
    </row>
    <row r="73" spans="1:24" x14ac:dyDescent="0.25">
      <c r="A73" s="12" t="s">
        <v>10</v>
      </c>
      <c r="B73" s="12" t="s">
        <v>11</v>
      </c>
      <c r="C73" s="8">
        <v>48.7</v>
      </c>
      <c r="D73" s="8">
        <v>52.1</v>
      </c>
      <c r="E73" s="8">
        <v>51.1</v>
      </c>
      <c r="H73" s="12" t="s">
        <v>10</v>
      </c>
      <c r="I73" s="12" t="s">
        <v>11</v>
      </c>
      <c r="J73" s="8">
        <v>51.1</v>
      </c>
      <c r="K73" s="8">
        <v>47.7</v>
      </c>
      <c r="L73" s="8">
        <v>48.8</v>
      </c>
      <c r="O73" s="12" t="s">
        <v>10</v>
      </c>
      <c r="P73" s="12" t="s">
        <v>11</v>
      </c>
      <c r="Q73" s="8">
        <v>0.2</v>
      </c>
      <c r="R73" s="8">
        <v>0.2</v>
      </c>
      <c r="S73" s="8">
        <v>0.1</v>
      </c>
    </row>
    <row r="74" spans="1:24" x14ac:dyDescent="0.25">
      <c r="A74" s="12" t="s">
        <v>12</v>
      </c>
      <c r="B74" s="12" t="s">
        <v>13</v>
      </c>
      <c r="C74" s="8">
        <v>67.8</v>
      </c>
      <c r="D74" s="8">
        <v>66.900000000000006</v>
      </c>
      <c r="E74" s="8">
        <v>66.400000000000006</v>
      </c>
      <c r="H74" s="12" t="s">
        <v>12</v>
      </c>
      <c r="I74" s="12" t="s">
        <v>13</v>
      </c>
      <c r="J74" s="8">
        <v>31.6</v>
      </c>
      <c r="K74" s="8">
        <v>29.6</v>
      </c>
      <c r="L74" s="8">
        <v>31.7</v>
      </c>
      <c r="O74" s="12" t="s">
        <v>12</v>
      </c>
      <c r="P74" s="12" t="s">
        <v>13</v>
      </c>
      <c r="Q74" s="8">
        <v>0.7</v>
      </c>
      <c r="R74" s="8">
        <v>3.6</v>
      </c>
      <c r="S74" s="8">
        <v>1.9</v>
      </c>
    </row>
    <row r="75" spans="1:24" x14ac:dyDescent="0.25">
      <c r="A75" s="12" t="s">
        <v>14</v>
      </c>
      <c r="B75" s="12" t="s">
        <v>15</v>
      </c>
      <c r="C75" s="8">
        <v>82.9</v>
      </c>
      <c r="D75" s="8">
        <v>87.6</v>
      </c>
      <c r="E75" s="8">
        <v>85.9</v>
      </c>
      <c r="H75" s="12" t="s">
        <v>14</v>
      </c>
      <c r="I75" s="12" t="s">
        <v>15</v>
      </c>
      <c r="J75" s="8">
        <v>17.100000000000001</v>
      </c>
      <c r="K75" s="8">
        <v>12.2</v>
      </c>
      <c r="L75" s="8">
        <v>13.5</v>
      </c>
      <c r="O75" s="12" t="s">
        <v>14</v>
      </c>
      <c r="P75" s="12" t="s">
        <v>15</v>
      </c>
      <c r="Q75" s="8">
        <v>0</v>
      </c>
      <c r="R75" s="8">
        <v>0.1</v>
      </c>
      <c r="S75" s="8">
        <v>0.6</v>
      </c>
    </row>
    <row r="76" spans="1:24" x14ac:dyDescent="0.25">
      <c r="A76" s="12" t="s">
        <v>62</v>
      </c>
      <c r="B76" s="12" t="s">
        <v>63</v>
      </c>
      <c r="C76" s="8">
        <v>58.8</v>
      </c>
      <c r="D76" s="8">
        <v>51.9</v>
      </c>
      <c r="E76" s="8">
        <v>60.9</v>
      </c>
      <c r="H76" s="12" t="s">
        <v>62</v>
      </c>
      <c r="I76" s="12" t="s">
        <v>63</v>
      </c>
      <c r="J76" s="8">
        <v>41.2</v>
      </c>
      <c r="K76" s="8">
        <v>34</v>
      </c>
      <c r="L76" s="8">
        <v>39.1</v>
      </c>
      <c r="O76" s="12" t="s">
        <v>62</v>
      </c>
      <c r="P76" s="12" t="s">
        <v>63</v>
      </c>
      <c r="Q76" s="8">
        <v>0</v>
      </c>
      <c r="R76" s="8">
        <v>14.1</v>
      </c>
      <c r="S76" s="8">
        <v>0</v>
      </c>
    </row>
    <row r="77" spans="1:24" x14ac:dyDescent="0.25">
      <c r="A77" s="12" t="s">
        <v>76</v>
      </c>
      <c r="B77" s="12" t="s">
        <v>77</v>
      </c>
      <c r="C77" s="8">
        <v>70</v>
      </c>
      <c r="D77" s="8">
        <v>70.900000000000006</v>
      </c>
      <c r="E77" s="8">
        <v>69.5</v>
      </c>
      <c r="H77" s="12" t="s">
        <v>76</v>
      </c>
      <c r="I77" s="12" t="s">
        <v>77</v>
      </c>
      <c r="J77" s="8">
        <v>26.6</v>
      </c>
      <c r="K77" s="8">
        <v>26.2</v>
      </c>
      <c r="L77" s="8">
        <v>26.4</v>
      </c>
      <c r="O77" s="12" t="s">
        <v>76</v>
      </c>
      <c r="P77" s="12" t="s">
        <v>77</v>
      </c>
      <c r="Q77" s="8">
        <v>3.3</v>
      </c>
      <c r="R77" s="8">
        <v>2.9</v>
      </c>
      <c r="S77" s="8">
        <v>4.0999999999999996</v>
      </c>
    </row>
    <row r="78" spans="1:24" x14ac:dyDescent="0.25">
      <c r="A78" s="9"/>
      <c r="B78" s="9"/>
      <c r="C78" s="9"/>
      <c r="D78" s="9"/>
      <c r="E78" s="9"/>
      <c r="H78" s="9"/>
      <c r="I78" s="9"/>
      <c r="J78" s="9"/>
      <c r="K78" s="9"/>
      <c r="L78" s="9"/>
      <c r="O78" s="9"/>
      <c r="P78" s="9"/>
      <c r="Q78" s="9"/>
      <c r="R78" s="9"/>
      <c r="S78" s="9"/>
    </row>
    <row r="79" spans="1:24" x14ac:dyDescent="0.25">
      <c r="A79" s="9"/>
      <c r="B79" s="9"/>
      <c r="C79" s="9"/>
      <c r="D79" s="9"/>
      <c r="E79" s="9"/>
      <c r="H79" s="9"/>
      <c r="I79" s="9"/>
      <c r="J79" s="9"/>
      <c r="K79" s="9"/>
      <c r="L79" s="9"/>
      <c r="O79" s="9"/>
      <c r="P79" s="9"/>
      <c r="Q79" s="9"/>
      <c r="R79" s="9"/>
      <c r="S79" s="9"/>
    </row>
    <row r="80" spans="1:24" x14ac:dyDescent="0.25">
      <c r="A80" s="15" t="s">
        <v>80</v>
      </c>
      <c r="B80" s="9"/>
      <c r="C80" s="9"/>
      <c r="D80" s="9"/>
      <c r="E80" s="9"/>
      <c r="H80" s="15" t="s">
        <v>80</v>
      </c>
      <c r="I80" s="9"/>
      <c r="J80" s="9"/>
      <c r="K80" s="9"/>
      <c r="L80" s="9"/>
      <c r="O80" s="15" t="s">
        <v>80</v>
      </c>
      <c r="P80" s="9"/>
      <c r="Q80" s="9"/>
      <c r="R80" s="9"/>
      <c r="S80" s="9"/>
    </row>
    <row r="81" spans="1:19" x14ac:dyDescent="0.25">
      <c r="A81" s="12" t="s">
        <v>42</v>
      </c>
      <c r="B81" s="12" t="s">
        <v>43</v>
      </c>
      <c r="C81" s="8">
        <v>75.2</v>
      </c>
      <c r="D81" s="8">
        <v>78.599999999999994</v>
      </c>
      <c r="E81" s="8">
        <v>76.900000000000006</v>
      </c>
      <c r="H81" s="12" t="s">
        <v>42</v>
      </c>
      <c r="I81" s="12" t="s">
        <v>43</v>
      </c>
      <c r="J81" s="8">
        <v>22.5</v>
      </c>
      <c r="K81" s="8">
        <v>20.5</v>
      </c>
      <c r="L81" s="8">
        <v>22.2</v>
      </c>
      <c r="O81" s="12" t="s">
        <v>42</v>
      </c>
      <c r="P81" s="12" t="s">
        <v>43</v>
      </c>
      <c r="Q81" s="8">
        <v>2.2999999999999998</v>
      </c>
      <c r="R81" s="8">
        <v>0.9</v>
      </c>
      <c r="S81" s="8">
        <v>0.9</v>
      </c>
    </row>
    <row r="82" spans="1:19" x14ac:dyDescent="0.25">
      <c r="A82" s="12" t="s">
        <v>18</v>
      </c>
      <c r="B82" s="12" t="s">
        <v>19</v>
      </c>
      <c r="C82" s="8">
        <v>78.7</v>
      </c>
      <c r="D82" s="8">
        <v>83</v>
      </c>
      <c r="E82" s="8">
        <v>82.2</v>
      </c>
      <c r="H82" s="12" t="s">
        <v>18</v>
      </c>
      <c r="I82" s="12" t="s">
        <v>19</v>
      </c>
      <c r="J82" s="8">
        <v>20.399999999999999</v>
      </c>
      <c r="K82" s="8">
        <v>16.399999999999999</v>
      </c>
      <c r="L82" s="8">
        <v>17.3</v>
      </c>
      <c r="O82" s="12" t="s">
        <v>18</v>
      </c>
      <c r="P82" s="12" t="s">
        <v>19</v>
      </c>
      <c r="Q82" s="8">
        <v>0.9</v>
      </c>
      <c r="R82" s="8">
        <v>0.6</v>
      </c>
      <c r="S82" s="8">
        <v>0.5</v>
      </c>
    </row>
    <row r="83" spans="1:19" x14ac:dyDescent="0.25">
      <c r="A83" s="12" t="s">
        <v>22</v>
      </c>
      <c r="B83" s="12" t="s">
        <v>23</v>
      </c>
      <c r="C83" s="8">
        <v>34.6</v>
      </c>
      <c r="D83" s="8">
        <v>36.5</v>
      </c>
      <c r="E83" s="8">
        <v>38.1</v>
      </c>
      <c r="H83" s="12" t="s">
        <v>22</v>
      </c>
      <c r="I83" s="12" t="s">
        <v>23</v>
      </c>
      <c r="J83" s="8">
        <v>5.4</v>
      </c>
      <c r="K83" s="8">
        <v>2.6</v>
      </c>
      <c r="L83" s="8">
        <v>3.6</v>
      </c>
      <c r="O83" s="12" t="s">
        <v>22</v>
      </c>
      <c r="P83" s="12" t="s">
        <v>23</v>
      </c>
      <c r="Q83" s="8">
        <v>60</v>
      </c>
      <c r="R83" s="8">
        <v>60.9</v>
      </c>
      <c r="S83" s="8">
        <v>58.3</v>
      </c>
    </row>
    <row r="84" spans="1:19" x14ac:dyDescent="0.25">
      <c r="A84" s="12" t="s">
        <v>26</v>
      </c>
      <c r="B84" s="12" t="s">
        <v>27</v>
      </c>
      <c r="C84" s="8">
        <v>86.1</v>
      </c>
      <c r="D84" s="8">
        <v>86</v>
      </c>
      <c r="E84" s="8">
        <v>90.7</v>
      </c>
      <c r="H84" s="12" t="s">
        <v>26</v>
      </c>
      <c r="I84" s="12" t="s">
        <v>27</v>
      </c>
      <c r="J84" s="8">
        <v>9.5</v>
      </c>
      <c r="K84" s="8">
        <v>10.9</v>
      </c>
      <c r="L84" s="8">
        <v>8.6</v>
      </c>
      <c r="O84" s="12" t="s">
        <v>26</v>
      </c>
      <c r="P84" s="12" t="s">
        <v>27</v>
      </c>
      <c r="Q84" s="8">
        <v>4.4000000000000004</v>
      </c>
      <c r="R84" s="8">
        <v>3.1</v>
      </c>
      <c r="S84" s="8">
        <v>0.7</v>
      </c>
    </row>
    <row r="85" spans="1:19" x14ac:dyDescent="0.25">
      <c r="A85" s="12" t="s">
        <v>28</v>
      </c>
      <c r="B85" s="12" t="s">
        <v>29</v>
      </c>
      <c r="C85" s="8">
        <v>69.8</v>
      </c>
      <c r="D85" s="8">
        <v>65.599999999999994</v>
      </c>
      <c r="E85" s="8">
        <v>65</v>
      </c>
      <c r="H85" s="12" t="s">
        <v>28</v>
      </c>
      <c r="I85" s="12" t="s">
        <v>29</v>
      </c>
      <c r="J85" s="8">
        <v>29</v>
      </c>
      <c r="K85" s="8">
        <v>33.4</v>
      </c>
      <c r="L85" s="8">
        <v>34.1</v>
      </c>
      <c r="O85" s="12" t="s">
        <v>28</v>
      </c>
      <c r="P85" s="12" t="s">
        <v>29</v>
      </c>
      <c r="Q85" s="8">
        <v>1.2</v>
      </c>
      <c r="R85" s="8">
        <v>1</v>
      </c>
      <c r="S85" s="8">
        <v>0.9</v>
      </c>
    </row>
    <row r="86" spans="1:19" x14ac:dyDescent="0.25">
      <c r="A86" s="12" t="s">
        <v>30</v>
      </c>
      <c r="B86" s="12" t="s">
        <v>31</v>
      </c>
      <c r="C86" s="8">
        <v>88.5</v>
      </c>
      <c r="D86" s="8">
        <v>89</v>
      </c>
      <c r="E86" s="8">
        <v>89.3</v>
      </c>
      <c r="H86" s="12" t="s">
        <v>30</v>
      </c>
      <c r="I86" s="12" t="s">
        <v>31</v>
      </c>
      <c r="J86" s="8">
        <v>11.3</v>
      </c>
      <c r="K86" s="8">
        <v>10.9</v>
      </c>
      <c r="L86" s="8">
        <v>10.5</v>
      </c>
      <c r="O86" s="12" t="s">
        <v>30</v>
      </c>
      <c r="P86" s="12" t="s">
        <v>31</v>
      </c>
      <c r="Q86" s="8">
        <v>0.2</v>
      </c>
      <c r="R86" s="8">
        <v>0.1</v>
      </c>
      <c r="S86" s="8">
        <v>0.3</v>
      </c>
    </row>
    <row r="87" spans="1:19" x14ac:dyDescent="0.25">
      <c r="A87" s="12" t="s">
        <v>34</v>
      </c>
      <c r="B87" s="12" t="s">
        <v>35</v>
      </c>
      <c r="C87" s="8">
        <v>92.7</v>
      </c>
      <c r="D87" s="8">
        <v>92.3</v>
      </c>
      <c r="E87" s="8">
        <v>92.5</v>
      </c>
      <c r="H87" s="12" t="s">
        <v>34</v>
      </c>
      <c r="I87" s="12" t="s">
        <v>35</v>
      </c>
      <c r="J87" s="8">
        <v>7.3</v>
      </c>
      <c r="K87" s="8">
        <v>7.7</v>
      </c>
      <c r="L87" s="8">
        <v>7.5</v>
      </c>
      <c r="O87" s="12" t="s">
        <v>34</v>
      </c>
      <c r="P87" s="12" t="s">
        <v>35</v>
      </c>
      <c r="Q87" s="19" t="s">
        <v>87</v>
      </c>
      <c r="R87" s="19" t="s">
        <v>87</v>
      </c>
      <c r="S87" s="19" t="s">
        <v>87</v>
      </c>
    </row>
    <row r="88" spans="1:19" x14ac:dyDescent="0.25">
      <c r="A88" s="12" t="s">
        <v>36</v>
      </c>
      <c r="B88" s="12" t="s">
        <v>37</v>
      </c>
      <c r="C88" s="8">
        <v>76</v>
      </c>
      <c r="D88" s="8">
        <v>85.1</v>
      </c>
      <c r="E88" s="8">
        <v>81.599999999999994</v>
      </c>
      <c r="H88" s="12" t="s">
        <v>36</v>
      </c>
      <c r="I88" s="12" t="s">
        <v>37</v>
      </c>
      <c r="J88" s="8">
        <v>23.5</v>
      </c>
      <c r="K88" s="8">
        <v>13.5</v>
      </c>
      <c r="L88" s="8">
        <v>17.5</v>
      </c>
      <c r="O88" s="12" t="s">
        <v>36</v>
      </c>
      <c r="P88" s="12" t="s">
        <v>37</v>
      </c>
      <c r="Q88" s="8">
        <v>0.5</v>
      </c>
      <c r="R88" s="8">
        <v>1.4</v>
      </c>
      <c r="S88" s="8">
        <v>0.9</v>
      </c>
    </row>
    <row r="89" spans="1:19" x14ac:dyDescent="0.25">
      <c r="A89" s="12" t="s">
        <v>46</v>
      </c>
      <c r="B89" s="12" t="s">
        <v>47</v>
      </c>
      <c r="C89" s="8">
        <v>78.7</v>
      </c>
      <c r="D89" s="8">
        <v>74</v>
      </c>
      <c r="E89" s="8">
        <v>74.7</v>
      </c>
      <c r="H89" s="12" t="s">
        <v>46</v>
      </c>
      <c r="I89" s="12" t="s">
        <v>47</v>
      </c>
      <c r="J89" s="8">
        <v>19.899999999999999</v>
      </c>
      <c r="K89" s="8">
        <v>24.4</v>
      </c>
      <c r="L89" s="8">
        <v>23.3</v>
      </c>
      <c r="O89" s="12" t="s">
        <v>46</v>
      </c>
      <c r="P89" s="12" t="s">
        <v>47</v>
      </c>
      <c r="Q89" s="8">
        <v>1.4</v>
      </c>
      <c r="R89" s="8">
        <v>1.5</v>
      </c>
      <c r="S89" s="8">
        <v>2.1</v>
      </c>
    </row>
    <row r="90" spans="1:19" x14ac:dyDescent="0.25">
      <c r="A90" s="12" t="s">
        <v>50</v>
      </c>
      <c r="B90" s="12" t="s">
        <v>51</v>
      </c>
      <c r="C90" s="8">
        <v>82</v>
      </c>
      <c r="D90" s="8">
        <v>83.3</v>
      </c>
      <c r="E90" s="8">
        <v>82.3</v>
      </c>
      <c r="H90" s="12" t="s">
        <v>50</v>
      </c>
      <c r="I90" s="12" t="s">
        <v>51</v>
      </c>
      <c r="J90" s="8">
        <v>16.899999999999999</v>
      </c>
      <c r="K90" s="8">
        <v>15.7</v>
      </c>
      <c r="L90" s="8">
        <v>17.2</v>
      </c>
      <c r="O90" s="12" t="s">
        <v>50</v>
      </c>
      <c r="P90" s="12" t="s">
        <v>51</v>
      </c>
      <c r="Q90" s="8">
        <v>1.1000000000000001</v>
      </c>
      <c r="R90" s="8">
        <v>1.1000000000000001</v>
      </c>
      <c r="S90" s="8">
        <v>0.5</v>
      </c>
    </row>
    <row r="91" spans="1:19" x14ac:dyDescent="0.25">
      <c r="A91" s="12" t="s">
        <v>54</v>
      </c>
      <c r="B91" s="12" t="s">
        <v>55</v>
      </c>
      <c r="C91" s="8">
        <v>91.2</v>
      </c>
      <c r="D91" s="8">
        <v>89.3</v>
      </c>
      <c r="E91" s="8">
        <v>91.3</v>
      </c>
      <c r="H91" s="12" t="s">
        <v>54</v>
      </c>
      <c r="I91" s="12" t="s">
        <v>55</v>
      </c>
      <c r="J91" s="8">
        <v>8.8000000000000007</v>
      </c>
      <c r="K91" s="8">
        <v>10.7</v>
      </c>
      <c r="L91" s="8">
        <v>8.6999999999999993</v>
      </c>
      <c r="O91" s="12" t="s">
        <v>54</v>
      </c>
      <c r="P91" s="12" t="s">
        <v>55</v>
      </c>
      <c r="Q91" s="19" t="s">
        <v>87</v>
      </c>
      <c r="R91" s="19" t="s">
        <v>87</v>
      </c>
      <c r="S91" s="19" t="s">
        <v>87</v>
      </c>
    </row>
    <row r="92" spans="1:19" x14ac:dyDescent="0.25">
      <c r="A92" s="12" t="s">
        <v>60</v>
      </c>
      <c r="B92" s="12" t="s">
        <v>61</v>
      </c>
      <c r="C92" s="8">
        <v>81.5</v>
      </c>
      <c r="D92" s="8">
        <v>84.5</v>
      </c>
      <c r="E92" s="8">
        <v>84</v>
      </c>
      <c r="H92" s="12" t="s">
        <v>60</v>
      </c>
      <c r="I92" s="12" t="s">
        <v>61</v>
      </c>
      <c r="J92" s="8">
        <v>17.7</v>
      </c>
      <c r="K92" s="8">
        <v>15.5</v>
      </c>
      <c r="L92" s="8">
        <v>16</v>
      </c>
      <c r="O92" s="12" t="s">
        <v>60</v>
      </c>
      <c r="P92" s="12" t="s">
        <v>61</v>
      </c>
      <c r="Q92" s="8">
        <v>0.8</v>
      </c>
      <c r="R92" s="8">
        <v>0.1</v>
      </c>
      <c r="S92" s="19" t="s">
        <v>87</v>
      </c>
    </row>
    <row r="93" spans="1:19" x14ac:dyDescent="0.25">
      <c r="A93" s="12" t="s">
        <v>64</v>
      </c>
      <c r="B93" s="12" t="s">
        <v>65</v>
      </c>
      <c r="C93" s="8">
        <v>45.8</v>
      </c>
      <c r="D93" s="8">
        <v>64.2</v>
      </c>
      <c r="E93" s="8">
        <v>65.599999999999994</v>
      </c>
      <c r="H93" s="12" t="s">
        <v>64</v>
      </c>
      <c r="I93" s="12" t="s">
        <v>65</v>
      </c>
      <c r="J93" s="8">
        <v>41.7</v>
      </c>
      <c r="K93" s="8">
        <v>28.6</v>
      </c>
      <c r="L93" s="8">
        <v>28.3</v>
      </c>
      <c r="O93" s="12" t="s">
        <v>64</v>
      </c>
      <c r="P93" s="12" t="s">
        <v>65</v>
      </c>
      <c r="Q93" s="8">
        <v>12.5</v>
      </c>
      <c r="R93" s="8">
        <v>7.2</v>
      </c>
      <c r="S93" s="8">
        <v>6.1</v>
      </c>
    </row>
    <row r="94" spans="1:19" x14ac:dyDescent="0.25">
      <c r="A94" s="12" t="s">
        <v>66</v>
      </c>
      <c r="B94" s="12" t="s">
        <v>67</v>
      </c>
      <c r="C94" s="8">
        <v>91.6</v>
      </c>
      <c r="D94" s="8">
        <v>91.5</v>
      </c>
      <c r="E94" s="8">
        <v>92.3</v>
      </c>
      <c r="H94" s="12" t="s">
        <v>66</v>
      </c>
      <c r="I94" s="12" t="s">
        <v>67</v>
      </c>
      <c r="J94" s="8">
        <v>6.8</v>
      </c>
      <c r="K94" s="8">
        <v>6.9</v>
      </c>
      <c r="L94" s="8">
        <v>6.8</v>
      </c>
      <c r="O94" s="12" t="s">
        <v>66</v>
      </c>
      <c r="P94" s="12" t="s">
        <v>67</v>
      </c>
      <c r="Q94" s="8">
        <v>1.6</v>
      </c>
      <c r="R94" s="8">
        <v>1.6</v>
      </c>
      <c r="S94" s="8">
        <v>0.8</v>
      </c>
    </row>
    <row r="95" spans="1:19" x14ac:dyDescent="0.25">
      <c r="A95" s="12" t="s">
        <v>68</v>
      </c>
      <c r="B95" s="12" t="s">
        <v>69</v>
      </c>
      <c r="C95" s="8">
        <v>53</v>
      </c>
      <c r="D95" s="8">
        <v>58.3</v>
      </c>
      <c r="E95" s="8">
        <v>53.7</v>
      </c>
      <c r="H95" s="12" t="s">
        <v>68</v>
      </c>
      <c r="I95" s="12" t="s">
        <v>69</v>
      </c>
      <c r="J95" s="8">
        <v>47</v>
      </c>
      <c r="K95" s="8">
        <v>41.6</v>
      </c>
      <c r="L95" s="8">
        <v>46.3</v>
      </c>
      <c r="O95" s="12" t="s">
        <v>68</v>
      </c>
      <c r="P95" s="12" t="s">
        <v>69</v>
      </c>
      <c r="Q95" s="8">
        <v>0</v>
      </c>
      <c r="R95" s="8">
        <v>0</v>
      </c>
      <c r="S95" s="8">
        <v>0</v>
      </c>
    </row>
    <row r="96" spans="1:19" x14ac:dyDescent="0.25">
      <c r="A96" s="9"/>
      <c r="B96" s="9"/>
      <c r="C96" s="9"/>
      <c r="D96" s="9"/>
      <c r="E96" s="9"/>
      <c r="H96" s="9"/>
      <c r="I96" s="9"/>
      <c r="J96" s="9"/>
      <c r="K96" s="9"/>
      <c r="L96" s="9"/>
      <c r="O96" s="9"/>
      <c r="P96" s="9"/>
      <c r="Q96" s="9"/>
      <c r="R96" s="9"/>
      <c r="S96" s="9"/>
    </row>
    <row r="97" spans="1:19" x14ac:dyDescent="0.25">
      <c r="A97" s="9"/>
      <c r="B97" s="9"/>
      <c r="C97" s="9"/>
      <c r="D97" s="9"/>
      <c r="E97" s="9"/>
      <c r="H97" s="9"/>
      <c r="I97" s="9"/>
      <c r="J97" s="9"/>
      <c r="K97" s="9"/>
      <c r="L97" s="9"/>
      <c r="M97" s="9"/>
      <c r="N97" s="9"/>
      <c r="O97" s="9"/>
      <c r="P97" s="9"/>
      <c r="Q97" s="9"/>
      <c r="R97" s="9"/>
      <c r="S97" s="9"/>
    </row>
    <row r="98" spans="1:19" x14ac:dyDescent="0.25">
      <c r="A98" s="16" t="s">
        <v>81</v>
      </c>
      <c r="B98" s="9"/>
      <c r="C98" s="9"/>
      <c r="D98" s="9"/>
      <c r="E98" s="9"/>
      <c r="H98" s="16" t="s">
        <v>81</v>
      </c>
      <c r="I98" s="9"/>
      <c r="J98" s="9"/>
      <c r="K98" s="9"/>
      <c r="L98" s="9"/>
      <c r="O98" s="16" t="s">
        <v>81</v>
      </c>
      <c r="P98" s="9"/>
      <c r="Q98" s="9"/>
      <c r="R98" s="9"/>
      <c r="S98" s="9"/>
    </row>
    <row r="99" spans="1:19" x14ac:dyDescent="0.25">
      <c r="A99" s="12" t="s">
        <v>74</v>
      </c>
      <c r="B99" s="12" t="s">
        <v>75</v>
      </c>
      <c r="C99" s="8">
        <v>73.599999999999994</v>
      </c>
      <c r="D99" s="8">
        <v>77.5</v>
      </c>
      <c r="E99" s="8">
        <v>75.400000000000006</v>
      </c>
      <c r="H99" s="12" t="s">
        <v>74</v>
      </c>
      <c r="I99" s="12" t="s">
        <v>75</v>
      </c>
      <c r="J99" s="8">
        <v>26.3</v>
      </c>
      <c r="K99" s="8">
        <v>22.5</v>
      </c>
      <c r="L99" s="8">
        <v>24.1</v>
      </c>
      <c r="O99" s="12" t="s">
        <v>74</v>
      </c>
      <c r="P99" s="12" t="s">
        <v>75</v>
      </c>
      <c r="Q99" s="8">
        <v>0</v>
      </c>
      <c r="R99" s="8">
        <v>0</v>
      </c>
      <c r="S99" s="8">
        <v>0.5</v>
      </c>
    </row>
    <row r="100" spans="1:19" x14ac:dyDescent="0.25">
      <c r="A100" s="9"/>
      <c r="B100" s="9"/>
      <c r="C100" s="9"/>
      <c r="D100" s="9"/>
      <c r="E100" s="9"/>
      <c r="H100" s="9"/>
      <c r="I100" s="9"/>
      <c r="J100" s="9"/>
      <c r="K100" s="9"/>
      <c r="L100" s="9"/>
      <c r="O100" s="9"/>
      <c r="P100" s="9"/>
      <c r="Q100" s="9"/>
      <c r="R100" s="9"/>
      <c r="S100" s="9"/>
    </row>
    <row r="101" spans="1:19" x14ac:dyDescent="0.25">
      <c r="A101" s="9"/>
      <c r="B101" s="9"/>
      <c r="C101" s="9"/>
      <c r="D101" s="9"/>
      <c r="E101" s="9"/>
      <c r="H101" s="9"/>
      <c r="I101" s="9"/>
      <c r="J101" s="9"/>
      <c r="K101" s="9"/>
      <c r="L101" s="9"/>
      <c r="O101" s="9"/>
      <c r="P101" s="9"/>
      <c r="Q101" s="9"/>
      <c r="R101" s="9"/>
      <c r="S101" s="9"/>
    </row>
    <row r="102" spans="1:19" x14ac:dyDescent="0.25">
      <c r="A102" s="21" t="s">
        <v>88</v>
      </c>
      <c r="B102" s="9"/>
      <c r="C102" s="9"/>
      <c r="D102" s="9"/>
      <c r="E102" s="9"/>
      <c r="H102" s="21" t="s">
        <v>88</v>
      </c>
      <c r="I102" s="9"/>
      <c r="J102" s="9"/>
      <c r="K102" s="9"/>
      <c r="L102" s="9"/>
      <c r="O102" s="21" t="s">
        <v>88</v>
      </c>
      <c r="P102" s="9"/>
      <c r="Q102" s="9"/>
      <c r="R102" s="9"/>
      <c r="S102" s="9"/>
    </row>
    <row r="103" spans="1:19" x14ac:dyDescent="0.25">
      <c r="A103" s="12" t="s">
        <v>150</v>
      </c>
      <c r="B103" s="12" t="s">
        <v>151</v>
      </c>
      <c r="C103" s="8">
        <v>60.3</v>
      </c>
      <c r="D103" s="8">
        <v>62</v>
      </c>
      <c r="E103" s="8">
        <v>61.8</v>
      </c>
      <c r="H103" s="12" t="s">
        <v>150</v>
      </c>
      <c r="I103" s="12" t="s">
        <v>151</v>
      </c>
      <c r="J103" s="8">
        <v>38.299999999999997</v>
      </c>
      <c r="K103" s="8">
        <v>36.299999999999997</v>
      </c>
      <c r="L103" s="8">
        <v>37</v>
      </c>
      <c r="O103" s="12" t="s">
        <v>150</v>
      </c>
      <c r="P103" s="12" t="s">
        <v>151</v>
      </c>
      <c r="Q103" s="8">
        <v>1.4</v>
      </c>
      <c r="R103" s="8">
        <v>1.7</v>
      </c>
      <c r="S103" s="8">
        <v>1.2</v>
      </c>
    </row>
    <row r="104" spans="1:19" x14ac:dyDescent="0.25">
      <c r="A104" s="12" t="s">
        <v>152</v>
      </c>
      <c r="B104" s="12" t="s">
        <v>153</v>
      </c>
      <c r="C104" s="8">
        <v>60</v>
      </c>
      <c r="D104" s="8">
        <v>61.7</v>
      </c>
      <c r="E104" s="8">
        <v>61.4</v>
      </c>
      <c r="H104" s="12" t="s">
        <v>152</v>
      </c>
      <c r="I104" s="12" t="s">
        <v>153</v>
      </c>
      <c r="J104" s="8">
        <v>38.4</v>
      </c>
      <c r="K104" s="8">
        <v>36.4</v>
      </c>
      <c r="L104" s="8">
        <v>37.200000000000003</v>
      </c>
      <c r="O104" s="12" t="s">
        <v>152</v>
      </c>
      <c r="P104" s="12" t="s">
        <v>153</v>
      </c>
      <c r="Q104" s="8">
        <v>1.6</v>
      </c>
      <c r="R104" s="8">
        <v>1.9</v>
      </c>
      <c r="S104" s="8">
        <v>1.4</v>
      </c>
    </row>
    <row r="105" spans="1:19" x14ac:dyDescent="0.25">
      <c r="A105" s="12" t="s">
        <v>32</v>
      </c>
      <c r="B105" s="12" t="s">
        <v>33</v>
      </c>
      <c r="C105" s="8">
        <v>59.9</v>
      </c>
      <c r="D105" s="8">
        <v>61.9</v>
      </c>
      <c r="E105" s="8">
        <v>61.6</v>
      </c>
      <c r="H105" s="12" t="s">
        <v>32</v>
      </c>
      <c r="I105" s="12" t="s">
        <v>33</v>
      </c>
      <c r="J105" s="8">
        <v>38.4</v>
      </c>
      <c r="K105" s="8">
        <v>36.200000000000003</v>
      </c>
      <c r="L105" s="8">
        <v>37</v>
      </c>
      <c r="O105" s="12" t="s">
        <v>32</v>
      </c>
      <c r="P105" s="12" t="s">
        <v>33</v>
      </c>
      <c r="Q105" s="8">
        <v>1.7</v>
      </c>
      <c r="R105" s="8">
        <v>1.9</v>
      </c>
      <c r="S105" s="8">
        <v>1.4</v>
      </c>
    </row>
    <row r="106" spans="1:19" x14ac:dyDescent="0.25">
      <c r="A106" s="12" t="s">
        <v>154</v>
      </c>
      <c r="B106" s="12" t="s">
        <v>155</v>
      </c>
      <c r="C106" s="8">
        <v>60.8</v>
      </c>
      <c r="D106" s="8">
        <v>62.6</v>
      </c>
      <c r="E106" s="8">
        <v>62.3</v>
      </c>
      <c r="H106" s="12" t="s">
        <v>154</v>
      </c>
      <c r="I106" s="12" t="s">
        <v>155</v>
      </c>
      <c r="J106" s="8">
        <v>37.5</v>
      </c>
      <c r="K106" s="8">
        <v>35.5</v>
      </c>
      <c r="L106" s="8">
        <v>36.200000000000003</v>
      </c>
      <c r="O106" s="12" t="s">
        <v>154</v>
      </c>
      <c r="P106" s="12" t="s">
        <v>155</v>
      </c>
      <c r="Q106" s="8">
        <v>1.7</v>
      </c>
      <c r="R106" s="8">
        <v>1.9</v>
      </c>
      <c r="S106" s="8">
        <v>1.4</v>
      </c>
    </row>
    <row r="110" spans="1:19" x14ac:dyDescent="0.25">
      <c r="A110" s="9"/>
      <c r="B110" s="9"/>
      <c r="C110" s="9"/>
      <c r="D110" s="9"/>
      <c r="E110" s="9"/>
      <c r="F110" s="9"/>
    </row>
  </sheetData>
  <sortState ref="H117:M145">
    <sortCondition ref="H116"/>
  </sortState>
  <mergeCells count="5">
    <mergeCell ref="Q64:S64"/>
    <mergeCell ref="C11:E11"/>
    <mergeCell ref="J11:L11"/>
    <mergeCell ref="C64:E64"/>
    <mergeCell ref="J64:L6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K277"/>
  <sheetViews>
    <sheetView workbookViewId="0">
      <selection activeCell="A6" sqref="A6:K277"/>
    </sheetView>
  </sheetViews>
  <sheetFormatPr defaultRowHeight="15" x14ac:dyDescent="0.25"/>
  <cols>
    <col min="2" max="2" width="14.28515625" customWidth="1"/>
    <col min="4" max="4" width="9.140625" customWidth="1"/>
    <col min="10" max="10" width="9.140625" customWidth="1"/>
  </cols>
  <sheetData>
    <row r="1" spans="1:11" x14ac:dyDescent="0.25">
      <c r="A1" s="10" t="s">
        <v>2</v>
      </c>
    </row>
    <row r="2" spans="1:11" x14ac:dyDescent="0.25">
      <c r="A2" s="10" t="s">
        <v>4</v>
      </c>
    </row>
    <row r="5" spans="1:11" x14ac:dyDescent="0.25">
      <c r="A5" s="9"/>
      <c r="B5" s="9"/>
      <c r="C5" s="9"/>
      <c r="D5" s="9"/>
      <c r="E5" s="9"/>
      <c r="F5" s="9"/>
      <c r="G5" s="9"/>
      <c r="H5" s="9"/>
      <c r="I5" s="9"/>
      <c r="J5" s="9"/>
      <c r="K5" s="9"/>
    </row>
    <row r="6" spans="1:11" x14ac:dyDescent="0.25">
      <c r="A6" s="9" t="s">
        <v>137</v>
      </c>
      <c r="B6" s="9"/>
      <c r="C6" s="9"/>
      <c r="D6" s="9"/>
      <c r="E6" s="9"/>
      <c r="F6" s="9"/>
      <c r="G6" s="9"/>
      <c r="H6" s="9"/>
      <c r="I6" s="9"/>
      <c r="J6" s="9"/>
      <c r="K6" s="9"/>
    </row>
    <row r="7" spans="1:11" x14ac:dyDescent="0.25">
      <c r="A7" s="22" t="s">
        <v>0</v>
      </c>
      <c r="B7" t="s">
        <v>3976</v>
      </c>
      <c r="C7" s="9"/>
      <c r="D7" s="9"/>
      <c r="E7" s="9"/>
      <c r="F7" s="9"/>
      <c r="G7" s="26" t="s">
        <v>138</v>
      </c>
      <c r="H7" s="9"/>
      <c r="I7" s="9"/>
      <c r="J7" s="9"/>
      <c r="K7" s="9"/>
    </row>
    <row r="8" spans="1:11" x14ac:dyDescent="0.25">
      <c r="A8" s="9"/>
      <c r="B8" s="9"/>
      <c r="C8" s="17" t="s">
        <v>85</v>
      </c>
      <c r="D8" s="17"/>
      <c r="E8" s="17"/>
      <c r="F8" s="9"/>
      <c r="G8" s="9"/>
      <c r="H8" s="9"/>
      <c r="I8" s="17" t="s">
        <v>86</v>
      </c>
      <c r="J8" s="17"/>
      <c r="K8" s="17"/>
    </row>
    <row r="9" spans="1:11" x14ac:dyDescent="0.25">
      <c r="A9" s="13" t="s">
        <v>78</v>
      </c>
      <c r="B9" s="9"/>
      <c r="C9" s="12" t="s">
        <v>82</v>
      </c>
      <c r="D9" s="12" t="s">
        <v>83</v>
      </c>
      <c r="E9" s="12" t="s">
        <v>84</v>
      </c>
      <c r="F9" s="9"/>
      <c r="G9" s="13" t="s">
        <v>78</v>
      </c>
      <c r="H9" s="9"/>
      <c r="I9" s="12" t="s">
        <v>82</v>
      </c>
      <c r="J9" s="12" t="s">
        <v>83</v>
      </c>
      <c r="K9" s="12" t="s">
        <v>84</v>
      </c>
    </row>
    <row r="10" spans="1:11" x14ac:dyDescent="0.25">
      <c r="A10" s="12" t="s">
        <v>6</v>
      </c>
      <c r="B10" s="12" t="s">
        <v>7</v>
      </c>
      <c r="C10" s="19" t="s">
        <v>87</v>
      </c>
      <c r="D10" s="8">
        <v>148.30000000000001</v>
      </c>
      <c r="E10" s="19" t="s">
        <v>87</v>
      </c>
      <c r="F10" s="9"/>
      <c r="G10" s="12" t="s">
        <v>6</v>
      </c>
      <c r="H10" s="12" t="s">
        <v>7</v>
      </c>
      <c r="I10" s="19" t="s">
        <v>87</v>
      </c>
      <c r="J10" s="18">
        <v>238</v>
      </c>
      <c r="K10" s="19" t="s">
        <v>87</v>
      </c>
    </row>
    <row r="11" spans="1:11" x14ac:dyDescent="0.25">
      <c r="A11" s="12" t="s">
        <v>8</v>
      </c>
      <c r="B11" s="3" t="s">
        <v>136</v>
      </c>
      <c r="C11" s="8">
        <v>6539.6</v>
      </c>
      <c r="D11" s="8">
        <v>6924.4</v>
      </c>
      <c r="E11" s="8">
        <v>6515.8</v>
      </c>
      <c r="F11" s="9"/>
      <c r="G11" s="12" t="s">
        <v>8</v>
      </c>
      <c r="H11" s="12" t="s">
        <v>136</v>
      </c>
      <c r="I11" s="18">
        <v>27251</v>
      </c>
      <c r="J11" s="18">
        <v>26803</v>
      </c>
      <c r="K11" s="18">
        <v>26493</v>
      </c>
    </row>
    <row r="12" spans="1:11" x14ac:dyDescent="0.25">
      <c r="A12" s="12" t="s">
        <v>56</v>
      </c>
      <c r="B12" s="12" t="s">
        <v>57</v>
      </c>
      <c r="C12" s="8">
        <v>1650.6</v>
      </c>
      <c r="D12" s="8">
        <v>1375.8</v>
      </c>
      <c r="E12" s="8">
        <v>1049.5999999999999</v>
      </c>
      <c r="F12" s="9"/>
      <c r="G12" s="12" t="s">
        <v>56</v>
      </c>
      <c r="H12" s="12" t="s">
        <v>57</v>
      </c>
      <c r="I12" s="18">
        <v>8412</v>
      </c>
      <c r="J12" s="18">
        <v>9908</v>
      </c>
      <c r="K12" s="18">
        <v>7862</v>
      </c>
    </row>
    <row r="13" spans="1:11" x14ac:dyDescent="0.25">
      <c r="A13" s="12" t="s">
        <v>58</v>
      </c>
      <c r="B13" s="12" t="s">
        <v>59</v>
      </c>
      <c r="C13" s="8">
        <v>3831.6</v>
      </c>
      <c r="D13" s="8">
        <v>3069.1</v>
      </c>
      <c r="E13" s="8">
        <v>3671.7</v>
      </c>
      <c r="F13" s="9"/>
      <c r="G13" s="12" t="s">
        <v>58</v>
      </c>
      <c r="H13" s="12" t="s">
        <v>59</v>
      </c>
      <c r="I13" s="18">
        <v>15136</v>
      </c>
      <c r="J13" s="18">
        <v>15349</v>
      </c>
      <c r="K13" s="18">
        <v>15310</v>
      </c>
    </row>
    <row r="14" spans="1:11" x14ac:dyDescent="0.25">
      <c r="A14" s="9"/>
      <c r="B14" s="9"/>
      <c r="C14" s="9"/>
      <c r="D14" s="9"/>
      <c r="E14" s="9"/>
      <c r="F14" s="9"/>
      <c r="G14" s="9"/>
      <c r="H14" s="9"/>
      <c r="I14" s="9"/>
      <c r="J14" s="9"/>
      <c r="K14" s="9"/>
    </row>
    <row r="15" spans="1:11" x14ac:dyDescent="0.25">
      <c r="A15" s="9"/>
      <c r="B15" s="9"/>
      <c r="C15" s="17" t="s">
        <v>85</v>
      </c>
      <c r="D15" s="17"/>
      <c r="E15" s="17"/>
      <c r="F15" s="9"/>
      <c r="G15" s="9"/>
      <c r="H15" s="9"/>
      <c r="I15" s="17" t="s">
        <v>86</v>
      </c>
      <c r="J15" s="17"/>
      <c r="K15" s="17"/>
    </row>
    <row r="16" spans="1:11" x14ac:dyDescent="0.25">
      <c r="A16" s="14" t="s">
        <v>79</v>
      </c>
      <c r="B16" s="9"/>
      <c r="C16" s="12" t="s">
        <v>82</v>
      </c>
      <c r="D16" s="12" t="s">
        <v>83</v>
      </c>
      <c r="E16" s="12" t="s">
        <v>84</v>
      </c>
      <c r="F16" s="9"/>
      <c r="G16" s="14" t="s">
        <v>79</v>
      </c>
      <c r="H16" s="9"/>
      <c r="I16" s="12" t="s">
        <v>82</v>
      </c>
      <c r="J16" s="12" t="s">
        <v>83</v>
      </c>
      <c r="K16" s="12" t="s">
        <v>84</v>
      </c>
    </row>
    <row r="17" spans="1:11" x14ac:dyDescent="0.25">
      <c r="A17" s="12" t="s">
        <v>10</v>
      </c>
      <c r="B17" s="12" t="s">
        <v>11</v>
      </c>
      <c r="C17" s="8">
        <v>317.7</v>
      </c>
      <c r="D17" s="8">
        <v>241.7</v>
      </c>
      <c r="E17" s="8">
        <v>369.3</v>
      </c>
      <c r="F17" s="9"/>
      <c r="G17" s="12" t="s">
        <v>10</v>
      </c>
      <c r="H17" s="12" t="s">
        <v>11</v>
      </c>
      <c r="I17" s="18">
        <v>3243</v>
      </c>
      <c r="J17" s="18">
        <v>2839</v>
      </c>
      <c r="K17" s="18">
        <v>4206</v>
      </c>
    </row>
    <row r="18" spans="1:11" x14ac:dyDescent="0.25">
      <c r="A18" s="12" t="s">
        <v>12</v>
      </c>
      <c r="B18" s="12" t="s">
        <v>13</v>
      </c>
      <c r="C18" s="8">
        <v>1131.4000000000001</v>
      </c>
      <c r="D18" s="8">
        <v>-185.6</v>
      </c>
      <c r="E18" s="8">
        <v>1629.6</v>
      </c>
      <c r="F18" s="9"/>
      <c r="G18" s="12" t="s">
        <v>12</v>
      </c>
      <c r="H18" s="12" t="s">
        <v>13</v>
      </c>
      <c r="I18" s="19" t="s">
        <v>87</v>
      </c>
      <c r="J18" s="19" t="s">
        <v>87</v>
      </c>
      <c r="K18" s="18">
        <v>8836</v>
      </c>
    </row>
    <row r="19" spans="1:11" x14ac:dyDescent="0.25">
      <c r="A19" s="12" t="s">
        <v>14</v>
      </c>
      <c r="B19" s="12" t="s">
        <v>15</v>
      </c>
      <c r="C19" s="19" t="s">
        <v>87</v>
      </c>
      <c r="D19" s="19" t="s">
        <v>87</v>
      </c>
      <c r="E19" s="19" t="s">
        <v>87</v>
      </c>
      <c r="F19" s="9"/>
      <c r="G19" s="12" t="s">
        <v>14</v>
      </c>
      <c r="H19" s="12" t="s">
        <v>15</v>
      </c>
      <c r="I19" s="19" t="s">
        <v>87</v>
      </c>
      <c r="J19" s="19" t="s">
        <v>87</v>
      </c>
      <c r="K19" s="19" t="s">
        <v>87</v>
      </c>
    </row>
    <row r="20" spans="1:11" x14ac:dyDescent="0.25">
      <c r="A20" s="12" t="s">
        <v>62</v>
      </c>
      <c r="B20" s="12" t="s">
        <v>63</v>
      </c>
      <c r="C20" s="8">
        <v>106.5</v>
      </c>
      <c r="D20" s="8">
        <v>73.8</v>
      </c>
      <c r="E20" s="8">
        <v>41.1</v>
      </c>
      <c r="F20" s="9"/>
      <c r="G20" s="12" t="s">
        <v>62</v>
      </c>
      <c r="H20" s="12" t="s">
        <v>63</v>
      </c>
      <c r="I20" s="18">
        <v>740</v>
      </c>
      <c r="J20" s="18">
        <v>694</v>
      </c>
      <c r="K20" s="18">
        <v>725</v>
      </c>
    </row>
    <row r="21" spans="1:11" x14ac:dyDescent="0.25">
      <c r="A21" s="12" t="s">
        <v>76</v>
      </c>
      <c r="B21" s="12" t="s">
        <v>77</v>
      </c>
      <c r="C21" s="8">
        <v>1979.2</v>
      </c>
      <c r="D21" s="8">
        <v>1462.5</v>
      </c>
      <c r="E21" s="8">
        <v>1615.7</v>
      </c>
      <c r="F21" s="9"/>
      <c r="G21" s="12" t="s">
        <v>76</v>
      </c>
      <c r="H21" s="12" t="s">
        <v>77</v>
      </c>
      <c r="I21" s="18">
        <v>5500</v>
      </c>
      <c r="J21" s="19" t="s">
        <v>87</v>
      </c>
      <c r="K21" s="19" t="s">
        <v>87</v>
      </c>
    </row>
    <row r="22" spans="1:11" ht="14.45" x14ac:dyDescent="0.3">
      <c r="A22" s="9"/>
      <c r="B22" s="9"/>
      <c r="C22" s="9"/>
      <c r="D22" s="9"/>
      <c r="E22" s="9"/>
      <c r="F22" s="9"/>
      <c r="G22" s="9"/>
      <c r="H22" s="9"/>
      <c r="I22" s="9"/>
      <c r="J22" s="9"/>
      <c r="K22" s="9"/>
    </row>
    <row r="23" spans="1:11" ht="14.45" x14ac:dyDescent="0.3">
      <c r="A23" s="9"/>
      <c r="B23" s="9"/>
      <c r="C23" s="9"/>
      <c r="D23" s="9"/>
      <c r="E23" s="9"/>
      <c r="F23" s="9"/>
      <c r="G23" s="9"/>
      <c r="H23" s="9"/>
      <c r="I23" s="9"/>
      <c r="J23" s="9"/>
      <c r="K23" s="9"/>
    </row>
    <row r="24" spans="1:11" ht="14.45" x14ac:dyDescent="0.3">
      <c r="A24" s="15" t="s">
        <v>80</v>
      </c>
      <c r="B24" s="9"/>
      <c r="C24" s="9"/>
      <c r="D24" s="9"/>
      <c r="E24" s="9"/>
      <c r="F24" s="9"/>
      <c r="G24" s="15" t="s">
        <v>80</v>
      </c>
      <c r="H24" s="9"/>
      <c r="I24" s="9"/>
      <c r="J24" s="9"/>
      <c r="K24" s="9"/>
    </row>
    <row r="25" spans="1:11" ht="14.45" x14ac:dyDescent="0.3">
      <c r="A25" s="12" t="s">
        <v>16</v>
      </c>
      <c r="B25" s="12" t="s">
        <v>17</v>
      </c>
      <c r="C25" s="8">
        <v>0</v>
      </c>
      <c r="D25" s="8">
        <v>0</v>
      </c>
      <c r="E25" s="8">
        <v>0</v>
      </c>
      <c r="F25" s="9"/>
      <c r="G25" s="12" t="s">
        <v>16</v>
      </c>
      <c r="H25" s="12" t="s">
        <v>17</v>
      </c>
      <c r="I25" s="18">
        <v>0</v>
      </c>
      <c r="J25" s="18">
        <v>0</v>
      </c>
      <c r="K25" s="18">
        <v>0</v>
      </c>
    </row>
    <row r="26" spans="1:11" ht="14.45" x14ac:dyDescent="0.3">
      <c r="A26" s="12" t="s">
        <v>18</v>
      </c>
      <c r="B26" s="12" t="s">
        <v>19</v>
      </c>
      <c r="C26" s="19" t="s">
        <v>87</v>
      </c>
      <c r="D26" s="8">
        <v>19.600000000000001</v>
      </c>
      <c r="E26" s="19" t="s">
        <v>87</v>
      </c>
      <c r="F26" s="9"/>
      <c r="G26" s="12" t="s">
        <v>18</v>
      </c>
      <c r="H26" s="12" t="s">
        <v>19</v>
      </c>
      <c r="I26" s="19" t="s">
        <v>87</v>
      </c>
      <c r="J26" s="19" t="s">
        <v>87</v>
      </c>
      <c r="K26" s="19" t="s">
        <v>87</v>
      </c>
    </row>
    <row r="27" spans="1:11" x14ac:dyDescent="0.25">
      <c r="A27" s="12" t="s">
        <v>22</v>
      </c>
      <c r="B27" s="12" t="s">
        <v>23</v>
      </c>
      <c r="C27" s="19" t="s">
        <v>87</v>
      </c>
      <c r="D27" s="19" t="s">
        <v>87</v>
      </c>
      <c r="E27" s="19" t="s">
        <v>87</v>
      </c>
      <c r="F27" s="9"/>
      <c r="G27" s="12" t="s">
        <v>22</v>
      </c>
      <c r="H27" s="12" t="s">
        <v>23</v>
      </c>
      <c r="I27" s="19" t="s">
        <v>87</v>
      </c>
      <c r="J27" s="19" t="s">
        <v>87</v>
      </c>
      <c r="K27" s="19" t="s">
        <v>87</v>
      </c>
    </row>
    <row r="28" spans="1:11" x14ac:dyDescent="0.25">
      <c r="A28" s="12" t="s">
        <v>24</v>
      </c>
      <c r="B28" s="12" t="s">
        <v>25</v>
      </c>
      <c r="C28" s="19" t="s">
        <v>87</v>
      </c>
      <c r="D28" s="19" t="s">
        <v>87</v>
      </c>
      <c r="E28" s="19" t="s">
        <v>87</v>
      </c>
      <c r="F28" s="9"/>
      <c r="G28" s="12" t="s">
        <v>24</v>
      </c>
      <c r="H28" s="12" t="s">
        <v>25</v>
      </c>
      <c r="I28" s="19" t="s">
        <v>87</v>
      </c>
      <c r="J28" s="19" t="s">
        <v>87</v>
      </c>
      <c r="K28" s="19" t="s">
        <v>87</v>
      </c>
    </row>
    <row r="29" spans="1:11" x14ac:dyDescent="0.25">
      <c r="A29" s="12" t="s">
        <v>26</v>
      </c>
      <c r="B29" s="12" t="s">
        <v>27</v>
      </c>
      <c r="C29" s="19" t="s">
        <v>87</v>
      </c>
      <c r="D29" s="19" t="s">
        <v>87</v>
      </c>
      <c r="E29" s="19" t="s">
        <v>87</v>
      </c>
      <c r="F29" s="9"/>
      <c r="G29" s="12" t="s">
        <v>26</v>
      </c>
      <c r="H29" s="12" t="s">
        <v>27</v>
      </c>
      <c r="I29" s="19" t="s">
        <v>87</v>
      </c>
      <c r="J29" s="19" t="s">
        <v>87</v>
      </c>
      <c r="K29" s="19" t="s">
        <v>87</v>
      </c>
    </row>
    <row r="30" spans="1:11" x14ac:dyDescent="0.25">
      <c r="A30" s="12" t="s">
        <v>28</v>
      </c>
      <c r="B30" s="12" t="s">
        <v>29</v>
      </c>
      <c r="C30" s="19" t="s">
        <v>87</v>
      </c>
      <c r="D30" s="19" t="s">
        <v>87</v>
      </c>
      <c r="E30" s="19" t="s">
        <v>87</v>
      </c>
      <c r="F30" s="9"/>
      <c r="G30" s="12" t="s">
        <v>28</v>
      </c>
      <c r="H30" s="12" t="s">
        <v>29</v>
      </c>
      <c r="I30" s="19" t="s">
        <v>87</v>
      </c>
      <c r="J30" s="19" t="s">
        <v>87</v>
      </c>
      <c r="K30" s="19" t="s">
        <v>87</v>
      </c>
    </row>
    <row r="31" spans="1:11" x14ac:dyDescent="0.25">
      <c r="A31" s="12" t="s">
        <v>30</v>
      </c>
      <c r="B31" s="12" t="s">
        <v>31</v>
      </c>
      <c r="C31" s="19" t="s">
        <v>87</v>
      </c>
      <c r="D31" s="8">
        <v>246.8</v>
      </c>
      <c r="E31" s="19" t="s">
        <v>87</v>
      </c>
      <c r="F31" s="9"/>
      <c r="G31" s="12" t="s">
        <v>30</v>
      </c>
      <c r="H31" s="12" t="s">
        <v>31</v>
      </c>
      <c r="I31" s="19" t="s">
        <v>87</v>
      </c>
      <c r="J31" s="18">
        <v>5023</v>
      </c>
      <c r="K31" s="19" t="s">
        <v>87</v>
      </c>
    </row>
    <row r="32" spans="1:11" x14ac:dyDescent="0.25">
      <c r="A32" s="12" t="s">
        <v>34</v>
      </c>
      <c r="B32" s="12" t="s">
        <v>35</v>
      </c>
      <c r="C32" s="8">
        <v>463.4</v>
      </c>
      <c r="D32" s="8">
        <v>292.39999999999998</v>
      </c>
      <c r="E32" s="8">
        <v>316.2</v>
      </c>
      <c r="F32" s="9"/>
      <c r="G32" s="12" t="s">
        <v>34</v>
      </c>
      <c r="H32" s="12" t="s">
        <v>35</v>
      </c>
      <c r="I32" s="18">
        <v>3567</v>
      </c>
      <c r="J32" s="18">
        <v>3793</v>
      </c>
      <c r="K32" s="18">
        <v>3598</v>
      </c>
    </row>
    <row r="33" spans="1:11" x14ac:dyDescent="0.25">
      <c r="A33" s="12" t="s">
        <v>36</v>
      </c>
      <c r="B33" s="12" t="s">
        <v>37</v>
      </c>
      <c r="C33" s="8">
        <v>212.1</v>
      </c>
      <c r="D33" s="8">
        <v>72.2</v>
      </c>
      <c r="E33" s="19" t="s">
        <v>87</v>
      </c>
      <c r="F33" s="9"/>
      <c r="G33" s="12" t="s">
        <v>36</v>
      </c>
      <c r="H33" s="12" t="s">
        <v>37</v>
      </c>
      <c r="I33" s="18">
        <v>771</v>
      </c>
      <c r="J33" s="18">
        <v>753</v>
      </c>
      <c r="K33" s="19" t="s">
        <v>87</v>
      </c>
    </row>
    <row r="34" spans="1:11" x14ac:dyDescent="0.25">
      <c r="A34" s="12" t="s">
        <v>38</v>
      </c>
      <c r="B34" s="12" t="s">
        <v>39</v>
      </c>
      <c r="C34" s="19" t="s">
        <v>87</v>
      </c>
      <c r="D34" s="8">
        <v>1.7</v>
      </c>
      <c r="E34" s="8">
        <v>0.1</v>
      </c>
      <c r="F34" s="9"/>
      <c r="G34" s="12" t="s">
        <v>38</v>
      </c>
      <c r="H34" s="12" t="s">
        <v>39</v>
      </c>
      <c r="I34" s="19" t="s">
        <v>87</v>
      </c>
      <c r="J34" s="18">
        <v>60</v>
      </c>
      <c r="K34" s="18">
        <v>13</v>
      </c>
    </row>
    <row r="35" spans="1:11" x14ac:dyDescent="0.25">
      <c r="A35" s="12" t="s">
        <v>42</v>
      </c>
      <c r="B35" s="12" t="s">
        <v>43</v>
      </c>
      <c r="C35" s="8">
        <v>1470.6</v>
      </c>
      <c r="D35" s="8">
        <v>735.2</v>
      </c>
      <c r="E35" s="8">
        <v>2052.1</v>
      </c>
      <c r="F35" s="9"/>
      <c r="G35" s="12" t="s">
        <v>42</v>
      </c>
      <c r="H35" s="12" t="s">
        <v>43</v>
      </c>
      <c r="I35" s="18">
        <v>11556</v>
      </c>
      <c r="J35" s="18">
        <v>11870</v>
      </c>
      <c r="K35" s="18">
        <v>12887</v>
      </c>
    </row>
    <row r="36" spans="1:11" x14ac:dyDescent="0.25">
      <c r="A36" s="12" t="s">
        <v>46</v>
      </c>
      <c r="B36" s="12" t="s">
        <v>47</v>
      </c>
      <c r="C36" s="8">
        <v>55.3</v>
      </c>
      <c r="D36" s="8">
        <v>52.7</v>
      </c>
      <c r="E36" s="19" t="s">
        <v>87</v>
      </c>
      <c r="F36" s="9"/>
      <c r="G36" s="12" t="s">
        <v>46</v>
      </c>
      <c r="H36" s="12" t="s">
        <v>47</v>
      </c>
      <c r="I36" s="18">
        <v>1645</v>
      </c>
      <c r="J36" s="18">
        <v>1602</v>
      </c>
      <c r="K36" s="19" t="s">
        <v>87</v>
      </c>
    </row>
    <row r="37" spans="1:11" x14ac:dyDescent="0.25">
      <c r="A37" s="12" t="s">
        <v>48</v>
      </c>
      <c r="B37" s="12" t="s">
        <v>49</v>
      </c>
      <c r="C37" s="19" t="s">
        <v>87</v>
      </c>
      <c r="D37" s="19" t="s">
        <v>87</v>
      </c>
      <c r="E37" s="19" t="s">
        <v>87</v>
      </c>
      <c r="F37" s="9"/>
      <c r="G37" s="12" t="s">
        <v>48</v>
      </c>
      <c r="H37" s="12" t="s">
        <v>49</v>
      </c>
      <c r="I37" s="19" t="s">
        <v>87</v>
      </c>
      <c r="J37" s="19" t="s">
        <v>87</v>
      </c>
      <c r="K37" s="19" t="s">
        <v>87</v>
      </c>
    </row>
    <row r="38" spans="1:11" x14ac:dyDescent="0.25">
      <c r="A38" s="12" t="s">
        <v>50</v>
      </c>
      <c r="B38" s="12" t="s">
        <v>51</v>
      </c>
      <c r="C38" s="8">
        <v>22.8</v>
      </c>
      <c r="D38" s="8">
        <v>18.3</v>
      </c>
      <c r="E38" s="8">
        <v>11.9</v>
      </c>
      <c r="F38" s="9"/>
      <c r="G38" s="12" t="s">
        <v>50</v>
      </c>
      <c r="H38" s="12" t="s">
        <v>51</v>
      </c>
      <c r="I38" s="18">
        <v>492</v>
      </c>
      <c r="J38" s="18">
        <v>455</v>
      </c>
      <c r="K38" s="18">
        <v>313</v>
      </c>
    </row>
    <row r="39" spans="1:11" x14ac:dyDescent="0.25">
      <c r="A39" s="12" t="s">
        <v>54</v>
      </c>
      <c r="B39" s="12" t="s">
        <v>55</v>
      </c>
      <c r="C39" s="19" t="s">
        <v>87</v>
      </c>
      <c r="D39" s="19" t="s">
        <v>87</v>
      </c>
      <c r="E39" s="19" t="s">
        <v>87</v>
      </c>
      <c r="F39" s="9"/>
      <c r="G39" s="12" t="s">
        <v>54</v>
      </c>
      <c r="H39" s="12" t="s">
        <v>55</v>
      </c>
      <c r="I39" s="19" t="s">
        <v>87</v>
      </c>
      <c r="J39" s="19" t="s">
        <v>87</v>
      </c>
      <c r="K39" s="19" t="s">
        <v>87</v>
      </c>
    </row>
    <row r="40" spans="1:11" x14ac:dyDescent="0.25">
      <c r="A40" s="12" t="s">
        <v>60</v>
      </c>
      <c r="B40" s="12" t="s">
        <v>61</v>
      </c>
      <c r="C40" s="8">
        <v>106.4</v>
      </c>
      <c r="D40" s="19" t="s">
        <v>87</v>
      </c>
      <c r="E40" s="8">
        <v>69.2</v>
      </c>
      <c r="F40" s="9"/>
      <c r="G40" s="12" t="s">
        <v>60</v>
      </c>
      <c r="H40" s="12" t="s">
        <v>61</v>
      </c>
      <c r="I40" s="18">
        <v>1896</v>
      </c>
      <c r="J40" s="19" t="s">
        <v>87</v>
      </c>
      <c r="K40" s="18">
        <v>1819</v>
      </c>
    </row>
    <row r="41" spans="1:11" x14ac:dyDescent="0.25">
      <c r="A41" s="12" t="s">
        <v>64</v>
      </c>
      <c r="B41" s="12" t="s">
        <v>65</v>
      </c>
      <c r="C41" s="8">
        <v>23.4</v>
      </c>
      <c r="D41" s="8">
        <v>16.7</v>
      </c>
      <c r="E41" s="8">
        <v>12.1</v>
      </c>
      <c r="F41" s="9"/>
      <c r="G41" s="12" t="s">
        <v>64</v>
      </c>
      <c r="H41" s="12" t="s">
        <v>65</v>
      </c>
      <c r="I41" s="18">
        <v>786</v>
      </c>
      <c r="J41" s="18">
        <v>807</v>
      </c>
      <c r="K41" s="18">
        <v>800</v>
      </c>
    </row>
    <row r="42" spans="1:11" x14ac:dyDescent="0.25">
      <c r="A42" s="12" t="s">
        <v>66</v>
      </c>
      <c r="B42" s="12" t="s">
        <v>67</v>
      </c>
      <c r="C42" s="8">
        <v>543.6</v>
      </c>
      <c r="D42" s="8">
        <v>216</v>
      </c>
      <c r="E42" s="8">
        <v>398.2</v>
      </c>
      <c r="F42" s="9"/>
      <c r="G42" s="12" t="s">
        <v>66</v>
      </c>
      <c r="H42" s="12" t="s">
        <v>67</v>
      </c>
      <c r="I42" s="18">
        <v>7353</v>
      </c>
      <c r="J42" s="18">
        <v>6719</v>
      </c>
      <c r="K42" s="18">
        <v>6369</v>
      </c>
    </row>
    <row r="43" spans="1:11" x14ac:dyDescent="0.25">
      <c r="A43" s="12" t="s">
        <v>68</v>
      </c>
      <c r="B43" s="12" t="s">
        <v>69</v>
      </c>
      <c r="C43" s="19" t="s">
        <v>87</v>
      </c>
      <c r="D43" s="8">
        <v>10.1</v>
      </c>
      <c r="E43" s="8">
        <v>10.9</v>
      </c>
      <c r="F43" s="9"/>
      <c r="G43" s="12" t="s">
        <v>68</v>
      </c>
      <c r="H43" s="12" t="s">
        <v>69</v>
      </c>
      <c r="I43" s="19" t="s">
        <v>87</v>
      </c>
      <c r="J43" s="18">
        <v>195</v>
      </c>
      <c r="K43" s="18">
        <v>198</v>
      </c>
    </row>
    <row r="44" spans="1:11" x14ac:dyDescent="0.25">
      <c r="A44" s="12" t="s">
        <v>70</v>
      </c>
      <c r="B44" s="12" t="s">
        <v>71</v>
      </c>
      <c r="C44" s="8">
        <v>0</v>
      </c>
      <c r="D44" s="8">
        <v>0</v>
      </c>
      <c r="E44" s="8">
        <v>0</v>
      </c>
      <c r="F44" s="9"/>
      <c r="G44" s="12" t="s">
        <v>70</v>
      </c>
      <c r="H44" s="12" t="s">
        <v>71</v>
      </c>
      <c r="I44" s="18">
        <v>0</v>
      </c>
      <c r="J44" s="18">
        <v>0</v>
      </c>
      <c r="K44" s="18">
        <v>7</v>
      </c>
    </row>
    <row r="45" spans="1:11" x14ac:dyDescent="0.25">
      <c r="A45" s="9"/>
      <c r="B45" s="9"/>
      <c r="C45" s="9"/>
      <c r="D45" s="9"/>
      <c r="E45" s="9"/>
      <c r="F45" s="9"/>
      <c r="G45" s="9"/>
      <c r="H45" s="9"/>
      <c r="I45" s="9"/>
      <c r="J45" s="9"/>
      <c r="K45" s="9"/>
    </row>
    <row r="46" spans="1:11" x14ac:dyDescent="0.25">
      <c r="A46" s="9"/>
      <c r="B46" s="9"/>
      <c r="C46" s="9"/>
      <c r="D46" s="9"/>
      <c r="E46" s="9"/>
      <c r="F46" s="9"/>
      <c r="G46" s="9"/>
      <c r="H46" s="9"/>
      <c r="I46" s="9"/>
      <c r="J46" s="9"/>
      <c r="K46" s="9"/>
    </row>
    <row r="47" spans="1:11" x14ac:dyDescent="0.25">
      <c r="A47" s="16" t="s">
        <v>81</v>
      </c>
      <c r="B47" s="9"/>
      <c r="C47" s="9"/>
      <c r="D47" s="9"/>
      <c r="E47" s="9"/>
      <c r="F47" s="9"/>
      <c r="G47" s="16" t="s">
        <v>81</v>
      </c>
      <c r="H47" s="9"/>
      <c r="I47" s="9"/>
      <c r="J47" s="9"/>
      <c r="K47" s="9"/>
    </row>
    <row r="48" spans="1:11" x14ac:dyDescent="0.25">
      <c r="A48" s="12" t="s">
        <v>20</v>
      </c>
      <c r="B48" s="12" t="s">
        <v>21</v>
      </c>
      <c r="C48" s="19" t="s">
        <v>87</v>
      </c>
      <c r="D48" s="19" t="s">
        <v>87</v>
      </c>
      <c r="E48" s="19" t="s">
        <v>87</v>
      </c>
      <c r="F48" s="9"/>
      <c r="G48" s="12" t="s">
        <v>20</v>
      </c>
      <c r="H48" s="12" t="s">
        <v>21</v>
      </c>
      <c r="I48" s="19" t="s">
        <v>87</v>
      </c>
      <c r="J48" s="19" t="s">
        <v>87</v>
      </c>
      <c r="K48" s="19" t="s">
        <v>87</v>
      </c>
    </row>
    <row r="49" spans="1:11" x14ac:dyDescent="0.25">
      <c r="A49" s="12" t="s">
        <v>40</v>
      </c>
      <c r="B49" s="12" t="s">
        <v>41</v>
      </c>
      <c r="C49" s="19" t="s">
        <v>87</v>
      </c>
      <c r="D49" s="19" t="s">
        <v>87</v>
      </c>
      <c r="E49" s="19" t="s">
        <v>87</v>
      </c>
      <c r="F49" s="9"/>
      <c r="G49" s="12" t="s">
        <v>40</v>
      </c>
      <c r="H49" s="12" t="s">
        <v>41</v>
      </c>
      <c r="I49" s="19" t="s">
        <v>87</v>
      </c>
      <c r="J49" s="19" t="s">
        <v>87</v>
      </c>
      <c r="K49" s="19" t="s">
        <v>87</v>
      </c>
    </row>
    <row r="50" spans="1:11" x14ac:dyDescent="0.25">
      <c r="A50" s="12" t="s">
        <v>44</v>
      </c>
      <c r="B50" s="12" t="s">
        <v>45</v>
      </c>
      <c r="C50" s="19" t="s">
        <v>87</v>
      </c>
      <c r="D50" s="19" t="s">
        <v>87</v>
      </c>
      <c r="E50" s="19" t="s">
        <v>87</v>
      </c>
      <c r="F50" s="9"/>
      <c r="G50" s="12" t="s">
        <v>44</v>
      </c>
      <c r="H50" s="12" t="s">
        <v>45</v>
      </c>
      <c r="I50" s="19" t="s">
        <v>87</v>
      </c>
      <c r="J50" s="19" t="s">
        <v>87</v>
      </c>
      <c r="K50" s="19" t="s">
        <v>87</v>
      </c>
    </row>
    <row r="51" spans="1:11" x14ac:dyDescent="0.25">
      <c r="A51" s="12" t="s">
        <v>52</v>
      </c>
      <c r="B51" s="12" t="s">
        <v>53</v>
      </c>
      <c r="C51" s="19" t="s">
        <v>87</v>
      </c>
      <c r="D51" s="19" t="s">
        <v>87</v>
      </c>
      <c r="E51" s="19" t="s">
        <v>87</v>
      </c>
      <c r="F51" s="9"/>
      <c r="G51" s="12" t="s">
        <v>52</v>
      </c>
      <c r="H51" s="12" t="s">
        <v>53</v>
      </c>
      <c r="I51" s="19" t="s">
        <v>87</v>
      </c>
      <c r="J51" s="19" t="s">
        <v>87</v>
      </c>
      <c r="K51" s="19" t="s">
        <v>87</v>
      </c>
    </row>
    <row r="52" spans="1:11" x14ac:dyDescent="0.25">
      <c r="A52" s="12" t="s">
        <v>74</v>
      </c>
      <c r="B52" s="12" t="s">
        <v>75</v>
      </c>
      <c r="C52" s="19" t="s">
        <v>87</v>
      </c>
      <c r="D52" s="8">
        <v>515.9</v>
      </c>
      <c r="E52" s="19" t="s">
        <v>87</v>
      </c>
      <c r="F52" s="9"/>
      <c r="G52" s="12" t="s">
        <v>74</v>
      </c>
      <c r="H52" s="12" t="s">
        <v>75</v>
      </c>
      <c r="I52" s="19" t="s">
        <v>87</v>
      </c>
      <c r="J52" s="18">
        <v>16458</v>
      </c>
      <c r="K52" s="19" t="s">
        <v>87</v>
      </c>
    </row>
    <row r="53" spans="1:11" x14ac:dyDescent="0.25">
      <c r="A53" s="9"/>
      <c r="B53" s="9"/>
      <c r="C53" s="9"/>
      <c r="D53" s="9"/>
      <c r="E53" s="9"/>
      <c r="F53" s="9"/>
      <c r="G53" s="9"/>
      <c r="H53" s="9"/>
      <c r="I53" s="9"/>
      <c r="J53" s="9"/>
      <c r="K53" s="9"/>
    </row>
    <row r="54" spans="1:11" x14ac:dyDescent="0.25">
      <c r="A54" s="9"/>
      <c r="B54" s="9"/>
      <c r="C54" s="9"/>
      <c r="D54" s="9"/>
      <c r="E54" s="9"/>
      <c r="F54" s="9"/>
      <c r="G54" s="9"/>
      <c r="H54" s="9"/>
      <c r="I54" s="9"/>
      <c r="J54" s="9"/>
      <c r="K54" s="9"/>
    </row>
    <row r="55" spans="1:11" x14ac:dyDescent="0.25">
      <c r="A55" s="21" t="s">
        <v>88</v>
      </c>
      <c r="B55" s="9"/>
      <c r="C55" s="9"/>
      <c r="D55" s="9"/>
      <c r="E55" s="9"/>
      <c r="F55" s="9"/>
      <c r="G55" s="9"/>
      <c r="H55" s="9"/>
      <c r="I55" s="9"/>
      <c r="J55" s="9"/>
      <c r="K55" s="9"/>
    </row>
    <row r="56" spans="1:11" x14ac:dyDescent="0.25">
      <c r="A56" s="12" t="s">
        <v>32</v>
      </c>
      <c r="B56" s="12" t="s">
        <v>33</v>
      </c>
      <c r="C56" s="20">
        <v>17759.150000000001</v>
      </c>
      <c r="D56" s="19" t="s">
        <v>87</v>
      </c>
      <c r="E56" s="19" t="s">
        <v>87</v>
      </c>
      <c r="F56" s="9"/>
      <c r="G56" s="12" t="s">
        <v>32</v>
      </c>
      <c r="H56" s="12" t="s">
        <v>33</v>
      </c>
      <c r="I56" s="18">
        <v>982</v>
      </c>
      <c r="J56" s="18">
        <v>1012</v>
      </c>
      <c r="K56" s="18">
        <v>985</v>
      </c>
    </row>
    <row r="57" spans="1:11" x14ac:dyDescent="0.25">
      <c r="A57" s="12" t="s">
        <v>72</v>
      </c>
      <c r="B57" s="12" t="s">
        <v>73</v>
      </c>
      <c r="C57" s="19"/>
      <c r="D57" s="19"/>
      <c r="E57" s="19"/>
      <c r="F57" s="9"/>
      <c r="G57" s="12" t="s">
        <v>72</v>
      </c>
      <c r="H57" s="12" t="s">
        <v>73</v>
      </c>
      <c r="I57" s="19"/>
      <c r="J57" s="19"/>
      <c r="K57" s="18"/>
    </row>
    <row r="59" spans="1:11" s="9" customFormat="1" x14ac:dyDescent="0.25"/>
    <row r="61" spans="1:11" x14ac:dyDescent="0.25">
      <c r="A61" s="9" t="s">
        <v>137</v>
      </c>
      <c r="D61" s="9"/>
      <c r="E61" s="9"/>
      <c r="F61" s="9"/>
      <c r="G61" s="9"/>
      <c r="H61" s="9"/>
      <c r="I61" s="9"/>
      <c r="J61" s="9"/>
      <c r="K61" s="9"/>
    </row>
    <row r="62" spans="1:11" x14ac:dyDescent="0.25">
      <c r="A62" s="22" t="s">
        <v>0</v>
      </c>
      <c r="B62" t="s">
        <v>3977</v>
      </c>
      <c r="D62" s="9"/>
      <c r="E62" s="9"/>
      <c r="F62" s="9"/>
      <c r="G62" s="26" t="s">
        <v>138</v>
      </c>
      <c r="H62" s="9"/>
      <c r="I62" s="9"/>
      <c r="J62" s="9"/>
      <c r="K62" s="9"/>
    </row>
    <row r="63" spans="1:11" x14ac:dyDescent="0.25">
      <c r="A63" s="9"/>
      <c r="B63" s="9"/>
      <c r="C63" s="17" t="s">
        <v>85</v>
      </c>
      <c r="D63" s="17"/>
      <c r="E63" s="17"/>
      <c r="F63" s="9"/>
      <c r="G63" s="9"/>
      <c r="H63" s="9"/>
      <c r="I63" s="17" t="s">
        <v>86</v>
      </c>
      <c r="J63" s="17"/>
      <c r="K63" s="17"/>
    </row>
    <row r="64" spans="1:11" x14ac:dyDescent="0.25">
      <c r="A64" s="13" t="s">
        <v>78</v>
      </c>
      <c r="B64" s="9"/>
      <c r="C64" s="12" t="s">
        <v>82</v>
      </c>
      <c r="D64" s="12" t="s">
        <v>83</v>
      </c>
      <c r="E64" s="12" t="s">
        <v>84</v>
      </c>
      <c r="F64" s="9"/>
      <c r="G64" s="13" t="s">
        <v>78</v>
      </c>
      <c r="H64" s="9"/>
      <c r="I64" s="12" t="s">
        <v>82</v>
      </c>
      <c r="J64" s="12" t="s">
        <v>83</v>
      </c>
      <c r="K64" s="12" t="s">
        <v>84</v>
      </c>
    </row>
    <row r="65" spans="1:11" x14ac:dyDescent="0.25">
      <c r="A65" s="12" t="s">
        <v>6</v>
      </c>
      <c r="B65" s="12" t="s">
        <v>7</v>
      </c>
      <c r="C65" s="19" t="s">
        <v>87</v>
      </c>
      <c r="D65" s="8">
        <v>23.9</v>
      </c>
      <c r="E65" s="19" t="s">
        <v>87</v>
      </c>
      <c r="F65" s="9"/>
      <c r="G65" s="12" t="s">
        <v>6</v>
      </c>
      <c r="H65" s="12" t="s">
        <v>7</v>
      </c>
      <c r="I65" s="19" t="s">
        <v>87</v>
      </c>
      <c r="J65" s="18">
        <v>78</v>
      </c>
      <c r="K65" s="19" t="s">
        <v>87</v>
      </c>
    </row>
    <row r="66" spans="1:11" x14ac:dyDescent="0.25">
      <c r="A66" s="12" t="s">
        <v>8</v>
      </c>
      <c r="B66" s="12" t="s">
        <v>136</v>
      </c>
      <c r="C66" s="8">
        <v>823.4</v>
      </c>
      <c r="D66" s="8">
        <v>871.8</v>
      </c>
      <c r="E66" s="8">
        <v>827</v>
      </c>
      <c r="F66" s="9"/>
      <c r="G66" s="12" t="s">
        <v>8</v>
      </c>
      <c r="H66" s="12" t="s">
        <v>136</v>
      </c>
      <c r="I66" s="18">
        <v>1743</v>
      </c>
      <c r="J66" s="18">
        <v>2070</v>
      </c>
      <c r="K66" s="18">
        <v>2045</v>
      </c>
    </row>
    <row r="67" spans="1:11" x14ac:dyDescent="0.25">
      <c r="A67" s="12" t="s">
        <v>56</v>
      </c>
      <c r="B67" s="12" t="s">
        <v>57</v>
      </c>
      <c r="C67" s="19" t="s">
        <v>87</v>
      </c>
      <c r="D67" s="19" t="s">
        <v>87</v>
      </c>
      <c r="E67" s="19" t="s">
        <v>87</v>
      </c>
      <c r="F67" s="9"/>
      <c r="G67" s="12" t="s">
        <v>56</v>
      </c>
      <c r="H67" s="12" t="s">
        <v>57</v>
      </c>
      <c r="I67" s="18">
        <v>129</v>
      </c>
      <c r="J67" s="18">
        <v>182</v>
      </c>
      <c r="K67" s="18">
        <v>140</v>
      </c>
    </row>
    <row r="68" spans="1:11" x14ac:dyDescent="0.25">
      <c r="A68" s="12" t="s">
        <v>58</v>
      </c>
      <c r="B68" s="12" t="s">
        <v>59</v>
      </c>
      <c r="C68" s="8">
        <v>173.3</v>
      </c>
      <c r="D68" s="8">
        <v>171.4</v>
      </c>
      <c r="E68" s="8">
        <v>263.3</v>
      </c>
      <c r="F68" s="9"/>
      <c r="G68" s="12" t="s">
        <v>58</v>
      </c>
      <c r="H68" s="12" t="s">
        <v>59</v>
      </c>
      <c r="I68" s="18">
        <v>109</v>
      </c>
      <c r="J68" s="18">
        <v>67</v>
      </c>
      <c r="K68" s="18">
        <v>90</v>
      </c>
    </row>
    <row r="69" spans="1:11" x14ac:dyDescent="0.25">
      <c r="A69" s="9"/>
      <c r="B69" s="9"/>
      <c r="C69" s="9"/>
      <c r="D69" s="9"/>
      <c r="E69" s="9"/>
      <c r="F69" s="9"/>
      <c r="G69" s="9"/>
      <c r="H69" s="9"/>
      <c r="I69" s="9"/>
      <c r="J69" s="9"/>
      <c r="K69" s="9"/>
    </row>
    <row r="70" spans="1:11" x14ac:dyDescent="0.25">
      <c r="A70" s="9"/>
      <c r="B70" s="9"/>
      <c r="C70" s="17" t="s">
        <v>85</v>
      </c>
      <c r="D70" s="17"/>
      <c r="E70" s="17"/>
      <c r="F70" s="9"/>
      <c r="G70" s="9"/>
      <c r="H70" s="9"/>
      <c r="I70" s="17" t="s">
        <v>86</v>
      </c>
      <c r="J70" s="17"/>
      <c r="K70" s="17"/>
    </row>
    <row r="71" spans="1:11" x14ac:dyDescent="0.25">
      <c r="A71" s="14" t="s">
        <v>79</v>
      </c>
      <c r="B71" s="9"/>
      <c r="C71" s="12" t="s">
        <v>82</v>
      </c>
      <c r="D71" s="12" t="s">
        <v>83</v>
      </c>
      <c r="E71" s="12" t="s">
        <v>84</v>
      </c>
      <c r="F71" s="9"/>
      <c r="G71" s="14" t="s">
        <v>79</v>
      </c>
      <c r="H71" s="9"/>
      <c r="I71" s="12" t="s">
        <v>82</v>
      </c>
      <c r="J71" s="12" t="s">
        <v>83</v>
      </c>
      <c r="K71" s="12" t="s">
        <v>84</v>
      </c>
    </row>
    <row r="72" spans="1:11" x14ac:dyDescent="0.25">
      <c r="A72" s="12" t="s">
        <v>10</v>
      </c>
      <c r="B72" s="12" t="s">
        <v>11</v>
      </c>
      <c r="C72" s="19" t="s">
        <v>87</v>
      </c>
      <c r="D72" s="19" t="s">
        <v>87</v>
      </c>
      <c r="E72" s="19" t="s">
        <v>87</v>
      </c>
      <c r="F72" s="9"/>
      <c r="G72" s="12" t="s">
        <v>10</v>
      </c>
      <c r="H72" s="12" t="s">
        <v>11</v>
      </c>
      <c r="I72" s="19" t="s">
        <v>87</v>
      </c>
      <c r="J72" s="19" t="s">
        <v>87</v>
      </c>
      <c r="K72" s="19" t="s">
        <v>87</v>
      </c>
    </row>
    <row r="73" spans="1:11" x14ac:dyDescent="0.25">
      <c r="A73" s="12" t="s">
        <v>12</v>
      </c>
      <c r="B73" s="12" t="s">
        <v>13</v>
      </c>
      <c r="C73" s="19" t="s">
        <v>87</v>
      </c>
      <c r="D73" s="8">
        <v>456.4</v>
      </c>
      <c r="E73" s="8">
        <v>410.9</v>
      </c>
      <c r="F73" s="9"/>
      <c r="G73" s="12" t="s">
        <v>12</v>
      </c>
      <c r="H73" s="12" t="s">
        <v>13</v>
      </c>
      <c r="I73" s="19" t="s">
        <v>87</v>
      </c>
      <c r="J73" s="19" t="s">
        <v>87</v>
      </c>
      <c r="K73" s="18">
        <v>66</v>
      </c>
    </row>
    <row r="74" spans="1:11" x14ac:dyDescent="0.25">
      <c r="A74" s="12" t="s">
        <v>14</v>
      </c>
      <c r="B74" s="12" t="s">
        <v>15</v>
      </c>
      <c r="C74" s="19" t="s">
        <v>87</v>
      </c>
      <c r="D74" s="19" t="s">
        <v>87</v>
      </c>
      <c r="E74" s="19" t="s">
        <v>87</v>
      </c>
      <c r="F74" s="9"/>
      <c r="G74" s="12" t="s">
        <v>14</v>
      </c>
      <c r="H74" s="12" t="s">
        <v>15</v>
      </c>
      <c r="I74" s="19" t="s">
        <v>87</v>
      </c>
      <c r="J74" s="19" t="s">
        <v>87</v>
      </c>
      <c r="K74" s="19" t="s">
        <v>87</v>
      </c>
    </row>
    <row r="75" spans="1:11" x14ac:dyDescent="0.25">
      <c r="A75" s="12" t="s">
        <v>62</v>
      </c>
      <c r="B75" s="12" t="s">
        <v>63</v>
      </c>
      <c r="C75" s="8">
        <v>0.7</v>
      </c>
      <c r="D75" s="8">
        <v>1.1000000000000001</v>
      </c>
      <c r="E75" s="8">
        <v>1.1000000000000001</v>
      </c>
      <c r="F75" s="9"/>
      <c r="G75" s="12" t="s">
        <v>62</v>
      </c>
      <c r="H75" s="12" t="s">
        <v>63</v>
      </c>
      <c r="I75" s="18">
        <v>77</v>
      </c>
      <c r="J75" s="18">
        <v>94</v>
      </c>
      <c r="K75" s="18">
        <v>91</v>
      </c>
    </row>
    <row r="76" spans="1:11" x14ac:dyDescent="0.25">
      <c r="A76" s="12" t="s">
        <v>76</v>
      </c>
      <c r="B76" s="12" t="s">
        <v>77</v>
      </c>
      <c r="C76" s="19" t="s">
        <v>87</v>
      </c>
      <c r="D76" s="8">
        <v>104.3</v>
      </c>
      <c r="E76" s="8">
        <v>75.400000000000006</v>
      </c>
      <c r="F76" s="9"/>
      <c r="G76" s="12" t="s">
        <v>76</v>
      </c>
      <c r="H76" s="12" t="s">
        <v>77</v>
      </c>
      <c r="I76" s="19" t="s">
        <v>87</v>
      </c>
      <c r="J76" s="18">
        <v>1085</v>
      </c>
      <c r="K76" s="18">
        <v>1118</v>
      </c>
    </row>
    <row r="77" spans="1:11" x14ac:dyDescent="0.25">
      <c r="A77" s="9"/>
      <c r="B77" s="9"/>
      <c r="C77" s="9"/>
      <c r="D77" s="9"/>
      <c r="E77" s="9"/>
      <c r="F77" s="9"/>
      <c r="G77" s="9"/>
      <c r="H77" s="9"/>
      <c r="I77" s="9"/>
      <c r="J77" s="9"/>
      <c r="K77" s="9"/>
    </row>
    <row r="78" spans="1:11" x14ac:dyDescent="0.25">
      <c r="A78" s="9"/>
      <c r="B78" s="9"/>
      <c r="C78" s="9"/>
      <c r="D78" s="9"/>
      <c r="E78" s="9"/>
      <c r="F78" s="9"/>
      <c r="G78" s="9"/>
      <c r="H78" s="9"/>
      <c r="I78" s="9"/>
      <c r="J78" s="9"/>
      <c r="K78" s="9"/>
    </row>
    <row r="79" spans="1:11" x14ac:dyDescent="0.25">
      <c r="A79" s="15" t="s">
        <v>80</v>
      </c>
      <c r="B79" s="9"/>
      <c r="C79" s="9"/>
      <c r="D79" s="9"/>
      <c r="E79" s="9"/>
      <c r="F79" s="9"/>
      <c r="G79" s="15" t="s">
        <v>80</v>
      </c>
      <c r="H79" s="9"/>
      <c r="I79" s="9"/>
      <c r="J79" s="9"/>
      <c r="K79" s="9"/>
    </row>
    <row r="80" spans="1:11" x14ac:dyDescent="0.25">
      <c r="A80" s="12" t="s">
        <v>16</v>
      </c>
      <c r="B80" s="12" t="s">
        <v>17</v>
      </c>
      <c r="C80" s="8">
        <v>6</v>
      </c>
      <c r="D80" s="8">
        <v>12.9</v>
      </c>
      <c r="E80" s="8">
        <v>12.1</v>
      </c>
      <c r="F80" s="9"/>
      <c r="G80" s="12" t="s">
        <v>16</v>
      </c>
      <c r="H80" s="12" t="s">
        <v>17</v>
      </c>
      <c r="I80" s="18">
        <v>20</v>
      </c>
      <c r="J80" s="18">
        <v>20</v>
      </c>
      <c r="K80" s="18">
        <v>27</v>
      </c>
    </row>
    <row r="81" spans="1:11" x14ac:dyDescent="0.25">
      <c r="A81" s="12" t="s">
        <v>18</v>
      </c>
      <c r="B81" s="12" t="s">
        <v>19</v>
      </c>
      <c r="C81" s="8">
        <v>2.5</v>
      </c>
      <c r="D81" s="8">
        <v>0.8</v>
      </c>
      <c r="E81" s="8">
        <v>1.9</v>
      </c>
      <c r="F81" s="9"/>
      <c r="G81" s="12" t="s">
        <v>18</v>
      </c>
      <c r="H81" s="12" t="s">
        <v>19</v>
      </c>
      <c r="I81" s="19" t="s">
        <v>87</v>
      </c>
      <c r="J81" s="18">
        <v>27</v>
      </c>
      <c r="K81" s="18">
        <v>101</v>
      </c>
    </row>
    <row r="82" spans="1:11" x14ac:dyDescent="0.25">
      <c r="A82" s="12" t="s">
        <v>22</v>
      </c>
      <c r="B82" s="12" t="s">
        <v>23</v>
      </c>
      <c r="C82" s="8">
        <v>0</v>
      </c>
      <c r="D82" s="8">
        <v>0</v>
      </c>
      <c r="E82" s="8">
        <v>0</v>
      </c>
      <c r="F82" s="9"/>
      <c r="G82" s="12" t="s">
        <v>22</v>
      </c>
      <c r="H82" s="12" t="s">
        <v>23</v>
      </c>
      <c r="I82" s="18">
        <v>0</v>
      </c>
      <c r="J82" s="18">
        <v>0</v>
      </c>
      <c r="K82" s="18">
        <v>0</v>
      </c>
    </row>
    <row r="83" spans="1:11" x14ac:dyDescent="0.25">
      <c r="A83" s="12" t="s">
        <v>24</v>
      </c>
      <c r="B83" s="12" t="s">
        <v>25</v>
      </c>
      <c r="C83" s="19" t="s">
        <v>87</v>
      </c>
      <c r="D83" s="19" t="s">
        <v>87</v>
      </c>
      <c r="E83" s="19" t="s">
        <v>87</v>
      </c>
      <c r="F83" s="9"/>
      <c r="G83" s="12" t="s">
        <v>24</v>
      </c>
      <c r="H83" s="12" t="s">
        <v>25</v>
      </c>
      <c r="I83" s="19" t="s">
        <v>87</v>
      </c>
      <c r="J83" s="19" t="s">
        <v>87</v>
      </c>
      <c r="K83" s="19" t="s">
        <v>87</v>
      </c>
    </row>
    <row r="84" spans="1:11" x14ac:dyDescent="0.25">
      <c r="A84" s="12" t="s">
        <v>26</v>
      </c>
      <c r="B84" s="12" t="s">
        <v>27</v>
      </c>
      <c r="C84" s="8">
        <v>-122</v>
      </c>
      <c r="D84" s="8">
        <v>25.5</v>
      </c>
      <c r="E84" s="8">
        <v>8.1</v>
      </c>
      <c r="F84" s="9"/>
      <c r="G84" s="12" t="s">
        <v>26</v>
      </c>
      <c r="H84" s="12" t="s">
        <v>27</v>
      </c>
      <c r="I84" s="18">
        <v>60</v>
      </c>
      <c r="J84" s="18">
        <v>47</v>
      </c>
      <c r="K84" s="18">
        <v>54</v>
      </c>
    </row>
    <row r="85" spans="1:11" x14ac:dyDescent="0.25">
      <c r="A85" s="12" t="s">
        <v>28</v>
      </c>
      <c r="B85" s="12" t="s">
        <v>29</v>
      </c>
      <c r="C85" s="19" t="s">
        <v>87</v>
      </c>
      <c r="D85" s="19" t="s">
        <v>87</v>
      </c>
      <c r="E85" s="19" t="s">
        <v>87</v>
      </c>
      <c r="F85" s="9"/>
      <c r="G85" s="12" t="s">
        <v>28</v>
      </c>
      <c r="H85" s="12" t="s">
        <v>29</v>
      </c>
      <c r="I85" s="19" t="s">
        <v>87</v>
      </c>
      <c r="J85" s="19" t="s">
        <v>87</v>
      </c>
      <c r="K85" s="19" t="s">
        <v>87</v>
      </c>
    </row>
    <row r="86" spans="1:11" x14ac:dyDescent="0.25">
      <c r="A86" s="12" t="s">
        <v>30</v>
      </c>
      <c r="B86" s="12" t="s">
        <v>31</v>
      </c>
      <c r="C86" s="19" t="s">
        <v>87</v>
      </c>
      <c r="D86" s="8">
        <v>34.200000000000003</v>
      </c>
      <c r="E86" s="19" t="s">
        <v>87</v>
      </c>
      <c r="F86" s="9"/>
      <c r="G86" s="12" t="s">
        <v>30</v>
      </c>
      <c r="H86" s="12" t="s">
        <v>31</v>
      </c>
      <c r="I86" s="19" t="s">
        <v>87</v>
      </c>
      <c r="J86" s="18">
        <v>2823</v>
      </c>
      <c r="K86" s="19" t="s">
        <v>87</v>
      </c>
    </row>
    <row r="87" spans="1:11" x14ac:dyDescent="0.25">
      <c r="A87" s="12" t="s">
        <v>34</v>
      </c>
      <c r="B87" s="12" t="s">
        <v>35</v>
      </c>
      <c r="C87" s="8">
        <v>0.8</v>
      </c>
      <c r="D87" s="19" t="s">
        <v>87</v>
      </c>
      <c r="E87" s="8">
        <v>0.6</v>
      </c>
      <c r="F87" s="9"/>
      <c r="G87" s="12" t="s">
        <v>34</v>
      </c>
      <c r="H87" s="12" t="s">
        <v>35</v>
      </c>
      <c r="I87" s="18">
        <v>14</v>
      </c>
      <c r="J87" s="19" t="s">
        <v>87</v>
      </c>
      <c r="K87" s="18">
        <v>7</v>
      </c>
    </row>
    <row r="88" spans="1:11" x14ac:dyDescent="0.25">
      <c r="A88" s="12" t="s">
        <v>36</v>
      </c>
      <c r="B88" s="12" t="s">
        <v>37</v>
      </c>
      <c r="C88" s="8">
        <v>44.2</v>
      </c>
      <c r="D88" s="8">
        <v>51.9</v>
      </c>
      <c r="E88" s="8">
        <v>33.5</v>
      </c>
      <c r="F88" s="9"/>
      <c r="G88" s="12" t="s">
        <v>36</v>
      </c>
      <c r="H88" s="12" t="s">
        <v>37</v>
      </c>
      <c r="I88" s="18">
        <v>2052</v>
      </c>
      <c r="J88" s="18">
        <v>2072</v>
      </c>
      <c r="K88" s="18">
        <v>2044</v>
      </c>
    </row>
    <row r="89" spans="1:11" x14ac:dyDescent="0.25">
      <c r="A89" s="12" t="s">
        <v>38</v>
      </c>
      <c r="B89" s="12" t="s">
        <v>39</v>
      </c>
      <c r="C89" s="8">
        <v>0.9</v>
      </c>
      <c r="D89" s="8">
        <v>0.8</v>
      </c>
      <c r="E89" s="8">
        <v>0.6</v>
      </c>
      <c r="F89" s="9"/>
      <c r="G89" s="12" t="s">
        <v>38</v>
      </c>
      <c r="H89" s="12" t="s">
        <v>39</v>
      </c>
      <c r="I89" s="18">
        <v>118</v>
      </c>
      <c r="J89" s="18">
        <v>111</v>
      </c>
      <c r="K89" s="18">
        <v>100</v>
      </c>
    </row>
    <row r="90" spans="1:11" x14ac:dyDescent="0.25">
      <c r="A90" s="12" t="s">
        <v>42</v>
      </c>
      <c r="B90" s="12" t="s">
        <v>43</v>
      </c>
      <c r="C90" s="8">
        <v>14.1</v>
      </c>
      <c r="D90" s="8">
        <v>44.3</v>
      </c>
      <c r="E90" s="8">
        <v>113.3</v>
      </c>
      <c r="F90" s="9"/>
      <c r="G90" s="12" t="s">
        <v>42</v>
      </c>
      <c r="H90" s="12" t="s">
        <v>43</v>
      </c>
      <c r="I90" s="18">
        <v>2954</v>
      </c>
      <c r="J90" s="18">
        <v>2701</v>
      </c>
      <c r="K90" s="18">
        <v>2601</v>
      </c>
    </row>
    <row r="91" spans="1:11" x14ac:dyDescent="0.25">
      <c r="A91" s="12" t="s">
        <v>46</v>
      </c>
      <c r="B91" s="12" t="s">
        <v>47</v>
      </c>
      <c r="C91" s="8">
        <v>1.7</v>
      </c>
      <c r="D91" s="8">
        <v>0.5</v>
      </c>
      <c r="E91" s="8">
        <v>0.5</v>
      </c>
      <c r="F91" s="9"/>
      <c r="G91" s="12" t="s">
        <v>46</v>
      </c>
      <c r="H91" s="12" t="s">
        <v>47</v>
      </c>
      <c r="I91" s="18">
        <v>45</v>
      </c>
      <c r="J91" s="18">
        <v>32</v>
      </c>
      <c r="K91" s="18">
        <v>34</v>
      </c>
    </row>
    <row r="92" spans="1:11" x14ac:dyDescent="0.25">
      <c r="A92" s="12" t="s">
        <v>48</v>
      </c>
      <c r="B92" s="12" t="s">
        <v>49</v>
      </c>
      <c r="C92" s="19" t="s">
        <v>87</v>
      </c>
      <c r="D92" s="19" t="s">
        <v>87</v>
      </c>
      <c r="E92" s="19" t="s">
        <v>87</v>
      </c>
      <c r="F92" s="9"/>
      <c r="G92" s="12" t="s">
        <v>48</v>
      </c>
      <c r="H92" s="12" t="s">
        <v>49</v>
      </c>
      <c r="I92" s="19" t="s">
        <v>87</v>
      </c>
      <c r="J92" s="19" t="s">
        <v>87</v>
      </c>
      <c r="K92" s="19" t="s">
        <v>87</v>
      </c>
    </row>
    <row r="93" spans="1:11" x14ac:dyDescent="0.25">
      <c r="A93" s="12" t="s">
        <v>50</v>
      </c>
      <c r="B93" s="12" t="s">
        <v>51</v>
      </c>
      <c r="C93" s="19" t="s">
        <v>87</v>
      </c>
      <c r="D93" s="19" t="s">
        <v>87</v>
      </c>
      <c r="E93" s="19" t="s">
        <v>87</v>
      </c>
      <c r="F93" s="9"/>
      <c r="G93" s="12" t="s">
        <v>50</v>
      </c>
      <c r="H93" s="12" t="s">
        <v>51</v>
      </c>
      <c r="I93" s="18">
        <v>34</v>
      </c>
      <c r="J93" s="18">
        <v>25</v>
      </c>
      <c r="K93" s="18">
        <v>29</v>
      </c>
    </row>
    <row r="94" spans="1:11" x14ac:dyDescent="0.25">
      <c r="A94" s="12" t="s">
        <v>54</v>
      </c>
      <c r="B94" s="12" t="s">
        <v>55</v>
      </c>
      <c r="C94" s="19" t="s">
        <v>87</v>
      </c>
      <c r="D94" s="19" t="s">
        <v>87</v>
      </c>
      <c r="E94" s="19" t="s">
        <v>87</v>
      </c>
      <c r="F94" s="9"/>
      <c r="G94" s="12" t="s">
        <v>54</v>
      </c>
      <c r="H94" s="12" t="s">
        <v>55</v>
      </c>
      <c r="I94" s="19" t="s">
        <v>87</v>
      </c>
      <c r="J94" s="19" t="s">
        <v>87</v>
      </c>
      <c r="K94" s="19" t="s">
        <v>87</v>
      </c>
    </row>
    <row r="95" spans="1:11" x14ac:dyDescent="0.25">
      <c r="A95" s="12" t="s">
        <v>60</v>
      </c>
      <c r="B95" s="12" t="s">
        <v>61</v>
      </c>
      <c r="C95" s="8">
        <v>11.2</v>
      </c>
      <c r="D95" s="8">
        <v>10.4</v>
      </c>
      <c r="E95" s="19" t="s">
        <v>87</v>
      </c>
      <c r="F95" s="9"/>
      <c r="G95" s="12" t="s">
        <v>60</v>
      </c>
      <c r="H95" s="12" t="s">
        <v>61</v>
      </c>
      <c r="I95" s="18">
        <v>102</v>
      </c>
      <c r="J95" s="18">
        <v>125</v>
      </c>
      <c r="K95" s="19" t="s">
        <v>87</v>
      </c>
    </row>
    <row r="96" spans="1:11" x14ac:dyDescent="0.25">
      <c r="A96" s="12" t="s">
        <v>64</v>
      </c>
      <c r="B96" s="12" t="s">
        <v>65</v>
      </c>
      <c r="C96" s="19" t="s">
        <v>87</v>
      </c>
      <c r="D96" s="19" t="s">
        <v>87</v>
      </c>
      <c r="E96" s="19" t="s">
        <v>87</v>
      </c>
      <c r="F96" s="9"/>
      <c r="G96" s="12" t="s">
        <v>64</v>
      </c>
      <c r="H96" s="12" t="s">
        <v>65</v>
      </c>
      <c r="I96" s="18">
        <v>197</v>
      </c>
      <c r="J96" s="18">
        <v>95</v>
      </c>
      <c r="K96" s="18">
        <v>86</v>
      </c>
    </row>
    <row r="97" spans="1:11" x14ac:dyDescent="0.25">
      <c r="A97" s="12" t="s">
        <v>66</v>
      </c>
      <c r="B97" s="12" t="s">
        <v>67</v>
      </c>
      <c r="C97" s="8">
        <v>83.5</v>
      </c>
      <c r="D97" s="8">
        <v>70.2</v>
      </c>
      <c r="E97" s="8">
        <v>73</v>
      </c>
      <c r="F97" s="9"/>
      <c r="G97" s="12" t="s">
        <v>66</v>
      </c>
      <c r="H97" s="12" t="s">
        <v>67</v>
      </c>
      <c r="I97" s="18">
        <v>43</v>
      </c>
      <c r="J97" s="18">
        <v>60</v>
      </c>
      <c r="K97" s="18">
        <v>80</v>
      </c>
    </row>
    <row r="98" spans="1:11" x14ac:dyDescent="0.25">
      <c r="A98" s="12" t="s">
        <v>68</v>
      </c>
      <c r="B98" s="12" t="s">
        <v>69</v>
      </c>
      <c r="C98" s="8">
        <v>1.4</v>
      </c>
      <c r="D98" s="8">
        <v>0.2</v>
      </c>
      <c r="E98" s="8">
        <v>2.1</v>
      </c>
      <c r="F98" s="9"/>
      <c r="G98" s="12" t="s">
        <v>68</v>
      </c>
      <c r="H98" s="12" t="s">
        <v>69</v>
      </c>
      <c r="I98" s="18">
        <v>38</v>
      </c>
      <c r="J98" s="18">
        <v>35</v>
      </c>
      <c r="K98" s="18">
        <v>40</v>
      </c>
    </row>
    <row r="99" spans="1:11" x14ac:dyDescent="0.25">
      <c r="A99" s="12" t="s">
        <v>70</v>
      </c>
      <c r="B99" s="12" t="s">
        <v>71</v>
      </c>
      <c r="C99" s="19" t="s">
        <v>87</v>
      </c>
      <c r="D99" s="8">
        <v>0.8</v>
      </c>
      <c r="E99" s="8">
        <v>1.2</v>
      </c>
      <c r="F99" s="9"/>
      <c r="G99" s="12" t="s">
        <v>70</v>
      </c>
      <c r="H99" s="12" t="s">
        <v>71</v>
      </c>
      <c r="I99" s="19" t="s">
        <v>87</v>
      </c>
      <c r="J99" s="18">
        <v>18</v>
      </c>
      <c r="K99" s="18">
        <v>20</v>
      </c>
    </row>
    <row r="100" spans="1:11" x14ac:dyDescent="0.25">
      <c r="A100" s="9"/>
      <c r="B100" s="9"/>
      <c r="C100" s="9"/>
      <c r="D100" s="9"/>
      <c r="E100" s="9"/>
      <c r="F100" s="9"/>
      <c r="G100" s="9"/>
      <c r="H100" s="9"/>
      <c r="I100" s="9"/>
      <c r="J100" s="9"/>
      <c r="K100" s="9"/>
    </row>
    <row r="101" spans="1:11" x14ac:dyDescent="0.25">
      <c r="A101" s="9"/>
      <c r="B101" s="9"/>
      <c r="C101" s="9"/>
      <c r="D101" s="9"/>
      <c r="E101" s="9"/>
      <c r="F101" s="9"/>
      <c r="G101" s="9"/>
      <c r="H101" s="9"/>
      <c r="I101" s="9"/>
      <c r="J101" s="9"/>
      <c r="K101" s="9"/>
    </row>
    <row r="102" spans="1:11" x14ac:dyDescent="0.25">
      <c r="A102" s="16" t="s">
        <v>81</v>
      </c>
      <c r="B102" s="9"/>
      <c r="C102" s="9"/>
      <c r="D102" s="9"/>
      <c r="E102" s="9"/>
      <c r="F102" s="9"/>
      <c r="G102" s="16" t="s">
        <v>81</v>
      </c>
      <c r="H102" s="9"/>
      <c r="I102" s="9"/>
      <c r="J102" s="9"/>
      <c r="K102" s="9"/>
    </row>
    <row r="103" spans="1:11" x14ac:dyDescent="0.25">
      <c r="A103" s="12" t="s">
        <v>20</v>
      </c>
      <c r="B103" s="12" t="s">
        <v>21</v>
      </c>
      <c r="C103" s="19" t="s">
        <v>87</v>
      </c>
      <c r="D103" s="19" t="s">
        <v>87</v>
      </c>
      <c r="E103" s="19" t="s">
        <v>87</v>
      </c>
      <c r="F103" s="9"/>
      <c r="G103" s="12" t="s">
        <v>20</v>
      </c>
      <c r="H103" s="12" t="s">
        <v>21</v>
      </c>
      <c r="I103" s="19" t="s">
        <v>87</v>
      </c>
      <c r="J103" s="19" t="s">
        <v>87</v>
      </c>
      <c r="K103" s="19" t="s">
        <v>87</v>
      </c>
    </row>
    <row r="104" spans="1:11" x14ac:dyDescent="0.25">
      <c r="A104" s="12" t="s">
        <v>40</v>
      </c>
      <c r="B104" s="12" t="s">
        <v>41</v>
      </c>
      <c r="C104" s="19" t="s">
        <v>87</v>
      </c>
      <c r="D104" s="19" t="s">
        <v>87</v>
      </c>
      <c r="E104" s="19" t="s">
        <v>87</v>
      </c>
      <c r="F104" s="9"/>
      <c r="G104" s="12" t="s">
        <v>40</v>
      </c>
      <c r="H104" s="12" t="s">
        <v>41</v>
      </c>
      <c r="I104" s="19" t="s">
        <v>87</v>
      </c>
      <c r="J104" s="19" t="s">
        <v>87</v>
      </c>
      <c r="K104" s="19" t="s">
        <v>87</v>
      </c>
    </row>
    <row r="105" spans="1:11" x14ac:dyDescent="0.25">
      <c r="A105" s="12" t="s">
        <v>44</v>
      </c>
      <c r="B105" s="12" t="s">
        <v>45</v>
      </c>
      <c r="C105" s="19" t="s">
        <v>87</v>
      </c>
      <c r="D105" s="19" t="s">
        <v>87</v>
      </c>
      <c r="E105" s="19" t="s">
        <v>87</v>
      </c>
      <c r="F105" s="9"/>
      <c r="G105" s="12" t="s">
        <v>44</v>
      </c>
      <c r="H105" s="12" t="s">
        <v>45</v>
      </c>
      <c r="I105" s="19" t="s">
        <v>87</v>
      </c>
      <c r="J105" s="19" t="s">
        <v>87</v>
      </c>
      <c r="K105" s="19" t="s">
        <v>87</v>
      </c>
    </row>
    <row r="106" spans="1:11" x14ac:dyDescent="0.25">
      <c r="A106" s="12" t="s">
        <v>52</v>
      </c>
      <c r="B106" s="12" t="s">
        <v>53</v>
      </c>
      <c r="C106" s="19" t="s">
        <v>87</v>
      </c>
      <c r="D106" s="19" t="s">
        <v>87</v>
      </c>
      <c r="E106" s="19" t="s">
        <v>87</v>
      </c>
      <c r="F106" s="9"/>
      <c r="G106" s="12" t="s">
        <v>52</v>
      </c>
      <c r="H106" s="12" t="s">
        <v>53</v>
      </c>
      <c r="I106" s="19" t="s">
        <v>87</v>
      </c>
      <c r="J106" s="19" t="s">
        <v>87</v>
      </c>
      <c r="K106" s="19" t="s">
        <v>87</v>
      </c>
    </row>
    <row r="107" spans="1:11" x14ac:dyDescent="0.25">
      <c r="A107" s="12" t="s">
        <v>74</v>
      </c>
      <c r="B107" s="12" t="s">
        <v>75</v>
      </c>
      <c r="C107" s="19" t="s">
        <v>87</v>
      </c>
      <c r="D107" s="19" t="s">
        <v>87</v>
      </c>
      <c r="E107" s="19" t="s">
        <v>87</v>
      </c>
      <c r="F107" s="9"/>
      <c r="G107" s="12" t="s">
        <v>74</v>
      </c>
      <c r="H107" s="12" t="s">
        <v>75</v>
      </c>
      <c r="I107" s="19" t="s">
        <v>87</v>
      </c>
      <c r="J107" s="19" t="s">
        <v>87</v>
      </c>
      <c r="K107" s="19" t="s">
        <v>87</v>
      </c>
    </row>
    <row r="108" spans="1:11" x14ac:dyDescent="0.25">
      <c r="A108" s="9"/>
      <c r="B108" s="9"/>
      <c r="C108" s="9"/>
      <c r="D108" s="9"/>
      <c r="E108" s="9"/>
      <c r="F108" s="9"/>
      <c r="G108" s="9"/>
      <c r="H108" s="9"/>
      <c r="I108" s="9"/>
      <c r="J108" s="9"/>
      <c r="K108" s="9"/>
    </row>
    <row r="109" spans="1:11" x14ac:dyDescent="0.25">
      <c r="A109" s="9"/>
      <c r="B109" s="9"/>
      <c r="C109" s="9"/>
      <c r="D109" s="9"/>
      <c r="E109" s="9"/>
      <c r="F109" s="9"/>
      <c r="G109" s="9"/>
      <c r="H109" s="9"/>
      <c r="I109" s="9"/>
      <c r="J109" s="9"/>
      <c r="K109" s="9"/>
    </row>
    <row r="110" spans="1:11" x14ac:dyDescent="0.25">
      <c r="A110" s="21" t="s">
        <v>88</v>
      </c>
      <c r="B110" s="9"/>
      <c r="C110" s="9"/>
      <c r="D110" s="9"/>
      <c r="E110" s="9"/>
      <c r="F110" s="9"/>
      <c r="G110" s="9"/>
      <c r="H110" s="9"/>
      <c r="I110" s="9"/>
      <c r="J110" s="9"/>
      <c r="K110" s="9"/>
    </row>
    <row r="111" spans="1:11" x14ac:dyDescent="0.25">
      <c r="A111" s="12" t="s">
        <v>32</v>
      </c>
      <c r="B111" s="12" t="s">
        <v>33</v>
      </c>
      <c r="C111" s="19" t="s">
        <v>87</v>
      </c>
      <c r="D111" s="20">
        <v>1923.47</v>
      </c>
      <c r="E111" s="20">
        <v>1991.94</v>
      </c>
      <c r="F111" s="9"/>
      <c r="G111" s="12" t="s">
        <v>32</v>
      </c>
      <c r="H111" s="12" t="s">
        <v>33</v>
      </c>
      <c r="I111" s="18">
        <v>114</v>
      </c>
      <c r="J111" s="18">
        <v>121</v>
      </c>
      <c r="K111" s="18">
        <v>118</v>
      </c>
    </row>
    <row r="112" spans="1:11" x14ac:dyDescent="0.25">
      <c r="A112" s="12" t="s">
        <v>72</v>
      </c>
      <c r="B112" s="12" t="s">
        <v>73</v>
      </c>
      <c r="C112" s="19"/>
      <c r="D112" s="19"/>
      <c r="E112" s="19"/>
      <c r="F112" s="9"/>
      <c r="G112" s="12" t="s">
        <v>72</v>
      </c>
      <c r="H112" s="12" t="s">
        <v>73</v>
      </c>
      <c r="I112" s="19"/>
      <c r="J112" s="19"/>
      <c r="K112" s="18"/>
    </row>
    <row r="114" spans="1:11" s="9" customFormat="1" x14ac:dyDescent="0.25"/>
    <row r="116" spans="1:11" x14ac:dyDescent="0.25">
      <c r="A116" s="9" t="s">
        <v>137</v>
      </c>
      <c r="B116" s="9"/>
      <c r="C116" s="9"/>
      <c r="D116" s="9"/>
      <c r="E116" s="9"/>
      <c r="F116" s="9"/>
      <c r="G116" s="9"/>
      <c r="H116" s="9"/>
      <c r="I116" s="9"/>
      <c r="J116" s="9"/>
      <c r="K116" s="9"/>
    </row>
    <row r="117" spans="1:11" x14ac:dyDescent="0.25">
      <c r="A117" s="22" t="s">
        <v>0</v>
      </c>
      <c r="B117" t="s">
        <v>3978</v>
      </c>
      <c r="C117" s="9"/>
      <c r="D117" s="9"/>
      <c r="E117" s="9"/>
      <c r="F117" s="9"/>
      <c r="G117" s="26" t="s">
        <v>138</v>
      </c>
      <c r="H117" s="9"/>
      <c r="I117" s="9"/>
      <c r="J117" s="9"/>
      <c r="K117" s="9"/>
    </row>
    <row r="118" spans="1:11" x14ac:dyDescent="0.25">
      <c r="A118" s="9"/>
      <c r="C118" s="17" t="s">
        <v>85</v>
      </c>
      <c r="D118" s="17"/>
      <c r="E118" s="17"/>
      <c r="F118" s="9"/>
      <c r="G118" s="9"/>
      <c r="H118" s="9"/>
      <c r="I118" s="17" t="s">
        <v>86</v>
      </c>
      <c r="J118" s="17"/>
      <c r="K118" s="17"/>
    </row>
    <row r="119" spans="1:11" x14ac:dyDescent="0.25">
      <c r="A119" s="13" t="s">
        <v>78</v>
      </c>
      <c r="C119" s="12" t="s">
        <v>82</v>
      </c>
      <c r="D119" s="12" t="s">
        <v>83</v>
      </c>
      <c r="E119" s="12" t="s">
        <v>84</v>
      </c>
      <c r="F119" s="9"/>
      <c r="G119" s="13" t="s">
        <v>78</v>
      </c>
      <c r="H119" s="9"/>
      <c r="I119" s="12" t="s">
        <v>82</v>
      </c>
      <c r="J119" s="12" t="s">
        <v>83</v>
      </c>
      <c r="K119" s="12" t="s">
        <v>84</v>
      </c>
    </row>
    <row r="120" spans="1:11" x14ac:dyDescent="0.25">
      <c r="A120" s="41" t="s">
        <v>6</v>
      </c>
      <c r="B120" s="41" t="s">
        <v>7</v>
      </c>
      <c r="C120" s="43">
        <v>1457.4</v>
      </c>
      <c r="D120" s="43">
        <v>1322.4</v>
      </c>
      <c r="E120" s="43">
        <v>1215.2</v>
      </c>
      <c r="F120" s="40"/>
      <c r="G120" s="41" t="s">
        <v>6</v>
      </c>
      <c r="H120" s="41" t="s">
        <v>7</v>
      </c>
      <c r="I120" s="45">
        <v>7639</v>
      </c>
      <c r="J120" s="45">
        <v>6295</v>
      </c>
      <c r="K120" s="45">
        <v>5224</v>
      </c>
    </row>
    <row r="121" spans="1:11" x14ac:dyDescent="0.25">
      <c r="A121" s="41" t="s">
        <v>8</v>
      </c>
      <c r="B121" s="41" t="s">
        <v>136</v>
      </c>
      <c r="C121" s="43">
        <v>1361.5</v>
      </c>
      <c r="D121" s="43">
        <v>951</v>
      </c>
      <c r="E121" s="43">
        <v>1277.3</v>
      </c>
      <c r="F121" s="40"/>
      <c r="G121" s="41" t="s">
        <v>8</v>
      </c>
      <c r="H121" s="41" t="s">
        <v>136</v>
      </c>
      <c r="I121" s="45">
        <v>19466</v>
      </c>
      <c r="J121" s="45">
        <v>15427</v>
      </c>
      <c r="K121" s="45">
        <v>20525</v>
      </c>
    </row>
    <row r="122" spans="1:11" x14ac:dyDescent="0.25">
      <c r="A122" s="41" t="s">
        <v>56</v>
      </c>
      <c r="B122" s="41" t="s">
        <v>57</v>
      </c>
      <c r="C122" s="43">
        <v>1058.5</v>
      </c>
      <c r="D122" s="43">
        <v>1083.2</v>
      </c>
      <c r="E122" s="43">
        <v>1151.9000000000001</v>
      </c>
      <c r="F122" s="40"/>
      <c r="G122" s="41" t="s">
        <v>56</v>
      </c>
      <c r="H122" s="41" t="s">
        <v>57</v>
      </c>
      <c r="I122" s="45">
        <v>12267</v>
      </c>
      <c r="J122" s="45">
        <v>10989</v>
      </c>
      <c r="K122" s="45">
        <v>10666</v>
      </c>
    </row>
    <row r="123" spans="1:11" x14ac:dyDescent="0.25">
      <c r="A123" s="41" t="s">
        <v>58</v>
      </c>
      <c r="B123" s="41" t="s">
        <v>59</v>
      </c>
      <c r="C123" s="43">
        <v>59</v>
      </c>
      <c r="D123" s="43">
        <v>55.5</v>
      </c>
      <c r="E123" s="43">
        <v>74</v>
      </c>
      <c r="F123" s="40"/>
      <c r="G123" s="41" t="s">
        <v>58</v>
      </c>
      <c r="H123" s="41" t="s">
        <v>59</v>
      </c>
      <c r="I123" s="45">
        <v>762</v>
      </c>
      <c r="J123" s="45">
        <v>796</v>
      </c>
      <c r="K123" s="45">
        <v>815</v>
      </c>
    </row>
    <row r="124" spans="1:11" x14ac:dyDescent="0.25">
      <c r="A124" s="9"/>
      <c r="B124" s="9"/>
      <c r="C124" s="9"/>
      <c r="D124" s="9"/>
      <c r="E124" s="9"/>
      <c r="F124" s="9"/>
      <c r="G124" s="9"/>
      <c r="H124" s="9"/>
      <c r="I124" s="9"/>
      <c r="J124" s="9"/>
      <c r="K124" s="9"/>
    </row>
    <row r="125" spans="1:11" x14ac:dyDescent="0.25">
      <c r="A125" s="9"/>
      <c r="B125" s="9"/>
      <c r="C125" s="9"/>
      <c r="D125" s="9"/>
      <c r="E125" s="9"/>
      <c r="F125" s="9"/>
      <c r="G125" s="9"/>
      <c r="H125" s="9"/>
      <c r="I125" s="17" t="s">
        <v>86</v>
      </c>
      <c r="J125" s="17"/>
      <c r="K125" s="17"/>
    </row>
    <row r="126" spans="1:11" x14ac:dyDescent="0.25">
      <c r="A126" s="14" t="s">
        <v>79</v>
      </c>
      <c r="B126" s="9"/>
      <c r="C126" s="9"/>
      <c r="D126" s="9"/>
      <c r="E126" s="9"/>
      <c r="F126" s="9"/>
      <c r="G126" s="14" t="s">
        <v>79</v>
      </c>
      <c r="H126" s="9"/>
      <c r="I126" s="12" t="s">
        <v>82</v>
      </c>
      <c r="J126" s="12" t="s">
        <v>83</v>
      </c>
      <c r="K126" s="12" t="s">
        <v>84</v>
      </c>
    </row>
    <row r="127" spans="1:11" x14ac:dyDescent="0.25">
      <c r="A127" s="41" t="s">
        <v>10</v>
      </c>
      <c r="B127" s="41" t="s">
        <v>11</v>
      </c>
      <c r="C127" s="43">
        <v>1126.4000000000001</v>
      </c>
      <c r="D127" s="43">
        <v>1043.7</v>
      </c>
      <c r="E127" s="43">
        <v>1166</v>
      </c>
      <c r="F127" s="40"/>
      <c r="G127" s="41" t="s">
        <v>10</v>
      </c>
      <c r="H127" s="41" t="s">
        <v>11</v>
      </c>
      <c r="I127" s="45">
        <v>18934</v>
      </c>
      <c r="J127" s="45">
        <v>17237</v>
      </c>
      <c r="K127" s="45">
        <v>16289</v>
      </c>
    </row>
    <row r="128" spans="1:11" x14ac:dyDescent="0.25">
      <c r="A128" s="41" t="s">
        <v>12</v>
      </c>
      <c r="B128" s="41" t="s">
        <v>13</v>
      </c>
      <c r="C128" s="42" t="s">
        <v>87</v>
      </c>
      <c r="D128" s="43">
        <v>861.2</v>
      </c>
      <c r="E128" s="43">
        <v>958.1</v>
      </c>
      <c r="F128" s="40"/>
      <c r="G128" s="41" t="s">
        <v>12</v>
      </c>
      <c r="H128" s="41" t="s">
        <v>13</v>
      </c>
      <c r="I128" s="42" t="s">
        <v>87</v>
      </c>
      <c r="J128" s="42" t="s">
        <v>87</v>
      </c>
      <c r="K128" s="45">
        <v>16118</v>
      </c>
    </row>
    <row r="129" spans="1:11" x14ac:dyDescent="0.25">
      <c r="A129" s="41" t="s">
        <v>14</v>
      </c>
      <c r="B129" s="41" t="s">
        <v>15</v>
      </c>
      <c r="C129" s="42" t="s">
        <v>87</v>
      </c>
      <c r="D129" s="42" t="s">
        <v>87</v>
      </c>
      <c r="E129" s="42" t="s">
        <v>87</v>
      </c>
      <c r="F129" s="40"/>
      <c r="G129" s="41" t="s">
        <v>14</v>
      </c>
      <c r="H129" s="41" t="s">
        <v>15</v>
      </c>
      <c r="I129" s="42" t="s">
        <v>87</v>
      </c>
      <c r="J129" s="42" t="s">
        <v>87</v>
      </c>
      <c r="K129" s="42" t="s">
        <v>87</v>
      </c>
    </row>
    <row r="130" spans="1:11" x14ac:dyDescent="0.25">
      <c r="A130" s="41" t="s">
        <v>62</v>
      </c>
      <c r="B130" s="41" t="s">
        <v>63</v>
      </c>
      <c r="C130" s="43">
        <v>109.9</v>
      </c>
      <c r="D130" s="43">
        <v>95.6</v>
      </c>
      <c r="E130" s="43">
        <v>94.6</v>
      </c>
      <c r="F130" s="40"/>
      <c r="G130" s="41" t="s">
        <v>62</v>
      </c>
      <c r="H130" s="41" t="s">
        <v>63</v>
      </c>
      <c r="I130" s="45">
        <v>1501</v>
      </c>
      <c r="J130" s="45">
        <v>1530</v>
      </c>
      <c r="K130" s="45">
        <v>1597</v>
      </c>
    </row>
    <row r="131" spans="1:11" x14ac:dyDescent="0.25">
      <c r="A131" s="41" t="s">
        <v>76</v>
      </c>
      <c r="B131" s="41" t="s">
        <v>77</v>
      </c>
      <c r="C131" s="43">
        <v>608</v>
      </c>
      <c r="D131" s="43">
        <v>574.79999999999995</v>
      </c>
      <c r="E131" s="43">
        <v>541.9</v>
      </c>
      <c r="F131" s="40"/>
      <c r="G131" s="41" t="s">
        <v>76</v>
      </c>
      <c r="H131" s="41" t="s">
        <v>77</v>
      </c>
      <c r="I131" s="45">
        <v>7348</v>
      </c>
      <c r="J131" s="45">
        <v>6879</v>
      </c>
      <c r="K131" s="45">
        <v>8329</v>
      </c>
    </row>
    <row r="132" spans="1:11" x14ac:dyDescent="0.25">
      <c r="A132" s="9"/>
      <c r="B132" s="9"/>
      <c r="C132" s="9"/>
      <c r="D132" s="9"/>
      <c r="E132" s="9"/>
      <c r="F132" s="9"/>
      <c r="G132" s="9"/>
      <c r="H132" s="9"/>
      <c r="I132" s="9"/>
      <c r="J132" s="9"/>
      <c r="K132" s="9"/>
    </row>
    <row r="133" spans="1:11" x14ac:dyDescent="0.25">
      <c r="A133" s="9"/>
      <c r="B133" s="9"/>
      <c r="C133" s="9"/>
      <c r="D133" s="9"/>
      <c r="E133" s="9"/>
      <c r="F133" s="9"/>
      <c r="G133" s="9"/>
      <c r="H133" s="9"/>
      <c r="I133" s="9"/>
      <c r="J133" s="9"/>
      <c r="K133" s="9"/>
    </row>
    <row r="134" spans="1:11" x14ac:dyDescent="0.25">
      <c r="A134" s="15" t="s">
        <v>80</v>
      </c>
      <c r="B134" s="9"/>
      <c r="C134" s="9"/>
      <c r="D134" s="9"/>
      <c r="E134" s="9"/>
      <c r="F134" s="9"/>
      <c r="G134" s="15" t="s">
        <v>80</v>
      </c>
      <c r="H134" s="9"/>
      <c r="I134" s="9"/>
      <c r="J134" s="9"/>
      <c r="K134" s="9"/>
    </row>
    <row r="135" spans="1:11" x14ac:dyDescent="0.25">
      <c r="A135" s="41" t="s">
        <v>16</v>
      </c>
      <c r="B135" s="41" t="s">
        <v>17</v>
      </c>
      <c r="C135" s="43">
        <v>0.3</v>
      </c>
      <c r="D135" s="43">
        <v>-0.3</v>
      </c>
      <c r="E135" s="43">
        <v>0.8</v>
      </c>
      <c r="F135" s="40"/>
      <c r="G135" s="41" t="s">
        <v>16</v>
      </c>
      <c r="H135" s="41" t="s">
        <v>17</v>
      </c>
      <c r="I135" s="45">
        <v>37</v>
      </c>
      <c r="J135" s="45">
        <v>24</v>
      </c>
      <c r="K135" s="45">
        <v>17</v>
      </c>
    </row>
    <row r="136" spans="1:11" x14ac:dyDescent="0.25">
      <c r="A136" s="41" t="s">
        <v>18</v>
      </c>
      <c r="B136" s="41" t="s">
        <v>19</v>
      </c>
      <c r="C136" s="43">
        <v>48</v>
      </c>
      <c r="D136" s="43">
        <v>38.5</v>
      </c>
      <c r="E136" s="43">
        <v>39.6</v>
      </c>
      <c r="F136" s="40"/>
      <c r="G136" s="41" t="s">
        <v>18</v>
      </c>
      <c r="H136" s="41" t="s">
        <v>19</v>
      </c>
      <c r="I136" s="45">
        <v>4569</v>
      </c>
      <c r="J136" s="45">
        <v>4545</v>
      </c>
      <c r="K136" s="45">
        <v>3944</v>
      </c>
    </row>
    <row r="137" spans="1:11" x14ac:dyDescent="0.25">
      <c r="A137" s="41" t="s">
        <v>22</v>
      </c>
      <c r="B137" s="41" t="s">
        <v>23</v>
      </c>
      <c r="C137" s="43">
        <v>33.200000000000003</v>
      </c>
      <c r="D137" s="43">
        <v>24.4</v>
      </c>
      <c r="E137" s="43">
        <v>24.8</v>
      </c>
      <c r="F137" s="40"/>
      <c r="G137" s="41" t="s">
        <v>22</v>
      </c>
      <c r="H137" s="41" t="s">
        <v>23</v>
      </c>
      <c r="I137" s="45">
        <v>586</v>
      </c>
      <c r="J137" s="45">
        <v>521</v>
      </c>
      <c r="K137" s="45">
        <v>585</v>
      </c>
    </row>
    <row r="138" spans="1:11" x14ac:dyDescent="0.25">
      <c r="A138" s="41" t="s">
        <v>24</v>
      </c>
      <c r="B138" s="41" t="s">
        <v>25</v>
      </c>
      <c r="C138" s="42" t="s">
        <v>87</v>
      </c>
      <c r="D138" s="42" t="s">
        <v>87</v>
      </c>
      <c r="E138" s="42" t="s">
        <v>87</v>
      </c>
      <c r="F138" s="40"/>
      <c r="G138" s="41" t="s">
        <v>24</v>
      </c>
      <c r="H138" s="41" t="s">
        <v>25</v>
      </c>
      <c r="I138" s="42" t="s">
        <v>87</v>
      </c>
      <c r="J138" s="42" t="s">
        <v>87</v>
      </c>
      <c r="K138" s="42" t="s">
        <v>87</v>
      </c>
    </row>
    <row r="139" spans="1:11" x14ac:dyDescent="0.25">
      <c r="A139" s="41" t="s">
        <v>26</v>
      </c>
      <c r="B139" s="41" t="s">
        <v>27</v>
      </c>
      <c r="C139" s="43">
        <v>60.7</v>
      </c>
      <c r="D139" s="43">
        <v>54.1</v>
      </c>
      <c r="E139" s="43">
        <v>82.8</v>
      </c>
      <c r="F139" s="40"/>
      <c r="G139" s="41" t="s">
        <v>26</v>
      </c>
      <c r="H139" s="41" t="s">
        <v>27</v>
      </c>
      <c r="I139" s="45">
        <v>966</v>
      </c>
      <c r="J139" s="45">
        <v>828</v>
      </c>
      <c r="K139" s="45">
        <v>1020</v>
      </c>
    </row>
    <row r="140" spans="1:11" x14ac:dyDescent="0.25">
      <c r="A140" s="41" t="s">
        <v>28</v>
      </c>
      <c r="B140" s="41" t="s">
        <v>29</v>
      </c>
      <c r="C140" s="43">
        <v>77.400000000000006</v>
      </c>
      <c r="D140" s="42" t="s">
        <v>87</v>
      </c>
      <c r="E140" s="43">
        <v>152.1</v>
      </c>
      <c r="F140" s="40"/>
      <c r="G140" s="41" t="s">
        <v>28</v>
      </c>
      <c r="H140" s="41" t="s">
        <v>29</v>
      </c>
      <c r="I140" s="45">
        <v>1629</v>
      </c>
      <c r="J140" s="42" t="s">
        <v>87</v>
      </c>
      <c r="K140" s="45">
        <v>1503</v>
      </c>
    </row>
    <row r="141" spans="1:11" x14ac:dyDescent="0.25">
      <c r="A141" s="41" t="s">
        <v>30</v>
      </c>
      <c r="B141" s="41" t="s">
        <v>31</v>
      </c>
      <c r="C141" s="42" t="s">
        <v>87</v>
      </c>
      <c r="D141" s="43">
        <v>84.2</v>
      </c>
      <c r="E141" s="42" t="s">
        <v>87</v>
      </c>
      <c r="F141" s="40"/>
      <c r="G141" s="41" t="s">
        <v>30</v>
      </c>
      <c r="H141" s="41" t="s">
        <v>31</v>
      </c>
      <c r="I141" s="42" t="s">
        <v>87</v>
      </c>
      <c r="J141" s="45">
        <v>2696</v>
      </c>
      <c r="K141" s="42" t="s">
        <v>87</v>
      </c>
    </row>
    <row r="142" spans="1:11" x14ac:dyDescent="0.25">
      <c r="A142" s="41" t="s">
        <v>34</v>
      </c>
      <c r="B142" s="41" t="s">
        <v>35</v>
      </c>
      <c r="C142" s="43">
        <v>341.4</v>
      </c>
      <c r="D142" s="43">
        <v>282.60000000000002</v>
      </c>
      <c r="E142" s="43">
        <v>277.7</v>
      </c>
      <c r="F142" s="40"/>
      <c r="G142" s="41" t="s">
        <v>34</v>
      </c>
      <c r="H142" s="41" t="s">
        <v>35</v>
      </c>
      <c r="I142" s="45">
        <v>6252</v>
      </c>
      <c r="J142" s="45">
        <v>5509</v>
      </c>
      <c r="K142" s="45">
        <v>5033</v>
      </c>
    </row>
    <row r="143" spans="1:11" x14ac:dyDescent="0.25">
      <c r="A143" s="41" t="s">
        <v>36</v>
      </c>
      <c r="B143" s="41" t="s">
        <v>37</v>
      </c>
      <c r="C143" s="43">
        <v>48.9</v>
      </c>
      <c r="D143" s="43">
        <v>37.200000000000003</v>
      </c>
      <c r="E143" s="43">
        <v>36.5</v>
      </c>
      <c r="F143" s="40"/>
      <c r="G143" s="41" t="s">
        <v>36</v>
      </c>
      <c r="H143" s="41" t="s">
        <v>37</v>
      </c>
      <c r="I143" s="45">
        <v>2655</v>
      </c>
      <c r="J143" s="45">
        <v>2463</v>
      </c>
      <c r="K143" s="45">
        <v>2350</v>
      </c>
    </row>
    <row r="144" spans="1:11" x14ac:dyDescent="0.25">
      <c r="A144" s="41" t="s">
        <v>38</v>
      </c>
      <c r="B144" s="41" t="s">
        <v>39</v>
      </c>
      <c r="C144" s="43">
        <v>41.4</v>
      </c>
      <c r="D144" s="43">
        <v>30.5</v>
      </c>
      <c r="E144" s="43">
        <v>29.1</v>
      </c>
      <c r="F144" s="40"/>
      <c r="G144" s="41" t="s">
        <v>38</v>
      </c>
      <c r="H144" s="41" t="s">
        <v>39</v>
      </c>
      <c r="I144" s="45">
        <v>2363</v>
      </c>
      <c r="J144" s="45">
        <v>2454</v>
      </c>
      <c r="K144" s="45">
        <v>2471</v>
      </c>
    </row>
    <row r="145" spans="1:11" x14ac:dyDescent="0.25">
      <c r="A145" s="41" t="s">
        <v>42</v>
      </c>
      <c r="B145" s="41" t="s">
        <v>43</v>
      </c>
      <c r="C145" s="43">
        <v>3045</v>
      </c>
      <c r="D145" s="43">
        <v>2910</v>
      </c>
      <c r="E145" s="43">
        <v>3392.2</v>
      </c>
      <c r="F145" s="40"/>
      <c r="G145" s="41" t="s">
        <v>42</v>
      </c>
      <c r="H145" s="41" t="s">
        <v>43</v>
      </c>
      <c r="I145" s="45">
        <v>140810</v>
      </c>
      <c r="J145" s="45">
        <v>125251</v>
      </c>
      <c r="K145" s="45">
        <v>125085</v>
      </c>
    </row>
    <row r="146" spans="1:11" x14ac:dyDescent="0.25">
      <c r="A146" s="41" t="s">
        <v>46</v>
      </c>
      <c r="B146" s="41" t="s">
        <v>47</v>
      </c>
      <c r="C146" s="43">
        <v>105.9</v>
      </c>
      <c r="D146" s="43">
        <v>98</v>
      </c>
      <c r="E146" s="43">
        <v>106.8</v>
      </c>
      <c r="F146" s="40"/>
      <c r="G146" s="41" t="s">
        <v>46</v>
      </c>
      <c r="H146" s="41" t="s">
        <v>47</v>
      </c>
      <c r="I146" s="45">
        <v>3430</v>
      </c>
      <c r="J146" s="45">
        <v>3056</v>
      </c>
      <c r="K146" s="45">
        <v>2983</v>
      </c>
    </row>
    <row r="147" spans="1:11" x14ac:dyDescent="0.25">
      <c r="A147" s="41" t="s">
        <v>48</v>
      </c>
      <c r="B147" s="41" t="s">
        <v>49</v>
      </c>
      <c r="C147" s="43">
        <v>17.600000000000001</v>
      </c>
      <c r="D147" s="43">
        <v>12.5</v>
      </c>
      <c r="E147" s="43">
        <v>12.6</v>
      </c>
      <c r="F147" s="40"/>
      <c r="G147" s="41" t="s">
        <v>48</v>
      </c>
      <c r="H147" s="41" t="s">
        <v>49</v>
      </c>
      <c r="I147" s="45">
        <v>279</v>
      </c>
      <c r="J147" s="45">
        <v>226</v>
      </c>
      <c r="K147" s="45">
        <v>149</v>
      </c>
    </row>
    <row r="148" spans="1:11" x14ac:dyDescent="0.25">
      <c r="A148" s="41" t="s">
        <v>50</v>
      </c>
      <c r="B148" s="41" t="s">
        <v>51</v>
      </c>
      <c r="C148" s="43">
        <v>184.9</v>
      </c>
      <c r="D148" s="43">
        <v>198.5</v>
      </c>
      <c r="E148" s="43">
        <v>187.2</v>
      </c>
      <c r="F148" s="40"/>
      <c r="G148" s="41" t="s">
        <v>50</v>
      </c>
      <c r="H148" s="41" t="s">
        <v>51</v>
      </c>
      <c r="I148" s="45">
        <v>6152</v>
      </c>
      <c r="J148" s="45">
        <v>5429</v>
      </c>
      <c r="K148" s="45">
        <v>5422</v>
      </c>
    </row>
    <row r="149" spans="1:11" x14ac:dyDescent="0.25">
      <c r="A149" s="41" t="s">
        <v>54</v>
      </c>
      <c r="B149" s="41" t="s">
        <v>55</v>
      </c>
      <c r="C149" s="42" t="s">
        <v>87</v>
      </c>
      <c r="D149" s="42" t="s">
        <v>87</v>
      </c>
      <c r="E149" s="42" t="s">
        <v>87</v>
      </c>
      <c r="F149" s="40"/>
      <c r="G149" s="41" t="s">
        <v>54</v>
      </c>
      <c r="H149" s="41" t="s">
        <v>55</v>
      </c>
      <c r="I149" s="42" t="s">
        <v>87</v>
      </c>
      <c r="J149" s="42" t="s">
        <v>87</v>
      </c>
      <c r="K149" s="42" t="s">
        <v>87</v>
      </c>
    </row>
    <row r="150" spans="1:11" x14ac:dyDescent="0.25">
      <c r="A150" s="41" t="s">
        <v>60</v>
      </c>
      <c r="B150" s="41" t="s">
        <v>61</v>
      </c>
      <c r="C150" s="43">
        <v>323.10000000000002</v>
      </c>
      <c r="D150" s="43">
        <v>260.89999999999998</v>
      </c>
      <c r="E150" s="43">
        <v>238.3</v>
      </c>
      <c r="F150" s="40"/>
      <c r="G150" s="41" t="s">
        <v>60</v>
      </c>
      <c r="H150" s="41" t="s">
        <v>61</v>
      </c>
      <c r="I150" s="45">
        <v>13260</v>
      </c>
      <c r="J150" s="45">
        <v>12627</v>
      </c>
      <c r="K150" s="45">
        <v>11777</v>
      </c>
    </row>
    <row r="151" spans="1:11" x14ac:dyDescent="0.25">
      <c r="A151" s="41" t="s">
        <v>64</v>
      </c>
      <c r="B151" s="41" t="s">
        <v>65</v>
      </c>
      <c r="C151" s="43">
        <v>147.6</v>
      </c>
      <c r="D151" s="43">
        <v>123.8</v>
      </c>
      <c r="E151" s="43">
        <v>133.4</v>
      </c>
      <c r="F151" s="40"/>
      <c r="G151" s="41" t="s">
        <v>64</v>
      </c>
      <c r="H151" s="41" t="s">
        <v>65</v>
      </c>
      <c r="I151" s="45">
        <v>8553</v>
      </c>
      <c r="J151" s="45">
        <v>7955</v>
      </c>
      <c r="K151" s="45">
        <v>7629</v>
      </c>
    </row>
    <row r="152" spans="1:11" x14ac:dyDescent="0.25">
      <c r="A152" s="41" t="s">
        <v>66</v>
      </c>
      <c r="B152" s="41" t="s">
        <v>67</v>
      </c>
      <c r="C152" s="43">
        <v>428.6</v>
      </c>
      <c r="D152" s="43">
        <v>373.2</v>
      </c>
      <c r="E152" s="43">
        <v>426.7</v>
      </c>
      <c r="F152" s="40"/>
      <c r="G152" s="41" t="s">
        <v>66</v>
      </c>
      <c r="H152" s="41" t="s">
        <v>67</v>
      </c>
      <c r="I152" s="45">
        <v>6883</v>
      </c>
      <c r="J152" s="45">
        <v>6347</v>
      </c>
      <c r="K152" s="45">
        <v>6660</v>
      </c>
    </row>
    <row r="153" spans="1:11" x14ac:dyDescent="0.25">
      <c r="A153" s="41" t="s">
        <v>68</v>
      </c>
      <c r="B153" s="41" t="s">
        <v>69</v>
      </c>
      <c r="C153" s="43">
        <v>114.2</v>
      </c>
      <c r="D153" s="43">
        <v>104.1</v>
      </c>
      <c r="E153" s="43">
        <v>115</v>
      </c>
      <c r="F153" s="40"/>
      <c r="G153" s="41" t="s">
        <v>68</v>
      </c>
      <c r="H153" s="41" t="s">
        <v>69</v>
      </c>
      <c r="I153" s="45">
        <v>1812</v>
      </c>
      <c r="J153" s="45">
        <v>1781</v>
      </c>
      <c r="K153" s="45">
        <v>1705</v>
      </c>
    </row>
    <row r="154" spans="1:11" x14ac:dyDescent="0.25">
      <c r="A154" s="41" t="s">
        <v>70</v>
      </c>
      <c r="B154" s="41" t="s">
        <v>71</v>
      </c>
      <c r="C154" s="43">
        <v>7.7</v>
      </c>
      <c r="D154" s="43">
        <v>7.4</v>
      </c>
      <c r="E154" s="43">
        <v>9.3000000000000007</v>
      </c>
      <c r="F154" s="40"/>
      <c r="G154" s="41" t="s">
        <v>70</v>
      </c>
      <c r="H154" s="41" t="s">
        <v>71</v>
      </c>
      <c r="I154" s="45">
        <v>388</v>
      </c>
      <c r="J154" s="45">
        <v>462</v>
      </c>
      <c r="K154" s="45">
        <v>575</v>
      </c>
    </row>
    <row r="155" spans="1:11" x14ac:dyDescent="0.25">
      <c r="A155" s="9"/>
      <c r="B155" s="9"/>
      <c r="C155" s="9"/>
      <c r="D155" s="9"/>
      <c r="E155" s="9"/>
      <c r="F155" s="9"/>
      <c r="G155" s="9"/>
      <c r="H155" s="9"/>
      <c r="I155" s="9"/>
      <c r="J155" s="9"/>
      <c r="K155" s="9"/>
    </row>
    <row r="156" spans="1:11" x14ac:dyDescent="0.25">
      <c r="A156" s="9"/>
      <c r="B156" s="9"/>
      <c r="C156" s="9"/>
      <c r="D156" s="9"/>
      <c r="E156" s="9"/>
      <c r="F156" s="9"/>
      <c r="G156" s="9"/>
      <c r="H156" s="9"/>
      <c r="I156" s="9"/>
      <c r="J156" s="9"/>
      <c r="K156" s="9"/>
    </row>
    <row r="157" spans="1:11" x14ac:dyDescent="0.25">
      <c r="A157" s="16" t="s">
        <v>81</v>
      </c>
      <c r="B157" s="9"/>
      <c r="C157" s="9"/>
      <c r="D157" s="9"/>
      <c r="E157" s="9"/>
      <c r="F157" s="9"/>
      <c r="G157" s="16" t="s">
        <v>81</v>
      </c>
      <c r="H157" s="9"/>
      <c r="I157" s="9"/>
      <c r="J157" s="9"/>
      <c r="K157" s="9"/>
    </row>
    <row r="158" spans="1:11" x14ac:dyDescent="0.25">
      <c r="A158" s="41" t="s">
        <v>20</v>
      </c>
      <c r="B158" s="41" t="s">
        <v>21</v>
      </c>
      <c r="C158" s="42" t="s">
        <v>87</v>
      </c>
      <c r="D158" s="42" t="s">
        <v>87</v>
      </c>
      <c r="E158" s="42" t="s">
        <v>87</v>
      </c>
      <c r="F158" s="40"/>
      <c r="G158" s="41" t="s">
        <v>20</v>
      </c>
      <c r="H158" s="41" t="s">
        <v>21</v>
      </c>
      <c r="I158" s="42" t="s">
        <v>87</v>
      </c>
      <c r="J158" s="42" t="s">
        <v>87</v>
      </c>
      <c r="K158" s="42" t="s">
        <v>87</v>
      </c>
    </row>
    <row r="159" spans="1:11" x14ac:dyDescent="0.25">
      <c r="A159" s="41" t="s">
        <v>40</v>
      </c>
      <c r="B159" s="41" t="s">
        <v>41</v>
      </c>
      <c r="C159" s="42" t="s">
        <v>87</v>
      </c>
      <c r="D159" s="42" t="s">
        <v>87</v>
      </c>
      <c r="E159" s="42" t="s">
        <v>87</v>
      </c>
      <c r="F159" s="40"/>
      <c r="G159" s="41" t="s">
        <v>40</v>
      </c>
      <c r="H159" s="41" t="s">
        <v>41</v>
      </c>
      <c r="I159" s="42" t="s">
        <v>87</v>
      </c>
      <c r="J159" s="42" t="s">
        <v>87</v>
      </c>
      <c r="K159" s="42" t="s">
        <v>87</v>
      </c>
    </row>
    <row r="160" spans="1:11" x14ac:dyDescent="0.25">
      <c r="A160" s="41" t="s">
        <v>44</v>
      </c>
      <c r="B160" s="41" t="s">
        <v>45</v>
      </c>
      <c r="C160" s="42" t="s">
        <v>87</v>
      </c>
      <c r="D160" s="42" t="s">
        <v>87</v>
      </c>
      <c r="E160" s="42" t="s">
        <v>87</v>
      </c>
      <c r="F160" s="40"/>
      <c r="G160" s="41" t="s">
        <v>44</v>
      </c>
      <c r="H160" s="41" t="s">
        <v>45</v>
      </c>
      <c r="I160" s="42" t="s">
        <v>87</v>
      </c>
      <c r="J160" s="42" t="s">
        <v>87</v>
      </c>
      <c r="K160" s="42" t="s">
        <v>87</v>
      </c>
    </row>
    <row r="161" spans="1:11" x14ac:dyDescent="0.25">
      <c r="A161" s="41" t="s">
        <v>52</v>
      </c>
      <c r="B161" s="41" t="s">
        <v>53</v>
      </c>
      <c r="C161" s="42" t="s">
        <v>87</v>
      </c>
      <c r="D161" s="42" t="s">
        <v>87</v>
      </c>
      <c r="E161" s="42" t="s">
        <v>87</v>
      </c>
      <c r="F161" s="40"/>
      <c r="G161" s="41" t="s">
        <v>52</v>
      </c>
      <c r="H161" s="41" t="s">
        <v>53</v>
      </c>
      <c r="I161" s="42" t="s">
        <v>87</v>
      </c>
      <c r="J161" s="42" t="s">
        <v>87</v>
      </c>
      <c r="K161" s="42" t="s">
        <v>87</v>
      </c>
    </row>
    <row r="162" spans="1:11" x14ac:dyDescent="0.25">
      <c r="A162" s="41" t="s">
        <v>74</v>
      </c>
      <c r="B162" s="41" t="s">
        <v>75</v>
      </c>
      <c r="C162" s="42" t="s">
        <v>87</v>
      </c>
      <c r="D162" s="43">
        <v>113.7</v>
      </c>
      <c r="E162" s="42" t="s">
        <v>87</v>
      </c>
      <c r="F162" s="40"/>
      <c r="G162" s="41" t="s">
        <v>74</v>
      </c>
      <c r="H162" s="41" t="s">
        <v>75</v>
      </c>
      <c r="I162" s="42" t="s">
        <v>87</v>
      </c>
      <c r="J162" s="45">
        <v>14900</v>
      </c>
      <c r="K162" s="42" t="s">
        <v>87</v>
      </c>
    </row>
    <row r="163" spans="1:11" x14ac:dyDescent="0.25">
      <c r="A163" s="9"/>
      <c r="B163" s="9"/>
      <c r="C163" s="9"/>
      <c r="D163" s="9"/>
      <c r="E163" s="9"/>
      <c r="F163" s="9"/>
      <c r="G163" s="9"/>
      <c r="H163" s="9"/>
      <c r="I163" s="9"/>
      <c r="J163" s="9"/>
      <c r="K163" s="9"/>
    </row>
    <row r="164" spans="1:11" x14ac:dyDescent="0.25">
      <c r="A164" s="9"/>
      <c r="B164" s="9"/>
      <c r="C164" s="9"/>
      <c r="D164" s="9"/>
      <c r="E164" s="9"/>
      <c r="F164" s="9"/>
      <c r="G164" s="9"/>
      <c r="H164" s="9"/>
      <c r="I164" s="9"/>
      <c r="J164" s="9"/>
      <c r="K164" s="9"/>
    </row>
    <row r="165" spans="1:11" x14ac:dyDescent="0.25">
      <c r="A165" s="21" t="s">
        <v>88</v>
      </c>
      <c r="B165" s="9"/>
      <c r="C165" s="9"/>
      <c r="D165" s="9"/>
      <c r="E165" s="9"/>
      <c r="F165" s="9"/>
      <c r="G165" s="9"/>
      <c r="H165" s="9"/>
      <c r="I165" s="9"/>
      <c r="J165" s="9"/>
      <c r="K165" s="9"/>
    </row>
    <row r="166" spans="1:11" x14ac:dyDescent="0.25">
      <c r="A166" s="41" t="s">
        <v>32</v>
      </c>
      <c r="B166" s="41" t="s">
        <v>33</v>
      </c>
      <c r="C166" s="44">
        <v>11931.16</v>
      </c>
      <c r="D166" s="43">
        <v>10810.6</v>
      </c>
      <c r="E166" s="44">
        <v>11852.21</v>
      </c>
      <c r="F166" s="40"/>
      <c r="G166" s="41" t="s">
        <v>32</v>
      </c>
      <c r="H166" s="41" t="s">
        <v>33</v>
      </c>
      <c r="I166" s="45">
        <v>3138</v>
      </c>
      <c r="J166" s="45">
        <v>2607</v>
      </c>
      <c r="K166" s="45">
        <v>2612</v>
      </c>
    </row>
    <row r="167" spans="1:11" x14ac:dyDescent="0.25">
      <c r="A167" s="12" t="s">
        <v>72</v>
      </c>
      <c r="B167" s="12" t="s">
        <v>73</v>
      </c>
      <c r="C167" s="19"/>
      <c r="D167" s="19"/>
      <c r="E167" s="19"/>
      <c r="F167" s="9"/>
      <c r="G167" s="12" t="s">
        <v>72</v>
      </c>
      <c r="H167" s="12" t="s">
        <v>73</v>
      </c>
      <c r="I167" s="19"/>
      <c r="J167" s="19"/>
      <c r="K167" s="18"/>
    </row>
    <row r="171" spans="1:11" x14ac:dyDescent="0.25">
      <c r="A171" s="9" t="s">
        <v>137</v>
      </c>
      <c r="B171" s="9"/>
      <c r="C171" s="9"/>
      <c r="D171" s="9"/>
      <c r="E171" s="9"/>
      <c r="F171" s="9"/>
      <c r="G171" s="9"/>
      <c r="H171" s="9"/>
      <c r="I171" s="9"/>
      <c r="J171" s="9"/>
      <c r="K171" s="9"/>
    </row>
    <row r="172" spans="1:11" x14ac:dyDescent="0.25">
      <c r="A172" s="22" t="s">
        <v>0</v>
      </c>
      <c r="B172" t="s">
        <v>3979</v>
      </c>
      <c r="C172" s="9"/>
      <c r="D172" s="9"/>
      <c r="E172" s="9"/>
      <c r="F172" s="9"/>
      <c r="G172" s="26" t="s">
        <v>138</v>
      </c>
      <c r="H172" s="9"/>
      <c r="I172" s="9"/>
      <c r="J172" s="9"/>
      <c r="K172" s="9"/>
    </row>
    <row r="173" spans="1:11" x14ac:dyDescent="0.25">
      <c r="A173" s="9"/>
      <c r="C173" s="17" t="s">
        <v>85</v>
      </c>
      <c r="D173" s="17"/>
      <c r="E173" s="17"/>
      <c r="F173" s="9"/>
      <c r="G173" s="9"/>
      <c r="H173" s="9"/>
      <c r="I173" s="17" t="s">
        <v>86</v>
      </c>
      <c r="J173" s="17"/>
      <c r="K173" s="17"/>
    </row>
    <row r="174" spans="1:11" x14ac:dyDescent="0.25">
      <c r="A174" s="13" t="s">
        <v>78</v>
      </c>
      <c r="B174" s="9"/>
      <c r="C174" s="12" t="s">
        <v>82</v>
      </c>
      <c r="D174" s="12" t="s">
        <v>83</v>
      </c>
      <c r="E174" s="12" t="s">
        <v>84</v>
      </c>
      <c r="F174" s="9"/>
      <c r="G174" s="13" t="s">
        <v>78</v>
      </c>
      <c r="H174" s="9"/>
      <c r="I174" s="12" t="s">
        <v>82</v>
      </c>
      <c r="J174" s="12" t="s">
        <v>83</v>
      </c>
      <c r="K174" s="12" t="s">
        <v>84</v>
      </c>
    </row>
    <row r="175" spans="1:11" x14ac:dyDescent="0.25">
      <c r="A175" s="36" t="s">
        <v>6</v>
      </c>
      <c r="B175" s="36" t="s">
        <v>7</v>
      </c>
      <c r="C175" s="38">
        <v>709.1</v>
      </c>
      <c r="D175" s="38">
        <v>747.5</v>
      </c>
      <c r="E175" s="38">
        <v>924.5</v>
      </c>
      <c r="F175" s="35"/>
      <c r="G175" s="36" t="s">
        <v>6</v>
      </c>
      <c r="H175" s="36" t="s">
        <v>7</v>
      </c>
      <c r="I175" s="39">
        <v>8659</v>
      </c>
      <c r="J175" s="39">
        <v>8040</v>
      </c>
      <c r="K175" s="39">
        <v>10574</v>
      </c>
    </row>
    <row r="176" spans="1:11" x14ac:dyDescent="0.25">
      <c r="A176" s="36" t="s">
        <v>8</v>
      </c>
      <c r="B176" s="36" t="s">
        <v>136</v>
      </c>
      <c r="C176" s="38">
        <v>2226.4</v>
      </c>
      <c r="D176" s="38">
        <v>2734.2</v>
      </c>
      <c r="E176" s="38">
        <v>2766</v>
      </c>
      <c r="F176" s="35"/>
      <c r="G176" s="36" t="s">
        <v>8</v>
      </c>
      <c r="H176" s="36" t="s">
        <v>136</v>
      </c>
      <c r="I176" s="39">
        <v>51031</v>
      </c>
      <c r="J176" s="39">
        <v>65866</v>
      </c>
      <c r="K176" s="39">
        <v>66767</v>
      </c>
    </row>
    <row r="177" spans="1:11" x14ac:dyDescent="0.25">
      <c r="A177" s="36" t="s">
        <v>56</v>
      </c>
      <c r="B177" s="36" t="s">
        <v>57</v>
      </c>
      <c r="C177" s="38">
        <v>1176.7</v>
      </c>
      <c r="D177" s="38">
        <v>1446.7</v>
      </c>
      <c r="E177" s="38">
        <v>1443.8</v>
      </c>
      <c r="F177" s="35"/>
      <c r="G177" s="36" t="s">
        <v>56</v>
      </c>
      <c r="H177" s="36" t="s">
        <v>57</v>
      </c>
      <c r="I177" s="39">
        <v>12296</v>
      </c>
      <c r="J177" s="39">
        <v>13237</v>
      </c>
      <c r="K177" s="39">
        <v>14483</v>
      </c>
    </row>
    <row r="178" spans="1:11" x14ac:dyDescent="0.25">
      <c r="A178" s="36" t="s">
        <v>58</v>
      </c>
      <c r="B178" s="36" t="s">
        <v>59</v>
      </c>
      <c r="C178" s="38">
        <v>116</v>
      </c>
      <c r="D178" s="38">
        <v>116.6</v>
      </c>
      <c r="E178" s="38">
        <v>120.4</v>
      </c>
      <c r="F178" s="35"/>
      <c r="G178" s="36" t="s">
        <v>58</v>
      </c>
      <c r="H178" s="36" t="s">
        <v>59</v>
      </c>
      <c r="I178" s="39">
        <v>1563</v>
      </c>
      <c r="J178" s="39">
        <v>1491</v>
      </c>
      <c r="K178" s="39">
        <v>1567</v>
      </c>
    </row>
    <row r="179" spans="1:11" x14ac:dyDescent="0.25">
      <c r="A179" s="9"/>
      <c r="B179" s="9"/>
      <c r="C179" s="9"/>
      <c r="D179" s="9"/>
      <c r="E179" s="9"/>
      <c r="F179" s="9"/>
      <c r="G179" s="9"/>
      <c r="H179" s="9"/>
      <c r="I179" s="9"/>
      <c r="J179" s="9"/>
      <c r="K179" s="9"/>
    </row>
    <row r="180" spans="1:11" x14ac:dyDescent="0.25">
      <c r="A180" s="9"/>
      <c r="B180" s="9"/>
      <c r="C180" s="17" t="s">
        <v>85</v>
      </c>
      <c r="D180" s="17"/>
      <c r="E180" s="17"/>
      <c r="F180" s="9"/>
      <c r="G180" s="9"/>
      <c r="H180" s="9"/>
      <c r="I180" s="17" t="s">
        <v>86</v>
      </c>
      <c r="J180" s="17"/>
      <c r="K180" s="17"/>
    </row>
    <row r="181" spans="1:11" x14ac:dyDescent="0.25">
      <c r="A181" s="14" t="s">
        <v>79</v>
      </c>
      <c r="B181" s="9"/>
      <c r="C181" s="12" t="s">
        <v>82</v>
      </c>
      <c r="D181" s="12" t="s">
        <v>83</v>
      </c>
      <c r="E181" s="12" t="s">
        <v>84</v>
      </c>
      <c r="F181" s="9"/>
      <c r="G181" s="14" t="s">
        <v>79</v>
      </c>
      <c r="H181" s="9"/>
      <c r="I181" s="12" t="s">
        <v>82</v>
      </c>
      <c r="J181" s="12" t="s">
        <v>83</v>
      </c>
      <c r="K181" s="12" t="s">
        <v>84</v>
      </c>
    </row>
    <row r="182" spans="1:11" x14ac:dyDescent="0.25">
      <c r="A182" s="36" t="s">
        <v>10</v>
      </c>
      <c r="B182" s="36" t="s">
        <v>11</v>
      </c>
      <c r="C182" s="38">
        <v>1505.9</v>
      </c>
      <c r="D182" s="38">
        <v>1407.9</v>
      </c>
      <c r="E182" s="38">
        <v>1472.1</v>
      </c>
      <c r="F182" s="35"/>
      <c r="G182" s="36" t="s">
        <v>10</v>
      </c>
      <c r="H182" s="36" t="s">
        <v>11</v>
      </c>
      <c r="I182" s="39">
        <v>25005</v>
      </c>
      <c r="J182" s="39">
        <v>23359</v>
      </c>
      <c r="K182" s="39">
        <v>24472</v>
      </c>
    </row>
    <row r="183" spans="1:11" x14ac:dyDescent="0.25">
      <c r="A183" s="36" t="s">
        <v>12</v>
      </c>
      <c r="B183" s="36" t="s">
        <v>13</v>
      </c>
      <c r="C183" s="38">
        <v>3220.9</v>
      </c>
      <c r="D183" s="38">
        <v>3494</v>
      </c>
      <c r="E183" s="38">
        <v>3589.9</v>
      </c>
      <c r="F183" s="35"/>
      <c r="G183" s="36" t="s">
        <v>12</v>
      </c>
      <c r="H183" s="36" t="s">
        <v>13</v>
      </c>
      <c r="I183" s="37" t="s">
        <v>87</v>
      </c>
      <c r="J183" s="37" t="s">
        <v>87</v>
      </c>
      <c r="K183" s="39">
        <v>58221</v>
      </c>
    </row>
    <row r="184" spans="1:11" x14ac:dyDescent="0.25">
      <c r="A184" s="36" t="s">
        <v>14</v>
      </c>
      <c r="B184" s="36" t="s">
        <v>15</v>
      </c>
      <c r="C184" s="38">
        <v>104.6</v>
      </c>
      <c r="D184" s="38">
        <v>110</v>
      </c>
      <c r="E184" s="38">
        <v>169.2</v>
      </c>
      <c r="F184" s="35"/>
      <c r="G184" s="36" t="s">
        <v>14</v>
      </c>
      <c r="H184" s="36" t="s">
        <v>15</v>
      </c>
      <c r="I184" s="39">
        <v>2532</v>
      </c>
      <c r="J184" s="39">
        <v>2110</v>
      </c>
      <c r="K184" s="39">
        <v>2893</v>
      </c>
    </row>
    <row r="185" spans="1:11" x14ac:dyDescent="0.25">
      <c r="A185" s="36" t="s">
        <v>62</v>
      </c>
      <c r="B185" s="36" t="s">
        <v>63</v>
      </c>
      <c r="C185" s="38">
        <v>134.4</v>
      </c>
      <c r="D185" s="38">
        <v>150.19999999999999</v>
      </c>
      <c r="E185" s="38">
        <v>161.9</v>
      </c>
      <c r="F185" s="35"/>
      <c r="G185" s="36" t="s">
        <v>62</v>
      </c>
      <c r="H185" s="36" t="s">
        <v>63</v>
      </c>
      <c r="I185" s="39">
        <v>2176</v>
      </c>
      <c r="J185" s="39">
        <v>2279</v>
      </c>
      <c r="K185" s="39">
        <v>2674</v>
      </c>
    </row>
    <row r="186" spans="1:11" x14ac:dyDescent="0.25">
      <c r="A186" s="36" t="s">
        <v>76</v>
      </c>
      <c r="B186" s="36" t="s">
        <v>77</v>
      </c>
      <c r="C186" s="38">
        <v>5607</v>
      </c>
      <c r="D186" s="38">
        <v>4441.5</v>
      </c>
      <c r="E186" s="38">
        <v>5075.8999999999996</v>
      </c>
      <c r="F186" s="35"/>
      <c r="G186" s="36" t="s">
        <v>76</v>
      </c>
      <c r="H186" s="36" t="s">
        <v>77</v>
      </c>
      <c r="I186" s="39">
        <v>102677</v>
      </c>
      <c r="J186" s="39">
        <v>99760</v>
      </c>
      <c r="K186" s="39">
        <v>107004</v>
      </c>
    </row>
    <row r="187" spans="1:11" x14ac:dyDescent="0.25">
      <c r="A187" s="9"/>
      <c r="B187" s="9"/>
      <c r="C187" s="9"/>
      <c r="D187" s="9"/>
      <c r="E187" s="9"/>
      <c r="F187" s="9"/>
      <c r="G187" s="9"/>
      <c r="H187" s="9"/>
      <c r="I187" s="9"/>
      <c r="J187" s="9"/>
      <c r="K187" s="9"/>
    </row>
    <row r="188" spans="1:11" x14ac:dyDescent="0.25">
      <c r="A188" s="9"/>
      <c r="B188" s="9"/>
      <c r="C188" s="9"/>
      <c r="D188" s="9"/>
      <c r="E188" s="9"/>
      <c r="F188" s="9"/>
      <c r="G188" s="9"/>
      <c r="H188" s="9"/>
      <c r="I188" s="9"/>
      <c r="J188" s="9"/>
      <c r="K188" s="9"/>
    </row>
    <row r="189" spans="1:11" x14ac:dyDescent="0.25">
      <c r="A189" s="15" t="s">
        <v>80</v>
      </c>
      <c r="B189" s="9"/>
      <c r="C189" s="9"/>
      <c r="D189" s="9"/>
      <c r="E189" s="9"/>
      <c r="F189" s="9"/>
      <c r="G189" s="15" t="s">
        <v>80</v>
      </c>
      <c r="H189" s="9"/>
      <c r="I189" s="9"/>
      <c r="J189" s="9"/>
      <c r="K189" s="9"/>
    </row>
    <row r="190" spans="1:11" x14ac:dyDescent="0.25">
      <c r="A190" s="36" t="s">
        <v>16</v>
      </c>
      <c r="B190" s="36" t="s">
        <v>17</v>
      </c>
      <c r="C190" s="38">
        <v>167.9</v>
      </c>
      <c r="D190" s="38">
        <v>155.69999999999999</v>
      </c>
      <c r="E190" s="38">
        <v>141.5</v>
      </c>
      <c r="F190" s="35"/>
      <c r="G190" s="36" t="s">
        <v>16</v>
      </c>
      <c r="H190" s="36" t="s">
        <v>17</v>
      </c>
      <c r="I190" s="39">
        <v>1539</v>
      </c>
      <c r="J190" s="39">
        <v>1424</v>
      </c>
      <c r="K190" s="39">
        <v>1377</v>
      </c>
    </row>
    <row r="191" spans="1:11" x14ac:dyDescent="0.25">
      <c r="A191" s="36" t="s">
        <v>18</v>
      </c>
      <c r="B191" s="36" t="s">
        <v>19</v>
      </c>
      <c r="C191" s="38">
        <v>12.5</v>
      </c>
      <c r="D191" s="38">
        <v>11.5</v>
      </c>
      <c r="E191" s="38">
        <v>10.6</v>
      </c>
      <c r="F191" s="35"/>
      <c r="G191" s="36" t="s">
        <v>18</v>
      </c>
      <c r="H191" s="36" t="s">
        <v>19</v>
      </c>
      <c r="I191" s="39">
        <v>982</v>
      </c>
      <c r="J191" s="39">
        <v>823</v>
      </c>
      <c r="K191" s="39">
        <v>964</v>
      </c>
    </row>
    <row r="192" spans="1:11" x14ac:dyDescent="0.25">
      <c r="A192" s="36" t="s">
        <v>22</v>
      </c>
      <c r="B192" s="36" t="s">
        <v>23</v>
      </c>
      <c r="C192" s="38">
        <v>7.7</v>
      </c>
      <c r="D192" s="38">
        <v>6.8</v>
      </c>
      <c r="E192" s="38">
        <v>6.5</v>
      </c>
      <c r="F192" s="35"/>
      <c r="G192" s="36" t="s">
        <v>22</v>
      </c>
      <c r="H192" s="36" t="s">
        <v>23</v>
      </c>
      <c r="I192" s="39">
        <v>242</v>
      </c>
      <c r="J192" s="39">
        <v>183</v>
      </c>
      <c r="K192" s="39">
        <v>144</v>
      </c>
    </row>
    <row r="193" spans="1:11" x14ac:dyDescent="0.25">
      <c r="A193" s="36" t="s">
        <v>24</v>
      </c>
      <c r="B193" s="36" t="s">
        <v>25</v>
      </c>
      <c r="C193" s="37" t="s">
        <v>87</v>
      </c>
      <c r="D193" s="37" t="s">
        <v>87</v>
      </c>
      <c r="E193" s="37" t="s">
        <v>87</v>
      </c>
      <c r="F193" s="35"/>
      <c r="G193" s="36" t="s">
        <v>24</v>
      </c>
      <c r="H193" s="36" t="s">
        <v>25</v>
      </c>
      <c r="I193" s="37" t="s">
        <v>87</v>
      </c>
      <c r="J193" s="37" t="s">
        <v>87</v>
      </c>
      <c r="K193" s="37" t="s">
        <v>87</v>
      </c>
    </row>
    <row r="194" spans="1:11" x14ac:dyDescent="0.25">
      <c r="A194" s="36" t="s">
        <v>26</v>
      </c>
      <c r="B194" s="36" t="s">
        <v>27</v>
      </c>
      <c r="C194" s="38">
        <v>169.3</v>
      </c>
      <c r="D194" s="38">
        <v>176.2</v>
      </c>
      <c r="E194" s="38">
        <v>172</v>
      </c>
      <c r="F194" s="35"/>
      <c r="G194" s="36" t="s">
        <v>26</v>
      </c>
      <c r="H194" s="36" t="s">
        <v>27</v>
      </c>
      <c r="I194" s="39">
        <v>1951</v>
      </c>
      <c r="J194" s="39">
        <v>1685</v>
      </c>
      <c r="K194" s="39">
        <v>1731</v>
      </c>
    </row>
    <row r="195" spans="1:11" x14ac:dyDescent="0.25">
      <c r="A195" s="36" t="s">
        <v>28</v>
      </c>
      <c r="B195" s="36" t="s">
        <v>29</v>
      </c>
      <c r="C195" s="38">
        <v>54.9</v>
      </c>
      <c r="D195" s="38">
        <v>70.099999999999994</v>
      </c>
      <c r="E195" s="38">
        <v>85.4</v>
      </c>
      <c r="F195" s="35"/>
      <c r="G195" s="36" t="s">
        <v>28</v>
      </c>
      <c r="H195" s="36" t="s">
        <v>29</v>
      </c>
      <c r="I195" s="39">
        <v>1767</v>
      </c>
      <c r="J195" s="39">
        <v>1595</v>
      </c>
      <c r="K195" s="39">
        <v>1922</v>
      </c>
    </row>
    <row r="196" spans="1:11" x14ac:dyDescent="0.25">
      <c r="A196" s="36" t="s">
        <v>30</v>
      </c>
      <c r="B196" s="36" t="s">
        <v>31</v>
      </c>
      <c r="C196" s="37" t="s">
        <v>87</v>
      </c>
      <c r="D196" s="38">
        <v>101.9</v>
      </c>
      <c r="E196" s="37" t="s">
        <v>87</v>
      </c>
      <c r="F196" s="35"/>
      <c r="G196" s="36" t="s">
        <v>30</v>
      </c>
      <c r="H196" s="36" t="s">
        <v>31</v>
      </c>
      <c r="I196" s="37" t="s">
        <v>87</v>
      </c>
      <c r="J196" s="39">
        <v>3498</v>
      </c>
      <c r="K196" s="37" t="s">
        <v>87</v>
      </c>
    </row>
    <row r="197" spans="1:11" x14ac:dyDescent="0.25">
      <c r="A197" s="36" t="s">
        <v>34</v>
      </c>
      <c r="B197" s="36" t="s">
        <v>35</v>
      </c>
      <c r="C197" s="38">
        <v>157.4</v>
      </c>
      <c r="D197" s="38">
        <v>229.8</v>
      </c>
      <c r="E197" s="38">
        <v>230.1</v>
      </c>
      <c r="F197" s="35"/>
      <c r="G197" s="36" t="s">
        <v>34</v>
      </c>
      <c r="H197" s="36" t="s">
        <v>35</v>
      </c>
      <c r="I197" s="39">
        <v>2845</v>
      </c>
      <c r="J197" s="39">
        <v>4924</v>
      </c>
      <c r="K197" s="39">
        <v>4607</v>
      </c>
    </row>
    <row r="198" spans="1:11" x14ac:dyDescent="0.25">
      <c r="A198" s="36" t="s">
        <v>36</v>
      </c>
      <c r="B198" s="36" t="s">
        <v>37</v>
      </c>
      <c r="C198" s="38">
        <v>12.2</v>
      </c>
      <c r="D198" s="38">
        <v>29.9</v>
      </c>
      <c r="E198" s="38">
        <v>26.8</v>
      </c>
      <c r="F198" s="35"/>
      <c r="G198" s="36" t="s">
        <v>36</v>
      </c>
      <c r="H198" s="36" t="s">
        <v>37</v>
      </c>
      <c r="I198" s="39">
        <v>470</v>
      </c>
      <c r="J198" s="39">
        <v>509</v>
      </c>
      <c r="K198" s="39">
        <v>338</v>
      </c>
    </row>
    <row r="199" spans="1:11" x14ac:dyDescent="0.25">
      <c r="A199" s="36" t="s">
        <v>38</v>
      </c>
      <c r="B199" s="36" t="s">
        <v>39</v>
      </c>
      <c r="C199" s="38">
        <v>352.4</v>
      </c>
      <c r="D199" s="38">
        <v>391</v>
      </c>
      <c r="E199" s="38">
        <v>477.8</v>
      </c>
      <c r="F199" s="35"/>
      <c r="G199" s="36" t="s">
        <v>38</v>
      </c>
      <c r="H199" s="36" t="s">
        <v>39</v>
      </c>
      <c r="I199" s="39">
        <v>6287</v>
      </c>
      <c r="J199" s="39">
        <v>5249</v>
      </c>
      <c r="K199" s="39">
        <v>6013</v>
      </c>
    </row>
    <row r="200" spans="1:11" x14ac:dyDescent="0.25">
      <c r="A200" s="36" t="s">
        <v>42</v>
      </c>
      <c r="B200" s="36" t="s">
        <v>43</v>
      </c>
      <c r="C200" s="38">
        <v>1186.3</v>
      </c>
      <c r="D200" s="38">
        <v>1092.5999999999999</v>
      </c>
      <c r="E200" s="38">
        <v>1302.5</v>
      </c>
      <c r="F200" s="35"/>
      <c r="G200" s="36" t="s">
        <v>42</v>
      </c>
      <c r="H200" s="36" t="s">
        <v>43</v>
      </c>
      <c r="I200" s="39">
        <v>23170</v>
      </c>
      <c r="J200" s="39">
        <v>22453</v>
      </c>
      <c r="K200" s="39">
        <v>18797</v>
      </c>
    </row>
    <row r="201" spans="1:11" x14ac:dyDescent="0.25">
      <c r="A201" s="36" t="s">
        <v>46</v>
      </c>
      <c r="B201" s="36" t="s">
        <v>47</v>
      </c>
      <c r="C201" s="38">
        <v>36.700000000000003</v>
      </c>
      <c r="D201" s="38">
        <v>31.5</v>
      </c>
      <c r="E201" s="38">
        <v>26.8</v>
      </c>
      <c r="F201" s="35"/>
      <c r="G201" s="36" t="s">
        <v>46</v>
      </c>
      <c r="H201" s="36" t="s">
        <v>47</v>
      </c>
      <c r="I201" s="39">
        <v>1858</v>
      </c>
      <c r="J201" s="39">
        <v>1681</v>
      </c>
      <c r="K201" s="39">
        <v>1666</v>
      </c>
    </row>
    <row r="202" spans="1:11" x14ac:dyDescent="0.25">
      <c r="A202" s="36" t="s">
        <v>48</v>
      </c>
      <c r="B202" s="36" t="s">
        <v>49</v>
      </c>
      <c r="C202" s="37" t="s">
        <v>87</v>
      </c>
      <c r="D202" s="37" t="s">
        <v>87</v>
      </c>
      <c r="E202" s="37" t="s">
        <v>87</v>
      </c>
      <c r="F202" s="35"/>
      <c r="G202" s="36" t="s">
        <v>48</v>
      </c>
      <c r="H202" s="36" t="s">
        <v>49</v>
      </c>
      <c r="I202" s="37" t="s">
        <v>87</v>
      </c>
      <c r="J202" s="37" t="s">
        <v>87</v>
      </c>
      <c r="K202" s="37" t="s">
        <v>87</v>
      </c>
    </row>
    <row r="203" spans="1:11" x14ac:dyDescent="0.25">
      <c r="A203" s="36" t="s">
        <v>50</v>
      </c>
      <c r="B203" s="36" t="s">
        <v>51</v>
      </c>
      <c r="C203" s="38">
        <v>27.8</v>
      </c>
      <c r="D203" s="38">
        <v>20.7</v>
      </c>
      <c r="E203" s="38">
        <v>21.4</v>
      </c>
      <c r="F203" s="35"/>
      <c r="G203" s="36" t="s">
        <v>50</v>
      </c>
      <c r="H203" s="36" t="s">
        <v>51</v>
      </c>
      <c r="I203" s="39">
        <v>1407</v>
      </c>
      <c r="J203" s="39">
        <v>1240</v>
      </c>
      <c r="K203" s="39">
        <v>1240</v>
      </c>
    </row>
    <row r="204" spans="1:11" x14ac:dyDescent="0.25">
      <c r="A204" s="36" t="s">
        <v>54</v>
      </c>
      <c r="B204" s="36" t="s">
        <v>55</v>
      </c>
      <c r="C204" s="37" t="s">
        <v>87</v>
      </c>
      <c r="D204" s="37" t="s">
        <v>87</v>
      </c>
      <c r="E204" s="37" t="s">
        <v>87</v>
      </c>
      <c r="F204" s="35"/>
      <c r="G204" s="36" t="s">
        <v>54</v>
      </c>
      <c r="H204" s="36" t="s">
        <v>55</v>
      </c>
      <c r="I204" s="37" t="s">
        <v>87</v>
      </c>
      <c r="J204" s="37" t="s">
        <v>87</v>
      </c>
      <c r="K204" s="37" t="s">
        <v>87</v>
      </c>
    </row>
    <row r="205" spans="1:11" x14ac:dyDescent="0.25">
      <c r="A205" s="36" t="s">
        <v>60</v>
      </c>
      <c r="B205" s="36" t="s">
        <v>61</v>
      </c>
      <c r="C205" s="38">
        <v>230.6</v>
      </c>
      <c r="D205" s="38">
        <v>213.2</v>
      </c>
      <c r="E205" s="38">
        <v>306.39999999999998</v>
      </c>
      <c r="F205" s="35"/>
      <c r="G205" s="36" t="s">
        <v>60</v>
      </c>
      <c r="H205" s="36" t="s">
        <v>61</v>
      </c>
      <c r="I205" s="39">
        <v>10947</v>
      </c>
      <c r="J205" s="39">
        <v>15080</v>
      </c>
      <c r="K205" s="39">
        <v>16159</v>
      </c>
    </row>
    <row r="206" spans="1:11" x14ac:dyDescent="0.25">
      <c r="A206" s="36" t="s">
        <v>64</v>
      </c>
      <c r="B206" s="36" t="s">
        <v>65</v>
      </c>
      <c r="C206" s="38">
        <v>70.5</v>
      </c>
      <c r="D206" s="38">
        <v>61</v>
      </c>
      <c r="E206" s="38">
        <v>63</v>
      </c>
      <c r="F206" s="35"/>
      <c r="G206" s="36" t="s">
        <v>64</v>
      </c>
      <c r="H206" s="36" t="s">
        <v>65</v>
      </c>
      <c r="I206" s="39">
        <v>3317</v>
      </c>
      <c r="J206" s="39">
        <v>3853</v>
      </c>
      <c r="K206" s="39">
        <v>3883</v>
      </c>
    </row>
    <row r="207" spans="1:11" x14ac:dyDescent="0.25">
      <c r="A207" s="36" t="s">
        <v>66</v>
      </c>
      <c r="B207" s="36" t="s">
        <v>67</v>
      </c>
      <c r="C207" s="38">
        <v>117.1</v>
      </c>
      <c r="D207" s="38">
        <v>114</v>
      </c>
      <c r="E207" s="38">
        <v>130.80000000000001</v>
      </c>
      <c r="F207" s="35"/>
      <c r="G207" s="36" t="s">
        <v>66</v>
      </c>
      <c r="H207" s="36" t="s">
        <v>67</v>
      </c>
      <c r="I207" s="39">
        <v>2067</v>
      </c>
      <c r="J207" s="39">
        <v>2044</v>
      </c>
      <c r="K207" s="39">
        <v>1936</v>
      </c>
    </row>
    <row r="208" spans="1:11" x14ac:dyDescent="0.25">
      <c r="A208" s="36" t="s">
        <v>68</v>
      </c>
      <c r="B208" s="36" t="s">
        <v>69</v>
      </c>
      <c r="C208" s="38">
        <v>10.1</v>
      </c>
      <c r="D208" s="38">
        <v>8.9</v>
      </c>
      <c r="E208" s="38">
        <v>79.099999999999994</v>
      </c>
      <c r="F208" s="35"/>
      <c r="G208" s="36" t="s">
        <v>68</v>
      </c>
      <c r="H208" s="36" t="s">
        <v>69</v>
      </c>
      <c r="I208" s="39">
        <v>589</v>
      </c>
      <c r="J208" s="39">
        <v>549</v>
      </c>
      <c r="K208" s="39">
        <v>477</v>
      </c>
    </row>
    <row r="209" spans="1:11" x14ac:dyDescent="0.25">
      <c r="A209" s="36" t="s">
        <v>70</v>
      </c>
      <c r="B209" s="36" t="s">
        <v>71</v>
      </c>
      <c r="C209" s="38">
        <v>45.7</v>
      </c>
      <c r="D209" s="38">
        <v>-48.6</v>
      </c>
      <c r="E209" s="38">
        <v>-8.5</v>
      </c>
      <c r="F209" s="35"/>
      <c r="G209" s="36" t="s">
        <v>70</v>
      </c>
      <c r="H209" s="36" t="s">
        <v>71</v>
      </c>
      <c r="I209" s="39">
        <v>2026</v>
      </c>
      <c r="J209" s="39">
        <v>1912</v>
      </c>
      <c r="K209" s="39">
        <v>2617</v>
      </c>
    </row>
    <row r="210" spans="1:11" x14ac:dyDescent="0.25">
      <c r="A210" s="9"/>
      <c r="B210" s="9"/>
      <c r="C210" s="9"/>
      <c r="D210" s="9"/>
      <c r="E210" s="9"/>
      <c r="F210" s="9"/>
      <c r="G210" s="9"/>
      <c r="H210" s="9"/>
      <c r="I210" s="9"/>
      <c r="J210" s="9"/>
      <c r="K210" s="9"/>
    </row>
    <row r="211" spans="1:11" x14ac:dyDescent="0.25">
      <c r="A211" s="9"/>
      <c r="B211" s="9"/>
      <c r="C211" s="9"/>
      <c r="D211" s="9"/>
      <c r="E211" s="9"/>
      <c r="F211" s="9"/>
      <c r="G211" s="9"/>
      <c r="H211" s="9"/>
      <c r="I211" s="9"/>
      <c r="J211" s="9"/>
      <c r="K211" s="9"/>
    </row>
    <row r="212" spans="1:11" x14ac:dyDescent="0.25">
      <c r="A212" s="16" t="s">
        <v>81</v>
      </c>
      <c r="B212" s="9"/>
      <c r="C212" s="9"/>
      <c r="D212" s="9"/>
      <c r="E212" s="9"/>
      <c r="F212" s="9"/>
      <c r="G212" s="16" t="s">
        <v>81</v>
      </c>
      <c r="H212" s="9"/>
      <c r="I212" s="9"/>
      <c r="J212" s="9"/>
      <c r="K212" s="9"/>
    </row>
    <row r="213" spans="1:11" x14ac:dyDescent="0.25">
      <c r="A213" s="36" t="s">
        <v>20</v>
      </c>
      <c r="B213" s="36" t="s">
        <v>21</v>
      </c>
      <c r="C213" s="37" t="s">
        <v>87</v>
      </c>
      <c r="D213" s="37" t="s">
        <v>87</v>
      </c>
      <c r="E213" s="37" t="s">
        <v>87</v>
      </c>
      <c r="F213" s="35"/>
      <c r="G213" s="36" t="s">
        <v>20</v>
      </c>
      <c r="H213" s="36" t="s">
        <v>21</v>
      </c>
      <c r="I213" s="37" t="s">
        <v>87</v>
      </c>
      <c r="J213" s="37" t="s">
        <v>87</v>
      </c>
      <c r="K213" s="37" t="s">
        <v>87</v>
      </c>
    </row>
    <row r="214" spans="1:11" x14ac:dyDescent="0.25">
      <c r="A214" s="36" t="s">
        <v>40</v>
      </c>
      <c r="B214" s="36" t="s">
        <v>41</v>
      </c>
      <c r="C214" s="37" t="s">
        <v>87</v>
      </c>
      <c r="D214" s="37" t="s">
        <v>87</v>
      </c>
      <c r="E214" s="37" t="s">
        <v>87</v>
      </c>
      <c r="F214" s="35"/>
      <c r="G214" s="36" t="s">
        <v>40</v>
      </c>
      <c r="H214" s="36" t="s">
        <v>41</v>
      </c>
      <c r="I214" s="37" t="s">
        <v>87</v>
      </c>
      <c r="J214" s="37" t="s">
        <v>87</v>
      </c>
      <c r="K214" s="37" t="s">
        <v>87</v>
      </c>
    </row>
    <row r="215" spans="1:11" x14ac:dyDescent="0.25">
      <c r="A215" s="36" t="s">
        <v>44</v>
      </c>
      <c r="B215" s="36" t="s">
        <v>45</v>
      </c>
      <c r="C215" s="37" t="s">
        <v>87</v>
      </c>
      <c r="D215" s="37" t="s">
        <v>87</v>
      </c>
      <c r="E215" s="37" t="s">
        <v>87</v>
      </c>
      <c r="F215" s="35"/>
      <c r="G215" s="36" t="s">
        <v>44</v>
      </c>
      <c r="H215" s="36" t="s">
        <v>45</v>
      </c>
      <c r="I215" s="37" t="s">
        <v>87</v>
      </c>
      <c r="J215" s="37" t="s">
        <v>87</v>
      </c>
      <c r="K215" s="37" t="s">
        <v>87</v>
      </c>
    </row>
    <row r="216" spans="1:11" x14ac:dyDescent="0.25">
      <c r="A216" s="36" t="s">
        <v>52</v>
      </c>
      <c r="B216" s="36" t="s">
        <v>53</v>
      </c>
      <c r="C216" s="37" t="s">
        <v>87</v>
      </c>
      <c r="D216" s="37" t="s">
        <v>87</v>
      </c>
      <c r="E216" s="37" t="s">
        <v>87</v>
      </c>
      <c r="F216" s="35"/>
      <c r="G216" s="36" t="s">
        <v>52</v>
      </c>
      <c r="H216" s="36" t="s">
        <v>53</v>
      </c>
      <c r="I216" s="37" t="s">
        <v>87</v>
      </c>
      <c r="J216" s="37" t="s">
        <v>87</v>
      </c>
      <c r="K216" s="37" t="s">
        <v>87</v>
      </c>
    </row>
    <row r="217" spans="1:11" x14ac:dyDescent="0.25">
      <c r="A217" s="36" t="s">
        <v>74</v>
      </c>
      <c r="B217" s="36" t="s">
        <v>75</v>
      </c>
      <c r="C217" s="37" t="s">
        <v>87</v>
      </c>
      <c r="D217" s="38">
        <v>115.9</v>
      </c>
      <c r="E217" s="37" t="s">
        <v>87</v>
      </c>
      <c r="F217" s="35"/>
      <c r="G217" s="36" t="s">
        <v>74</v>
      </c>
      <c r="H217" s="36" t="s">
        <v>75</v>
      </c>
      <c r="I217" s="37" t="s">
        <v>87</v>
      </c>
      <c r="J217" s="39">
        <v>8284</v>
      </c>
      <c r="K217" s="37" t="s">
        <v>87</v>
      </c>
    </row>
    <row r="218" spans="1:11" x14ac:dyDescent="0.25">
      <c r="A218" s="9"/>
      <c r="B218" s="9"/>
      <c r="C218" s="9"/>
      <c r="D218" s="9"/>
      <c r="E218" s="9"/>
      <c r="F218" s="9"/>
      <c r="G218" s="9"/>
      <c r="H218" s="9"/>
      <c r="I218" s="9"/>
      <c r="J218" s="9"/>
      <c r="K218" s="9"/>
    </row>
    <row r="219" spans="1:11" x14ac:dyDescent="0.25">
      <c r="A219" s="9"/>
      <c r="B219" s="9"/>
      <c r="C219" s="9"/>
      <c r="D219" s="9"/>
      <c r="E219" s="9"/>
      <c r="F219" s="9"/>
      <c r="G219" s="9"/>
      <c r="H219" s="9"/>
      <c r="I219" s="9"/>
      <c r="J219" s="9"/>
      <c r="K219" s="9"/>
    </row>
    <row r="220" spans="1:11" x14ac:dyDescent="0.25">
      <c r="A220" s="21" t="s">
        <v>88</v>
      </c>
      <c r="B220" s="9"/>
      <c r="C220" s="9"/>
      <c r="D220" s="9"/>
      <c r="E220" s="9"/>
      <c r="F220" s="9"/>
      <c r="G220" s="9"/>
      <c r="H220" s="9"/>
      <c r="I220" s="9"/>
      <c r="J220" s="9"/>
      <c r="K220" s="9"/>
    </row>
    <row r="221" spans="1:11" x14ac:dyDescent="0.25">
      <c r="A221" s="36" t="s">
        <v>32</v>
      </c>
      <c r="B221" s="36" t="s">
        <v>33</v>
      </c>
      <c r="C221" s="37" t="s">
        <v>87</v>
      </c>
      <c r="D221" s="37" t="s">
        <v>87</v>
      </c>
      <c r="E221" s="39">
        <v>19000</v>
      </c>
      <c r="F221" s="35"/>
      <c r="G221" s="36" t="s">
        <v>32</v>
      </c>
      <c r="H221" s="36" t="s">
        <v>33</v>
      </c>
      <c r="I221" s="37" t="s">
        <v>87</v>
      </c>
      <c r="J221" s="37" t="s">
        <v>87</v>
      </c>
      <c r="K221" s="37" t="s">
        <v>87</v>
      </c>
    </row>
    <row r="222" spans="1:11" x14ac:dyDescent="0.25">
      <c r="A222" s="12" t="s">
        <v>72</v>
      </c>
      <c r="B222" s="12" t="s">
        <v>73</v>
      </c>
      <c r="C222" s="19"/>
      <c r="D222" s="19"/>
      <c r="E222" s="19"/>
      <c r="F222" s="9"/>
      <c r="G222" s="12" t="s">
        <v>72</v>
      </c>
      <c r="H222" s="12" t="s">
        <v>73</v>
      </c>
      <c r="I222" s="19"/>
      <c r="J222" s="19"/>
      <c r="K222" s="18"/>
    </row>
    <row r="226" spans="1:11" x14ac:dyDescent="0.25">
      <c r="A226" s="9" t="s">
        <v>137</v>
      </c>
      <c r="B226" s="9"/>
      <c r="C226" s="9"/>
      <c r="D226" s="9"/>
      <c r="E226" s="9"/>
      <c r="F226" s="9"/>
      <c r="G226" s="9"/>
      <c r="H226" s="9"/>
      <c r="I226" s="9"/>
      <c r="J226" s="9"/>
      <c r="K226" s="9"/>
    </row>
    <row r="227" spans="1:11" x14ac:dyDescent="0.25">
      <c r="A227" s="22" t="s">
        <v>0</v>
      </c>
      <c r="B227" t="s">
        <v>3980</v>
      </c>
      <c r="C227" s="9"/>
      <c r="D227" s="9"/>
      <c r="E227" s="9"/>
      <c r="F227" s="9"/>
      <c r="G227" s="26" t="s">
        <v>138</v>
      </c>
      <c r="H227" s="9"/>
      <c r="I227" s="9"/>
      <c r="J227" s="9"/>
      <c r="K227" s="9"/>
    </row>
    <row r="228" spans="1:11" x14ac:dyDescent="0.25">
      <c r="A228" s="9"/>
      <c r="B228" s="9"/>
      <c r="C228" s="17" t="s">
        <v>85</v>
      </c>
      <c r="D228" s="17"/>
      <c r="E228" s="17"/>
      <c r="F228" s="9"/>
      <c r="G228" s="9"/>
      <c r="H228" s="9"/>
      <c r="I228" s="17" t="s">
        <v>86</v>
      </c>
      <c r="J228" s="17"/>
      <c r="K228" s="17"/>
    </row>
    <row r="229" spans="1:11" x14ac:dyDescent="0.25">
      <c r="A229" s="13" t="s">
        <v>78</v>
      </c>
      <c r="B229" s="9"/>
      <c r="C229" s="12" t="s">
        <v>82</v>
      </c>
      <c r="D229" s="12" t="s">
        <v>83</v>
      </c>
      <c r="E229" s="12" t="s">
        <v>84</v>
      </c>
      <c r="F229" s="9"/>
      <c r="G229" s="13" t="s">
        <v>78</v>
      </c>
      <c r="H229" s="9"/>
      <c r="I229" s="12" t="s">
        <v>82</v>
      </c>
      <c r="J229" s="12" t="s">
        <v>83</v>
      </c>
      <c r="K229" s="12" t="s">
        <v>84</v>
      </c>
    </row>
    <row r="230" spans="1:11" x14ac:dyDescent="0.25">
      <c r="A230" s="29" t="s">
        <v>6</v>
      </c>
      <c r="B230" s="29" t="s">
        <v>7</v>
      </c>
      <c r="C230" s="31">
        <v>695.4</v>
      </c>
      <c r="D230" s="31">
        <v>852.2</v>
      </c>
      <c r="E230" s="30" t="s">
        <v>87</v>
      </c>
      <c r="F230" s="28"/>
      <c r="G230" s="29" t="s">
        <v>6</v>
      </c>
      <c r="H230" s="29" t="s">
        <v>7</v>
      </c>
      <c r="I230" s="33">
        <v>3263</v>
      </c>
      <c r="J230" s="33">
        <v>4906</v>
      </c>
      <c r="K230" s="30" t="s">
        <v>87</v>
      </c>
    </row>
    <row r="231" spans="1:11" x14ac:dyDescent="0.25">
      <c r="A231" s="29" t="s">
        <v>8</v>
      </c>
      <c r="B231" s="29" t="s">
        <v>136</v>
      </c>
      <c r="C231" s="31">
        <v>2073.1</v>
      </c>
      <c r="D231" s="31">
        <v>1555</v>
      </c>
      <c r="E231" s="31">
        <v>1745.7</v>
      </c>
      <c r="F231" s="28"/>
      <c r="G231" s="29" t="s">
        <v>8</v>
      </c>
      <c r="H231" s="29" t="s">
        <v>136</v>
      </c>
      <c r="I231" s="33">
        <v>18073</v>
      </c>
      <c r="J231" s="33">
        <v>18074</v>
      </c>
      <c r="K231" s="33">
        <v>16439</v>
      </c>
    </row>
    <row r="232" spans="1:11" x14ac:dyDescent="0.25">
      <c r="A232" s="29" t="s">
        <v>56</v>
      </c>
      <c r="B232" s="29" t="s">
        <v>57</v>
      </c>
      <c r="C232" s="31">
        <v>694.3</v>
      </c>
      <c r="D232" s="31">
        <v>746.2</v>
      </c>
      <c r="E232" s="31">
        <v>828</v>
      </c>
      <c r="F232" s="28"/>
      <c r="G232" s="29" t="s">
        <v>56</v>
      </c>
      <c r="H232" s="29" t="s">
        <v>57</v>
      </c>
      <c r="I232" s="33">
        <v>3279</v>
      </c>
      <c r="J232" s="33">
        <v>3862</v>
      </c>
      <c r="K232" s="33">
        <v>3739</v>
      </c>
    </row>
    <row r="233" spans="1:11" x14ac:dyDescent="0.25">
      <c r="A233" s="29" t="s">
        <v>58</v>
      </c>
      <c r="B233" s="29" t="s">
        <v>59</v>
      </c>
      <c r="C233" s="31">
        <v>271.39999999999998</v>
      </c>
      <c r="D233" s="31">
        <v>279.10000000000002</v>
      </c>
      <c r="E233" s="31">
        <v>379.2</v>
      </c>
      <c r="F233" s="28"/>
      <c r="G233" s="29" t="s">
        <v>58</v>
      </c>
      <c r="H233" s="29" t="s">
        <v>59</v>
      </c>
      <c r="I233" s="33">
        <v>2906</v>
      </c>
      <c r="J233" s="33">
        <v>3138</v>
      </c>
      <c r="K233" s="33">
        <v>3675</v>
      </c>
    </row>
    <row r="234" spans="1:11" x14ac:dyDescent="0.25">
      <c r="A234" s="9"/>
      <c r="B234" s="9"/>
      <c r="C234" s="9"/>
      <c r="D234" s="9"/>
      <c r="E234" s="9"/>
      <c r="F234" s="9"/>
      <c r="G234" s="9"/>
      <c r="H234" s="9"/>
      <c r="I234" s="9"/>
      <c r="J234" s="9"/>
      <c r="K234" s="9"/>
    </row>
    <row r="235" spans="1:11" x14ac:dyDescent="0.25">
      <c r="A235" s="9"/>
      <c r="B235" s="9"/>
      <c r="C235" s="17" t="s">
        <v>85</v>
      </c>
      <c r="D235" s="17"/>
      <c r="E235" s="17"/>
      <c r="F235" s="9"/>
      <c r="G235" s="9"/>
      <c r="H235" s="9"/>
      <c r="I235" s="17" t="s">
        <v>86</v>
      </c>
      <c r="J235" s="17"/>
      <c r="K235" s="17"/>
    </row>
    <row r="236" spans="1:11" x14ac:dyDescent="0.25">
      <c r="A236" s="14" t="s">
        <v>79</v>
      </c>
      <c r="B236" s="9"/>
      <c r="C236" s="12" t="s">
        <v>82</v>
      </c>
      <c r="D236" s="12" t="s">
        <v>83</v>
      </c>
      <c r="E236" s="12" t="s">
        <v>84</v>
      </c>
      <c r="F236" s="9"/>
      <c r="G236" s="14" t="s">
        <v>79</v>
      </c>
      <c r="H236" s="9"/>
      <c r="I236" s="12" t="s">
        <v>82</v>
      </c>
      <c r="J236" s="12" t="s">
        <v>83</v>
      </c>
      <c r="K236" s="12" t="s">
        <v>84</v>
      </c>
    </row>
    <row r="237" spans="1:11" x14ac:dyDescent="0.25">
      <c r="A237" s="29" t="s">
        <v>10</v>
      </c>
      <c r="B237" s="29" t="s">
        <v>11</v>
      </c>
      <c r="C237" s="30" t="s">
        <v>87</v>
      </c>
      <c r="D237" s="30" t="s">
        <v>87</v>
      </c>
      <c r="E237" s="30" t="s">
        <v>87</v>
      </c>
      <c r="G237" s="29" t="s">
        <v>10</v>
      </c>
      <c r="H237" s="29" t="s">
        <v>11</v>
      </c>
      <c r="I237" s="30" t="s">
        <v>87</v>
      </c>
      <c r="J237" s="30" t="s">
        <v>87</v>
      </c>
      <c r="K237" s="30" t="s">
        <v>87</v>
      </c>
    </row>
    <row r="238" spans="1:11" x14ac:dyDescent="0.25">
      <c r="A238" s="29" t="s">
        <v>12</v>
      </c>
      <c r="B238" s="29" t="s">
        <v>13</v>
      </c>
      <c r="C238" s="30" t="s">
        <v>87</v>
      </c>
      <c r="D238" s="31">
        <v>728.6</v>
      </c>
      <c r="E238" s="31">
        <v>655.8</v>
      </c>
      <c r="G238" s="29" t="s">
        <v>12</v>
      </c>
      <c r="H238" s="29" t="s">
        <v>13</v>
      </c>
      <c r="I238" s="30" t="s">
        <v>87</v>
      </c>
      <c r="J238" s="30" t="s">
        <v>87</v>
      </c>
      <c r="K238" s="33">
        <v>8833</v>
      </c>
    </row>
    <row r="239" spans="1:11" x14ac:dyDescent="0.25">
      <c r="A239" s="29" t="s">
        <v>14</v>
      </c>
      <c r="B239" s="29" t="s">
        <v>15</v>
      </c>
      <c r="C239" s="30" t="s">
        <v>87</v>
      </c>
      <c r="D239" s="30" t="s">
        <v>87</v>
      </c>
      <c r="E239" s="30" t="s">
        <v>87</v>
      </c>
      <c r="G239" s="29" t="s">
        <v>14</v>
      </c>
      <c r="H239" s="29" t="s">
        <v>15</v>
      </c>
      <c r="I239" s="30" t="s">
        <v>87</v>
      </c>
      <c r="J239" s="30" t="s">
        <v>87</v>
      </c>
      <c r="K239" s="30" t="s">
        <v>87</v>
      </c>
    </row>
    <row r="240" spans="1:11" x14ac:dyDescent="0.25">
      <c r="A240" s="29" t="s">
        <v>62</v>
      </c>
      <c r="B240" s="29" t="s">
        <v>63</v>
      </c>
      <c r="C240" s="31">
        <v>188.1</v>
      </c>
      <c r="D240" s="31">
        <v>190</v>
      </c>
      <c r="E240" s="31">
        <v>205.3</v>
      </c>
      <c r="G240" s="29" t="s">
        <v>62</v>
      </c>
      <c r="H240" s="29" t="s">
        <v>63</v>
      </c>
      <c r="I240" s="33">
        <v>2478</v>
      </c>
      <c r="J240" s="33">
        <v>2480</v>
      </c>
      <c r="K240" s="33">
        <v>2445</v>
      </c>
    </row>
    <row r="241" spans="1:11" x14ac:dyDescent="0.25">
      <c r="A241" s="29" t="s">
        <v>76</v>
      </c>
      <c r="B241" s="29" t="s">
        <v>77</v>
      </c>
      <c r="C241" s="31">
        <v>2278.8000000000002</v>
      </c>
      <c r="D241" s="31">
        <v>2429.4</v>
      </c>
      <c r="E241" s="31">
        <v>2169.6</v>
      </c>
      <c r="G241" s="29" t="s">
        <v>76</v>
      </c>
      <c r="H241" s="29" t="s">
        <v>77</v>
      </c>
      <c r="I241" s="33">
        <v>21904</v>
      </c>
      <c r="J241" s="33">
        <v>19484</v>
      </c>
      <c r="K241" s="33">
        <v>20006</v>
      </c>
    </row>
    <row r="242" spans="1:11" x14ac:dyDescent="0.25">
      <c r="A242" s="9"/>
      <c r="B242" s="9"/>
      <c r="C242" s="9"/>
      <c r="D242" s="9"/>
      <c r="E242" s="9"/>
      <c r="F242" s="9"/>
      <c r="G242" s="9"/>
      <c r="H242" s="9"/>
      <c r="I242" s="9"/>
      <c r="J242" s="9"/>
      <c r="K242" s="9"/>
    </row>
    <row r="243" spans="1:11" x14ac:dyDescent="0.25">
      <c r="A243" s="9"/>
      <c r="B243" s="9"/>
      <c r="C243" s="9"/>
      <c r="D243" s="9"/>
      <c r="E243" s="9"/>
      <c r="F243" s="9"/>
      <c r="G243" s="9"/>
      <c r="H243" s="9"/>
      <c r="I243" s="9"/>
      <c r="J243" s="9"/>
      <c r="K243" s="9"/>
    </row>
    <row r="244" spans="1:11" x14ac:dyDescent="0.25">
      <c r="A244" s="15" t="s">
        <v>80</v>
      </c>
      <c r="B244" s="9"/>
      <c r="C244" s="9"/>
      <c r="D244" s="9"/>
      <c r="E244" s="9"/>
      <c r="F244" s="9"/>
      <c r="G244" s="15" t="s">
        <v>80</v>
      </c>
      <c r="H244" s="9"/>
      <c r="I244" s="9"/>
      <c r="J244" s="9"/>
      <c r="K244" s="9"/>
    </row>
    <row r="245" spans="1:11" x14ac:dyDescent="0.25">
      <c r="A245" s="29" t="s">
        <v>16</v>
      </c>
      <c r="B245" s="29" t="s">
        <v>17</v>
      </c>
      <c r="C245" s="31">
        <v>8.6999999999999993</v>
      </c>
      <c r="D245" s="31">
        <v>8.3000000000000007</v>
      </c>
      <c r="E245" s="31">
        <v>9.4</v>
      </c>
      <c r="F245" s="28"/>
      <c r="G245" s="29" t="s">
        <v>16</v>
      </c>
      <c r="H245" s="29" t="s">
        <v>17</v>
      </c>
      <c r="I245" s="33">
        <v>79</v>
      </c>
      <c r="J245" s="33">
        <v>72</v>
      </c>
      <c r="K245" s="33">
        <v>68</v>
      </c>
    </row>
    <row r="246" spans="1:11" x14ac:dyDescent="0.25">
      <c r="A246" s="29" t="s">
        <v>18</v>
      </c>
      <c r="B246" s="29" t="s">
        <v>19</v>
      </c>
      <c r="C246" s="30" t="s">
        <v>87</v>
      </c>
      <c r="D246" s="30" t="s">
        <v>87</v>
      </c>
      <c r="E246" s="30" t="s">
        <v>87</v>
      </c>
      <c r="F246" s="28"/>
      <c r="G246" s="29" t="s">
        <v>18</v>
      </c>
      <c r="H246" s="29" t="s">
        <v>19</v>
      </c>
      <c r="I246" s="30" t="s">
        <v>87</v>
      </c>
      <c r="J246" s="30" t="s">
        <v>87</v>
      </c>
      <c r="K246" s="30" t="s">
        <v>87</v>
      </c>
    </row>
    <row r="247" spans="1:11" x14ac:dyDescent="0.25">
      <c r="A247" s="29" t="s">
        <v>22</v>
      </c>
      <c r="B247" s="29" t="s">
        <v>23</v>
      </c>
      <c r="C247" s="31">
        <v>57.6</v>
      </c>
      <c r="D247" s="31">
        <v>52.7</v>
      </c>
      <c r="E247" s="31">
        <v>54.7</v>
      </c>
      <c r="F247" s="28"/>
      <c r="G247" s="29" t="s">
        <v>22</v>
      </c>
      <c r="H247" s="29" t="s">
        <v>23</v>
      </c>
      <c r="I247" s="33">
        <v>413</v>
      </c>
      <c r="J247" s="33">
        <v>415</v>
      </c>
      <c r="K247" s="33">
        <v>407</v>
      </c>
    </row>
    <row r="248" spans="1:11" x14ac:dyDescent="0.25">
      <c r="A248" s="29" t="s">
        <v>24</v>
      </c>
      <c r="B248" s="29" t="s">
        <v>25</v>
      </c>
      <c r="C248" s="30" t="s">
        <v>87</v>
      </c>
      <c r="D248" s="30" t="s">
        <v>87</v>
      </c>
      <c r="E248" s="30" t="s">
        <v>87</v>
      </c>
      <c r="F248" s="28"/>
      <c r="G248" s="29" t="s">
        <v>24</v>
      </c>
      <c r="H248" s="29" t="s">
        <v>25</v>
      </c>
      <c r="I248" s="30" t="s">
        <v>87</v>
      </c>
      <c r="J248" s="30" t="s">
        <v>87</v>
      </c>
      <c r="K248" s="30" t="s">
        <v>87</v>
      </c>
    </row>
    <row r="249" spans="1:11" x14ac:dyDescent="0.25">
      <c r="A249" s="29" t="s">
        <v>26</v>
      </c>
      <c r="B249" s="29" t="s">
        <v>27</v>
      </c>
      <c r="C249" s="31">
        <v>244.9</v>
      </c>
      <c r="D249" s="31">
        <v>193.9</v>
      </c>
      <c r="E249" s="31">
        <v>187</v>
      </c>
      <c r="F249" s="28"/>
      <c r="G249" s="29" t="s">
        <v>26</v>
      </c>
      <c r="H249" s="29" t="s">
        <v>27</v>
      </c>
      <c r="I249" s="33">
        <v>1599</v>
      </c>
      <c r="J249" s="33">
        <v>1376</v>
      </c>
      <c r="K249" s="33">
        <v>1174</v>
      </c>
    </row>
    <row r="250" spans="1:11" x14ac:dyDescent="0.25">
      <c r="A250" s="29" t="s">
        <v>28</v>
      </c>
      <c r="B250" s="29" t="s">
        <v>29</v>
      </c>
      <c r="C250" s="30" t="s">
        <v>87</v>
      </c>
      <c r="D250" s="31">
        <v>90.3</v>
      </c>
      <c r="E250" s="31">
        <v>107.3</v>
      </c>
      <c r="F250" s="28"/>
      <c r="G250" s="29" t="s">
        <v>28</v>
      </c>
      <c r="H250" s="29" t="s">
        <v>29</v>
      </c>
      <c r="I250" s="30" t="s">
        <v>87</v>
      </c>
      <c r="J250" s="33">
        <v>1238</v>
      </c>
      <c r="K250" s="33">
        <v>1311</v>
      </c>
    </row>
    <row r="251" spans="1:11" x14ac:dyDescent="0.25">
      <c r="A251" s="29" t="s">
        <v>30</v>
      </c>
      <c r="B251" s="29" t="s">
        <v>31</v>
      </c>
      <c r="C251" s="30" t="s">
        <v>87</v>
      </c>
      <c r="D251" s="31">
        <v>201.6</v>
      </c>
      <c r="E251" s="30" t="s">
        <v>87</v>
      </c>
      <c r="F251" s="28"/>
      <c r="G251" s="29" t="s">
        <v>30</v>
      </c>
      <c r="H251" s="29" t="s">
        <v>31</v>
      </c>
      <c r="I251" s="30" t="s">
        <v>87</v>
      </c>
      <c r="J251" s="33">
        <v>2965</v>
      </c>
      <c r="K251" s="30" t="s">
        <v>87</v>
      </c>
    </row>
    <row r="252" spans="1:11" x14ac:dyDescent="0.25">
      <c r="A252" s="29" t="s">
        <v>34</v>
      </c>
      <c r="B252" s="29" t="s">
        <v>35</v>
      </c>
      <c r="C252" s="31">
        <v>225.4</v>
      </c>
      <c r="D252" s="31">
        <v>208.8</v>
      </c>
      <c r="E252" s="31">
        <v>247.7</v>
      </c>
      <c r="F252" s="28"/>
      <c r="G252" s="29" t="s">
        <v>34</v>
      </c>
      <c r="H252" s="29" t="s">
        <v>35</v>
      </c>
      <c r="I252" s="33">
        <v>1762</v>
      </c>
      <c r="J252" s="33">
        <v>1759</v>
      </c>
      <c r="K252" s="33">
        <v>2259</v>
      </c>
    </row>
    <row r="253" spans="1:11" x14ac:dyDescent="0.25">
      <c r="A253" s="29" t="s">
        <v>36</v>
      </c>
      <c r="B253" s="29" t="s">
        <v>37</v>
      </c>
      <c r="C253" s="31">
        <v>193</v>
      </c>
      <c r="D253" s="31">
        <v>49.3</v>
      </c>
      <c r="E253" s="31">
        <v>44.5</v>
      </c>
      <c r="F253" s="28"/>
      <c r="G253" s="29" t="s">
        <v>36</v>
      </c>
      <c r="H253" s="29" t="s">
        <v>37</v>
      </c>
      <c r="I253" s="33">
        <v>1382</v>
      </c>
      <c r="J253" s="33">
        <v>1397</v>
      </c>
      <c r="K253" s="33">
        <v>1438</v>
      </c>
    </row>
    <row r="254" spans="1:11" x14ac:dyDescent="0.25">
      <c r="A254" s="29" t="s">
        <v>38</v>
      </c>
      <c r="B254" s="29" t="s">
        <v>39</v>
      </c>
      <c r="C254" s="31">
        <v>7.8</v>
      </c>
      <c r="D254" s="31">
        <v>6.8</v>
      </c>
      <c r="E254" s="31">
        <v>2.9</v>
      </c>
      <c r="F254" s="28"/>
      <c r="G254" s="29" t="s">
        <v>38</v>
      </c>
      <c r="H254" s="29" t="s">
        <v>39</v>
      </c>
      <c r="I254" s="33">
        <v>487</v>
      </c>
      <c r="J254" s="33">
        <v>433</v>
      </c>
      <c r="K254" s="33">
        <v>266</v>
      </c>
    </row>
    <row r="255" spans="1:11" x14ac:dyDescent="0.25">
      <c r="A255" s="29" t="s">
        <v>42</v>
      </c>
      <c r="B255" s="29" t="s">
        <v>43</v>
      </c>
      <c r="C255" s="31">
        <v>814</v>
      </c>
      <c r="D255" s="31">
        <v>780.1</v>
      </c>
      <c r="E255" s="31">
        <v>885.1</v>
      </c>
      <c r="F255" s="28"/>
      <c r="G255" s="29" t="s">
        <v>42</v>
      </c>
      <c r="H255" s="29" t="s">
        <v>43</v>
      </c>
      <c r="I255" s="33">
        <v>12806</v>
      </c>
      <c r="J255" s="33">
        <v>12953</v>
      </c>
      <c r="K255" s="33">
        <v>12967</v>
      </c>
    </row>
    <row r="256" spans="1:11" x14ac:dyDescent="0.25">
      <c r="A256" s="29" t="s">
        <v>46</v>
      </c>
      <c r="B256" s="29" t="s">
        <v>47</v>
      </c>
      <c r="C256" s="31">
        <v>43.6</v>
      </c>
      <c r="D256" s="31">
        <v>44.5</v>
      </c>
      <c r="E256" s="31">
        <v>44</v>
      </c>
      <c r="F256" s="28"/>
      <c r="G256" s="29" t="s">
        <v>46</v>
      </c>
      <c r="H256" s="29" t="s">
        <v>47</v>
      </c>
      <c r="I256" s="33">
        <v>713</v>
      </c>
      <c r="J256" s="33">
        <v>654</v>
      </c>
      <c r="K256" s="33">
        <v>629</v>
      </c>
    </row>
    <row r="257" spans="1:11" x14ac:dyDescent="0.25">
      <c r="A257" s="29" t="s">
        <v>48</v>
      </c>
      <c r="B257" s="29" t="s">
        <v>49</v>
      </c>
      <c r="C257" s="30" t="s">
        <v>87</v>
      </c>
      <c r="D257" s="30" t="s">
        <v>87</v>
      </c>
      <c r="E257" s="30" t="s">
        <v>87</v>
      </c>
      <c r="F257" s="28"/>
      <c r="G257" s="29" t="s">
        <v>48</v>
      </c>
      <c r="H257" s="29" t="s">
        <v>49</v>
      </c>
      <c r="I257" s="30" t="s">
        <v>87</v>
      </c>
      <c r="J257" s="30" t="s">
        <v>87</v>
      </c>
      <c r="K257" s="30" t="s">
        <v>87</v>
      </c>
    </row>
    <row r="258" spans="1:11" x14ac:dyDescent="0.25">
      <c r="A258" s="29" t="s">
        <v>50</v>
      </c>
      <c r="B258" s="29" t="s">
        <v>51</v>
      </c>
      <c r="C258" s="31">
        <v>5</v>
      </c>
      <c r="D258" s="31">
        <v>4.3</v>
      </c>
      <c r="E258" s="31">
        <v>3.9</v>
      </c>
      <c r="F258" s="28"/>
      <c r="G258" s="29" t="s">
        <v>50</v>
      </c>
      <c r="H258" s="29" t="s">
        <v>51</v>
      </c>
      <c r="I258" s="33">
        <v>202</v>
      </c>
      <c r="J258" s="33">
        <v>158</v>
      </c>
      <c r="K258" s="33">
        <v>151</v>
      </c>
    </row>
    <row r="259" spans="1:11" x14ac:dyDescent="0.25">
      <c r="A259" s="29" t="s">
        <v>54</v>
      </c>
      <c r="B259" s="29" t="s">
        <v>55</v>
      </c>
      <c r="C259" s="30" t="s">
        <v>87</v>
      </c>
      <c r="D259" s="30" t="s">
        <v>87</v>
      </c>
      <c r="E259" s="30" t="s">
        <v>87</v>
      </c>
      <c r="F259" s="28"/>
      <c r="G259" s="29" t="s">
        <v>54</v>
      </c>
      <c r="H259" s="29" t="s">
        <v>55</v>
      </c>
      <c r="I259" s="30" t="s">
        <v>87</v>
      </c>
      <c r="J259" s="30" t="s">
        <v>87</v>
      </c>
      <c r="K259" s="30" t="s">
        <v>87</v>
      </c>
    </row>
    <row r="260" spans="1:11" x14ac:dyDescent="0.25">
      <c r="A260" s="29" t="s">
        <v>60</v>
      </c>
      <c r="B260" s="29" t="s">
        <v>61</v>
      </c>
      <c r="C260" s="31">
        <v>89.3</v>
      </c>
      <c r="D260" s="31">
        <v>79.3</v>
      </c>
      <c r="E260" s="31">
        <v>70.8</v>
      </c>
      <c r="F260" s="28"/>
      <c r="G260" s="29" t="s">
        <v>60</v>
      </c>
      <c r="H260" s="29" t="s">
        <v>61</v>
      </c>
      <c r="I260" s="33">
        <v>2377</v>
      </c>
      <c r="J260" s="33">
        <v>2418</v>
      </c>
      <c r="K260" s="33">
        <v>2113</v>
      </c>
    </row>
    <row r="261" spans="1:11" x14ac:dyDescent="0.25">
      <c r="A261" s="29" t="s">
        <v>64</v>
      </c>
      <c r="B261" s="29" t="s">
        <v>65</v>
      </c>
      <c r="C261" s="31">
        <v>141.5</v>
      </c>
      <c r="D261" s="31">
        <v>118.8</v>
      </c>
      <c r="E261" s="31">
        <v>128.80000000000001</v>
      </c>
      <c r="F261" s="28"/>
      <c r="G261" s="29" t="s">
        <v>64</v>
      </c>
      <c r="H261" s="29" t="s">
        <v>65</v>
      </c>
      <c r="I261" s="33">
        <v>5762</v>
      </c>
      <c r="J261" s="33">
        <v>5564</v>
      </c>
      <c r="K261" s="33">
        <v>5495</v>
      </c>
    </row>
    <row r="262" spans="1:11" x14ac:dyDescent="0.25">
      <c r="A262" s="29" t="s">
        <v>66</v>
      </c>
      <c r="B262" s="29" t="s">
        <v>67</v>
      </c>
      <c r="C262" s="31">
        <v>186.4</v>
      </c>
      <c r="D262" s="31">
        <v>155.6</v>
      </c>
      <c r="E262" s="31">
        <v>187.1</v>
      </c>
      <c r="F262" s="28"/>
      <c r="G262" s="29" t="s">
        <v>66</v>
      </c>
      <c r="H262" s="29" t="s">
        <v>67</v>
      </c>
      <c r="I262" s="33">
        <v>2485</v>
      </c>
      <c r="J262" s="33">
        <v>2440</v>
      </c>
      <c r="K262" s="33">
        <v>2448</v>
      </c>
    </row>
    <row r="263" spans="1:11" x14ac:dyDescent="0.25">
      <c r="A263" s="29" t="s">
        <v>68</v>
      </c>
      <c r="B263" s="29" t="s">
        <v>69</v>
      </c>
      <c r="C263" s="31">
        <v>8.9</v>
      </c>
      <c r="D263" s="31">
        <v>9.1999999999999993</v>
      </c>
      <c r="E263" s="31">
        <v>9.8000000000000007</v>
      </c>
      <c r="F263" s="28"/>
      <c r="G263" s="29" t="s">
        <v>68</v>
      </c>
      <c r="H263" s="29" t="s">
        <v>69</v>
      </c>
      <c r="I263" s="33">
        <v>285</v>
      </c>
      <c r="J263" s="33">
        <v>283</v>
      </c>
      <c r="K263" s="33">
        <v>275</v>
      </c>
    </row>
    <row r="264" spans="1:11" x14ac:dyDescent="0.25">
      <c r="A264" s="29" t="s">
        <v>70</v>
      </c>
      <c r="B264" s="29" t="s">
        <v>71</v>
      </c>
      <c r="C264" s="31">
        <v>0.7</v>
      </c>
      <c r="D264" s="31">
        <v>1.7</v>
      </c>
      <c r="E264" s="31">
        <v>3.5</v>
      </c>
      <c r="F264" s="28"/>
      <c r="G264" s="29" t="s">
        <v>70</v>
      </c>
      <c r="H264" s="29" t="s">
        <v>71</v>
      </c>
      <c r="I264" s="33">
        <v>35</v>
      </c>
      <c r="J264" s="33">
        <v>25</v>
      </c>
      <c r="K264" s="33">
        <v>126</v>
      </c>
    </row>
    <row r="265" spans="1:11" x14ac:dyDescent="0.25">
      <c r="A265" s="9"/>
      <c r="B265" s="9"/>
      <c r="C265" s="9"/>
      <c r="D265" s="9"/>
      <c r="E265" s="9"/>
      <c r="F265" s="9"/>
      <c r="G265" s="9"/>
      <c r="H265" s="9"/>
      <c r="I265" s="9"/>
      <c r="J265" s="9"/>
      <c r="K265" s="9"/>
    </row>
    <row r="266" spans="1:11" x14ac:dyDescent="0.25">
      <c r="A266" s="9"/>
      <c r="B266" s="9"/>
      <c r="C266" s="9"/>
      <c r="D266" s="9"/>
      <c r="E266" s="9"/>
      <c r="F266" s="9"/>
      <c r="G266" s="9"/>
      <c r="H266" s="9"/>
      <c r="I266" s="9"/>
      <c r="J266" s="9"/>
      <c r="K266" s="9"/>
    </row>
    <row r="267" spans="1:11" x14ac:dyDescent="0.25">
      <c r="A267" s="16" t="s">
        <v>81</v>
      </c>
      <c r="B267" s="9"/>
      <c r="C267" s="9"/>
      <c r="D267" s="9"/>
      <c r="E267" s="9"/>
      <c r="F267" s="9"/>
      <c r="G267" s="16" t="s">
        <v>81</v>
      </c>
      <c r="H267" s="9"/>
      <c r="I267" s="9"/>
      <c r="J267" s="9"/>
      <c r="K267" s="9"/>
    </row>
    <row r="268" spans="1:11" x14ac:dyDescent="0.25">
      <c r="A268" s="29" t="s">
        <v>20</v>
      </c>
      <c r="B268" s="29" t="s">
        <v>21</v>
      </c>
      <c r="C268" s="30" t="s">
        <v>87</v>
      </c>
      <c r="D268" s="30" t="s">
        <v>87</v>
      </c>
      <c r="E268" s="30" t="s">
        <v>87</v>
      </c>
      <c r="F268" s="28"/>
      <c r="G268" s="29" t="s">
        <v>20</v>
      </c>
      <c r="H268" s="29" t="s">
        <v>21</v>
      </c>
      <c r="I268" s="30" t="s">
        <v>87</v>
      </c>
      <c r="J268" s="30" t="s">
        <v>87</v>
      </c>
      <c r="K268" s="30" t="s">
        <v>87</v>
      </c>
    </row>
    <row r="269" spans="1:11" x14ac:dyDescent="0.25">
      <c r="A269" s="29" t="s">
        <v>40</v>
      </c>
      <c r="B269" s="29" t="s">
        <v>41</v>
      </c>
      <c r="C269" s="30" t="s">
        <v>87</v>
      </c>
      <c r="D269" s="30" t="s">
        <v>87</v>
      </c>
      <c r="E269" s="30" t="s">
        <v>87</v>
      </c>
      <c r="F269" s="28"/>
      <c r="G269" s="29" t="s">
        <v>40</v>
      </c>
      <c r="H269" s="29" t="s">
        <v>41</v>
      </c>
      <c r="I269" s="30" t="s">
        <v>87</v>
      </c>
      <c r="J269" s="30" t="s">
        <v>87</v>
      </c>
      <c r="K269" s="30" t="s">
        <v>87</v>
      </c>
    </row>
    <row r="270" spans="1:11" x14ac:dyDescent="0.25">
      <c r="A270" s="29" t="s">
        <v>44</v>
      </c>
      <c r="B270" s="29" t="s">
        <v>45</v>
      </c>
      <c r="C270" s="30" t="s">
        <v>87</v>
      </c>
      <c r="D270" s="30" t="s">
        <v>87</v>
      </c>
      <c r="E270" s="30" t="s">
        <v>87</v>
      </c>
      <c r="F270" s="28"/>
      <c r="G270" s="29" t="s">
        <v>44</v>
      </c>
      <c r="H270" s="29" t="s">
        <v>45</v>
      </c>
      <c r="I270" s="30" t="s">
        <v>87</v>
      </c>
      <c r="J270" s="30" t="s">
        <v>87</v>
      </c>
      <c r="K270" s="30" t="s">
        <v>87</v>
      </c>
    </row>
    <row r="271" spans="1:11" x14ac:dyDescent="0.25">
      <c r="A271" s="29" t="s">
        <v>52</v>
      </c>
      <c r="B271" s="29" t="s">
        <v>53</v>
      </c>
      <c r="C271" s="30" t="s">
        <v>87</v>
      </c>
      <c r="D271" s="30" t="s">
        <v>87</v>
      </c>
      <c r="E271" s="30" t="s">
        <v>87</v>
      </c>
      <c r="F271" s="28"/>
      <c r="G271" s="29" t="s">
        <v>52</v>
      </c>
      <c r="H271" s="29" t="s">
        <v>53</v>
      </c>
      <c r="I271" s="30" t="s">
        <v>87</v>
      </c>
      <c r="J271" s="30" t="s">
        <v>87</v>
      </c>
      <c r="K271" s="30" t="s">
        <v>87</v>
      </c>
    </row>
    <row r="272" spans="1:11" x14ac:dyDescent="0.25">
      <c r="A272" s="29" t="s">
        <v>74</v>
      </c>
      <c r="B272" s="29" t="s">
        <v>75</v>
      </c>
      <c r="C272" s="30" t="s">
        <v>87</v>
      </c>
      <c r="D272" s="31">
        <v>466.8</v>
      </c>
      <c r="E272" s="30" t="s">
        <v>87</v>
      </c>
      <c r="F272" s="28"/>
      <c r="G272" s="29" t="s">
        <v>74</v>
      </c>
      <c r="H272" s="29" t="s">
        <v>75</v>
      </c>
      <c r="I272" s="30" t="s">
        <v>87</v>
      </c>
      <c r="J272" s="33">
        <v>11167</v>
      </c>
      <c r="K272" s="30" t="s">
        <v>87</v>
      </c>
    </row>
    <row r="273" spans="1:11" x14ac:dyDescent="0.25">
      <c r="A273" s="9"/>
      <c r="B273" s="9"/>
      <c r="C273" s="9"/>
      <c r="D273" s="9"/>
      <c r="E273" s="9"/>
      <c r="F273" s="9"/>
      <c r="G273" s="9"/>
      <c r="H273" s="9"/>
      <c r="I273" s="9"/>
      <c r="J273" s="9"/>
      <c r="K273" s="9"/>
    </row>
    <row r="274" spans="1:11" x14ac:dyDescent="0.25">
      <c r="A274" s="9"/>
      <c r="B274" s="9"/>
      <c r="C274" s="9"/>
      <c r="D274" s="9"/>
      <c r="E274" s="9"/>
      <c r="F274" s="9"/>
      <c r="G274" s="9"/>
      <c r="H274" s="9"/>
      <c r="I274" s="9"/>
      <c r="J274" s="9"/>
      <c r="K274" s="9"/>
    </row>
    <row r="275" spans="1:11" x14ac:dyDescent="0.25">
      <c r="A275" s="21" t="s">
        <v>88</v>
      </c>
      <c r="B275" s="9"/>
      <c r="C275" s="9"/>
      <c r="D275" s="9"/>
      <c r="E275" s="9"/>
      <c r="F275" s="9"/>
      <c r="G275" s="9"/>
      <c r="H275" s="9"/>
      <c r="I275" s="9"/>
      <c r="J275" s="9"/>
      <c r="K275" s="9"/>
    </row>
    <row r="276" spans="1:11" x14ac:dyDescent="0.25">
      <c r="A276" s="29" t="s">
        <v>32</v>
      </c>
      <c r="B276" s="29" t="s">
        <v>33</v>
      </c>
      <c r="C276" s="32">
        <v>10957.86</v>
      </c>
      <c r="D276" s="30" t="s">
        <v>87</v>
      </c>
      <c r="E276" s="30" t="s">
        <v>87</v>
      </c>
      <c r="F276" s="28"/>
      <c r="G276" s="29" t="s">
        <v>32</v>
      </c>
      <c r="H276" s="29" t="s">
        <v>33</v>
      </c>
      <c r="I276" s="30" t="s">
        <v>87</v>
      </c>
      <c r="J276" s="33">
        <v>1136</v>
      </c>
      <c r="K276" s="33">
        <v>1098</v>
      </c>
    </row>
    <row r="277" spans="1:11" x14ac:dyDescent="0.25">
      <c r="A277" s="12" t="s">
        <v>72</v>
      </c>
      <c r="B277" s="12" t="s">
        <v>73</v>
      </c>
      <c r="C277" s="19"/>
      <c r="D277" s="19"/>
      <c r="E277" s="19"/>
      <c r="F277" s="9"/>
      <c r="G277" s="12" t="s">
        <v>72</v>
      </c>
      <c r="H277" s="12" t="s">
        <v>73</v>
      </c>
      <c r="I277" s="19"/>
      <c r="J277" s="19"/>
      <c r="K277" s="18"/>
    </row>
  </sheetData>
  <pageMargins left="0.7" right="0.7" top="0.75" bottom="0.75" header="0.3" footer="0.3"/>
  <pageSetup paperSize="9" scale="59"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3:B8"/>
  <sheetViews>
    <sheetView workbookViewId="0">
      <selection activeCell="A3" sqref="A3:B8"/>
    </sheetView>
  </sheetViews>
  <sheetFormatPr defaultRowHeight="15" x14ac:dyDescent="0.25"/>
  <cols>
    <col min="2" max="2" width="23.5703125" bestFit="1" customWidth="1"/>
  </cols>
  <sheetData>
    <row r="3" spans="1:2" x14ac:dyDescent="0.25">
      <c r="A3" s="246" t="s">
        <v>184</v>
      </c>
      <c r="B3" s="246" t="s">
        <v>4241</v>
      </c>
    </row>
    <row r="4" spans="1:2" x14ac:dyDescent="0.25">
      <c r="A4" s="49" t="s">
        <v>3976</v>
      </c>
      <c r="B4" s="49" t="s">
        <v>143</v>
      </c>
    </row>
    <row r="5" spans="1:2" x14ac:dyDescent="0.25">
      <c r="A5" s="49" t="s">
        <v>3977</v>
      </c>
      <c r="B5" s="49" t="s">
        <v>143</v>
      </c>
    </row>
    <row r="6" spans="1:2" x14ac:dyDescent="0.25">
      <c r="A6" s="49" t="s">
        <v>3978</v>
      </c>
      <c r="B6" s="49" t="s">
        <v>143</v>
      </c>
    </row>
    <row r="7" spans="1:2" x14ac:dyDescent="0.25">
      <c r="A7" s="49" t="s">
        <v>3979</v>
      </c>
      <c r="B7" s="49" t="s">
        <v>143</v>
      </c>
    </row>
    <row r="8" spans="1:2" x14ac:dyDescent="0.25">
      <c r="A8" s="49" t="s">
        <v>3980</v>
      </c>
      <c r="B8" s="49" t="s">
        <v>143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2:Q59"/>
  <sheetViews>
    <sheetView workbookViewId="0">
      <selection activeCell="K59" sqref="A8:K59"/>
    </sheetView>
  </sheetViews>
  <sheetFormatPr defaultRowHeight="15" x14ac:dyDescent="0.25"/>
  <cols>
    <col min="2" max="2" width="11.42578125" customWidth="1"/>
    <col min="3" max="3" width="9.140625" style="9"/>
    <col min="4" max="4" width="9.140625" style="9" customWidth="1"/>
    <col min="5" max="8" width="9.140625" style="9"/>
    <col min="10" max="10" width="9.140625" customWidth="1"/>
  </cols>
  <sheetData>
    <row r="2" spans="1:17" x14ac:dyDescent="0.25">
      <c r="A2" s="246" t="s">
        <v>184</v>
      </c>
      <c r="B2" s="246" t="s">
        <v>4241</v>
      </c>
    </row>
    <row r="3" spans="1:17" x14ac:dyDescent="0.25">
      <c r="A3" s="49" t="s">
        <v>3977</v>
      </c>
      <c r="B3" s="49" t="s">
        <v>135</v>
      </c>
    </row>
    <row r="4" spans="1:17" x14ac:dyDescent="0.25">
      <c r="A4" s="49" t="s">
        <v>3978</v>
      </c>
      <c r="B4" s="49" t="s">
        <v>135</v>
      </c>
    </row>
    <row r="5" spans="1:17" x14ac:dyDescent="0.25">
      <c r="A5" s="49" t="s">
        <v>3979</v>
      </c>
      <c r="B5" s="49" t="s">
        <v>135</v>
      </c>
    </row>
    <row r="6" spans="1:17" x14ac:dyDescent="0.25">
      <c r="A6" s="49" t="s">
        <v>3980</v>
      </c>
      <c r="B6" s="49" t="s">
        <v>135</v>
      </c>
    </row>
    <row r="7" spans="1:17" x14ac:dyDescent="0.25">
      <c r="A7" s="9"/>
      <c r="B7" s="9"/>
      <c r="I7" s="9"/>
      <c r="J7" s="9"/>
      <c r="K7" s="9"/>
      <c r="Q7" s="11"/>
    </row>
    <row r="8" spans="1:17" x14ac:dyDescent="0.25">
      <c r="A8" s="9" t="s">
        <v>137</v>
      </c>
      <c r="B8" s="9"/>
      <c r="I8" s="9"/>
      <c r="J8" s="9"/>
      <c r="K8" s="9"/>
      <c r="Q8" s="11"/>
    </row>
    <row r="9" spans="1:17" x14ac:dyDescent="0.25">
      <c r="A9" s="27" t="s">
        <v>142</v>
      </c>
      <c r="B9" s="27" t="s">
        <v>3981</v>
      </c>
      <c r="G9" s="26" t="s">
        <v>138</v>
      </c>
      <c r="I9" s="9"/>
      <c r="J9" s="9"/>
      <c r="K9" s="9"/>
      <c r="Q9" s="11"/>
    </row>
    <row r="10" spans="1:17" x14ac:dyDescent="0.25">
      <c r="A10" s="9"/>
      <c r="B10" s="9"/>
      <c r="C10" s="17" t="s">
        <v>85</v>
      </c>
      <c r="D10" s="17"/>
      <c r="E10" s="17"/>
      <c r="I10" s="17" t="s">
        <v>86</v>
      </c>
      <c r="J10" s="17"/>
      <c r="K10" s="17"/>
      <c r="Q10" s="11"/>
    </row>
    <row r="11" spans="1:17" x14ac:dyDescent="0.25">
      <c r="A11" s="13" t="s">
        <v>78</v>
      </c>
      <c r="B11" s="9"/>
      <c r="C11" s="12" t="s">
        <v>82</v>
      </c>
      <c r="D11" s="12" t="s">
        <v>83</v>
      </c>
      <c r="E11" s="12" t="s">
        <v>84</v>
      </c>
      <c r="G11" s="13" t="s">
        <v>78</v>
      </c>
      <c r="I11" s="12" t="s">
        <v>82</v>
      </c>
      <c r="J11" s="12" t="s">
        <v>83</v>
      </c>
      <c r="K11" s="12" t="s">
        <v>84</v>
      </c>
      <c r="Q11" s="11"/>
    </row>
    <row r="12" spans="1:17" x14ac:dyDescent="0.25">
      <c r="A12" s="12" t="s">
        <v>6</v>
      </c>
      <c r="B12" s="12" t="s">
        <v>7</v>
      </c>
      <c r="C12" s="19" t="s">
        <v>87</v>
      </c>
      <c r="D12" s="19" t="s">
        <v>87</v>
      </c>
      <c r="E12" s="8">
        <v>57.4</v>
      </c>
      <c r="G12" s="12" t="s">
        <v>6</v>
      </c>
      <c r="H12" s="12" t="s">
        <v>7</v>
      </c>
      <c r="I12" s="19" t="s">
        <v>87</v>
      </c>
      <c r="J12" s="19" t="s">
        <v>87</v>
      </c>
      <c r="K12" s="18">
        <v>269</v>
      </c>
      <c r="Q12" s="11"/>
    </row>
    <row r="13" spans="1:17" x14ac:dyDescent="0.25">
      <c r="A13" s="12" t="s">
        <v>8</v>
      </c>
      <c r="B13" s="12" t="s">
        <v>9</v>
      </c>
      <c r="C13" s="8">
        <v>251.6</v>
      </c>
      <c r="D13" s="8">
        <v>218.4</v>
      </c>
      <c r="E13" s="8">
        <v>111.1</v>
      </c>
      <c r="G13" s="12" t="s">
        <v>8</v>
      </c>
      <c r="H13" s="12" t="s">
        <v>9</v>
      </c>
      <c r="I13" s="18">
        <v>2438</v>
      </c>
      <c r="J13" s="18">
        <v>1604</v>
      </c>
      <c r="K13" s="18">
        <v>1186</v>
      </c>
      <c r="Q13" s="11"/>
    </row>
    <row r="14" spans="1:17" x14ac:dyDescent="0.25">
      <c r="A14" s="12" t="s">
        <v>56</v>
      </c>
      <c r="B14" s="12" t="s">
        <v>57</v>
      </c>
      <c r="C14" s="19" t="s">
        <v>87</v>
      </c>
      <c r="D14" s="19" t="s">
        <v>87</v>
      </c>
      <c r="E14" s="19" t="s">
        <v>87</v>
      </c>
      <c r="G14" s="12" t="s">
        <v>56</v>
      </c>
      <c r="H14" s="12" t="s">
        <v>57</v>
      </c>
      <c r="I14" s="19" t="s">
        <v>87</v>
      </c>
      <c r="J14" s="18">
        <v>1711</v>
      </c>
      <c r="K14" s="18">
        <v>1786</v>
      </c>
      <c r="Q14" s="11"/>
    </row>
    <row r="15" spans="1:17" x14ac:dyDescent="0.25">
      <c r="A15" s="12" t="s">
        <v>58</v>
      </c>
      <c r="B15" s="12" t="s">
        <v>59</v>
      </c>
      <c r="C15" s="8">
        <v>612</v>
      </c>
      <c r="D15" s="8">
        <v>615.1</v>
      </c>
      <c r="E15" s="8">
        <v>717.4</v>
      </c>
      <c r="G15" s="12" t="s">
        <v>58</v>
      </c>
      <c r="H15" s="12" t="s">
        <v>59</v>
      </c>
      <c r="I15" s="18">
        <v>10333</v>
      </c>
      <c r="J15" s="18">
        <v>9189</v>
      </c>
      <c r="K15" s="18">
        <v>9261</v>
      </c>
      <c r="Q15" s="11"/>
    </row>
    <row r="16" spans="1:17" x14ac:dyDescent="0.25">
      <c r="A16" s="9"/>
      <c r="B16" s="9"/>
      <c r="I16" s="9"/>
      <c r="J16" s="9"/>
      <c r="K16" s="9"/>
      <c r="Q16" s="11"/>
    </row>
    <row r="17" spans="1:17" x14ac:dyDescent="0.25">
      <c r="A17" s="9"/>
      <c r="B17" s="9"/>
      <c r="C17" s="17" t="s">
        <v>85</v>
      </c>
      <c r="D17" s="17"/>
      <c r="E17" s="17"/>
      <c r="I17" s="17" t="s">
        <v>86</v>
      </c>
      <c r="J17" s="17"/>
      <c r="K17" s="17"/>
      <c r="Q17" s="11"/>
    </row>
    <row r="18" spans="1:17" x14ac:dyDescent="0.25">
      <c r="A18" s="14" t="s">
        <v>79</v>
      </c>
      <c r="B18" s="9"/>
      <c r="C18" s="12" t="s">
        <v>82</v>
      </c>
      <c r="D18" s="12" t="s">
        <v>83</v>
      </c>
      <c r="E18" s="12" t="s">
        <v>84</v>
      </c>
      <c r="G18" s="14" t="s">
        <v>79</v>
      </c>
      <c r="I18" s="12" t="s">
        <v>82</v>
      </c>
      <c r="J18" s="12" t="s">
        <v>83</v>
      </c>
      <c r="K18" s="12" t="s">
        <v>84</v>
      </c>
      <c r="Q18" s="11"/>
    </row>
    <row r="19" spans="1:17" x14ac:dyDescent="0.25">
      <c r="A19" s="12" t="s">
        <v>10</v>
      </c>
      <c r="B19" s="12" t="s">
        <v>11</v>
      </c>
      <c r="C19" s="8">
        <v>173.1</v>
      </c>
      <c r="D19" s="8">
        <v>258.3</v>
      </c>
      <c r="E19" s="8">
        <v>170.1</v>
      </c>
      <c r="G19" s="12" t="s">
        <v>10</v>
      </c>
      <c r="H19" s="12" t="s">
        <v>11</v>
      </c>
      <c r="I19" s="18">
        <v>4943</v>
      </c>
      <c r="J19" s="18">
        <v>4530</v>
      </c>
      <c r="K19" s="18">
        <v>2840</v>
      </c>
      <c r="Q19" s="11"/>
    </row>
    <row r="20" spans="1:17" x14ac:dyDescent="0.25">
      <c r="A20" s="12" t="s">
        <v>12</v>
      </c>
      <c r="B20" s="12" t="s">
        <v>13</v>
      </c>
      <c r="C20" s="8">
        <v>253.8</v>
      </c>
      <c r="D20" s="8">
        <v>238.9</v>
      </c>
      <c r="E20" s="8">
        <v>381.3</v>
      </c>
      <c r="G20" s="12" t="s">
        <v>12</v>
      </c>
      <c r="H20" s="12" t="s">
        <v>13</v>
      </c>
      <c r="I20" s="19" t="s">
        <v>87</v>
      </c>
      <c r="J20" s="19" t="s">
        <v>87</v>
      </c>
      <c r="K20" s="18">
        <v>5508</v>
      </c>
      <c r="Q20" s="11"/>
    </row>
    <row r="21" spans="1:17" x14ac:dyDescent="0.25">
      <c r="A21" s="12" t="s">
        <v>14</v>
      </c>
      <c r="B21" s="12" t="s">
        <v>15</v>
      </c>
      <c r="C21" s="19" t="s">
        <v>87</v>
      </c>
      <c r="D21" s="19" t="s">
        <v>87</v>
      </c>
      <c r="E21" s="19" t="s">
        <v>87</v>
      </c>
      <c r="G21" s="12" t="s">
        <v>14</v>
      </c>
      <c r="H21" s="12" t="s">
        <v>15</v>
      </c>
      <c r="I21" s="19" t="s">
        <v>87</v>
      </c>
      <c r="J21" s="19" t="s">
        <v>87</v>
      </c>
      <c r="K21" s="19" t="s">
        <v>87</v>
      </c>
      <c r="Q21" s="11"/>
    </row>
    <row r="22" spans="1:17" ht="14.45" x14ac:dyDescent="0.3">
      <c r="A22" s="12" t="s">
        <v>62</v>
      </c>
      <c r="B22" s="12" t="s">
        <v>63</v>
      </c>
      <c r="C22" s="8">
        <v>8.5</v>
      </c>
      <c r="D22" s="19" t="s">
        <v>87</v>
      </c>
      <c r="E22" s="8">
        <v>9.8000000000000007</v>
      </c>
      <c r="G22" s="12" t="s">
        <v>62</v>
      </c>
      <c r="H22" s="12" t="s">
        <v>63</v>
      </c>
      <c r="I22" s="18">
        <v>557</v>
      </c>
      <c r="J22" s="19" t="s">
        <v>87</v>
      </c>
      <c r="K22" s="18">
        <v>556</v>
      </c>
      <c r="Q22" s="11"/>
    </row>
    <row r="23" spans="1:17" ht="14.45" x14ac:dyDescent="0.3">
      <c r="A23" s="12" t="s">
        <v>76</v>
      </c>
      <c r="B23" s="12" t="s">
        <v>77</v>
      </c>
      <c r="C23" s="8">
        <v>1216</v>
      </c>
      <c r="D23" s="8">
        <v>994.7</v>
      </c>
      <c r="E23" s="8">
        <v>1040</v>
      </c>
      <c r="G23" s="12" t="s">
        <v>76</v>
      </c>
      <c r="H23" s="12" t="s">
        <v>77</v>
      </c>
      <c r="I23" s="18">
        <v>7848</v>
      </c>
      <c r="J23" s="18">
        <v>8994</v>
      </c>
      <c r="K23" s="19" t="s">
        <v>87</v>
      </c>
      <c r="Q23" s="11"/>
    </row>
    <row r="24" spans="1:17" ht="14.45" x14ac:dyDescent="0.3">
      <c r="A24" s="9"/>
      <c r="B24" s="9"/>
      <c r="I24" s="9"/>
      <c r="J24" s="9"/>
      <c r="K24" s="9"/>
      <c r="Q24" s="11"/>
    </row>
    <row r="25" spans="1:17" ht="14.45" x14ac:dyDescent="0.3">
      <c r="A25" s="9"/>
      <c r="B25" s="9"/>
      <c r="I25" s="9"/>
      <c r="J25" s="9"/>
      <c r="K25" s="9"/>
      <c r="Q25" s="11"/>
    </row>
    <row r="26" spans="1:17" ht="14.45" x14ac:dyDescent="0.3">
      <c r="A26" s="15" t="s">
        <v>80</v>
      </c>
      <c r="B26" s="9"/>
      <c r="G26" s="15" t="s">
        <v>80</v>
      </c>
      <c r="I26" s="9"/>
      <c r="J26" s="9"/>
      <c r="K26" s="9"/>
      <c r="Q26" s="11"/>
    </row>
    <row r="27" spans="1:17" x14ac:dyDescent="0.25">
      <c r="A27" s="12" t="s">
        <v>16</v>
      </c>
      <c r="B27" s="12" t="s">
        <v>17</v>
      </c>
      <c r="C27" s="8">
        <v>0</v>
      </c>
      <c r="D27" s="8">
        <v>0</v>
      </c>
      <c r="E27" s="8">
        <v>0</v>
      </c>
      <c r="G27" s="12" t="s">
        <v>16</v>
      </c>
      <c r="H27" s="12" t="s">
        <v>17</v>
      </c>
      <c r="I27" s="18">
        <v>0</v>
      </c>
      <c r="J27" s="18">
        <v>0</v>
      </c>
      <c r="K27" s="18">
        <v>0</v>
      </c>
      <c r="Q27" s="11"/>
    </row>
    <row r="28" spans="1:17" x14ac:dyDescent="0.25">
      <c r="A28" s="12" t="s">
        <v>18</v>
      </c>
      <c r="B28" s="12" t="s">
        <v>19</v>
      </c>
      <c r="C28" s="19" t="s">
        <v>87</v>
      </c>
      <c r="D28" s="8">
        <v>0.2</v>
      </c>
      <c r="E28" s="19" t="s">
        <v>87</v>
      </c>
      <c r="G28" s="12" t="s">
        <v>18</v>
      </c>
      <c r="H28" s="12" t="s">
        <v>19</v>
      </c>
      <c r="I28" s="19" t="s">
        <v>87</v>
      </c>
      <c r="J28" s="19" t="s">
        <v>87</v>
      </c>
      <c r="K28" s="19" t="s">
        <v>87</v>
      </c>
      <c r="Q28" s="11"/>
    </row>
    <row r="29" spans="1:17" x14ac:dyDescent="0.25">
      <c r="A29" s="12" t="s">
        <v>22</v>
      </c>
      <c r="B29" s="12" t="s">
        <v>23</v>
      </c>
      <c r="C29" s="8">
        <v>72.5</v>
      </c>
      <c r="D29" s="8">
        <v>101.7</v>
      </c>
      <c r="E29" s="8">
        <v>114.6</v>
      </c>
      <c r="G29" s="12" t="s">
        <v>22</v>
      </c>
      <c r="H29" s="12" t="s">
        <v>23</v>
      </c>
      <c r="I29" s="18">
        <v>2998</v>
      </c>
      <c r="J29" s="18">
        <v>2708</v>
      </c>
      <c r="K29" s="18">
        <v>3218</v>
      </c>
      <c r="Q29" s="11"/>
    </row>
    <row r="30" spans="1:17" x14ac:dyDescent="0.25">
      <c r="A30" s="12" t="s">
        <v>24</v>
      </c>
      <c r="B30" s="12" t="s">
        <v>25</v>
      </c>
      <c r="C30" s="19" t="s">
        <v>87</v>
      </c>
      <c r="D30" s="19" t="s">
        <v>87</v>
      </c>
      <c r="E30" s="19" t="s">
        <v>87</v>
      </c>
      <c r="G30" s="12" t="s">
        <v>24</v>
      </c>
      <c r="H30" s="12" t="s">
        <v>25</v>
      </c>
      <c r="I30" s="19" t="s">
        <v>87</v>
      </c>
      <c r="J30" s="19" t="s">
        <v>87</v>
      </c>
      <c r="K30" s="19" t="s">
        <v>87</v>
      </c>
      <c r="Q30" s="11"/>
    </row>
    <row r="31" spans="1:17" x14ac:dyDescent="0.25">
      <c r="A31" s="12" t="s">
        <v>26</v>
      </c>
      <c r="B31" s="12" t="s">
        <v>27</v>
      </c>
      <c r="C31" s="19" t="s">
        <v>87</v>
      </c>
      <c r="D31" s="8">
        <v>413.6</v>
      </c>
      <c r="E31" s="8">
        <v>408.7</v>
      </c>
      <c r="G31" s="12" t="s">
        <v>26</v>
      </c>
      <c r="H31" s="12" t="s">
        <v>27</v>
      </c>
      <c r="I31" s="19" t="s">
        <v>87</v>
      </c>
      <c r="J31" s="18">
        <v>4420</v>
      </c>
      <c r="K31" s="18">
        <v>3838</v>
      </c>
      <c r="Q31" s="11"/>
    </row>
    <row r="32" spans="1:17" x14ac:dyDescent="0.25">
      <c r="A32" s="12" t="s">
        <v>28</v>
      </c>
      <c r="B32" s="12" t="s">
        <v>29</v>
      </c>
      <c r="C32" s="8">
        <v>-15.8</v>
      </c>
      <c r="D32" s="8">
        <v>14.8</v>
      </c>
      <c r="E32" s="8">
        <v>-13.9</v>
      </c>
      <c r="G32" s="12" t="s">
        <v>28</v>
      </c>
      <c r="H32" s="12" t="s">
        <v>29</v>
      </c>
      <c r="I32" s="18">
        <v>1003</v>
      </c>
      <c r="J32" s="18">
        <v>844</v>
      </c>
      <c r="K32" s="18">
        <v>717</v>
      </c>
      <c r="Q32" s="11"/>
    </row>
    <row r="33" spans="1:17" x14ac:dyDescent="0.25">
      <c r="A33" s="12" t="s">
        <v>30</v>
      </c>
      <c r="B33" s="12" t="s">
        <v>31</v>
      </c>
      <c r="C33" s="19" t="s">
        <v>87</v>
      </c>
      <c r="D33" s="8">
        <v>734.4</v>
      </c>
      <c r="E33" s="19" t="s">
        <v>87</v>
      </c>
      <c r="G33" s="12" t="s">
        <v>30</v>
      </c>
      <c r="H33" s="12" t="s">
        <v>31</v>
      </c>
      <c r="I33" s="19" t="s">
        <v>87</v>
      </c>
      <c r="J33" s="18">
        <v>11769</v>
      </c>
      <c r="K33" s="19" t="s">
        <v>87</v>
      </c>
      <c r="Q33" s="11"/>
    </row>
    <row r="34" spans="1:17" x14ac:dyDescent="0.25">
      <c r="A34" s="12" t="s">
        <v>34</v>
      </c>
      <c r="B34" s="12" t="s">
        <v>35</v>
      </c>
      <c r="C34" s="8">
        <v>329.8</v>
      </c>
      <c r="D34" s="8">
        <v>275.3</v>
      </c>
      <c r="E34" s="8">
        <v>316.89999999999998</v>
      </c>
      <c r="G34" s="12" t="s">
        <v>34</v>
      </c>
      <c r="H34" s="12" t="s">
        <v>35</v>
      </c>
      <c r="I34" s="18">
        <v>6220</v>
      </c>
      <c r="J34" s="18">
        <v>5640</v>
      </c>
      <c r="K34" s="18">
        <v>5550</v>
      </c>
      <c r="Q34" s="11"/>
    </row>
    <row r="35" spans="1:17" x14ac:dyDescent="0.25">
      <c r="A35" s="12" t="s">
        <v>36</v>
      </c>
      <c r="B35" s="12" t="s">
        <v>37</v>
      </c>
      <c r="C35" s="19" t="s">
        <v>87</v>
      </c>
      <c r="D35" s="19" t="s">
        <v>87</v>
      </c>
      <c r="E35" s="8">
        <v>73.7</v>
      </c>
      <c r="G35" s="12" t="s">
        <v>36</v>
      </c>
      <c r="H35" s="12" t="s">
        <v>37</v>
      </c>
      <c r="I35" s="19" t="s">
        <v>87</v>
      </c>
      <c r="J35" s="19" t="s">
        <v>87</v>
      </c>
      <c r="K35" s="18">
        <v>3152</v>
      </c>
      <c r="Q35" s="11"/>
    </row>
    <row r="36" spans="1:17" x14ac:dyDescent="0.25">
      <c r="A36" s="12" t="s">
        <v>38</v>
      </c>
      <c r="B36" s="12" t="s">
        <v>39</v>
      </c>
      <c r="C36" s="19" t="s">
        <v>87</v>
      </c>
      <c r="D36" s="8">
        <v>0.1</v>
      </c>
      <c r="E36" s="8">
        <v>0</v>
      </c>
      <c r="G36" s="12" t="s">
        <v>38</v>
      </c>
      <c r="H36" s="12" t="s">
        <v>39</v>
      </c>
      <c r="I36" s="19" t="s">
        <v>87</v>
      </c>
      <c r="J36" s="18">
        <v>14</v>
      </c>
      <c r="K36" s="18">
        <v>16</v>
      </c>
      <c r="Q36" s="11"/>
    </row>
    <row r="37" spans="1:17" x14ac:dyDescent="0.25">
      <c r="A37" s="12" t="s">
        <v>42</v>
      </c>
      <c r="B37" s="12" t="s">
        <v>43</v>
      </c>
      <c r="C37" s="8">
        <v>1576.9</v>
      </c>
      <c r="D37" s="8">
        <v>1838.7</v>
      </c>
      <c r="E37" s="8">
        <v>1544.7</v>
      </c>
      <c r="G37" s="12" t="s">
        <v>42</v>
      </c>
      <c r="H37" s="12" t="s">
        <v>43</v>
      </c>
      <c r="I37" s="18">
        <v>13548</v>
      </c>
      <c r="J37" s="18">
        <v>16837</v>
      </c>
      <c r="K37" s="18">
        <v>14341</v>
      </c>
      <c r="Q37" s="11"/>
    </row>
    <row r="38" spans="1:17" x14ac:dyDescent="0.25">
      <c r="A38" s="12" t="s">
        <v>46</v>
      </c>
      <c r="B38" s="12" t="s">
        <v>47</v>
      </c>
      <c r="C38" s="19" t="s">
        <v>87</v>
      </c>
      <c r="D38" s="19" t="s">
        <v>87</v>
      </c>
      <c r="E38" s="19" t="s">
        <v>87</v>
      </c>
      <c r="G38" s="12" t="s">
        <v>46</v>
      </c>
      <c r="H38" s="12" t="s">
        <v>47</v>
      </c>
      <c r="I38" s="19" t="s">
        <v>87</v>
      </c>
      <c r="J38" s="19" t="s">
        <v>87</v>
      </c>
      <c r="K38" s="19" t="s">
        <v>87</v>
      </c>
    </row>
    <row r="39" spans="1:17" x14ac:dyDescent="0.25">
      <c r="A39" s="12" t="s">
        <v>48</v>
      </c>
      <c r="B39" s="12" t="s">
        <v>49</v>
      </c>
      <c r="C39" s="19" t="s">
        <v>87</v>
      </c>
      <c r="D39" s="19" t="s">
        <v>87</v>
      </c>
      <c r="E39" s="19" t="s">
        <v>87</v>
      </c>
      <c r="G39" s="12" t="s">
        <v>48</v>
      </c>
      <c r="H39" s="12" t="s">
        <v>49</v>
      </c>
      <c r="I39" s="19" t="s">
        <v>87</v>
      </c>
      <c r="J39" s="19" t="s">
        <v>87</v>
      </c>
      <c r="K39" s="19" t="s">
        <v>87</v>
      </c>
    </row>
    <row r="40" spans="1:17" x14ac:dyDescent="0.25">
      <c r="A40" s="12" t="s">
        <v>50</v>
      </c>
      <c r="B40" s="12" t="s">
        <v>51</v>
      </c>
      <c r="C40" s="19" t="s">
        <v>87</v>
      </c>
      <c r="D40" s="19" t="s">
        <v>87</v>
      </c>
      <c r="E40" s="19" t="s">
        <v>87</v>
      </c>
      <c r="G40" s="12" t="s">
        <v>50</v>
      </c>
      <c r="H40" s="12" t="s">
        <v>51</v>
      </c>
      <c r="I40" s="18">
        <v>52</v>
      </c>
      <c r="J40" s="18">
        <v>514</v>
      </c>
      <c r="K40" s="18">
        <v>562</v>
      </c>
    </row>
    <row r="41" spans="1:17" x14ac:dyDescent="0.25">
      <c r="A41" s="12" t="s">
        <v>54</v>
      </c>
      <c r="B41" s="12" t="s">
        <v>55</v>
      </c>
      <c r="C41" s="19" t="s">
        <v>87</v>
      </c>
      <c r="D41" s="19" t="s">
        <v>87</v>
      </c>
      <c r="E41" s="19" t="s">
        <v>87</v>
      </c>
      <c r="G41" s="12" t="s">
        <v>54</v>
      </c>
      <c r="H41" s="12" t="s">
        <v>55</v>
      </c>
      <c r="I41" s="19" t="s">
        <v>87</v>
      </c>
      <c r="J41" s="19" t="s">
        <v>87</v>
      </c>
      <c r="K41" s="19" t="s">
        <v>87</v>
      </c>
    </row>
    <row r="42" spans="1:17" x14ac:dyDescent="0.25">
      <c r="A42" s="12" t="s">
        <v>60</v>
      </c>
      <c r="B42" s="12" t="s">
        <v>61</v>
      </c>
      <c r="C42" s="8">
        <v>8.1999999999999993</v>
      </c>
      <c r="D42" s="19" t="s">
        <v>87</v>
      </c>
      <c r="E42" s="8">
        <v>20.6</v>
      </c>
      <c r="G42" s="12" t="s">
        <v>60</v>
      </c>
      <c r="H42" s="12" t="s">
        <v>61</v>
      </c>
      <c r="I42" s="18">
        <v>297</v>
      </c>
      <c r="J42" s="19" t="s">
        <v>87</v>
      </c>
      <c r="K42" s="18">
        <v>450</v>
      </c>
    </row>
    <row r="43" spans="1:17" x14ac:dyDescent="0.25">
      <c r="A43" s="12" t="s">
        <v>64</v>
      </c>
      <c r="B43" s="12" t="s">
        <v>65</v>
      </c>
      <c r="C43" s="19" t="s">
        <v>87</v>
      </c>
      <c r="D43" s="19" t="s">
        <v>87</v>
      </c>
      <c r="E43" s="8">
        <v>0.4</v>
      </c>
      <c r="G43" s="12" t="s">
        <v>64</v>
      </c>
      <c r="H43" s="12" t="s">
        <v>65</v>
      </c>
      <c r="I43" s="18">
        <v>5</v>
      </c>
      <c r="J43" s="18">
        <v>6</v>
      </c>
      <c r="K43" s="18">
        <v>39</v>
      </c>
    </row>
    <row r="44" spans="1:17" x14ac:dyDescent="0.25">
      <c r="A44" s="12" t="s">
        <v>66</v>
      </c>
      <c r="B44" s="12" t="s">
        <v>67</v>
      </c>
      <c r="C44" s="8">
        <v>349.2</v>
      </c>
      <c r="D44" s="8">
        <v>315.60000000000002</v>
      </c>
      <c r="E44" s="8">
        <v>322.60000000000002</v>
      </c>
      <c r="G44" s="12" t="s">
        <v>66</v>
      </c>
      <c r="H44" s="12" t="s">
        <v>67</v>
      </c>
      <c r="I44" s="18">
        <v>8740</v>
      </c>
      <c r="J44" s="18">
        <v>9671</v>
      </c>
      <c r="K44" s="18">
        <v>9162</v>
      </c>
    </row>
    <row r="45" spans="1:17" x14ac:dyDescent="0.25">
      <c r="A45" s="12" t="s">
        <v>68</v>
      </c>
      <c r="B45" s="12" t="s">
        <v>69</v>
      </c>
      <c r="C45" s="8">
        <v>0.8</v>
      </c>
      <c r="D45" s="19" t="s">
        <v>87</v>
      </c>
      <c r="E45" s="19" t="s">
        <v>87</v>
      </c>
      <c r="G45" s="12" t="s">
        <v>68</v>
      </c>
      <c r="H45" s="12" t="s">
        <v>69</v>
      </c>
      <c r="I45" s="18">
        <v>45</v>
      </c>
      <c r="J45" s="18">
        <v>46</v>
      </c>
      <c r="K45" s="18">
        <v>47</v>
      </c>
    </row>
    <row r="46" spans="1:17" x14ac:dyDescent="0.25">
      <c r="A46" s="12" t="s">
        <v>70</v>
      </c>
      <c r="B46" s="12" t="s">
        <v>71</v>
      </c>
      <c r="C46" s="8">
        <v>0</v>
      </c>
      <c r="D46" s="8">
        <v>0</v>
      </c>
      <c r="E46" s="19" t="s">
        <v>87</v>
      </c>
      <c r="G46" s="12" t="s">
        <v>70</v>
      </c>
      <c r="H46" s="12" t="s">
        <v>71</v>
      </c>
      <c r="I46" s="18">
        <v>0</v>
      </c>
      <c r="J46" s="18">
        <v>0</v>
      </c>
      <c r="K46" s="19" t="s">
        <v>87</v>
      </c>
    </row>
    <row r="47" spans="1:17" x14ac:dyDescent="0.25">
      <c r="A47" s="9"/>
      <c r="B47" s="9"/>
      <c r="I47" s="9"/>
      <c r="J47" s="9"/>
      <c r="K47" s="9"/>
    </row>
    <row r="48" spans="1:17" x14ac:dyDescent="0.25">
      <c r="A48" s="9"/>
      <c r="B48" s="9"/>
      <c r="I48" s="9"/>
      <c r="J48" s="9"/>
      <c r="K48" s="9"/>
    </row>
    <row r="49" spans="1:11" x14ac:dyDescent="0.25">
      <c r="A49" s="16" t="s">
        <v>81</v>
      </c>
      <c r="B49" s="9"/>
      <c r="G49" s="16" t="s">
        <v>81</v>
      </c>
      <c r="I49" s="9"/>
      <c r="J49" s="9"/>
      <c r="K49" s="9"/>
    </row>
    <row r="50" spans="1:11" x14ac:dyDescent="0.25">
      <c r="A50" s="12" t="s">
        <v>20</v>
      </c>
      <c r="B50" s="12" t="s">
        <v>21</v>
      </c>
      <c r="C50" s="19" t="s">
        <v>87</v>
      </c>
      <c r="D50" s="19" t="s">
        <v>87</v>
      </c>
      <c r="E50" s="19" t="s">
        <v>87</v>
      </c>
      <c r="G50" s="12" t="s">
        <v>20</v>
      </c>
      <c r="H50" s="12" t="s">
        <v>21</v>
      </c>
      <c r="I50" s="19" t="s">
        <v>87</v>
      </c>
      <c r="J50" s="19" t="s">
        <v>87</v>
      </c>
      <c r="K50" s="19" t="s">
        <v>87</v>
      </c>
    </row>
    <row r="51" spans="1:11" x14ac:dyDescent="0.25">
      <c r="A51" s="12" t="s">
        <v>40</v>
      </c>
      <c r="B51" s="12" t="s">
        <v>41</v>
      </c>
      <c r="C51" s="19" t="s">
        <v>87</v>
      </c>
      <c r="D51" s="19" t="s">
        <v>87</v>
      </c>
      <c r="E51" s="19" t="s">
        <v>87</v>
      </c>
      <c r="G51" s="12" t="s">
        <v>40</v>
      </c>
      <c r="H51" s="12" t="s">
        <v>41</v>
      </c>
      <c r="I51" s="19" t="s">
        <v>87</v>
      </c>
      <c r="J51" s="19" t="s">
        <v>87</v>
      </c>
      <c r="K51" s="19" t="s">
        <v>87</v>
      </c>
    </row>
    <row r="52" spans="1:11" x14ac:dyDescent="0.25">
      <c r="A52" s="12" t="s">
        <v>44</v>
      </c>
      <c r="B52" s="12" t="s">
        <v>45</v>
      </c>
      <c r="C52" s="19" t="s">
        <v>87</v>
      </c>
      <c r="D52" s="19" t="s">
        <v>87</v>
      </c>
      <c r="E52" s="19" t="s">
        <v>87</v>
      </c>
      <c r="G52" s="12" t="s">
        <v>44</v>
      </c>
      <c r="H52" s="12" t="s">
        <v>45</v>
      </c>
      <c r="I52" s="19" t="s">
        <v>87</v>
      </c>
      <c r="J52" s="19" t="s">
        <v>87</v>
      </c>
      <c r="K52" s="19" t="s">
        <v>87</v>
      </c>
    </row>
    <row r="53" spans="1:11" x14ac:dyDescent="0.25">
      <c r="A53" s="12" t="s">
        <v>52</v>
      </c>
      <c r="B53" s="12" t="s">
        <v>53</v>
      </c>
      <c r="C53" s="19" t="s">
        <v>87</v>
      </c>
      <c r="D53" s="19" t="s">
        <v>87</v>
      </c>
      <c r="E53" s="19" t="s">
        <v>87</v>
      </c>
      <c r="G53" s="12" t="s">
        <v>52</v>
      </c>
      <c r="H53" s="12" t="s">
        <v>53</v>
      </c>
      <c r="I53" s="19" t="s">
        <v>87</v>
      </c>
      <c r="J53" s="19" t="s">
        <v>87</v>
      </c>
      <c r="K53" s="19" t="s">
        <v>87</v>
      </c>
    </row>
    <row r="54" spans="1:11" x14ac:dyDescent="0.25">
      <c r="A54" s="12" t="s">
        <v>74</v>
      </c>
      <c r="B54" s="12" t="s">
        <v>75</v>
      </c>
      <c r="C54" s="19" t="s">
        <v>87</v>
      </c>
      <c r="D54" s="8">
        <v>109.9</v>
      </c>
      <c r="E54" s="19" t="s">
        <v>87</v>
      </c>
      <c r="G54" s="12" t="s">
        <v>74</v>
      </c>
      <c r="H54" s="12" t="s">
        <v>75</v>
      </c>
      <c r="I54" s="19" t="s">
        <v>87</v>
      </c>
      <c r="J54" s="18">
        <v>5960</v>
      </c>
      <c r="K54" s="19" t="s">
        <v>87</v>
      </c>
    </row>
    <row r="55" spans="1:11" x14ac:dyDescent="0.25">
      <c r="A55" s="9"/>
      <c r="B55" s="9"/>
      <c r="I55" s="9"/>
      <c r="J55" s="9"/>
      <c r="K55" s="9"/>
    </row>
    <row r="56" spans="1:11" x14ac:dyDescent="0.25">
      <c r="A56" s="9"/>
      <c r="B56" s="9"/>
      <c r="I56" s="9"/>
      <c r="J56" s="9"/>
      <c r="K56" s="9"/>
    </row>
    <row r="57" spans="1:11" x14ac:dyDescent="0.25">
      <c r="A57" s="21" t="s">
        <v>88</v>
      </c>
      <c r="B57" s="9"/>
      <c r="I57" s="9"/>
      <c r="J57" s="9"/>
      <c r="K57" s="9"/>
    </row>
    <row r="58" spans="1:11" x14ac:dyDescent="0.25">
      <c r="A58" s="12" t="s">
        <v>32</v>
      </c>
      <c r="B58" s="12" t="s">
        <v>33</v>
      </c>
      <c r="C58" s="20">
        <v>5828.87</v>
      </c>
      <c r="D58" s="8">
        <v>5794.8</v>
      </c>
      <c r="E58" s="20">
        <v>5463.21</v>
      </c>
      <c r="G58" s="12" t="s">
        <v>32</v>
      </c>
      <c r="H58" s="12" t="s">
        <v>33</v>
      </c>
      <c r="I58" s="18">
        <v>766</v>
      </c>
      <c r="J58" s="18">
        <v>768</v>
      </c>
      <c r="K58" s="18">
        <v>717</v>
      </c>
    </row>
    <row r="59" spans="1:11" x14ac:dyDescent="0.25">
      <c r="A59" s="12" t="s">
        <v>72</v>
      </c>
      <c r="B59" s="12" t="s">
        <v>73</v>
      </c>
      <c r="C59" s="19"/>
      <c r="D59" s="19"/>
      <c r="E59" s="19"/>
      <c r="G59" s="12" t="s">
        <v>72</v>
      </c>
      <c r="H59" s="12" t="s">
        <v>73</v>
      </c>
      <c r="I59" s="19"/>
      <c r="J59" s="19"/>
      <c r="K59" s="18"/>
    </row>
  </sheetData>
  <sortState ref="Q10:AB44">
    <sortCondition ref="Q10"/>
  </sortState>
  <pageMargins left="0.7" right="0.7" top="0.75" bottom="0.75" header="0.3" footer="0.3"/>
  <pageSetup paperSize="9" scale="5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2:R61"/>
  <sheetViews>
    <sheetView topLeftCell="A7" workbookViewId="0">
      <selection activeCell="D24" sqref="D24"/>
    </sheetView>
  </sheetViews>
  <sheetFormatPr defaultRowHeight="15" x14ac:dyDescent="0.25"/>
  <cols>
    <col min="2" max="2" width="11.28515625" customWidth="1"/>
    <col min="4" max="9" width="9.140625" style="9"/>
  </cols>
  <sheetData>
    <row r="2" spans="1:18" x14ac:dyDescent="0.25">
      <c r="A2" s="246" t="s">
        <v>184</v>
      </c>
      <c r="B2" s="246" t="s">
        <v>4241</v>
      </c>
    </row>
    <row r="3" spans="1:18" x14ac:dyDescent="0.25">
      <c r="A3" s="49">
        <v>50.4</v>
      </c>
      <c r="B3" s="49"/>
    </row>
    <row r="4" spans="1:18" x14ac:dyDescent="0.25">
      <c r="A4" s="49">
        <v>77.34</v>
      </c>
      <c r="B4" s="49" t="s">
        <v>135</v>
      </c>
    </row>
    <row r="5" spans="1:18" x14ac:dyDescent="0.25">
      <c r="A5" s="49">
        <v>52.24</v>
      </c>
      <c r="B5" s="49" t="s">
        <v>135</v>
      </c>
    </row>
    <row r="6" spans="1:18" x14ac:dyDescent="0.25">
      <c r="A6" s="49">
        <v>52.1</v>
      </c>
      <c r="B6" s="49" t="s">
        <v>135</v>
      </c>
    </row>
    <row r="7" spans="1:18" x14ac:dyDescent="0.25">
      <c r="A7" s="49">
        <v>52.22</v>
      </c>
      <c r="B7" s="49" t="s">
        <v>135</v>
      </c>
    </row>
    <row r="9" spans="1:18" x14ac:dyDescent="0.25">
      <c r="R9" s="11"/>
    </row>
    <row r="10" spans="1:18" x14ac:dyDescent="0.25">
      <c r="A10" s="9" t="s">
        <v>137</v>
      </c>
      <c r="B10" s="9"/>
      <c r="C10" s="9"/>
      <c r="J10" s="9"/>
      <c r="K10" s="9"/>
      <c r="R10" s="11"/>
    </row>
    <row r="11" spans="1:18" x14ac:dyDescent="0.25">
      <c r="A11" s="27" t="s">
        <v>142</v>
      </c>
      <c r="B11" s="27" t="s">
        <v>3982</v>
      </c>
      <c r="C11" s="9"/>
      <c r="G11" s="26" t="s">
        <v>138</v>
      </c>
      <c r="J11" s="9"/>
      <c r="K11" s="9"/>
      <c r="R11" s="11"/>
    </row>
    <row r="12" spans="1:18" x14ac:dyDescent="0.25">
      <c r="A12" s="9"/>
      <c r="B12" s="9"/>
      <c r="C12" s="17" t="s">
        <v>85</v>
      </c>
      <c r="D12" s="17"/>
      <c r="E12" s="17"/>
      <c r="I12" s="17" t="s">
        <v>86</v>
      </c>
      <c r="J12" s="17"/>
      <c r="K12" s="17"/>
      <c r="R12" s="11"/>
    </row>
    <row r="13" spans="1:18" x14ac:dyDescent="0.25">
      <c r="A13" s="13" t="s">
        <v>78</v>
      </c>
      <c r="B13" s="9"/>
      <c r="C13" s="12" t="s">
        <v>82</v>
      </c>
      <c r="D13" s="12" t="s">
        <v>83</v>
      </c>
      <c r="E13" s="12" t="s">
        <v>84</v>
      </c>
      <c r="G13" s="13" t="s">
        <v>78</v>
      </c>
      <c r="I13" s="12" t="s">
        <v>82</v>
      </c>
      <c r="J13" s="12" t="s">
        <v>83</v>
      </c>
      <c r="K13" s="12" t="s">
        <v>84</v>
      </c>
      <c r="R13" s="11"/>
    </row>
    <row r="14" spans="1:18" x14ac:dyDescent="0.25">
      <c r="A14" s="12" t="s">
        <v>6</v>
      </c>
      <c r="B14" s="12" t="s">
        <v>7</v>
      </c>
      <c r="C14" s="8">
        <v>77.599999999999994</v>
      </c>
      <c r="D14" s="8">
        <v>40.5</v>
      </c>
      <c r="E14" s="8">
        <v>47.7</v>
      </c>
      <c r="G14" s="12" t="s">
        <v>6</v>
      </c>
      <c r="H14" s="12" t="s">
        <v>7</v>
      </c>
      <c r="I14" s="18">
        <v>441</v>
      </c>
      <c r="J14" s="18">
        <v>385</v>
      </c>
      <c r="K14" s="18">
        <v>589</v>
      </c>
      <c r="R14" s="11"/>
    </row>
    <row r="15" spans="1:18" x14ac:dyDescent="0.25">
      <c r="A15" s="12" t="s">
        <v>8</v>
      </c>
      <c r="B15" s="12" t="s">
        <v>9</v>
      </c>
      <c r="C15" s="8">
        <v>1041.4000000000001</v>
      </c>
      <c r="D15" s="8">
        <v>650.5</v>
      </c>
      <c r="E15" s="8">
        <v>811.2</v>
      </c>
      <c r="G15" s="12" t="s">
        <v>8</v>
      </c>
      <c r="H15" s="12" t="s">
        <v>9</v>
      </c>
      <c r="I15" s="18">
        <v>5004</v>
      </c>
      <c r="J15" s="18">
        <v>4082</v>
      </c>
      <c r="K15" s="18">
        <v>3937</v>
      </c>
      <c r="R15" s="11"/>
    </row>
    <row r="16" spans="1:18" x14ac:dyDescent="0.25">
      <c r="A16" s="12" t="s">
        <v>56</v>
      </c>
      <c r="B16" s="12" t="s">
        <v>57</v>
      </c>
      <c r="C16" s="19" t="s">
        <v>87</v>
      </c>
      <c r="D16" s="19" t="s">
        <v>87</v>
      </c>
      <c r="E16" s="19" t="s">
        <v>87</v>
      </c>
      <c r="G16" s="12" t="s">
        <v>56</v>
      </c>
      <c r="H16" s="12" t="s">
        <v>57</v>
      </c>
      <c r="I16" s="18">
        <v>9179</v>
      </c>
      <c r="J16" s="18">
        <v>10556</v>
      </c>
      <c r="K16" s="18">
        <v>10536</v>
      </c>
      <c r="R16" s="11"/>
    </row>
    <row r="17" spans="1:18" x14ac:dyDescent="0.25">
      <c r="A17" s="12" t="s">
        <v>58</v>
      </c>
      <c r="B17" s="12" t="s">
        <v>59</v>
      </c>
      <c r="C17" s="8">
        <v>0</v>
      </c>
      <c r="D17" s="19" t="s">
        <v>87</v>
      </c>
      <c r="E17" s="19" t="s">
        <v>87</v>
      </c>
      <c r="G17" s="12" t="s">
        <v>58</v>
      </c>
      <c r="H17" s="12" t="s">
        <v>59</v>
      </c>
      <c r="I17" s="18">
        <v>0</v>
      </c>
      <c r="J17" s="18">
        <v>0</v>
      </c>
      <c r="K17" s="18">
        <v>1</v>
      </c>
      <c r="R17" s="11"/>
    </row>
    <row r="18" spans="1:18" x14ac:dyDescent="0.25">
      <c r="A18" s="9"/>
      <c r="B18" s="9"/>
      <c r="C18" s="9"/>
      <c r="J18" s="9"/>
      <c r="K18" s="9"/>
      <c r="R18" s="11"/>
    </row>
    <row r="19" spans="1:18" x14ac:dyDescent="0.25">
      <c r="A19" s="9"/>
      <c r="B19" s="9"/>
      <c r="C19" s="17" t="s">
        <v>85</v>
      </c>
      <c r="D19" s="17"/>
      <c r="E19" s="17"/>
      <c r="I19" s="17" t="s">
        <v>86</v>
      </c>
      <c r="J19" s="17"/>
      <c r="K19" s="17"/>
      <c r="R19" s="11"/>
    </row>
    <row r="20" spans="1:18" x14ac:dyDescent="0.25">
      <c r="A20" s="14" t="s">
        <v>79</v>
      </c>
      <c r="B20" s="9"/>
      <c r="C20" s="12" t="s">
        <v>82</v>
      </c>
      <c r="D20" s="12" t="s">
        <v>83</v>
      </c>
      <c r="E20" s="12" t="s">
        <v>84</v>
      </c>
      <c r="G20" s="14" t="s">
        <v>79</v>
      </c>
      <c r="I20" s="12" t="s">
        <v>82</v>
      </c>
      <c r="J20" s="12" t="s">
        <v>83</v>
      </c>
      <c r="K20" s="12" t="s">
        <v>84</v>
      </c>
      <c r="R20" s="11"/>
    </row>
    <row r="21" spans="1:18" x14ac:dyDescent="0.25">
      <c r="A21" s="12" t="s">
        <v>10</v>
      </c>
      <c r="B21" s="12" t="s">
        <v>11</v>
      </c>
      <c r="C21" s="8">
        <v>0.7</v>
      </c>
      <c r="D21" s="8">
        <v>1.5</v>
      </c>
      <c r="E21" s="8">
        <v>1.3</v>
      </c>
      <c r="G21" s="12" t="s">
        <v>10</v>
      </c>
      <c r="H21" s="12" t="s">
        <v>11</v>
      </c>
      <c r="I21" s="18">
        <v>46</v>
      </c>
      <c r="J21" s="18">
        <v>49</v>
      </c>
      <c r="K21" s="18">
        <v>45</v>
      </c>
      <c r="R21" s="11"/>
    </row>
    <row r="22" spans="1:18" x14ac:dyDescent="0.25">
      <c r="A22" s="12" t="s">
        <v>12</v>
      </c>
      <c r="B22" s="12" t="s">
        <v>13</v>
      </c>
      <c r="C22" s="8">
        <v>245.7</v>
      </c>
      <c r="D22" s="8">
        <v>98.5</v>
      </c>
      <c r="E22" s="8">
        <v>102.1</v>
      </c>
      <c r="G22" s="12" t="s">
        <v>12</v>
      </c>
      <c r="H22" s="12" t="s">
        <v>13</v>
      </c>
      <c r="I22" s="19" t="s">
        <v>87</v>
      </c>
      <c r="J22" s="19" t="s">
        <v>87</v>
      </c>
      <c r="K22" s="18">
        <v>1677</v>
      </c>
      <c r="R22" s="11"/>
    </row>
    <row r="23" spans="1:18" x14ac:dyDescent="0.25">
      <c r="A23" s="12" t="s">
        <v>14</v>
      </c>
      <c r="B23" s="12" t="s">
        <v>15</v>
      </c>
      <c r="C23" s="8">
        <v>0</v>
      </c>
      <c r="D23" s="8">
        <v>0</v>
      </c>
      <c r="E23" s="8">
        <v>0</v>
      </c>
      <c r="G23" s="12" t="s">
        <v>14</v>
      </c>
      <c r="H23" s="12" t="s">
        <v>15</v>
      </c>
      <c r="I23" s="18">
        <v>0</v>
      </c>
      <c r="J23" s="18">
        <v>0</v>
      </c>
      <c r="K23" s="18">
        <v>0</v>
      </c>
      <c r="R23" s="11"/>
    </row>
    <row r="24" spans="1:18" x14ac:dyDescent="0.25">
      <c r="A24" s="12" t="s">
        <v>62</v>
      </c>
      <c r="B24" s="12" t="s">
        <v>63</v>
      </c>
      <c r="C24" s="19" t="s">
        <v>87</v>
      </c>
      <c r="D24" s="8">
        <v>0</v>
      </c>
      <c r="E24" s="8">
        <v>0</v>
      </c>
      <c r="G24" s="12" t="s">
        <v>62</v>
      </c>
      <c r="H24" s="12" t="s">
        <v>63</v>
      </c>
      <c r="I24" s="19" t="s">
        <v>87</v>
      </c>
      <c r="J24" s="18">
        <v>0</v>
      </c>
      <c r="K24" s="18">
        <v>0</v>
      </c>
      <c r="R24" s="11"/>
    </row>
    <row r="25" spans="1:18" x14ac:dyDescent="0.25">
      <c r="A25" s="12" t="s">
        <v>76</v>
      </c>
      <c r="B25" s="12" t="s">
        <v>77</v>
      </c>
      <c r="C25" s="8">
        <v>23.9</v>
      </c>
      <c r="D25" s="8">
        <v>16.2</v>
      </c>
      <c r="E25" s="8">
        <v>46.3</v>
      </c>
      <c r="G25" s="12" t="s">
        <v>76</v>
      </c>
      <c r="H25" s="12" t="s">
        <v>77</v>
      </c>
      <c r="I25" s="18">
        <v>305</v>
      </c>
      <c r="J25" s="18">
        <v>339</v>
      </c>
      <c r="K25" s="18">
        <v>357</v>
      </c>
      <c r="R25" s="11"/>
    </row>
    <row r="26" spans="1:18" x14ac:dyDescent="0.25">
      <c r="A26" s="9"/>
      <c r="B26" s="9"/>
      <c r="C26" s="9"/>
      <c r="J26" s="9"/>
      <c r="K26" s="9"/>
      <c r="R26" s="11"/>
    </row>
    <row r="27" spans="1:18" x14ac:dyDescent="0.25">
      <c r="A27" s="9"/>
      <c r="B27" s="9"/>
      <c r="C27" s="9"/>
      <c r="J27" s="9"/>
      <c r="K27" s="9"/>
      <c r="R27" s="11"/>
    </row>
    <row r="28" spans="1:18" x14ac:dyDescent="0.25">
      <c r="A28" s="15" t="s">
        <v>80</v>
      </c>
      <c r="B28" s="9"/>
      <c r="C28" s="9"/>
      <c r="G28" s="15" t="s">
        <v>80</v>
      </c>
      <c r="J28" s="9"/>
      <c r="K28" s="9"/>
      <c r="R28" s="11"/>
    </row>
    <row r="29" spans="1:18" x14ac:dyDescent="0.25">
      <c r="A29" s="12" t="s">
        <v>16</v>
      </c>
      <c r="B29" s="12" t="s">
        <v>17</v>
      </c>
      <c r="C29" s="8">
        <v>10</v>
      </c>
      <c r="D29" s="8">
        <v>9.6</v>
      </c>
      <c r="E29" s="8">
        <v>9.5</v>
      </c>
      <c r="G29" s="12" t="s">
        <v>16</v>
      </c>
      <c r="H29" s="12" t="s">
        <v>17</v>
      </c>
      <c r="I29" s="18">
        <v>177</v>
      </c>
      <c r="J29" s="18">
        <v>163</v>
      </c>
      <c r="K29" s="18">
        <v>154</v>
      </c>
      <c r="R29" s="11"/>
    </row>
    <row r="30" spans="1:18" x14ac:dyDescent="0.25">
      <c r="A30" s="12" t="s">
        <v>18</v>
      </c>
      <c r="B30" s="12" t="s">
        <v>19</v>
      </c>
      <c r="C30" s="8">
        <v>16.899999999999999</v>
      </c>
      <c r="D30" s="8">
        <v>13.3</v>
      </c>
      <c r="E30" s="8">
        <v>11.1</v>
      </c>
      <c r="G30" s="12" t="s">
        <v>18</v>
      </c>
      <c r="H30" s="12" t="s">
        <v>19</v>
      </c>
      <c r="I30" s="18">
        <v>1134</v>
      </c>
      <c r="J30" s="18">
        <v>1095</v>
      </c>
      <c r="K30" s="18">
        <v>1058</v>
      </c>
      <c r="R30" s="11"/>
    </row>
    <row r="31" spans="1:18" x14ac:dyDescent="0.25">
      <c r="A31" s="12" t="s">
        <v>22</v>
      </c>
      <c r="B31" s="12" t="s">
        <v>23</v>
      </c>
      <c r="C31" s="8">
        <v>0</v>
      </c>
      <c r="D31" s="8">
        <v>0</v>
      </c>
      <c r="E31" s="8">
        <v>0</v>
      </c>
      <c r="G31" s="12" t="s">
        <v>22</v>
      </c>
      <c r="H31" s="12" t="s">
        <v>23</v>
      </c>
      <c r="I31" s="18">
        <v>0</v>
      </c>
      <c r="J31" s="18">
        <v>0</v>
      </c>
      <c r="K31" s="18">
        <v>0</v>
      </c>
      <c r="R31" s="11"/>
    </row>
    <row r="32" spans="1:18" x14ac:dyDescent="0.25">
      <c r="A32" s="12" t="s">
        <v>24</v>
      </c>
      <c r="B32" s="12" t="s">
        <v>25</v>
      </c>
      <c r="C32" s="19" t="s">
        <v>87</v>
      </c>
      <c r="D32" s="19" t="s">
        <v>87</v>
      </c>
      <c r="E32" s="19" t="s">
        <v>87</v>
      </c>
      <c r="G32" s="12" t="s">
        <v>24</v>
      </c>
      <c r="H32" s="12" t="s">
        <v>25</v>
      </c>
      <c r="I32" s="19" t="s">
        <v>87</v>
      </c>
      <c r="J32" s="19" t="s">
        <v>87</v>
      </c>
      <c r="K32" s="19" t="s">
        <v>87</v>
      </c>
      <c r="R32" s="11"/>
    </row>
    <row r="33" spans="1:18" x14ac:dyDescent="0.25">
      <c r="A33" s="12" t="s">
        <v>26</v>
      </c>
      <c r="B33" s="12" t="s">
        <v>27</v>
      </c>
      <c r="C33" s="8">
        <v>2.8</v>
      </c>
      <c r="D33" s="19" t="s">
        <v>87</v>
      </c>
      <c r="E33" s="8">
        <v>2.6</v>
      </c>
      <c r="G33" s="12" t="s">
        <v>26</v>
      </c>
      <c r="H33" s="12" t="s">
        <v>27</v>
      </c>
      <c r="I33" s="18">
        <v>24</v>
      </c>
      <c r="J33" s="19" t="s">
        <v>87</v>
      </c>
      <c r="K33" s="18">
        <v>31</v>
      </c>
      <c r="R33" s="11"/>
    </row>
    <row r="34" spans="1:18" x14ac:dyDescent="0.25">
      <c r="A34" s="12" t="s">
        <v>28</v>
      </c>
      <c r="B34" s="12" t="s">
        <v>29</v>
      </c>
      <c r="C34" s="8">
        <v>0</v>
      </c>
      <c r="D34" s="8">
        <v>0</v>
      </c>
      <c r="E34" s="8">
        <v>0</v>
      </c>
      <c r="G34" s="12" t="s">
        <v>28</v>
      </c>
      <c r="H34" s="12" t="s">
        <v>29</v>
      </c>
      <c r="I34" s="18">
        <v>0</v>
      </c>
      <c r="J34" s="18">
        <v>0</v>
      </c>
      <c r="K34" s="18">
        <v>0</v>
      </c>
      <c r="R34" s="11"/>
    </row>
    <row r="35" spans="1:18" x14ac:dyDescent="0.25">
      <c r="A35" s="12" t="s">
        <v>30</v>
      </c>
      <c r="B35" s="12" t="s">
        <v>31</v>
      </c>
      <c r="C35" s="19" t="s">
        <v>87</v>
      </c>
      <c r="D35" s="8">
        <v>0</v>
      </c>
      <c r="E35" s="19" t="s">
        <v>87</v>
      </c>
      <c r="G35" s="12" t="s">
        <v>30</v>
      </c>
      <c r="H35" s="12" t="s">
        <v>31</v>
      </c>
      <c r="I35" s="19" t="s">
        <v>87</v>
      </c>
      <c r="J35" s="18">
        <v>0</v>
      </c>
      <c r="K35" s="19" t="s">
        <v>87</v>
      </c>
      <c r="R35" s="11"/>
    </row>
    <row r="36" spans="1:18" x14ac:dyDescent="0.25">
      <c r="A36" s="12" t="s">
        <v>34</v>
      </c>
      <c r="B36" s="12" t="s">
        <v>35</v>
      </c>
      <c r="C36" s="19" t="s">
        <v>87</v>
      </c>
      <c r="D36" s="8">
        <v>1.7</v>
      </c>
      <c r="E36" s="19" t="s">
        <v>87</v>
      </c>
      <c r="G36" s="12" t="s">
        <v>34</v>
      </c>
      <c r="H36" s="12" t="s">
        <v>35</v>
      </c>
      <c r="I36" s="19" t="s">
        <v>87</v>
      </c>
      <c r="J36" s="18">
        <v>38</v>
      </c>
      <c r="K36" s="19" t="s">
        <v>87</v>
      </c>
      <c r="R36" s="11"/>
    </row>
    <row r="37" spans="1:18" x14ac:dyDescent="0.25">
      <c r="A37" s="12" t="s">
        <v>36</v>
      </c>
      <c r="B37" s="12" t="s">
        <v>37</v>
      </c>
      <c r="C37" s="19" t="s">
        <v>87</v>
      </c>
      <c r="D37" s="19" t="s">
        <v>87</v>
      </c>
      <c r="E37" s="19" t="s">
        <v>87</v>
      </c>
      <c r="G37" s="12" t="s">
        <v>36</v>
      </c>
      <c r="H37" s="12" t="s">
        <v>37</v>
      </c>
      <c r="I37" s="19" t="s">
        <v>87</v>
      </c>
      <c r="J37" s="19" t="s">
        <v>87</v>
      </c>
      <c r="K37" s="19" t="s">
        <v>87</v>
      </c>
      <c r="R37" s="11"/>
    </row>
    <row r="38" spans="1:18" x14ac:dyDescent="0.25">
      <c r="A38" s="12" t="s">
        <v>38</v>
      </c>
      <c r="B38" s="12" t="s">
        <v>39</v>
      </c>
      <c r="C38" s="8">
        <v>3</v>
      </c>
      <c r="D38" s="8">
        <v>0.1</v>
      </c>
      <c r="E38" s="8">
        <v>-0.8</v>
      </c>
      <c r="G38" s="12" t="s">
        <v>38</v>
      </c>
      <c r="H38" s="12" t="s">
        <v>39</v>
      </c>
      <c r="I38" s="18">
        <v>219</v>
      </c>
      <c r="J38" s="18">
        <v>297</v>
      </c>
      <c r="K38" s="18">
        <v>260</v>
      </c>
      <c r="R38" s="11"/>
    </row>
    <row r="39" spans="1:18" x14ac:dyDescent="0.25">
      <c r="A39" s="12" t="s">
        <v>42</v>
      </c>
      <c r="B39" s="12" t="s">
        <v>43</v>
      </c>
      <c r="C39" s="8">
        <v>20.399999999999999</v>
      </c>
      <c r="D39" s="8">
        <v>16.8</v>
      </c>
      <c r="E39" s="8">
        <v>24</v>
      </c>
      <c r="G39" s="12" t="s">
        <v>42</v>
      </c>
      <c r="H39" s="12" t="s">
        <v>43</v>
      </c>
      <c r="I39" s="18">
        <v>615</v>
      </c>
      <c r="J39" s="18">
        <v>558</v>
      </c>
      <c r="K39" s="18">
        <v>591</v>
      </c>
      <c r="R39" s="11"/>
    </row>
    <row r="40" spans="1:18" x14ac:dyDescent="0.25">
      <c r="A40" s="12" t="s">
        <v>46</v>
      </c>
      <c r="B40" s="12" t="s">
        <v>47</v>
      </c>
      <c r="C40" s="19" t="s">
        <v>87</v>
      </c>
      <c r="D40" s="19" t="s">
        <v>87</v>
      </c>
      <c r="E40" s="19" t="s">
        <v>87</v>
      </c>
      <c r="G40" s="12" t="s">
        <v>46</v>
      </c>
      <c r="H40" s="12" t="s">
        <v>47</v>
      </c>
      <c r="I40" s="19" t="s">
        <v>87</v>
      </c>
      <c r="J40" s="19" t="s">
        <v>87</v>
      </c>
      <c r="K40" s="19" t="s">
        <v>87</v>
      </c>
      <c r="R40" s="11"/>
    </row>
    <row r="41" spans="1:18" x14ac:dyDescent="0.25">
      <c r="A41" s="12" t="s">
        <v>48</v>
      </c>
      <c r="B41" s="12" t="s">
        <v>49</v>
      </c>
      <c r="C41" s="19" t="s">
        <v>87</v>
      </c>
      <c r="D41" s="19" t="s">
        <v>87</v>
      </c>
      <c r="E41" s="19" t="s">
        <v>87</v>
      </c>
      <c r="G41" s="12" t="s">
        <v>48</v>
      </c>
      <c r="H41" s="12" t="s">
        <v>49</v>
      </c>
      <c r="I41" s="19" t="s">
        <v>87</v>
      </c>
      <c r="J41" s="19" t="s">
        <v>87</v>
      </c>
      <c r="K41" s="19" t="s">
        <v>87</v>
      </c>
      <c r="R41" s="11"/>
    </row>
    <row r="42" spans="1:18" x14ac:dyDescent="0.25">
      <c r="A42" s="12" t="s">
        <v>50</v>
      </c>
      <c r="B42" s="12" t="s">
        <v>51</v>
      </c>
      <c r="C42" s="19" t="s">
        <v>87</v>
      </c>
      <c r="D42" s="19" t="s">
        <v>87</v>
      </c>
      <c r="E42" s="8">
        <v>0.5</v>
      </c>
      <c r="G42" s="12" t="s">
        <v>50</v>
      </c>
      <c r="H42" s="12" t="s">
        <v>51</v>
      </c>
      <c r="I42" s="18">
        <v>15</v>
      </c>
      <c r="J42" s="18">
        <v>22</v>
      </c>
      <c r="K42" s="18">
        <v>45</v>
      </c>
      <c r="R42" s="11"/>
    </row>
    <row r="43" spans="1:18" x14ac:dyDescent="0.25">
      <c r="A43" s="12" t="s">
        <v>54</v>
      </c>
      <c r="B43" s="12" t="s">
        <v>55</v>
      </c>
      <c r="C43" s="19" t="s">
        <v>87</v>
      </c>
      <c r="D43" s="19" t="s">
        <v>87</v>
      </c>
      <c r="E43" s="19" t="s">
        <v>87</v>
      </c>
      <c r="G43" s="12" t="s">
        <v>54</v>
      </c>
      <c r="H43" s="12" t="s">
        <v>55</v>
      </c>
      <c r="I43" s="19" t="s">
        <v>87</v>
      </c>
      <c r="J43" s="19" t="s">
        <v>87</v>
      </c>
      <c r="K43" s="19" t="s">
        <v>87</v>
      </c>
      <c r="R43" s="11"/>
    </row>
    <row r="44" spans="1:18" x14ac:dyDescent="0.25">
      <c r="A44" s="12" t="s">
        <v>60</v>
      </c>
      <c r="B44" s="12" t="s">
        <v>61</v>
      </c>
      <c r="C44" s="19" t="s">
        <v>87</v>
      </c>
      <c r="D44" s="8">
        <v>32.299999999999997</v>
      </c>
      <c r="E44" s="19" t="s">
        <v>87</v>
      </c>
      <c r="G44" s="12" t="s">
        <v>60</v>
      </c>
      <c r="H44" s="12" t="s">
        <v>61</v>
      </c>
      <c r="I44" s="19" t="s">
        <v>87</v>
      </c>
      <c r="J44" s="18">
        <v>723</v>
      </c>
      <c r="K44" s="19" t="s">
        <v>87</v>
      </c>
    </row>
    <row r="45" spans="1:18" x14ac:dyDescent="0.25">
      <c r="A45" s="12" t="s">
        <v>64</v>
      </c>
      <c r="B45" s="12" t="s">
        <v>65</v>
      </c>
      <c r="C45" s="8">
        <v>43.9</v>
      </c>
      <c r="D45" s="8">
        <v>42.3</v>
      </c>
      <c r="E45" s="8">
        <v>41</v>
      </c>
      <c r="G45" s="12" t="s">
        <v>64</v>
      </c>
      <c r="H45" s="12" t="s">
        <v>65</v>
      </c>
      <c r="I45" s="18">
        <v>2104</v>
      </c>
      <c r="J45" s="18">
        <v>2133</v>
      </c>
      <c r="K45" s="18">
        <v>2134</v>
      </c>
    </row>
    <row r="46" spans="1:18" x14ac:dyDescent="0.25">
      <c r="A46" s="12" t="s">
        <v>66</v>
      </c>
      <c r="B46" s="12" t="s">
        <v>67</v>
      </c>
      <c r="C46" s="8">
        <v>4.9000000000000004</v>
      </c>
      <c r="D46" s="8">
        <v>4</v>
      </c>
      <c r="E46" s="8">
        <v>6.3</v>
      </c>
      <c r="G46" s="12" t="s">
        <v>66</v>
      </c>
      <c r="H46" s="12" t="s">
        <v>67</v>
      </c>
      <c r="I46" s="18">
        <v>149</v>
      </c>
      <c r="J46" s="18">
        <v>161</v>
      </c>
      <c r="K46" s="18">
        <v>170</v>
      </c>
    </row>
    <row r="47" spans="1:18" x14ac:dyDescent="0.25">
      <c r="A47" s="12" t="s">
        <v>68</v>
      </c>
      <c r="B47" s="12" t="s">
        <v>69</v>
      </c>
      <c r="C47" s="19" t="s">
        <v>87</v>
      </c>
      <c r="D47" s="19" t="s">
        <v>87</v>
      </c>
      <c r="E47" s="19" t="s">
        <v>87</v>
      </c>
      <c r="G47" s="12" t="s">
        <v>68</v>
      </c>
      <c r="H47" s="12" t="s">
        <v>69</v>
      </c>
      <c r="I47" s="19" t="s">
        <v>87</v>
      </c>
      <c r="J47" s="19" t="s">
        <v>87</v>
      </c>
      <c r="K47" s="19" t="s">
        <v>87</v>
      </c>
    </row>
    <row r="48" spans="1:18" x14ac:dyDescent="0.25">
      <c r="A48" s="12" t="s">
        <v>70</v>
      </c>
      <c r="B48" s="12" t="s">
        <v>71</v>
      </c>
      <c r="C48" s="8">
        <v>9.9</v>
      </c>
      <c r="D48" s="19" t="s">
        <v>87</v>
      </c>
      <c r="E48" s="19" t="s">
        <v>87</v>
      </c>
      <c r="G48" s="12" t="s">
        <v>70</v>
      </c>
      <c r="H48" s="12" t="s">
        <v>71</v>
      </c>
      <c r="I48" s="18">
        <v>573</v>
      </c>
      <c r="J48" s="19" t="s">
        <v>87</v>
      </c>
      <c r="K48" s="19" t="s">
        <v>87</v>
      </c>
    </row>
    <row r="49" spans="1:11" x14ac:dyDescent="0.25">
      <c r="A49" s="9"/>
      <c r="B49" s="9"/>
      <c r="C49" s="9"/>
      <c r="J49" s="9"/>
      <c r="K49" s="9"/>
    </row>
    <row r="50" spans="1:11" x14ac:dyDescent="0.25">
      <c r="A50" s="9"/>
      <c r="B50" s="9"/>
      <c r="C50" s="9"/>
      <c r="J50" s="9"/>
      <c r="K50" s="9"/>
    </row>
    <row r="51" spans="1:11" x14ac:dyDescent="0.25">
      <c r="A51" s="16" t="s">
        <v>81</v>
      </c>
      <c r="B51" s="9"/>
      <c r="C51" s="9"/>
      <c r="G51" s="16" t="s">
        <v>81</v>
      </c>
      <c r="J51" s="9"/>
      <c r="K51" s="9"/>
    </row>
    <row r="52" spans="1:11" x14ac:dyDescent="0.25">
      <c r="A52" s="12" t="s">
        <v>20</v>
      </c>
      <c r="B52" s="12" t="s">
        <v>21</v>
      </c>
      <c r="C52" s="19" t="s">
        <v>87</v>
      </c>
      <c r="D52" s="19" t="s">
        <v>87</v>
      </c>
      <c r="E52" s="19" t="s">
        <v>87</v>
      </c>
      <c r="G52" s="12" t="s">
        <v>20</v>
      </c>
      <c r="H52" s="12" t="s">
        <v>21</v>
      </c>
      <c r="I52" s="19" t="s">
        <v>87</v>
      </c>
      <c r="J52" s="19" t="s">
        <v>87</v>
      </c>
      <c r="K52" s="19" t="s">
        <v>87</v>
      </c>
    </row>
    <row r="53" spans="1:11" x14ac:dyDescent="0.25">
      <c r="A53" s="12" t="s">
        <v>40</v>
      </c>
      <c r="B53" s="12" t="s">
        <v>41</v>
      </c>
      <c r="C53" s="19" t="s">
        <v>87</v>
      </c>
      <c r="D53" s="19" t="s">
        <v>87</v>
      </c>
      <c r="E53" s="19" t="s">
        <v>87</v>
      </c>
      <c r="G53" s="12" t="s">
        <v>40</v>
      </c>
      <c r="H53" s="12" t="s">
        <v>41</v>
      </c>
      <c r="I53" s="19" t="s">
        <v>87</v>
      </c>
      <c r="J53" s="19" t="s">
        <v>87</v>
      </c>
      <c r="K53" s="19" t="s">
        <v>87</v>
      </c>
    </row>
    <row r="54" spans="1:11" x14ac:dyDescent="0.25">
      <c r="A54" s="12" t="s">
        <v>44</v>
      </c>
      <c r="B54" s="12" t="s">
        <v>45</v>
      </c>
      <c r="C54" s="19" t="s">
        <v>87</v>
      </c>
      <c r="D54" s="19" t="s">
        <v>87</v>
      </c>
      <c r="E54" s="19" t="s">
        <v>87</v>
      </c>
      <c r="G54" s="12" t="s">
        <v>44</v>
      </c>
      <c r="H54" s="12" t="s">
        <v>45</v>
      </c>
      <c r="I54" s="19" t="s">
        <v>87</v>
      </c>
      <c r="J54" s="19" t="s">
        <v>87</v>
      </c>
      <c r="K54" s="19" t="s">
        <v>87</v>
      </c>
    </row>
    <row r="55" spans="1:11" x14ac:dyDescent="0.25">
      <c r="A55" s="12" t="s">
        <v>52</v>
      </c>
      <c r="B55" s="12" t="s">
        <v>53</v>
      </c>
      <c r="C55" s="19" t="s">
        <v>87</v>
      </c>
      <c r="D55" s="19" t="s">
        <v>87</v>
      </c>
      <c r="E55" s="19" t="s">
        <v>87</v>
      </c>
      <c r="G55" s="12" t="s">
        <v>52</v>
      </c>
      <c r="H55" s="12" t="s">
        <v>53</v>
      </c>
      <c r="I55" s="19" t="s">
        <v>87</v>
      </c>
      <c r="J55" s="19" t="s">
        <v>87</v>
      </c>
      <c r="K55" s="19" t="s">
        <v>87</v>
      </c>
    </row>
    <row r="56" spans="1:11" x14ac:dyDescent="0.25">
      <c r="A56" s="12" t="s">
        <v>74</v>
      </c>
      <c r="B56" s="12" t="s">
        <v>75</v>
      </c>
      <c r="C56" s="19" t="s">
        <v>87</v>
      </c>
      <c r="D56" s="8">
        <v>0</v>
      </c>
      <c r="E56" s="19" t="s">
        <v>87</v>
      </c>
      <c r="G56" s="12" t="s">
        <v>74</v>
      </c>
      <c r="H56" s="12" t="s">
        <v>75</v>
      </c>
      <c r="I56" s="19" t="s">
        <v>87</v>
      </c>
      <c r="J56" s="18">
        <v>0</v>
      </c>
      <c r="K56" s="19" t="s">
        <v>87</v>
      </c>
    </row>
    <row r="57" spans="1:11" x14ac:dyDescent="0.25">
      <c r="A57" s="9"/>
      <c r="B57" s="9"/>
      <c r="C57" s="9"/>
      <c r="J57" s="9"/>
      <c r="K57" s="9"/>
    </row>
    <row r="58" spans="1:11" x14ac:dyDescent="0.25">
      <c r="A58" s="9"/>
      <c r="B58" s="9"/>
      <c r="C58" s="9"/>
      <c r="J58" s="9"/>
      <c r="K58" s="9"/>
    </row>
    <row r="59" spans="1:11" x14ac:dyDescent="0.25">
      <c r="A59" s="21" t="s">
        <v>88</v>
      </c>
      <c r="B59" s="9"/>
      <c r="C59" s="9"/>
      <c r="J59" s="9"/>
      <c r="K59" s="9"/>
    </row>
    <row r="60" spans="1:11" x14ac:dyDescent="0.25">
      <c r="A60" s="12" t="s">
        <v>32</v>
      </c>
      <c r="B60" s="12" t="s">
        <v>33</v>
      </c>
      <c r="C60" s="20">
        <v>2463.29</v>
      </c>
      <c r="D60" s="20">
        <v>1894.09</v>
      </c>
      <c r="E60" s="20">
        <v>1973.41</v>
      </c>
      <c r="G60" s="12" t="s">
        <v>32</v>
      </c>
      <c r="H60" s="12" t="s">
        <v>33</v>
      </c>
      <c r="I60" s="18">
        <v>223</v>
      </c>
      <c r="J60" s="18">
        <v>226</v>
      </c>
      <c r="K60" s="18">
        <v>233</v>
      </c>
    </row>
    <row r="61" spans="1:11" x14ac:dyDescent="0.25">
      <c r="A61" s="12" t="s">
        <v>72</v>
      </c>
      <c r="B61" s="12" t="s">
        <v>73</v>
      </c>
      <c r="C61" s="19"/>
      <c r="D61" s="19"/>
      <c r="E61" s="19"/>
      <c r="G61" s="12" t="s">
        <v>72</v>
      </c>
      <c r="H61" s="12" t="s">
        <v>73</v>
      </c>
      <c r="I61" s="19"/>
      <c r="J61" s="19"/>
      <c r="K61" s="18"/>
    </row>
  </sheetData>
  <sortState ref="R11:AC45">
    <sortCondition ref="R11"/>
  </sortState>
  <pageMargins left="0.7" right="0.7" top="0.75" bottom="0.75" header="0.3" footer="0.3"/>
  <pageSetup paperSize="9" scale="5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95"/>
  <sheetViews>
    <sheetView topLeftCell="A73" workbookViewId="0">
      <selection activeCell="K94" sqref="K94"/>
    </sheetView>
  </sheetViews>
  <sheetFormatPr defaultRowHeight="15" x14ac:dyDescent="0.25"/>
  <cols>
    <col min="2" max="2" width="13.7109375" customWidth="1"/>
    <col min="6" max="6" width="30.7109375" bestFit="1" customWidth="1"/>
    <col min="8" max="8" width="11" customWidth="1"/>
  </cols>
  <sheetData>
    <row r="1" spans="1:11" s="9" customFormat="1" x14ac:dyDescent="0.25">
      <c r="A1" s="23" t="s">
        <v>4089</v>
      </c>
    </row>
    <row r="2" spans="1:11" s="9" customFormat="1" x14ac:dyDescent="0.25"/>
    <row r="3" spans="1:11" ht="18.75" x14ac:dyDescent="0.3">
      <c r="A3" s="793" t="s">
        <v>4055</v>
      </c>
      <c r="B3" s="793"/>
      <c r="C3" t="s">
        <v>200</v>
      </c>
      <c r="I3" t="s">
        <v>101</v>
      </c>
    </row>
    <row r="4" spans="1:11" s="9" customFormat="1" x14ac:dyDescent="0.25">
      <c r="C4" s="17" t="s">
        <v>85</v>
      </c>
      <c r="D4" s="17"/>
      <c r="E4" s="17"/>
      <c r="I4" s="17" t="s">
        <v>86</v>
      </c>
      <c r="J4" s="17"/>
      <c r="K4" s="17"/>
    </row>
    <row r="5" spans="1:11" s="9" customFormat="1" x14ac:dyDescent="0.25">
      <c r="A5" s="13" t="s">
        <v>78</v>
      </c>
      <c r="C5" s="12" t="s">
        <v>82</v>
      </c>
      <c r="D5" s="12" t="s">
        <v>83</v>
      </c>
      <c r="E5" s="12" t="s">
        <v>84</v>
      </c>
      <c r="G5" s="13" t="s">
        <v>78</v>
      </c>
      <c r="I5" s="12" t="s">
        <v>82</v>
      </c>
      <c r="J5" s="12" t="s">
        <v>83</v>
      </c>
      <c r="K5" s="12" t="s">
        <v>84</v>
      </c>
    </row>
    <row r="6" spans="1:11" s="9" customFormat="1" x14ac:dyDescent="0.25">
      <c r="A6" s="12" t="s">
        <v>6</v>
      </c>
      <c r="B6" s="12" t="s">
        <v>7</v>
      </c>
      <c r="C6" s="19">
        <f>'2.1 &amp; 2.2 fish for human-animal'!C16</f>
        <v>20.47</v>
      </c>
      <c r="D6" s="19">
        <f>'2.1 &amp; 2.2 fish for human-animal'!D16</f>
        <v>26.96</v>
      </c>
      <c r="E6" s="19">
        <f>'2.1 &amp; 2.2 fish for human-animal'!E16</f>
        <v>36.26</v>
      </c>
      <c r="G6" s="12" t="s">
        <v>6</v>
      </c>
      <c r="H6" s="12" t="s">
        <v>7</v>
      </c>
      <c r="I6" s="19">
        <f>'2.1 &amp; 2.2 fish for human-animal'!I16</f>
        <v>458</v>
      </c>
      <c r="J6" s="19">
        <f>'2.1 &amp; 2.2 fish for human-animal'!J16</f>
        <v>409</v>
      </c>
      <c r="K6" s="19">
        <f>'2.1 &amp; 2.2 fish for human-animal'!K16</f>
        <v>400</v>
      </c>
    </row>
    <row r="7" spans="1:11" s="9" customFormat="1" x14ac:dyDescent="0.25">
      <c r="A7" s="12" t="s">
        <v>8</v>
      </c>
      <c r="B7" s="3" t="s">
        <v>136</v>
      </c>
      <c r="C7" s="19">
        <f>'2.1 &amp; 2.2 fish for human-animal'!C17</f>
        <v>68.900000000000006</v>
      </c>
      <c r="D7" s="19">
        <f>'2.1 &amp; 2.2 fish for human-animal'!D17</f>
        <v>63</v>
      </c>
      <c r="E7" s="19">
        <f>'2.1 &amp; 2.2 fish for human-animal'!E17</f>
        <v>76.2</v>
      </c>
      <c r="G7" s="12" t="s">
        <v>8</v>
      </c>
      <c r="H7" s="12" t="s">
        <v>136</v>
      </c>
      <c r="I7" s="19">
        <f>'2.1 &amp; 2.2 fish for human-animal'!I17</f>
        <v>1665</v>
      </c>
      <c r="J7" s="19">
        <f>'2.1 &amp; 2.2 fish for human-animal'!J17</f>
        <v>1415</v>
      </c>
      <c r="K7" s="19">
        <f>'2.1 &amp; 2.2 fish for human-animal'!K17</f>
        <v>1639</v>
      </c>
    </row>
    <row r="8" spans="1:11" s="9" customFormat="1" x14ac:dyDescent="0.25">
      <c r="A8" s="12" t="s">
        <v>56</v>
      </c>
      <c r="B8" s="12" t="s">
        <v>57</v>
      </c>
      <c r="C8" s="19">
        <f>'2.1 &amp; 2.2 fish for human-animal'!C18</f>
        <v>131.12</v>
      </c>
      <c r="D8" s="19">
        <f>'2.1 &amp; 2.2 fish for human-animal'!D18</f>
        <v>127.89</v>
      </c>
      <c r="E8" s="19">
        <f>'2.1 &amp; 2.2 fish for human-animal'!E18</f>
        <v>136.61000000000001</v>
      </c>
      <c r="G8" s="12" t="s">
        <v>56</v>
      </c>
      <c r="H8" s="12" t="s">
        <v>57</v>
      </c>
      <c r="I8" s="19">
        <f>'2.1 &amp; 2.2 fish for human-animal'!I18</f>
        <v>5986</v>
      </c>
      <c r="J8" s="19">
        <f>'2.1 &amp; 2.2 fish for human-animal'!J18</f>
        <v>5900.63</v>
      </c>
      <c r="K8" s="19">
        <f>'2.1 &amp; 2.2 fish for human-animal'!K18</f>
        <v>6038.79</v>
      </c>
    </row>
    <row r="9" spans="1:11" s="9" customFormat="1" x14ac:dyDescent="0.25">
      <c r="A9" s="12" t="s">
        <v>58</v>
      </c>
      <c r="B9" s="12" t="s">
        <v>59</v>
      </c>
      <c r="C9" s="19" t="str">
        <f>'2.1 &amp; 2.2 fish for human-animal'!C19</f>
        <v>n/a</v>
      </c>
      <c r="D9" s="19" t="str">
        <f>'2.1 &amp; 2.2 fish for human-animal'!D19</f>
        <v>n/a</v>
      </c>
      <c r="E9" s="19" t="str">
        <f>'2.1 &amp; 2.2 fish for human-animal'!E19</f>
        <v>n/a</v>
      </c>
      <c r="G9" s="12" t="s">
        <v>58</v>
      </c>
      <c r="H9" s="12" t="s">
        <v>59</v>
      </c>
      <c r="I9" s="19" t="str">
        <f>'2.1 &amp; 2.2 fish for human-animal'!I19</f>
        <v>n/a</v>
      </c>
      <c r="J9" s="19" t="str">
        <f>'2.1 &amp; 2.2 fish for human-animal'!J19</f>
        <v>n/a</v>
      </c>
      <c r="K9" s="19" t="str">
        <f>'2.1 &amp; 2.2 fish for human-animal'!K19</f>
        <v>n/a</v>
      </c>
    </row>
    <row r="10" spans="1:11" s="9" customFormat="1" x14ac:dyDescent="0.25"/>
    <row r="11" spans="1:11" s="9" customFormat="1" x14ac:dyDescent="0.25">
      <c r="C11" s="17" t="s">
        <v>85</v>
      </c>
      <c r="D11" s="17"/>
      <c r="E11" s="17"/>
      <c r="I11" s="17" t="s">
        <v>86</v>
      </c>
      <c r="J11" s="17"/>
      <c r="K11" s="17"/>
    </row>
    <row r="12" spans="1:11" s="9" customFormat="1" x14ac:dyDescent="0.25">
      <c r="A12" s="14" t="s">
        <v>79</v>
      </c>
      <c r="C12" s="12" t="s">
        <v>82</v>
      </c>
      <c r="D12" s="12" t="s">
        <v>83</v>
      </c>
      <c r="E12" s="12" t="s">
        <v>84</v>
      </c>
      <c r="G12" s="14" t="s">
        <v>79</v>
      </c>
      <c r="I12" s="12" t="s">
        <v>82</v>
      </c>
      <c r="J12" s="12" t="s">
        <v>83</v>
      </c>
      <c r="K12" s="12" t="s">
        <v>84</v>
      </c>
    </row>
    <row r="13" spans="1:11" s="9" customFormat="1" x14ac:dyDescent="0.25">
      <c r="A13" s="12" t="s">
        <v>10</v>
      </c>
      <c r="B13" s="12" t="s">
        <v>11</v>
      </c>
      <c r="C13" s="19">
        <f>'2.1 &amp; 2.2 fish for human-animal'!C23</f>
        <v>437.8</v>
      </c>
      <c r="D13" s="19">
        <f>'2.1 &amp; 2.2 fish for human-animal'!D23</f>
        <v>704.1</v>
      </c>
      <c r="E13" s="19">
        <f>'2.1 &amp; 2.2 fish for human-animal'!E23</f>
        <v>752.6</v>
      </c>
      <c r="F13" s="690">
        <f>(E13/C13)^(1/($E$12-$C$12))-1</f>
        <v>0.31112539233540848</v>
      </c>
      <c r="G13" s="12" t="s">
        <v>10</v>
      </c>
      <c r="H13" s="12" t="s">
        <v>11</v>
      </c>
      <c r="I13" s="19">
        <f>'2.1 &amp; 2.2 fish for human-animal'!I23</f>
        <v>65359</v>
      </c>
      <c r="J13" s="19">
        <f>'2.1 &amp; 2.2 fish for human-animal'!J23</f>
        <v>38045</v>
      </c>
      <c r="K13" s="19">
        <f>'2.1 &amp; 2.2 fish for human-animal'!K23</f>
        <v>39281</v>
      </c>
    </row>
    <row r="14" spans="1:11" s="9" customFormat="1" x14ac:dyDescent="0.25">
      <c r="A14" s="12" t="s">
        <v>12</v>
      </c>
      <c r="B14" s="12" t="s">
        <v>13</v>
      </c>
      <c r="C14" s="19">
        <f>'2.1 &amp; 2.2 fish for human-animal'!C24</f>
        <v>504.9</v>
      </c>
      <c r="D14" s="19">
        <f>'2.1 &amp; 2.2 fish for human-animal'!D24</f>
        <v>494.2</v>
      </c>
      <c r="E14" s="19">
        <f>'2.1 &amp; 2.2 fish for human-animal'!E24</f>
        <v>502.7</v>
      </c>
      <c r="F14" s="690">
        <f>(E14/C14)^(1/($E$12-$C$12))-1</f>
        <v>-2.1810276783396088E-3</v>
      </c>
      <c r="G14" s="12" t="s">
        <v>12</v>
      </c>
      <c r="H14" s="12" t="s">
        <v>13</v>
      </c>
      <c r="I14" s="19">
        <f>'2.1 &amp; 2.2 fish for human-animal'!I24</f>
        <v>11674</v>
      </c>
      <c r="J14" s="19">
        <f>'2.1 &amp; 2.2 fish for human-animal'!J24</f>
        <v>11959.67</v>
      </c>
      <c r="K14" s="19">
        <f>'2.1 &amp; 2.2 fish for human-animal'!K24</f>
        <v>10871.71</v>
      </c>
    </row>
    <row r="15" spans="1:11" s="9" customFormat="1" x14ac:dyDescent="0.25">
      <c r="A15" s="12" t="s">
        <v>14</v>
      </c>
      <c r="B15" s="12" t="s">
        <v>15</v>
      </c>
      <c r="C15" s="19">
        <f>'2.1 &amp; 2.2 fish for human-animal'!C25</f>
        <v>154.5</v>
      </c>
      <c r="D15" s="19">
        <f>'2.1 &amp; 2.2 fish for human-animal'!D25</f>
        <v>141.6</v>
      </c>
      <c r="E15" s="19">
        <f>'2.1 &amp; 2.2 fish for human-animal'!E25</f>
        <v>179.1</v>
      </c>
      <c r="F15" s="690">
        <f>(E15/C15)^(1/($E$12-$C$12))-1</f>
        <v>7.667232757737108E-2</v>
      </c>
      <c r="G15" s="12" t="s">
        <v>14</v>
      </c>
      <c r="H15" s="12" t="s">
        <v>15</v>
      </c>
      <c r="I15" s="19">
        <f>'2.1 &amp; 2.2 fish for human-animal'!I25</f>
        <v>5841</v>
      </c>
      <c r="J15" s="19">
        <f>'2.1 &amp; 2.2 fish for human-animal'!J25</f>
        <v>4723</v>
      </c>
      <c r="K15" s="19">
        <f>'2.1 &amp; 2.2 fish for human-animal'!K25</f>
        <v>4805</v>
      </c>
    </row>
    <row r="16" spans="1:11" s="9" customFormat="1" x14ac:dyDescent="0.25">
      <c r="A16" s="12" t="s">
        <v>62</v>
      </c>
      <c r="B16" s="12" t="s">
        <v>63</v>
      </c>
      <c r="C16" s="19">
        <f>'2.1 &amp; 2.2 fish for human-animal'!C26</f>
        <v>256.39999999999998</v>
      </c>
      <c r="D16" s="19">
        <f>'2.1 &amp; 2.2 fish for human-animal'!D26</f>
        <v>223.4</v>
      </c>
      <c r="E16" s="19">
        <f>'2.1 &amp; 2.2 fish for human-animal'!E26</f>
        <v>240.9</v>
      </c>
      <c r="F16" s="690">
        <f>(E16/C16)^(1/($E$12-$C$12))-1</f>
        <v>-3.0697373415672469E-2</v>
      </c>
      <c r="G16" s="12" t="s">
        <v>62</v>
      </c>
      <c r="H16" s="12" t="s">
        <v>63</v>
      </c>
      <c r="I16" s="19">
        <f>'2.1 &amp; 2.2 fish for human-animal'!I26</f>
        <v>17170</v>
      </c>
      <c r="J16" s="19">
        <f>'2.1 &amp; 2.2 fish for human-animal'!J26</f>
        <v>17514</v>
      </c>
      <c r="K16" s="19">
        <f>'2.1 &amp; 2.2 fish for human-animal'!K26</f>
        <v>17323</v>
      </c>
    </row>
    <row r="17" spans="1:11" s="9" customFormat="1" x14ac:dyDescent="0.25">
      <c r="A17" s="12" t="s">
        <v>76</v>
      </c>
      <c r="B17" s="12" t="s">
        <v>77</v>
      </c>
      <c r="C17" s="19">
        <f>'2.1 &amp; 2.2 fish for human-animal'!C27</f>
        <v>327.5</v>
      </c>
      <c r="D17" s="19">
        <f>'2.1 &amp; 2.2 fish for human-animal'!D27</f>
        <v>363</v>
      </c>
      <c r="E17" s="19">
        <f>'2.1 &amp; 2.2 fish for human-animal'!E27</f>
        <v>418.7</v>
      </c>
      <c r="F17" s="690">
        <f>(E17/C17)^(1/($E$12-$C$12))-1</f>
        <v>0.13069592837453348</v>
      </c>
      <c r="G17" s="12" t="s">
        <v>76</v>
      </c>
      <c r="H17" s="12" t="s">
        <v>77</v>
      </c>
      <c r="I17" s="19">
        <f>'2.1 &amp; 2.2 fish for human-animal'!I27</f>
        <v>12603</v>
      </c>
      <c r="J17" s="19">
        <f>'2.1 &amp; 2.2 fish for human-animal'!J27</f>
        <v>11540</v>
      </c>
      <c r="K17" s="19">
        <f>'2.1 &amp; 2.2 fish for human-animal'!K27</f>
        <v>11494</v>
      </c>
    </row>
    <row r="18" spans="1:11" s="9" customFormat="1" x14ac:dyDescent="0.25"/>
    <row r="19" spans="1:11" s="9" customFormat="1" x14ac:dyDescent="0.25"/>
    <row r="20" spans="1:11" s="9" customFormat="1" ht="18.75" x14ac:dyDescent="0.3">
      <c r="A20" s="793" t="s">
        <v>3967</v>
      </c>
      <c r="B20" s="793"/>
      <c r="C20" s="9" t="s">
        <v>200</v>
      </c>
      <c r="I20" s="9" t="s">
        <v>101</v>
      </c>
    </row>
    <row r="21" spans="1:11" s="9" customFormat="1" x14ac:dyDescent="0.25">
      <c r="C21" s="17" t="s">
        <v>85</v>
      </c>
      <c r="D21" s="17"/>
      <c r="E21" s="17"/>
      <c r="I21" s="17" t="s">
        <v>86</v>
      </c>
      <c r="J21" s="17"/>
      <c r="K21" s="17"/>
    </row>
    <row r="22" spans="1:11" s="9" customFormat="1" x14ac:dyDescent="0.25">
      <c r="A22" s="13" t="s">
        <v>78</v>
      </c>
      <c r="C22" s="12" t="s">
        <v>82</v>
      </c>
      <c r="D22" s="12" t="s">
        <v>83</v>
      </c>
      <c r="E22" s="12" t="s">
        <v>84</v>
      </c>
      <c r="G22" s="13" t="s">
        <v>78</v>
      </c>
      <c r="I22" s="12" t="s">
        <v>82</v>
      </c>
      <c r="J22" s="12" t="s">
        <v>83</v>
      </c>
      <c r="K22" s="12" t="s">
        <v>84</v>
      </c>
    </row>
    <row r="23" spans="1:11" s="9" customFormat="1" x14ac:dyDescent="0.25">
      <c r="A23" s="12" t="s">
        <v>6</v>
      </c>
      <c r="B23" s="12" t="s">
        <v>7</v>
      </c>
      <c r="C23" s="19">
        <f>'2.1&amp;2.2 Fish processing'!C16</f>
        <v>69.8</v>
      </c>
      <c r="D23" s="19">
        <f>'2.1&amp;2.2 Fish processing'!D16</f>
        <v>75.7</v>
      </c>
      <c r="E23" s="19">
        <f>'2.1&amp;2.2 Fish processing'!E16</f>
        <v>52.9</v>
      </c>
      <c r="G23" s="12" t="s">
        <v>6</v>
      </c>
      <c r="H23" s="12" t="s">
        <v>7</v>
      </c>
      <c r="I23" s="18">
        <f>'2.1&amp;2.2 Fish processing'!J16</f>
        <v>1112</v>
      </c>
      <c r="J23" s="18">
        <f>'2.1&amp;2.2 Fish processing'!K16</f>
        <v>1040</v>
      </c>
      <c r="K23" s="18">
        <f>'2.1&amp;2.2 Fish processing'!L16</f>
        <v>788</v>
      </c>
    </row>
    <row r="24" spans="1:11" s="9" customFormat="1" x14ac:dyDescent="0.25">
      <c r="A24" s="12" t="s">
        <v>8</v>
      </c>
      <c r="B24" s="12" t="s">
        <v>136</v>
      </c>
      <c r="C24" s="19">
        <f>'2.1&amp;2.2 Fish processing'!C21</f>
        <v>364.4</v>
      </c>
      <c r="D24" s="19">
        <f>'2.1&amp;2.2 Fish processing'!D21</f>
        <v>342</v>
      </c>
      <c r="E24" s="19">
        <f>'2.1&amp;2.2 Fish processing'!E21</f>
        <v>400.3</v>
      </c>
      <c r="G24" s="12" t="s">
        <v>8</v>
      </c>
      <c r="H24" s="12" t="s">
        <v>136</v>
      </c>
      <c r="I24" s="18">
        <f>'2.1&amp;2.2 Fish processing'!J21</f>
        <v>9523</v>
      </c>
      <c r="J24" s="18">
        <f>'2.1&amp;2.2 Fish processing'!K21</f>
        <v>8389</v>
      </c>
      <c r="K24" s="18">
        <f>'2.1&amp;2.2 Fish processing'!L21</f>
        <v>8233</v>
      </c>
    </row>
    <row r="25" spans="1:11" s="9" customFormat="1" x14ac:dyDescent="0.25">
      <c r="A25" s="12" t="s">
        <v>56</v>
      </c>
      <c r="B25" s="12" t="s">
        <v>57</v>
      </c>
      <c r="C25" s="19" t="s">
        <v>87</v>
      </c>
      <c r="D25" s="19">
        <f>'2.1&amp;2.2 Fish processing'!D39</f>
        <v>141.30000000000001</v>
      </c>
      <c r="E25" s="19">
        <f>'2.1&amp;2.2 Fish processing'!E39</f>
        <v>140</v>
      </c>
      <c r="G25" s="12" t="s">
        <v>56</v>
      </c>
      <c r="H25" s="12" t="s">
        <v>57</v>
      </c>
      <c r="I25" s="18">
        <f>'2.1&amp;2.2 Fish processing'!J39</f>
        <v>3824</v>
      </c>
      <c r="J25" s="18">
        <f>'2.1&amp;2.2 Fish processing'!K39</f>
        <v>3335</v>
      </c>
      <c r="K25" s="18">
        <f>'2.1&amp;2.2 Fish processing'!L39</f>
        <v>3241</v>
      </c>
    </row>
    <row r="26" spans="1:11" s="9" customFormat="1" x14ac:dyDescent="0.25">
      <c r="A26" s="12" t="s">
        <v>58</v>
      </c>
      <c r="B26" s="12" t="s">
        <v>59</v>
      </c>
      <c r="C26" s="19">
        <f>'2.1&amp;2.2 Fish processing'!C40</f>
        <v>524.6</v>
      </c>
      <c r="D26" s="19">
        <f>'2.1&amp;2.2 Fish processing'!D40</f>
        <v>563.9</v>
      </c>
      <c r="E26" s="19">
        <f>'2.1&amp;2.2 Fish processing'!E40</f>
        <v>815</v>
      </c>
      <c r="G26" s="12" t="s">
        <v>58</v>
      </c>
      <c r="H26" s="12" t="s">
        <v>59</v>
      </c>
      <c r="I26" s="18">
        <f>'2.1&amp;2.2 Fish processing'!J40</f>
        <v>7958</v>
      </c>
      <c r="J26" s="18">
        <f>'2.1&amp;2.2 Fish processing'!K40</f>
        <v>8311</v>
      </c>
      <c r="K26" s="18">
        <f>'2.1&amp;2.2 Fish processing'!L40</f>
        <v>9011</v>
      </c>
    </row>
    <row r="27" spans="1:11" s="9" customFormat="1" x14ac:dyDescent="0.25"/>
    <row r="28" spans="1:11" s="9" customFormat="1" x14ac:dyDescent="0.25">
      <c r="C28" s="17" t="s">
        <v>85</v>
      </c>
      <c r="D28" s="17"/>
      <c r="E28" s="17"/>
      <c r="I28" s="17" t="s">
        <v>86</v>
      </c>
      <c r="J28" s="17"/>
      <c r="K28" s="17"/>
    </row>
    <row r="29" spans="1:11" s="9" customFormat="1" x14ac:dyDescent="0.25">
      <c r="A29" s="14" t="s">
        <v>79</v>
      </c>
      <c r="C29" s="12" t="s">
        <v>82</v>
      </c>
      <c r="D29" s="12" t="s">
        <v>83</v>
      </c>
      <c r="E29" s="12" t="s">
        <v>84</v>
      </c>
      <c r="G29" s="14" t="s">
        <v>79</v>
      </c>
      <c r="I29" s="12" t="s">
        <v>82</v>
      </c>
      <c r="J29" s="12" t="s">
        <v>83</v>
      </c>
      <c r="K29" s="12" t="s">
        <v>84</v>
      </c>
    </row>
    <row r="30" spans="1:11" s="9" customFormat="1" x14ac:dyDescent="0.25">
      <c r="A30" s="12" t="s">
        <v>10</v>
      </c>
      <c r="B30" s="12" t="s">
        <v>11</v>
      </c>
      <c r="C30" s="19">
        <f>'2.1&amp;2.2 Fish processing'!C25</f>
        <v>733.6</v>
      </c>
      <c r="D30" s="19">
        <f>'2.1&amp;2.2 Fish processing'!D25</f>
        <v>722.1</v>
      </c>
      <c r="E30" s="19">
        <f>'2.1&amp;2.2 Fish processing'!E25</f>
        <v>722.5</v>
      </c>
      <c r="G30" s="12" t="s">
        <v>10</v>
      </c>
      <c r="H30" s="12" t="s">
        <v>11</v>
      </c>
      <c r="I30" s="18">
        <f>'2.1&amp;2.2 Fish processing'!J25</f>
        <v>19839</v>
      </c>
      <c r="J30" s="18">
        <f>'2.1&amp;2.2 Fish processing'!K25</f>
        <v>19430</v>
      </c>
      <c r="K30" s="18">
        <f>'2.1&amp;2.2 Fish processing'!L25</f>
        <v>18764</v>
      </c>
    </row>
    <row r="31" spans="1:11" s="9" customFormat="1" x14ac:dyDescent="0.25">
      <c r="A31" s="12" t="s">
        <v>12</v>
      </c>
      <c r="B31" s="12" t="s">
        <v>13</v>
      </c>
      <c r="C31" s="19">
        <f>'2.1&amp;2.2 Fish processing'!C28</f>
        <v>555.5</v>
      </c>
      <c r="D31" s="19">
        <f>'2.1&amp;2.2 Fish processing'!D28</f>
        <v>560</v>
      </c>
      <c r="E31" s="19">
        <f>'2.1&amp;2.2 Fish processing'!E28</f>
        <v>565.20000000000005</v>
      </c>
      <c r="G31" s="12" t="s">
        <v>12</v>
      </c>
      <c r="H31" s="12" t="s">
        <v>13</v>
      </c>
      <c r="I31" s="19" t="s">
        <v>87</v>
      </c>
      <c r="J31" s="19" t="s">
        <v>87</v>
      </c>
      <c r="K31" s="19">
        <f>'2.1&amp;2.2 Fish processing'!L28</f>
        <v>12814</v>
      </c>
    </row>
    <row r="32" spans="1:11" s="9" customFormat="1" x14ac:dyDescent="0.25">
      <c r="A32" s="12" t="s">
        <v>14</v>
      </c>
      <c r="B32" s="12" t="s">
        <v>15</v>
      </c>
      <c r="C32" s="19">
        <f>'2.1&amp;2.2 Fish processing'!C31</f>
        <v>78.2</v>
      </c>
      <c r="D32" s="19">
        <f>'2.1&amp;2.2 Fish processing'!D31</f>
        <v>90.1</v>
      </c>
      <c r="E32" s="19">
        <f>'2.1&amp;2.2 Fish processing'!E31</f>
        <v>79.400000000000006</v>
      </c>
      <c r="G32" s="12" t="s">
        <v>14</v>
      </c>
      <c r="H32" s="12" t="s">
        <v>15</v>
      </c>
      <c r="I32" s="18">
        <f>'2.1&amp;2.2 Fish processing'!J31</f>
        <v>1830</v>
      </c>
      <c r="J32" s="18">
        <f>'2.1&amp;2.2 Fish processing'!K31</f>
        <v>1763</v>
      </c>
      <c r="K32" s="18">
        <f>'2.1&amp;2.2 Fish processing'!L31</f>
        <v>1586</v>
      </c>
    </row>
    <row r="33" spans="1:11" s="9" customFormat="1" x14ac:dyDescent="0.25">
      <c r="A33" s="12" t="s">
        <v>62</v>
      </c>
      <c r="B33" s="12" t="s">
        <v>63</v>
      </c>
      <c r="C33" s="19">
        <f>'2.1&amp;2.2 Fish processing'!C42</f>
        <v>150.30000000000001</v>
      </c>
      <c r="D33" s="19">
        <f>'2.1&amp;2.2 Fish processing'!D42</f>
        <v>144.80000000000001</v>
      </c>
      <c r="E33" s="19">
        <f>'2.1&amp;2.2 Fish processing'!E42</f>
        <v>153.6</v>
      </c>
      <c r="G33" s="12" t="s">
        <v>62</v>
      </c>
      <c r="H33" s="12" t="s">
        <v>63</v>
      </c>
      <c r="I33" s="18">
        <f>'2.1&amp;2.2 Fish processing'!J42</f>
        <v>6668</v>
      </c>
      <c r="J33" s="18">
        <f>'2.1&amp;2.2 Fish processing'!K42</f>
        <v>6613</v>
      </c>
      <c r="K33" s="18">
        <f>'2.1&amp;2.2 Fish processing'!L42</f>
        <v>7277</v>
      </c>
    </row>
    <row r="34" spans="1:11" s="9" customFormat="1" x14ac:dyDescent="0.25">
      <c r="A34" s="12" t="s">
        <v>76</v>
      </c>
      <c r="B34" s="12" t="s">
        <v>77</v>
      </c>
      <c r="C34" s="19">
        <f>'2.1&amp;2.2 Fish processing'!C49</f>
        <v>588</v>
      </c>
      <c r="D34" s="19">
        <f>'2.1&amp;2.2 Fish processing'!D49</f>
        <v>679.9</v>
      </c>
      <c r="E34" s="19">
        <f>'2.1&amp;2.2 Fish processing'!E49</f>
        <v>633.1</v>
      </c>
      <c r="G34" s="12" t="s">
        <v>76</v>
      </c>
      <c r="H34" s="12" t="s">
        <v>77</v>
      </c>
      <c r="I34" s="18">
        <f>'2.1&amp;2.2 Fish processing'!J49</f>
        <v>16176</v>
      </c>
      <c r="J34" s="18" t="s">
        <v>87</v>
      </c>
      <c r="K34" s="18">
        <f>'2.1&amp;2.2 Fish processing'!L49</f>
        <v>15499</v>
      </c>
    </row>
    <row r="35" spans="1:11" s="9" customFormat="1" x14ac:dyDescent="0.25"/>
    <row r="36" spans="1:11" s="9" customFormat="1" x14ac:dyDescent="0.25"/>
    <row r="37" spans="1:11" ht="18.75" x14ac:dyDescent="0.3">
      <c r="A37" s="99" t="s">
        <v>263</v>
      </c>
      <c r="B37" s="792" t="s">
        <v>3973</v>
      </c>
      <c r="C37" s="792"/>
      <c r="D37" s="792"/>
      <c r="E37" s="792"/>
      <c r="F37" s="792"/>
      <c r="G37" s="792"/>
      <c r="H37" s="792"/>
      <c r="I37" s="792"/>
      <c r="J37" s="792"/>
    </row>
    <row r="38" spans="1:11" x14ac:dyDescent="0.25">
      <c r="A38" s="23" t="s">
        <v>4091</v>
      </c>
    </row>
    <row r="39" spans="1:11" x14ac:dyDescent="0.25">
      <c r="A39" s="794" t="s">
        <v>4090</v>
      </c>
      <c r="B39" s="794"/>
    </row>
    <row r="41" spans="1:11" x14ac:dyDescent="0.25">
      <c r="A41" s="9"/>
      <c r="B41" s="9"/>
      <c r="C41" s="17" t="s">
        <v>85</v>
      </c>
      <c r="D41" s="17"/>
      <c r="E41" s="17"/>
      <c r="F41" s="9"/>
      <c r="G41" s="9"/>
      <c r="H41" s="9"/>
      <c r="I41" s="17" t="s">
        <v>86</v>
      </c>
      <c r="J41" s="17"/>
      <c r="K41" s="17"/>
    </row>
    <row r="42" spans="1:11" x14ac:dyDescent="0.25">
      <c r="A42" s="13" t="s">
        <v>78</v>
      </c>
      <c r="B42" s="9"/>
      <c r="C42" s="12" t="s">
        <v>82</v>
      </c>
      <c r="D42" s="12" t="s">
        <v>83</v>
      </c>
      <c r="E42" s="12" t="s">
        <v>84</v>
      </c>
      <c r="F42" s="9"/>
      <c r="G42" s="13" t="s">
        <v>78</v>
      </c>
      <c r="H42" s="9"/>
      <c r="I42" s="12" t="s">
        <v>82</v>
      </c>
      <c r="J42" s="12" t="s">
        <v>83</v>
      </c>
      <c r="K42" s="12" t="s">
        <v>84</v>
      </c>
    </row>
    <row r="43" spans="1:11" x14ac:dyDescent="0.25">
      <c r="A43" s="12" t="s">
        <v>6</v>
      </c>
      <c r="B43" s="12" t="s">
        <v>7</v>
      </c>
      <c r="C43" s="19">
        <f>SUM(C6,C23)*'Support calculations function 2'!C24</f>
        <v>90.27</v>
      </c>
      <c r="D43" s="19">
        <f>SUM(D6,D23)*'Support calculations function 2'!D24</f>
        <v>102.66</v>
      </c>
      <c r="E43" s="19">
        <f>SUM(E6,E23)*'Support calculations function 2'!E24</f>
        <v>89.16</v>
      </c>
      <c r="F43" s="9"/>
      <c r="G43" s="12" t="s">
        <v>6</v>
      </c>
      <c r="H43" s="12" t="s">
        <v>7</v>
      </c>
      <c r="I43" s="19">
        <f>SUM(I6,I23)*'Support calculations function 2'!C24</f>
        <v>1570</v>
      </c>
      <c r="J43" s="19">
        <f>SUM(J6,J23)*'Support calculations function 2'!D24</f>
        <v>1449</v>
      </c>
      <c r="K43" s="19">
        <f>SUM(K6,K23)*'Support calculations function 2'!E24</f>
        <v>1188</v>
      </c>
    </row>
    <row r="44" spans="1:11" x14ac:dyDescent="0.25">
      <c r="A44" s="12" t="s">
        <v>8</v>
      </c>
      <c r="B44" s="12" t="s">
        <v>136</v>
      </c>
      <c r="C44" s="19">
        <f>SUM(C7,C24)*'Support calculations function 2'!I24</f>
        <v>433.29999999999995</v>
      </c>
      <c r="D44" s="19">
        <f>SUM(D7,D24)*'Support calculations function 2'!J24</f>
        <v>405</v>
      </c>
      <c r="E44" s="19">
        <f>SUM(E7,E24)*'Support calculations function 2'!K24</f>
        <v>476.5</v>
      </c>
      <c r="F44" s="9"/>
      <c r="G44" s="12" t="s">
        <v>8</v>
      </c>
      <c r="H44" s="12" t="s">
        <v>136</v>
      </c>
      <c r="I44" s="19">
        <f>SUM(I7,I24)*'Support calculations function 2'!I24</f>
        <v>11188</v>
      </c>
      <c r="J44" s="19">
        <f>SUM(J7,J24)*'Support calculations function 2'!J24</f>
        <v>9804</v>
      </c>
      <c r="K44" s="19">
        <f>SUM(K7,K24)*'Support calculations function 2'!K24</f>
        <v>9872</v>
      </c>
    </row>
    <row r="45" spans="1:11" x14ac:dyDescent="0.25">
      <c r="A45" s="12" t="s">
        <v>56</v>
      </c>
      <c r="B45" s="12" t="s">
        <v>57</v>
      </c>
      <c r="C45" s="19">
        <f>SUM(C8,C25)*'Support calculations function 2'!O24</f>
        <v>131.12</v>
      </c>
      <c r="D45" s="19">
        <f>SUM(D8,D25)*'Support calculations function 2'!P24</f>
        <v>269.19</v>
      </c>
      <c r="E45" s="19">
        <f>SUM(E8,E25)*'Support calculations function 2'!Q24</f>
        <v>276.61</v>
      </c>
      <c r="F45" s="9" t="s">
        <v>4087</v>
      </c>
      <c r="G45" s="12" t="s">
        <v>56</v>
      </c>
      <c r="H45" s="12" t="s">
        <v>57</v>
      </c>
      <c r="I45" s="19">
        <f>SUM(I8,I25)*'Support calculations function 2'!O24</f>
        <v>9810</v>
      </c>
      <c r="J45" s="19">
        <f>SUM(J8,J25)*'Support calculations function 2'!P24</f>
        <v>9235.630000000001</v>
      </c>
      <c r="K45" s="19">
        <f>SUM(K8,K25)*'Support calculations function 2'!Q24</f>
        <v>9279.7900000000009</v>
      </c>
    </row>
    <row r="46" spans="1:11" x14ac:dyDescent="0.25">
      <c r="A46" s="12" t="s">
        <v>58</v>
      </c>
      <c r="B46" s="12" t="s">
        <v>59</v>
      </c>
      <c r="C46" s="142">
        <f>SUM(C9,C26)*'Support calculations function 2'!U24</f>
        <v>496.56953716103732</v>
      </c>
      <c r="D46" s="142">
        <f>SUM(D9,D26)*'Support calculations function 2'!V24</f>
        <v>532.58933292423717</v>
      </c>
      <c r="E46" s="142">
        <f>SUM(E9,E26)*'Support calculations function 2'!W24</f>
        <v>760.2085951487345</v>
      </c>
      <c r="F46" s="9" t="s">
        <v>4088</v>
      </c>
      <c r="G46" s="12" t="s">
        <v>58</v>
      </c>
      <c r="H46" s="12" t="s">
        <v>59</v>
      </c>
      <c r="I46" s="19">
        <f>SUM(I9,I26)*'Support calculations function 2'!U24</f>
        <v>7532.7876033693001</v>
      </c>
      <c r="J46" s="19">
        <f>SUM(J9,J26)*'Support calculations function 2'!V24</f>
        <v>7849.5299626411334</v>
      </c>
      <c r="K46" s="19">
        <f>SUM(K9,K26)*'Support calculations function 2'!W24</f>
        <v>8405.2020256260694</v>
      </c>
    </row>
    <row r="47" spans="1:11" x14ac:dyDescent="0.25">
      <c r="A47" s="9"/>
      <c r="B47" s="9"/>
      <c r="C47" s="9"/>
      <c r="D47" s="9"/>
      <c r="E47" s="9"/>
      <c r="F47" s="9"/>
      <c r="G47" s="9"/>
      <c r="H47" s="9"/>
      <c r="I47" s="9"/>
      <c r="J47" s="9"/>
      <c r="K47" s="9"/>
    </row>
    <row r="48" spans="1:11" x14ac:dyDescent="0.25">
      <c r="A48" s="9"/>
      <c r="B48" s="9"/>
      <c r="C48" s="17" t="s">
        <v>85</v>
      </c>
      <c r="D48" s="17"/>
      <c r="E48" s="17"/>
      <c r="F48" s="9"/>
      <c r="G48" s="9"/>
      <c r="I48" s="17" t="s">
        <v>86</v>
      </c>
      <c r="J48" s="17"/>
      <c r="K48" s="17"/>
    </row>
    <row r="49" spans="1:11" x14ac:dyDescent="0.25">
      <c r="A49" s="14" t="s">
        <v>79</v>
      </c>
      <c r="B49" s="9"/>
      <c r="C49" s="12" t="s">
        <v>82</v>
      </c>
      <c r="D49" s="12" t="s">
        <v>83</v>
      </c>
      <c r="E49" s="12" t="s">
        <v>84</v>
      </c>
      <c r="F49" s="9"/>
      <c r="G49" s="14" t="s">
        <v>79</v>
      </c>
      <c r="I49" s="12" t="s">
        <v>82</v>
      </c>
      <c r="J49" s="12" t="s">
        <v>83</v>
      </c>
      <c r="K49" s="12" t="s">
        <v>84</v>
      </c>
    </row>
    <row r="50" spans="1:11" x14ac:dyDescent="0.25">
      <c r="A50" s="12" t="s">
        <v>10</v>
      </c>
      <c r="B50" s="12" t="s">
        <v>11</v>
      </c>
      <c r="C50" s="142">
        <f>SUM(C13,C30)*'Support calculations function 2'!AA24</f>
        <v>1163.4229801180675</v>
      </c>
      <c r="D50" s="142">
        <f>SUM(D13,D30)*'Support calculations function 2'!AB24</f>
        <v>1416.7548054584865</v>
      </c>
      <c r="E50" s="142">
        <f>SUM(E13,E30)*'Support calculations function 2'!AC24</f>
        <v>1463.5669377545644</v>
      </c>
      <c r="F50" s="9"/>
      <c r="G50" s="12" t="s">
        <v>10</v>
      </c>
      <c r="H50" s="12" t="s">
        <v>11</v>
      </c>
      <c r="I50" s="142">
        <f>SUM(I13,I30)*'Support calculations function 2'!AA24</f>
        <v>84617.817193186871</v>
      </c>
      <c r="J50" s="142">
        <f>SUM(J13,J30)*'Support calculations function 2'!AB24</f>
        <v>57094.364355438585</v>
      </c>
      <c r="K50" s="142">
        <f>SUM(K13,K30)*'Support calculations function 2'!AC24</f>
        <v>57591.175447063717</v>
      </c>
    </row>
    <row r="51" spans="1:11" x14ac:dyDescent="0.25">
      <c r="A51" s="12" t="s">
        <v>12</v>
      </c>
      <c r="B51" s="12" t="s">
        <v>13</v>
      </c>
      <c r="C51" s="142">
        <f>SUM(C14,C31)*'Support calculations function 2'!AG24</f>
        <v>1052.5001486194117</v>
      </c>
      <c r="D51" s="142">
        <f>SUM(D14,D31)*'Support calculations function 2'!AH24</f>
        <v>1045.9304216110172</v>
      </c>
      <c r="E51" s="142">
        <f>SUM(E14,E31)*'Support calculations function 2'!AI24</f>
        <v>1067.9000000000001</v>
      </c>
      <c r="F51" s="9"/>
      <c r="G51" s="12" t="s">
        <v>12</v>
      </c>
      <c r="H51" s="12" t="s">
        <v>13</v>
      </c>
      <c r="I51" s="142">
        <f>SUM(I14,I31)*'Support calculations function 2'!AG24</f>
        <v>11587.030115977945</v>
      </c>
      <c r="J51" s="142">
        <f>SUM(J14,J31)*'Support calculations function 2'!AH24</f>
        <v>11865.853429547178</v>
      </c>
      <c r="K51" s="142">
        <f>SUM(K14,K31)*'Support calculations function 2'!AI24</f>
        <v>23685.71</v>
      </c>
    </row>
    <row r="52" spans="1:11" x14ac:dyDescent="0.25">
      <c r="A52" s="12" t="s">
        <v>14</v>
      </c>
      <c r="B52" s="12" t="s">
        <v>15</v>
      </c>
      <c r="C52" s="142">
        <f>SUM(C15,C32)*'Support calculations function 2'!AM24</f>
        <v>232.7</v>
      </c>
      <c r="D52" s="142">
        <f>SUM(D15,D32)*'Support calculations function 2'!AN24</f>
        <v>231.7</v>
      </c>
      <c r="E52" s="142">
        <f>SUM(E15,E32)*'Support calculations function 2'!AO24</f>
        <v>258.5</v>
      </c>
      <c r="F52" s="9"/>
      <c r="G52" s="12" t="s">
        <v>14</v>
      </c>
      <c r="H52" s="12" t="s">
        <v>15</v>
      </c>
      <c r="I52" s="142">
        <f>SUM(I15,I32)*'Support calculations function 2'!AM24</f>
        <v>7671</v>
      </c>
      <c r="J52" s="142">
        <f>SUM(J15,J32)*'Support calculations function 2'!AN24</f>
        <v>6486</v>
      </c>
      <c r="K52" s="142">
        <f>SUM(K15,K32)*'Support calculations function 2'!AO24</f>
        <v>6391</v>
      </c>
    </row>
    <row r="53" spans="1:11" x14ac:dyDescent="0.25">
      <c r="A53" s="12" t="s">
        <v>62</v>
      </c>
      <c r="B53" s="12" t="s">
        <v>63</v>
      </c>
      <c r="C53" s="142">
        <f>SUM(C16,C33)*'Support calculations function 2'!AS24</f>
        <v>406.63411423970751</v>
      </c>
      <c r="D53" s="142">
        <f>SUM(D16,D33)*'Support calculations function 2'!AT24</f>
        <v>367.37659389926381</v>
      </c>
      <c r="E53" s="142">
        <f>SUM(E16,E33)*'Support calculations function 2'!AU24</f>
        <v>389.99305886068828</v>
      </c>
      <c r="F53" s="9"/>
      <c r="G53" s="12" t="s">
        <v>62</v>
      </c>
      <c r="H53" s="12" t="s">
        <v>63</v>
      </c>
      <c r="I53" s="142">
        <f>SUM(I16,I33)*'Support calculations function 2'!AS24</f>
        <v>23834.138222882095</v>
      </c>
      <c r="J53" s="142">
        <f>SUM(J16,J33)*'Support calculations function 2'!AT24</f>
        <v>24073.044761019926</v>
      </c>
      <c r="K53" s="142">
        <f>SUM(K16,K33)*'Support calculations function 2'!AU24</f>
        <v>24318.958803480182</v>
      </c>
    </row>
    <row r="54" spans="1:11" x14ac:dyDescent="0.25">
      <c r="A54" s="12" t="s">
        <v>76</v>
      </c>
      <c r="B54" s="12" t="s">
        <v>77</v>
      </c>
      <c r="C54" s="142">
        <f>SUM(C17,C34)*'Support calculations function 2'!AY24</f>
        <v>912.05573014437039</v>
      </c>
      <c r="D54" s="142">
        <f>SUM(D17,D34)*'Support calculations function 2'!AZ24</f>
        <v>1039.978429605568</v>
      </c>
      <c r="E54" s="142">
        <f>SUM(E17,E34)*'Support calculations function 2'!BA24</f>
        <v>993.70811380475095</v>
      </c>
      <c r="F54" s="9"/>
      <c r="G54" s="12" t="s">
        <v>76</v>
      </c>
      <c r="H54" s="12" t="s">
        <v>77</v>
      </c>
      <c r="I54" s="142">
        <f>SUM(I17,I34)*'Support calculations function 2'!AY24</f>
        <v>28670.728408328603</v>
      </c>
      <c r="J54" s="142">
        <f>SUM(J17,J34)*'Support calculations function 2'!AZ24</f>
        <v>11507.671950952395</v>
      </c>
      <c r="K54" s="142">
        <f>SUM(K17,K34)*'Support calculations function 2'!BA24</f>
        <v>25502.151659946419</v>
      </c>
    </row>
    <row r="55" spans="1:11" x14ac:dyDescent="0.25">
      <c r="A55" s="9"/>
      <c r="B55" s="9"/>
      <c r="C55" s="9"/>
      <c r="D55" s="9"/>
      <c r="E55" s="9"/>
      <c r="F55" s="9"/>
      <c r="G55" s="9"/>
      <c r="H55" s="9"/>
      <c r="I55" s="9"/>
      <c r="J55" s="9"/>
      <c r="K55" s="9"/>
    </row>
    <row r="58" spans="1:11" ht="18.75" x14ac:dyDescent="0.3">
      <c r="A58" s="99" t="s">
        <v>267</v>
      </c>
      <c r="B58" s="99" t="s">
        <v>3968</v>
      </c>
      <c r="C58" s="99">
        <v>46.38</v>
      </c>
    </row>
    <row r="59" spans="1:11" ht="18.75" x14ac:dyDescent="0.3">
      <c r="C59" s="99">
        <v>47.32</v>
      </c>
    </row>
    <row r="62" spans="1:11" x14ac:dyDescent="0.25">
      <c r="A62" s="9"/>
      <c r="B62" s="9"/>
      <c r="C62" s="17" t="s">
        <v>85</v>
      </c>
      <c r="D62" s="17"/>
      <c r="E62" s="17"/>
      <c r="F62" s="9"/>
      <c r="G62" s="9"/>
      <c r="H62" s="9"/>
      <c r="I62" s="17" t="s">
        <v>86</v>
      </c>
      <c r="J62" s="17"/>
      <c r="K62" s="17"/>
    </row>
    <row r="63" spans="1:11" x14ac:dyDescent="0.25">
      <c r="A63" s="13" t="s">
        <v>78</v>
      </c>
      <c r="B63" s="9"/>
      <c r="C63" s="12" t="s">
        <v>82</v>
      </c>
      <c r="D63" s="12" t="s">
        <v>83</v>
      </c>
      <c r="E63" s="12" t="s">
        <v>84</v>
      </c>
      <c r="F63" s="9"/>
      <c r="G63" s="13" t="s">
        <v>78</v>
      </c>
      <c r="H63" s="9"/>
      <c r="I63" s="12" t="s">
        <v>82</v>
      </c>
      <c r="J63" s="12" t="s">
        <v>83</v>
      </c>
      <c r="K63" s="12" t="s">
        <v>84</v>
      </c>
    </row>
    <row r="64" spans="1:11" x14ac:dyDescent="0.25">
      <c r="A64" s="12" t="s">
        <v>6</v>
      </c>
      <c r="B64" s="12" t="s">
        <v>7</v>
      </c>
      <c r="C64" s="251">
        <f>IF(C43="n/a","n/a",IF('2.1 &amp; 2.2 fish for human-animal'!C44="n/a",C43,IF('2.1 &amp; 2.2 fish for human-animal'!C103="n/a",C43,C43+'2.1 &amp; 2.2 fish for human-animal'!C44+'2.1 &amp; 2.2 fish for human-animal'!C103)))</f>
        <v>390.07</v>
      </c>
      <c r="D64" s="251">
        <f>IF(D43="n/a","n/a",IF('2.1 &amp; 2.2 fish for human-animal'!D44="n/a",D43,IF('2.1 &amp; 2.2 fish for human-animal'!D103="n/a",D43,D43+'2.1 &amp; 2.2 fish for human-animal'!D44+'2.1 &amp; 2.2 fish for human-animal'!D103)))</f>
        <v>434.85999999999996</v>
      </c>
      <c r="E64" s="251">
        <f>IF(E43="n/a","n/a",IF('2.1 &amp; 2.2 fish for human-animal'!E44="n/a",E43,IF('2.1 &amp; 2.2 fish for human-animal'!E103="n/a",E43,E43+'2.1 &amp; 2.2 fish for human-animal'!E44+'2.1 &amp; 2.2 fish for human-animal'!E103)))</f>
        <v>613.66</v>
      </c>
      <c r="F64" s="9"/>
      <c r="G64" s="12" t="s">
        <v>6</v>
      </c>
      <c r="H64" s="12" t="s">
        <v>7</v>
      </c>
      <c r="I64" s="251">
        <f>IF(I43="n/a","n/a",IF('2.1 &amp; 2.2 fish for human-animal'!I44="n/a",I43,IF('2.1 &amp; 2.2 fish for human-animal'!I103="n/a",I43,I43+'2.1 &amp; 2.2 fish for human-animal'!I44+'2.1 &amp; 2.2 fish for human-animal'!I103)))</f>
        <v>6808</v>
      </c>
      <c r="J64" s="251">
        <f>IF(J43="n/a","n/a",IF('2.1 &amp; 2.2 fish for human-animal'!J44="n/a",J43,IF('2.1 &amp; 2.2 fish for human-animal'!J103="n/a",J43,J43+'2.1 &amp; 2.2 fish for human-animal'!J44+'2.1 &amp; 2.2 fish for human-animal'!J103)))</f>
        <v>6905</v>
      </c>
      <c r="K64" s="251">
        <f>IF(K43="n/a","n/a",IF('2.1 &amp; 2.2 fish for human-animal'!K44="n/a",K43,IF('2.1 &amp; 2.2 fish for human-animal'!K103="n/a",K43,K43+'2.1 &amp; 2.2 fish for human-animal'!K44+'2.1 &amp; 2.2 fish for human-animal'!K103)))</f>
        <v>7557</v>
      </c>
    </row>
    <row r="65" spans="1:11" x14ac:dyDescent="0.25">
      <c r="A65" s="12" t="s">
        <v>8</v>
      </c>
      <c r="B65" s="12" t="s">
        <v>136</v>
      </c>
      <c r="C65" s="251">
        <f>IF(C44="n/a","n/a",IF('2.1 &amp; 2.2 fish for human-animal'!C45="n/a",C44,IF('2.1 &amp; 2.2 fish for human-animal'!C104="n/a",C44,C44+'2.1 &amp; 2.2 fish for human-animal'!C45+'2.1 &amp; 2.2 fish for human-animal'!C104)))</f>
        <v>1947.1</v>
      </c>
      <c r="D65" s="251">
        <f>IF(D44="n/a","n/a",IF('2.1 &amp; 2.2 fish for human-animal'!D45="n/a",D44,IF('2.1 &amp; 2.2 fish for human-animal'!D104="n/a",D44,D44+'2.1 &amp; 2.2 fish for human-animal'!D45+'2.1 &amp; 2.2 fish for human-animal'!D104)))</f>
        <v>3137.2999999999997</v>
      </c>
      <c r="E65" s="251">
        <f>IF(E44="n/a","n/a",IF('2.1 &amp; 2.2 fish for human-animal'!E45="n/a",E44,IF('2.1 &amp; 2.2 fish for human-animal'!E104="n/a",E44,E44+'2.1 &amp; 2.2 fish for human-animal'!E45+'2.1 &amp; 2.2 fish for human-animal'!E104)))</f>
        <v>2582.4</v>
      </c>
      <c r="F65" s="9"/>
      <c r="G65" s="12" t="s">
        <v>8</v>
      </c>
      <c r="H65" s="12" t="s">
        <v>136</v>
      </c>
      <c r="I65" s="251">
        <f>IF(I44="n/a","n/a",IF('2.1 &amp; 2.2 fish for human-animal'!I45="n/a",I44,IF('2.1 &amp; 2.2 fish for human-animal'!I104="n/a",I44,I44+'2.1 &amp; 2.2 fish for human-animal'!I45+'2.1 &amp; 2.2 fish for human-animal'!I104)))</f>
        <v>44227</v>
      </c>
      <c r="J65" s="251">
        <f>IF(J44="n/a","n/a",IF('2.1 &amp; 2.2 fish for human-animal'!J45="n/a",J44,IF('2.1 &amp; 2.2 fish for human-animal'!J104="n/a",J44,J44+'2.1 &amp; 2.2 fish for human-animal'!J45+'2.1 &amp; 2.2 fish for human-animal'!J104)))</f>
        <v>65401</v>
      </c>
      <c r="K65" s="251">
        <f>IF(K44="n/a","n/a",IF('2.1 &amp; 2.2 fish for human-animal'!K45="n/a",K44,IF('2.1 &amp; 2.2 fish for human-animal'!K104="n/a",K44,K44+'2.1 &amp; 2.2 fish for human-animal'!K45+'2.1 &amp; 2.2 fish for human-animal'!K104)))</f>
        <v>65054</v>
      </c>
    </row>
    <row r="66" spans="1:11" x14ac:dyDescent="0.25">
      <c r="A66" s="12" t="s">
        <v>56</v>
      </c>
      <c r="B66" s="12" t="s">
        <v>57</v>
      </c>
      <c r="C66" s="251">
        <f>IF(C45="n/a","n/a",IF('2.1 &amp; 2.2 fish for human-animal'!C46="n/a",C45,IF('2.1 &amp; 2.2 fish for human-animal'!C105="n/a",C45,C45+'2.1 &amp; 2.2 fish for human-animal'!C46+'2.1 &amp; 2.2 fish for human-animal'!C105)))</f>
        <v>131.12</v>
      </c>
      <c r="D66" s="251">
        <f>IF(D45="n/a","n/a",IF('2.1 &amp; 2.2 fish for human-animal'!D46="n/a",D45,IF('2.1 &amp; 2.2 fish for human-animal'!D105="n/a",D45,D45+'2.1 &amp; 2.2 fish for human-animal'!D46+'2.1 &amp; 2.2 fish for human-animal'!D105)))</f>
        <v>269.19</v>
      </c>
      <c r="E66" s="251">
        <f>IF(E45="n/a","n/a",IF('2.1 &amp; 2.2 fish for human-animal'!E46="n/a",E45,IF('2.1 &amp; 2.2 fish for human-animal'!E105="n/a",E45,E45+'2.1 &amp; 2.2 fish for human-animal'!E46+'2.1 &amp; 2.2 fish for human-animal'!E105)))</f>
        <v>276.61</v>
      </c>
      <c r="F66" s="9"/>
      <c r="G66" s="12" t="s">
        <v>56</v>
      </c>
      <c r="H66" s="12" t="s">
        <v>57</v>
      </c>
      <c r="I66" s="251">
        <f>IF(I45="n/a","n/a",IF('2.1 &amp; 2.2 fish for human-animal'!I46="n/a",I45,IF('2.1 &amp; 2.2 fish for human-animal'!I105="n/a",I45,I45+'2.1 &amp; 2.2 fish for human-animal'!I46+'2.1 &amp; 2.2 fish for human-animal'!I105)))</f>
        <v>29370</v>
      </c>
      <c r="J66" s="251">
        <f>IF(J45="n/a","n/a",IF('2.1 &amp; 2.2 fish for human-animal'!J46="n/a",J45,IF('2.1 &amp; 2.2 fish for human-animal'!J105="n/a",J45,J45+'2.1 &amp; 2.2 fish for human-animal'!J46+'2.1 &amp; 2.2 fish for human-animal'!J105)))</f>
        <v>27462.63</v>
      </c>
      <c r="K66" s="251">
        <f>IF(K45="n/a","n/a",IF('2.1 &amp; 2.2 fish for human-animal'!K46="n/a",K45,IF('2.1 &amp; 2.2 fish for human-animal'!K105="n/a",K45,K45+'2.1 &amp; 2.2 fish for human-animal'!K46+'2.1 &amp; 2.2 fish for human-animal'!K105)))</f>
        <v>28422.79</v>
      </c>
    </row>
    <row r="67" spans="1:11" x14ac:dyDescent="0.25">
      <c r="A67" s="12" t="s">
        <v>58</v>
      </c>
      <c r="B67" s="12" t="s">
        <v>59</v>
      </c>
      <c r="C67" s="251">
        <f>IF(C46="n/a","n/a",IF('2.1 &amp; 2.2 fish for human-animal'!C47="n/a",C46,IF('2.1 &amp; 2.2 fish for human-animal'!C106="n/a",C46,C46+'2.1 &amp; 2.2 fish for human-animal'!C47+'2.1 &amp; 2.2 fish for human-animal'!C106)))</f>
        <v>798.36953716103733</v>
      </c>
      <c r="D67" s="251">
        <f>IF(D46="n/a","n/a",IF('2.1 &amp; 2.2 fish for human-animal'!D47="n/a",D46,IF('2.1 &amp; 2.2 fish for human-animal'!D106="n/a",D46,D46+'2.1 &amp; 2.2 fish for human-animal'!D47+'2.1 &amp; 2.2 fish for human-animal'!D106)))</f>
        <v>849.28933292423721</v>
      </c>
      <c r="E67" s="251">
        <f>IF(E46="n/a","n/a",IF('2.1 &amp; 2.2 fish for human-animal'!E47="n/a",E46,IF('2.1 &amp; 2.2 fish for human-animal'!E106="n/a",E46,E46+'2.1 &amp; 2.2 fish for human-animal'!E47+'2.1 &amp; 2.2 fish for human-animal'!E106)))</f>
        <v>1116.8085951487344</v>
      </c>
      <c r="F67" s="9"/>
      <c r="G67" s="12" t="s">
        <v>58</v>
      </c>
      <c r="H67" s="12" t="s">
        <v>59</v>
      </c>
      <c r="I67" s="251">
        <f>IF(I46="n/a","n/a",IF('2.1 &amp; 2.2 fish for human-animal'!I47="n/a",I46,IF('2.1 &amp; 2.2 fish for human-animal'!I106="n/a",I46,I46+'2.1 &amp; 2.2 fish for human-animal'!I47+'2.1 &amp; 2.2 fish for human-animal'!I106)))</f>
        <v>11067.787603369299</v>
      </c>
      <c r="J67" s="251">
        <f>IF(J46="n/a","n/a",IF('2.1 &amp; 2.2 fish for human-animal'!J47="n/a",J46,IF('2.1 &amp; 2.2 fish for human-animal'!J106="n/a",J46,J46+'2.1 &amp; 2.2 fish for human-animal'!J47+'2.1 &amp; 2.2 fish for human-animal'!J106)))</f>
        <v>11369.529962641132</v>
      </c>
      <c r="K67" s="251">
        <f>IF(K46="n/a","n/a",IF('2.1 &amp; 2.2 fish for human-animal'!K47="n/a",K46,IF('2.1 &amp; 2.2 fish for human-animal'!K106="n/a",K46,K46+'2.1 &amp; 2.2 fish for human-animal'!K47+'2.1 &amp; 2.2 fish for human-animal'!K106)))</f>
        <v>11832.202025626069</v>
      </c>
    </row>
    <row r="68" spans="1:11" x14ac:dyDescent="0.25">
      <c r="A68" s="9"/>
      <c r="B68" s="9"/>
      <c r="C68" s="9"/>
      <c r="D68" s="9"/>
      <c r="E68" s="9"/>
      <c r="F68" s="9"/>
      <c r="G68" s="9"/>
      <c r="H68" s="9"/>
      <c r="I68" s="9"/>
      <c r="J68" s="9"/>
      <c r="K68" s="9"/>
    </row>
    <row r="69" spans="1:11" x14ac:dyDescent="0.25">
      <c r="A69" s="9"/>
      <c r="B69" s="9"/>
      <c r="C69" s="17" t="s">
        <v>85</v>
      </c>
      <c r="D69" s="17"/>
      <c r="E69" s="17"/>
      <c r="F69" s="9"/>
      <c r="G69" s="9"/>
      <c r="I69" s="17" t="s">
        <v>86</v>
      </c>
      <c r="J69" s="17"/>
      <c r="K69" s="17"/>
    </row>
    <row r="70" spans="1:11" x14ac:dyDescent="0.25">
      <c r="A70" s="14" t="s">
        <v>79</v>
      </c>
      <c r="B70" s="9"/>
      <c r="C70" s="12" t="s">
        <v>82</v>
      </c>
      <c r="D70" s="12" t="s">
        <v>83</v>
      </c>
      <c r="E70" s="12" t="s">
        <v>84</v>
      </c>
      <c r="F70" s="9"/>
      <c r="G70" s="14" t="s">
        <v>79</v>
      </c>
      <c r="I70" s="12" t="s">
        <v>82</v>
      </c>
      <c r="J70" s="12" t="s">
        <v>83</v>
      </c>
      <c r="K70" s="12" t="s">
        <v>84</v>
      </c>
    </row>
    <row r="71" spans="1:11" x14ac:dyDescent="0.25">
      <c r="A71" s="12" t="s">
        <v>10</v>
      </c>
      <c r="B71" s="12" t="s">
        <v>11</v>
      </c>
      <c r="C71" s="251">
        <f>IF(C50="n/a","n/a",IF('2.1 &amp; 2.2 fish for human-animal'!C51="n/a",C50,IF('2.1 &amp; 2.2 fish for human-animal'!C110="n/a",C50,C50+'2.1 &amp; 2.2 fish for human-animal'!C51+'2.1 &amp; 2.2 fish for human-animal'!C110)))</f>
        <v>3573.5229801180672</v>
      </c>
      <c r="D71" s="251">
        <f>IF(D50="n/a","n/a",IF('2.1 &amp; 2.2 fish for human-animal'!D51="n/a",D50,IF('2.1 &amp; 2.2 fish for human-animal'!D110="n/a",D50,D50+'2.1 &amp; 2.2 fish for human-animal'!D51+'2.1 &amp; 2.2 fish for human-animal'!D110)))</f>
        <v>3733.2548054584868</v>
      </c>
      <c r="E71" s="251">
        <f>IF(E50="n/a","n/a",IF('2.1 &amp; 2.2 fish for human-animal'!E51="n/a",E50,IF('2.1 &amp; 2.2 fish for human-animal'!E110="n/a",E50,E50+'2.1 &amp; 2.2 fish for human-animal'!E51+'2.1 &amp; 2.2 fish for human-animal'!E110)))</f>
        <v>3719.9669377545642</v>
      </c>
      <c r="F71" s="690">
        <f>(E71/C71)^(1/($E$70-$C$70))-1</f>
        <v>2.0284409316029484E-2</v>
      </c>
      <c r="G71" s="12" t="s">
        <v>10</v>
      </c>
      <c r="H71" s="12" t="s">
        <v>11</v>
      </c>
      <c r="I71" s="251">
        <f>IF(I50="n/a","n/a",IF('2.1 &amp; 2.2 fish for human-animal'!I51="n/a",I50,IF('2.1 &amp; 2.2 fish for human-animal'!I110="n/a",I50,I50+'2.1 &amp; 2.2 fish for human-animal'!I51+'2.1 &amp; 2.2 fish for human-animal'!I110)))</f>
        <v>160106.81719318687</v>
      </c>
      <c r="J71" s="251">
        <f>IF(J50="n/a","n/a",IF('2.1 &amp; 2.2 fish for human-animal'!J51="n/a",J50,IF('2.1 &amp; 2.2 fish for human-animal'!J110="n/a",J50,J50+'2.1 &amp; 2.2 fish for human-animal'!J51+'2.1 &amp; 2.2 fish for human-animal'!J110)))</f>
        <v>130696.36435543859</v>
      </c>
      <c r="K71" s="251">
        <f>IF(K50="n/a","n/a",IF('2.1 &amp; 2.2 fish for human-animal'!K51="n/a",K50,IF('2.1 &amp; 2.2 fish for human-animal'!K110="n/a",K50,K50+'2.1 &amp; 2.2 fish for human-animal'!K51+'2.1 &amp; 2.2 fish for human-animal'!K110)))</f>
        <v>129230.17544706372</v>
      </c>
    </row>
    <row r="72" spans="1:11" x14ac:dyDescent="0.25">
      <c r="A72" s="12" t="s">
        <v>12</v>
      </c>
      <c r="B72" s="12" t="s">
        <v>13</v>
      </c>
      <c r="C72" s="251">
        <f>IF(C51="n/a","n/a",IF('2.1 &amp; 2.2 fish for human-animal'!C52="n/a",C51,IF('2.1 &amp; 2.2 fish for human-animal'!C111="n/a",C51,C51+'2.1 &amp; 2.2 fish for human-animal'!C52+'2.1 &amp; 2.2 fish for human-animal'!C111)))</f>
        <v>1052.5001486194117</v>
      </c>
      <c r="D72" s="251">
        <f>IF(D51="n/a","n/a",IF('2.1 &amp; 2.2 fish for human-animal'!D52="n/a",D51,IF('2.1 &amp; 2.2 fish for human-animal'!D111="n/a",D51,D51+'2.1 &amp; 2.2 fish for human-animal'!D52+'2.1 &amp; 2.2 fish for human-animal'!D111)))</f>
        <v>2394.0304216110176</v>
      </c>
      <c r="E72" s="251">
        <f>IF(E51="n/a","n/a",IF('2.1 &amp; 2.2 fish for human-animal'!E52="n/a",E51,IF('2.1 &amp; 2.2 fish for human-animal'!E111="n/a",E51,E51+'2.1 &amp; 2.2 fish for human-animal'!E52+'2.1 &amp; 2.2 fish for human-animal'!E111)))</f>
        <v>2758.7</v>
      </c>
      <c r="F72" s="690">
        <f t="shared" ref="F72:F75" si="0">(E72/C72)^(1/($E$70-$C$70))-1</f>
        <v>0.61897877270376123</v>
      </c>
      <c r="G72" s="12" t="s">
        <v>12</v>
      </c>
      <c r="H72" s="12" t="s">
        <v>13</v>
      </c>
      <c r="I72" s="251">
        <f>IF(I51="n/a","n/a",IF('2.1 &amp; 2.2 fish for human-animal'!I52="n/a",I51,IF('2.1 &amp; 2.2 fish for human-animal'!I111="n/a",I51,I51+'2.1 &amp; 2.2 fish for human-animal'!I52+'2.1 &amp; 2.2 fish for human-animal'!I111)))</f>
        <v>11587.030115977945</v>
      </c>
      <c r="J72" s="251">
        <f>IF(J51="n/a","n/a",IF('2.1 &amp; 2.2 fish for human-animal'!J52="n/a",J51,IF('2.1 &amp; 2.2 fish for human-animal'!J111="n/a",J51,J51+'2.1 &amp; 2.2 fish for human-animal'!J52+'2.1 &amp; 2.2 fish for human-animal'!J111)))</f>
        <v>11865.853429547178</v>
      </c>
      <c r="K72" s="251">
        <f>IF(K51="n/a","n/a",IF('2.1 &amp; 2.2 fish for human-animal'!K52="n/a",K51,IF('2.1 &amp; 2.2 fish for human-animal'!K111="n/a",K51,K51+'2.1 &amp; 2.2 fish for human-animal'!K52+'2.1 &amp; 2.2 fish for human-animal'!K111)))</f>
        <v>56195.71</v>
      </c>
    </row>
    <row r="73" spans="1:11" x14ac:dyDescent="0.25">
      <c r="A73" s="12" t="s">
        <v>14</v>
      </c>
      <c r="B73" s="12" t="s">
        <v>15</v>
      </c>
      <c r="C73" s="251">
        <f>IF(C52="n/a","n/a",IF('2.1 &amp; 2.2 fish for human-animal'!C53="n/a",C52,IF('2.1 &amp; 2.2 fish for human-animal'!C112="n/a",C52,C52+'2.1 &amp; 2.2 fish for human-animal'!C53+'2.1 &amp; 2.2 fish for human-animal'!C112)))</f>
        <v>232.7</v>
      </c>
      <c r="D73" s="251">
        <f>IF(D52="n/a","n/a",IF('2.1 &amp; 2.2 fish for human-animal'!D53="n/a",D52,IF('2.1 &amp; 2.2 fish for human-animal'!D112="n/a",D52,D52+'2.1 &amp; 2.2 fish for human-animal'!D53+'2.1 &amp; 2.2 fish for human-animal'!D112)))</f>
        <v>231.7</v>
      </c>
      <c r="E73" s="251">
        <f>IF(E52="n/a","n/a",IF('2.1 &amp; 2.2 fish for human-animal'!E53="n/a",E52,IF('2.1 &amp; 2.2 fish for human-animal'!E112="n/a",E52,E52+'2.1 &amp; 2.2 fish for human-animal'!E53+'2.1 &amp; 2.2 fish for human-animal'!E112)))</f>
        <v>258.5</v>
      </c>
      <c r="F73" s="690">
        <f t="shared" si="0"/>
        <v>5.397930143604257E-2</v>
      </c>
      <c r="G73" s="12" t="s">
        <v>14</v>
      </c>
      <c r="H73" s="12" t="s">
        <v>15</v>
      </c>
      <c r="I73" s="251">
        <f>IF(I52="n/a","n/a",IF('2.1 &amp; 2.2 fish for human-animal'!I53="n/a",I52,IF('2.1 &amp; 2.2 fish for human-animal'!I112="n/a",I52,I52+'2.1 &amp; 2.2 fish for human-animal'!I53+'2.1 &amp; 2.2 fish for human-animal'!I112)))</f>
        <v>7671</v>
      </c>
      <c r="J73" s="251">
        <f>IF(J52="n/a","n/a",IF('2.1 &amp; 2.2 fish for human-animal'!J53="n/a",J52,IF('2.1 &amp; 2.2 fish for human-animal'!J112="n/a",J52,J52+'2.1 &amp; 2.2 fish for human-animal'!J53+'2.1 &amp; 2.2 fish for human-animal'!J112)))</f>
        <v>6486</v>
      </c>
      <c r="K73" s="251">
        <f>IF(K52="n/a","n/a",IF('2.1 &amp; 2.2 fish for human-animal'!K53="n/a",K52,IF('2.1 &amp; 2.2 fish for human-animal'!K112="n/a",K52,K52+'2.1 &amp; 2.2 fish for human-animal'!K53+'2.1 &amp; 2.2 fish for human-animal'!K112)))</f>
        <v>6391</v>
      </c>
    </row>
    <row r="74" spans="1:11" x14ac:dyDescent="0.25">
      <c r="A74" s="12" t="s">
        <v>62</v>
      </c>
      <c r="B74" s="12" t="s">
        <v>63</v>
      </c>
      <c r="C74" s="251">
        <f>IF(C53="n/a","n/a",IF('2.1 &amp; 2.2 fish for human-animal'!C54="n/a",C53,IF('2.1 &amp; 2.2 fish for human-animal'!C113="n/a",C53,C53+'2.1 &amp; 2.2 fish for human-animal'!C54+'2.1 &amp; 2.2 fish for human-animal'!C113)))</f>
        <v>857.43411423970758</v>
      </c>
      <c r="D74" s="251">
        <f>IF(D53="n/a","n/a",IF('2.1 &amp; 2.2 fish for human-animal'!D54="n/a",D53,IF('2.1 &amp; 2.2 fish for human-animal'!D113="n/a",D53,D53+'2.1 &amp; 2.2 fish for human-animal'!D54+'2.1 &amp; 2.2 fish for human-animal'!D113)))</f>
        <v>837.77659389926384</v>
      </c>
      <c r="E74" s="251">
        <f>IF(E53="n/a","n/a",IF('2.1 &amp; 2.2 fish for human-animal'!E54="n/a",E53,IF('2.1 &amp; 2.2 fish for human-animal'!E113="n/a",E53,E53+'2.1 &amp; 2.2 fish for human-animal'!E54+'2.1 &amp; 2.2 fish for human-animal'!E113)))</f>
        <v>834.39305886068826</v>
      </c>
      <c r="F74" s="690">
        <f t="shared" si="0"/>
        <v>-1.3527547337148449E-2</v>
      </c>
      <c r="G74" s="12" t="s">
        <v>62</v>
      </c>
      <c r="H74" s="12" t="s">
        <v>63</v>
      </c>
      <c r="I74" s="251">
        <f>IF(I53="n/a","n/a",IF('2.1 &amp; 2.2 fish for human-animal'!I54="n/a",I53,IF('2.1 &amp; 2.2 fish for human-animal'!I113="n/a",I53,I53+'2.1 &amp; 2.2 fish for human-animal'!I54+'2.1 &amp; 2.2 fish for human-animal'!I113)))</f>
        <v>47590.138222882095</v>
      </c>
      <c r="J74" s="251">
        <f>IF(J53="n/a","n/a",IF('2.1 &amp; 2.2 fish for human-animal'!J54="n/a",J53,IF('2.1 &amp; 2.2 fish for human-animal'!J113="n/a",J53,J53+'2.1 &amp; 2.2 fish for human-animal'!J54+'2.1 &amp; 2.2 fish for human-animal'!J113)))</f>
        <v>46204.044761019926</v>
      </c>
      <c r="K74" s="251">
        <f>IF(K53="n/a","n/a",IF('2.1 &amp; 2.2 fish for human-animal'!K54="n/a",K53,IF('2.1 &amp; 2.2 fish for human-animal'!K113="n/a",K53,K53+'2.1 &amp; 2.2 fish for human-animal'!K54+'2.1 &amp; 2.2 fish for human-animal'!K113)))</f>
        <v>47049.958803480185</v>
      </c>
    </row>
    <row r="75" spans="1:11" x14ac:dyDescent="0.25">
      <c r="A75" s="12" t="s">
        <v>76</v>
      </c>
      <c r="B75" s="12" t="s">
        <v>77</v>
      </c>
      <c r="C75" s="251">
        <f>IF(C54="n/a","n/a",IF('2.1 &amp; 2.2 fish for human-animal'!C55="n/a",C54,IF('2.1 &amp; 2.2 fish for human-animal'!C114="n/a",C54,C54+'2.1 &amp; 2.2 fish for human-animal'!C55+'2.1 &amp; 2.2 fish for human-animal'!C114)))</f>
        <v>2167.3557301443707</v>
      </c>
      <c r="D75" s="251">
        <f>IF(D54="n/a","n/a",IF('2.1 &amp; 2.2 fish for human-animal'!D55="n/a",D54,IF('2.1 &amp; 2.2 fish for human-animal'!D114="n/a",D54,D54+'2.1 &amp; 2.2 fish for human-animal'!D55+'2.1 &amp; 2.2 fish for human-animal'!D114)))</f>
        <v>2323.178429605568</v>
      </c>
      <c r="E75" s="251">
        <f>IF(E54="n/a","n/a",IF('2.1 &amp; 2.2 fish for human-animal'!E55="n/a",E54,IF('2.1 &amp; 2.2 fish for human-animal'!E114="n/a",E54,E54+'2.1 &amp; 2.2 fish for human-animal'!E55+'2.1 &amp; 2.2 fish for human-animal'!E114)))</f>
        <v>1960.2081138047508</v>
      </c>
      <c r="F75" s="690">
        <f t="shared" si="0"/>
        <v>-4.8988010657197489E-2</v>
      </c>
      <c r="G75" s="12" t="s">
        <v>76</v>
      </c>
      <c r="H75" s="12" t="s">
        <v>77</v>
      </c>
      <c r="I75" s="251">
        <f>IF(I54="n/a","n/a",IF('2.1 &amp; 2.2 fish for human-animal'!I55="n/a",I54,IF('2.1 &amp; 2.2 fish for human-animal'!I114="n/a",I54,I54+'2.1 &amp; 2.2 fish for human-animal'!I55+'2.1 &amp; 2.2 fish for human-animal'!I114)))</f>
        <v>53341.728408328607</v>
      </c>
      <c r="J75" s="251">
        <f>IF(J54="n/a","n/a",IF('2.1 &amp; 2.2 fish for human-animal'!J55="n/a",J54,IF('2.1 &amp; 2.2 fish for human-animal'!J114="n/a",J54,J54+'2.1 &amp; 2.2 fish for human-animal'!J55+'2.1 &amp; 2.2 fish for human-animal'!J114)))</f>
        <v>30634.671950952397</v>
      </c>
      <c r="K75" s="251">
        <f>IF(K54="n/a","n/a",IF('2.1 &amp; 2.2 fish for human-animal'!K55="n/a",K54,IF('2.1 &amp; 2.2 fish for human-animal'!K114="n/a",K54,K54+'2.1 &amp; 2.2 fish for human-animal'!K55+'2.1 &amp; 2.2 fish for human-animal'!K114)))</f>
        <v>43869.151659946423</v>
      </c>
    </row>
    <row r="76" spans="1:11" x14ac:dyDescent="0.25">
      <c r="A76" s="9"/>
      <c r="B76" s="9"/>
      <c r="C76" s="9"/>
      <c r="D76" s="9"/>
      <c r="E76" s="9"/>
      <c r="F76" s="9"/>
      <c r="G76" s="9"/>
      <c r="H76" s="9"/>
      <c r="I76" s="9"/>
      <c r="J76" s="9"/>
      <c r="K76" s="9"/>
    </row>
    <row r="77" spans="1:11" x14ac:dyDescent="0.25">
      <c r="A77" s="9"/>
      <c r="B77" s="9"/>
      <c r="C77" s="9"/>
      <c r="D77" s="9"/>
      <c r="E77" s="9"/>
      <c r="F77" s="9"/>
      <c r="G77" s="9"/>
      <c r="H77" s="9"/>
      <c r="I77" s="9"/>
      <c r="J77" s="9"/>
      <c r="K77" s="9"/>
    </row>
    <row r="79" spans="1:11" x14ac:dyDescent="0.25">
      <c r="A79" s="23" t="s">
        <v>4092</v>
      </c>
    </row>
    <row r="80" spans="1:11" x14ac:dyDescent="0.25">
      <c r="B80" s="141"/>
    </row>
    <row r="81" spans="1:11" x14ac:dyDescent="0.25">
      <c r="A81" s="9"/>
      <c r="B81" s="9"/>
      <c r="C81" s="17" t="s">
        <v>85</v>
      </c>
      <c r="D81" s="17"/>
      <c r="E81" s="17"/>
      <c r="F81" s="9"/>
      <c r="G81" s="9"/>
      <c r="H81" s="9"/>
      <c r="I81" s="17" t="s">
        <v>86</v>
      </c>
      <c r="J81" s="17"/>
      <c r="K81" s="17"/>
    </row>
    <row r="82" spans="1:11" x14ac:dyDescent="0.25">
      <c r="A82" s="13" t="s">
        <v>78</v>
      </c>
      <c r="B82" s="9"/>
      <c r="C82" s="12" t="s">
        <v>82</v>
      </c>
      <c r="D82" s="12" t="s">
        <v>83</v>
      </c>
      <c r="E82" s="12" t="s">
        <v>84</v>
      </c>
      <c r="F82" s="9"/>
      <c r="G82" s="13" t="s">
        <v>78</v>
      </c>
      <c r="H82" s="9"/>
      <c r="I82" s="12" t="s">
        <v>82</v>
      </c>
      <c r="J82" s="12" t="s">
        <v>83</v>
      </c>
      <c r="K82" s="12" t="s">
        <v>84</v>
      </c>
    </row>
    <row r="83" spans="1:11" x14ac:dyDescent="0.25">
      <c r="A83" s="12" t="s">
        <v>6</v>
      </c>
      <c r="B83" s="12" t="s">
        <v>7</v>
      </c>
      <c r="C83" s="19">
        <f>SUM(C6,C23)*'Support calculations function 2'!C25</f>
        <v>0</v>
      </c>
      <c r="D83" s="19">
        <f>SUM(D6,D23)*'Support calculations function 2'!D25</f>
        <v>0</v>
      </c>
      <c r="E83" s="19">
        <f>SUM(E6,E23)*'Support calculations function 2'!E25</f>
        <v>0</v>
      </c>
      <c r="F83" s="9"/>
      <c r="G83" s="12" t="s">
        <v>6</v>
      </c>
      <c r="H83" s="12" t="s">
        <v>7</v>
      </c>
      <c r="I83" s="19">
        <f>SUM(I6,I23)*'Support calculations function 2'!C25</f>
        <v>0</v>
      </c>
      <c r="J83" s="19">
        <f>SUM(J6,J23)*'Support calculations function 2'!D25</f>
        <v>0</v>
      </c>
      <c r="K83" s="19">
        <f>SUM(K6,K23)*'Support calculations function 2'!E25</f>
        <v>0</v>
      </c>
    </row>
    <row r="84" spans="1:11" x14ac:dyDescent="0.25">
      <c r="A84" s="12" t="s">
        <v>8</v>
      </c>
      <c r="B84" s="12" t="s">
        <v>136</v>
      </c>
      <c r="C84" s="19">
        <f>SUM(C7,C24)*'Support calculations function 2'!I25</f>
        <v>0</v>
      </c>
      <c r="D84" s="19">
        <f>SUM(D7,D24)*'Support calculations function 2'!J25</f>
        <v>0</v>
      </c>
      <c r="E84" s="19">
        <f>SUM(E7,E24)*'Support calculations function 2'!K25</f>
        <v>0</v>
      </c>
      <c r="F84" s="9"/>
      <c r="G84" s="12" t="s">
        <v>8</v>
      </c>
      <c r="H84" s="12" t="s">
        <v>136</v>
      </c>
      <c r="I84" s="19">
        <f>SUM(I7,I24)*'Support calculations function 2'!I25</f>
        <v>0</v>
      </c>
      <c r="J84" s="19">
        <f>SUM(J7,J24)*'Support calculations function 2'!J25</f>
        <v>0</v>
      </c>
      <c r="K84" s="19">
        <f>SUM(K7,K24)*'Support calculations function 2'!K25</f>
        <v>0</v>
      </c>
    </row>
    <row r="85" spans="1:11" x14ac:dyDescent="0.25">
      <c r="A85" s="12" t="s">
        <v>56</v>
      </c>
      <c r="B85" s="12" t="s">
        <v>57</v>
      </c>
      <c r="C85" s="19">
        <f>SUM(C8,C25)*'Support calculations function 2'!O25</f>
        <v>0</v>
      </c>
      <c r="D85" s="19">
        <f>SUM(D8,D25)*'Support calculations function 2'!P25</f>
        <v>0</v>
      </c>
      <c r="E85" s="19">
        <f>SUM(E8,E25)*'Support calculations function 2'!Q25</f>
        <v>0</v>
      </c>
      <c r="F85" s="9"/>
      <c r="G85" s="12" t="s">
        <v>56</v>
      </c>
      <c r="H85" s="12" t="s">
        <v>57</v>
      </c>
      <c r="I85" s="19">
        <f>SUM(I8,I25)*'Support calculations function 2'!O25</f>
        <v>0</v>
      </c>
      <c r="J85" s="19">
        <f>SUM(J8,J25)*'Support calculations function 2'!P25</f>
        <v>0</v>
      </c>
      <c r="K85" s="19">
        <f>SUM(K8,K25)*'Support calculations function 2'!Q25</f>
        <v>0</v>
      </c>
    </row>
    <row r="86" spans="1:11" x14ac:dyDescent="0.25">
      <c r="A86" s="12" t="s">
        <v>58</v>
      </c>
      <c r="B86" s="12" t="s">
        <v>59</v>
      </c>
      <c r="C86" s="251">
        <f>SUM(C9,C26)*'Support calculations function 2'!U25</f>
        <v>28.030462838962688</v>
      </c>
      <c r="D86" s="251">
        <f>SUM(D9,D26)*'Support calculations function 2'!V25</f>
        <v>31.310667075762829</v>
      </c>
      <c r="E86" s="251">
        <f>SUM(E9,E26)*'Support calculations function 2'!W25</f>
        <v>54.791404851265504</v>
      </c>
      <c r="F86" s="9"/>
      <c r="G86" s="12" t="s">
        <v>58</v>
      </c>
      <c r="H86" s="12" t="s">
        <v>59</v>
      </c>
      <c r="I86" s="251">
        <f>SUM(I9,I26)*'Support calculations function 2'!U25</f>
        <v>425.21239663069969</v>
      </c>
      <c r="J86" s="251">
        <f>SUM(J9,J26)*'Support calculations function 2'!V25</f>
        <v>461.47003735886659</v>
      </c>
      <c r="K86" s="251">
        <f>SUM(K9,K26)*'Support calculations function 2'!W25</f>
        <v>605.79797437393063</v>
      </c>
    </row>
    <row r="87" spans="1:11" x14ac:dyDescent="0.25">
      <c r="A87" s="9"/>
      <c r="B87" s="9"/>
      <c r="C87" s="9"/>
      <c r="D87" s="9"/>
      <c r="E87" s="9"/>
      <c r="F87" s="9"/>
      <c r="G87" s="9"/>
      <c r="H87" s="9"/>
      <c r="I87" s="9"/>
      <c r="J87" s="9"/>
      <c r="K87" s="9"/>
    </row>
    <row r="88" spans="1:11" x14ac:dyDescent="0.25">
      <c r="A88" s="9"/>
      <c r="B88" s="9"/>
      <c r="C88" s="17" t="s">
        <v>85</v>
      </c>
      <c r="D88" s="17"/>
      <c r="E88" s="17"/>
      <c r="F88" s="9"/>
      <c r="G88" s="9"/>
      <c r="H88" s="9"/>
      <c r="I88" s="17" t="s">
        <v>86</v>
      </c>
      <c r="J88" s="17"/>
      <c r="K88" s="17"/>
    </row>
    <row r="89" spans="1:11" x14ac:dyDescent="0.25">
      <c r="A89" s="14" t="s">
        <v>79</v>
      </c>
      <c r="B89" s="9"/>
      <c r="C89" s="12" t="s">
        <v>82</v>
      </c>
      <c r="D89" s="12" t="s">
        <v>83</v>
      </c>
      <c r="E89" s="12" t="s">
        <v>84</v>
      </c>
      <c r="F89" s="9"/>
      <c r="G89" s="14" t="s">
        <v>79</v>
      </c>
      <c r="H89" s="9"/>
      <c r="I89" s="12" t="s">
        <v>82</v>
      </c>
      <c r="J89" s="12" t="s">
        <v>83</v>
      </c>
      <c r="K89" s="12" t="s">
        <v>84</v>
      </c>
    </row>
    <row r="90" spans="1:11" x14ac:dyDescent="0.25">
      <c r="A90" s="12" t="s">
        <v>10</v>
      </c>
      <c r="B90" s="12" t="s">
        <v>11</v>
      </c>
      <c r="C90" s="251">
        <f>SUM(C13,C30)*'Support calculations function 2'!AA25</f>
        <v>7.9770198819326321</v>
      </c>
      <c r="D90" s="251">
        <f>SUM(D13,D30)*'Support calculations function 2'!AB25</f>
        <v>9.4451945415135121</v>
      </c>
      <c r="E90" s="251">
        <f>SUM(E13,E30)*'Support calculations function 2'!AC25</f>
        <v>11.533062245435573</v>
      </c>
      <c r="F90" s="690">
        <f>(E90/C90)^(1/($E$70-$C$70))-1</f>
        <v>0.20240834236546035</v>
      </c>
      <c r="G90" s="12" t="s">
        <v>10</v>
      </c>
      <c r="H90" s="12" t="s">
        <v>11</v>
      </c>
      <c r="I90" s="251">
        <f>SUM(I13,I30)*'Support calculations function 2'!AA25</f>
        <v>580.18280681312649</v>
      </c>
      <c r="J90" s="251">
        <f>SUM(J13,J30)*'Support calculations function 2'!AB25</f>
        <v>380.63564456141432</v>
      </c>
      <c r="K90" s="251">
        <f>SUM(K13,K30)*'Support calculations function 2'!AC25</f>
        <v>453.8245529362809</v>
      </c>
    </row>
    <row r="91" spans="1:11" x14ac:dyDescent="0.25">
      <c r="A91" s="12" t="s">
        <v>12</v>
      </c>
      <c r="B91" s="12" t="s">
        <v>13</v>
      </c>
      <c r="C91" s="251">
        <f>SUM(C14,C31)*'Support calculations function 2'!AG25</f>
        <v>7.8998513805882693</v>
      </c>
      <c r="D91" s="251">
        <f>SUM(D14,D31)*'Support calculations function 2'!AH25</f>
        <v>8.2695783889827226</v>
      </c>
      <c r="E91" s="251">
        <f>SUM(E14,E31)*'Support calculations function 2'!AI25</f>
        <v>0</v>
      </c>
      <c r="F91" s="690"/>
      <c r="G91" s="12" t="s">
        <v>12</v>
      </c>
      <c r="H91" s="12" t="s">
        <v>13</v>
      </c>
      <c r="I91" s="251">
        <f>SUM(I14,I31)*'Support calculations function 2'!AG25</f>
        <v>86.969884022055311</v>
      </c>
      <c r="J91" s="251">
        <f>SUM(J14,J31)*'Support calculations function 2'!AH25</f>
        <v>93.816570452822035</v>
      </c>
      <c r="K91" s="251">
        <f>SUM(K14,K31)*'Support calculations function 2'!AI25</f>
        <v>0</v>
      </c>
    </row>
    <row r="92" spans="1:11" x14ac:dyDescent="0.25">
      <c r="A92" s="12" t="s">
        <v>14</v>
      </c>
      <c r="B92" s="12" t="s">
        <v>15</v>
      </c>
      <c r="C92" s="251">
        <f>SUM(C15,C32)*'Support calculations function 2'!AM25</f>
        <v>0</v>
      </c>
      <c r="D92" s="251">
        <f>SUM(D15,D32)*'Support calculations function 2'!AN25</f>
        <v>0</v>
      </c>
      <c r="E92" s="251">
        <f>SUM(E15,E32)*'Support calculations function 2'!AO25</f>
        <v>0</v>
      </c>
      <c r="F92" s="690"/>
      <c r="G92" s="12" t="s">
        <v>14</v>
      </c>
      <c r="H92" s="12" t="s">
        <v>15</v>
      </c>
      <c r="I92" s="251">
        <f>SUM(I15,I32)*'Support calculations function 2'!AM25</f>
        <v>0</v>
      </c>
      <c r="J92" s="251">
        <f>SUM(J15,J32)*'Support calculations function 2'!AN25</f>
        <v>0</v>
      </c>
      <c r="K92" s="251">
        <f>SUM(K15,K32)*'Support calculations function 2'!AO25</f>
        <v>0</v>
      </c>
    </row>
    <row r="93" spans="1:11" x14ac:dyDescent="0.25">
      <c r="A93" s="12" t="s">
        <v>62</v>
      </c>
      <c r="B93" s="12" t="s">
        <v>63</v>
      </c>
      <c r="C93" s="251">
        <f>SUM(C16,C33)*'Support calculations function 2'!AS25</f>
        <v>6.5885760292477433E-2</v>
      </c>
      <c r="D93" s="251">
        <f>SUM(D16,D33)*'Support calculations function 2'!AT25</f>
        <v>0.82340610073624454</v>
      </c>
      <c r="E93" s="251">
        <f>SUM(E16,E33)*'Support calculations function 2'!AU25</f>
        <v>4.5069411393117393</v>
      </c>
      <c r="F93" s="690">
        <f t="shared" ref="F93" si="1">(E93/C93)^(1/($E$70-$C$70))-1</f>
        <v>7.270755114730493</v>
      </c>
      <c r="G93" s="12" t="s">
        <v>62</v>
      </c>
      <c r="H93" s="12" t="s">
        <v>63</v>
      </c>
      <c r="I93" s="251">
        <f>SUM(I16,I33)*'Support calculations function 2'!AS25</f>
        <v>3.8617771179052789</v>
      </c>
      <c r="J93" s="251">
        <f>SUM(J16,J33)*'Support calculations function 2'!AT25</f>
        <v>53.955238980074334</v>
      </c>
      <c r="K93" s="251">
        <f>SUM(K16,K33)*'Support calculations function 2'!AU25</f>
        <v>281.04119651981949</v>
      </c>
    </row>
    <row r="94" spans="1:11" x14ac:dyDescent="0.25">
      <c r="A94" s="12" t="s">
        <v>76</v>
      </c>
      <c r="B94" s="12" t="s">
        <v>77</v>
      </c>
      <c r="C94" s="251">
        <f>SUM(C17,C34)*'Support calculations function 2'!AY25</f>
        <v>3.4442698556296381</v>
      </c>
      <c r="D94" s="251">
        <f>SUM(D17,D34)*'Support calculations function 2'!AZ25</f>
        <v>2.9215703944320692</v>
      </c>
      <c r="E94" s="251">
        <f>SUM(E17,E34)*'Support calculations function 2'!BA25</f>
        <v>58.091886195249053</v>
      </c>
      <c r="G94" s="12" t="s">
        <v>76</v>
      </c>
      <c r="H94" s="12" t="s">
        <v>77</v>
      </c>
      <c r="I94" s="251">
        <f>SUM(I17,I34)*'Support calculations function 2'!AY25</f>
        <v>108.27159167139853</v>
      </c>
      <c r="J94" s="251">
        <f>SUM(J17,J34)*'Support calculations function 2'!AZ25</f>
        <v>32.328049047603869</v>
      </c>
      <c r="K94" s="251">
        <f>SUM(K17,K34)*'Support calculations function 2'!BA25</f>
        <v>1490.8483400535822</v>
      </c>
    </row>
    <row r="95" spans="1:11" x14ac:dyDescent="0.25">
      <c r="A95" s="9"/>
      <c r="B95" s="9"/>
      <c r="C95" s="9"/>
      <c r="D95" s="9"/>
      <c r="E95" s="9"/>
      <c r="F95" s="9"/>
      <c r="G95" s="9"/>
      <c r="H95" s="9"/>
      <c r="I95" s="9"/>
      <c r="J95" s="9"/>
      <c r="K95" s="9"/>
    </row>
  </sheetData>
  <mergeCells count="4">
    <mergeCell ref="B37:J37"/>
    <mergeCell ref="A20:B20"/>
    <mergeCell ref="A3:B3"/>
    <mergeCell ref="A39:B39"/>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A30"/>
  <sheetViews>
    <sheetView topLeftCell="A7" workbookViewId="0">
      <selection activeCell="A26" sqref="A26"/>
    </sheetView>
  </sheetViews>
  <sheetFormatPr defaultRowHeight="15" x14ac:dyDescent="0.25"/>
  <cols>
    <col min="1" max="1" width="31.42578125" customWidth="1"/>
    <col min="2" max="2" width="26.28515625" customWidth="1"/>
    <col min="3" max="3" width="11.140625" bestFit="1" customWidth="1"/>
    <col min="4" max="5" width="13.5703125" bestFit="1" customWidth="1"/>
    <col min="7" max="7" width="31.7109375" bestFit="1" customWidth="1"/>
    <col min="8" max="8" width="22.42578125" bestFit="1" customWidth="1"/>
    <col min="9" max="11" width="13.5703125" bestFit="1" customWidth="1"/>
    <col min="13" max="13" width="31.7109375" bestFit="1" customWidth="1"/>
    <col min="14" max="14" width="22.42578125" bestFit="1" customWidth="1"/>
    <col min="15" max="17" width="13.5703125" bestFit="1" customWidth="1"/>
    <col min="19" max="19" width="31.7109375" bestFit="1" customWidth="1"/>
    <col min="20" max="20" width="22.42578125" bestFit="1" customWidth="1"/>
    <col min="21" max="21" width="13.5703125" customWidth="1"/>
    <col min="22" max="23" width="13.140625" customWidth="1"/>
    <col min="25" max="25" width="31.7109375" bestFit="1" customWidth="1"/>
    <col min="26" max="26" width="22.42578125" bestFit="1" customWidth="1"/>
    <col min="27" max="29" width="13.5703125" bestFit="1" customWidth="1"/>
    <col min="31" max="31" width="31.7109375" bestFit="1" customWidth="1"/>
    <col min="32" max="32" width="22.42578125" bestFit="1" customWidth="1"/>
    <col min="33" max="35" width="13.5703125" bestFit="1" customWidth="1"/>
    <col min="37" max="37" width="31.7109375" bestFit="1" customWidth="1"/>
    <col min="38" max="38" width="22.42578125" bestFit="1" customWidth="1"/>
    <col min="39" max="41" width="13.5703125" bestFit="1" customWidth="1"/>
    <col min="43" max="43" width="31.7109375" bestFit="1" customWidth="1"/>
    <col min="44" max="44" width="22.42578125" bestFit="1" customWidth="1"/>
    <col min="45" max="47" width="13.5703125" bestFit="1" customWidth="1"/>
    <col min="49" max="49" width="31.7109375" bestFit="1" customWidth="1"/>
    <col min="50" max="50" width="22.42578125" bestFit="1" customWidth="1"/>
    <col min="51" max="53" width="13.5703125" bestFit="1" customWidth="1"/>
  </cols>
  <sheetData>
    <row r="1" spans="1:50" s="9" customFormat="1" x14ac:dyDescent="0.25"/>
    <row r="2" spans="1:50" s="9" customFormat="1" x14ac:dyDescent="0.25">
      <c r="A2" s="250" t="s">
        <v>4043</v>
      </c>
      <c r="B2" s="250" t="s">
        <v>4045</v>
      </c>
      <c r="C2" s="247"/>
      <c r="D2" s="247"/>
      <c r="E2" s="247"/>
      <c r="F2" s="247"/>
      <c r="G2" s="247"/>
    </row>
    <row r="3" spans="1:50" s="9" customFormat="1" x14ac:dyDescent="0.25">
      <c r="A3" s="247"/>
      <c r="B3" s="247" t="s">
        <v>4049</v>
      </c>
      <c r="C3" s="247" t="s">
        <v>4047</v>
      </c>
      <c r="D3" s="247"/>
      <c r="E3" s="247"/>
      <c r="F3" s="247"/>
      <c r="G3" s="247"/>
    </row>
    <row r="4" spans="1:50" s="9" customFormat="1" x14ac:dyDescent="0.25">
      <c r="A4" s="247"/>
      <c r="B4" s="247" t="s">
        <v>4050</v>
      </c>
      <c r="C4" s="247" t="s">
        <v>4048</v>
      </c>
      <c r="D4" s="247"/>
      <c r="E4" s="247"/>
      <c r="F4" s="247"/>
      <c r="G4" s="247"/>
    </row>
    <row r="5" spans="1:50" s="9" customFormat="1" x14ac:dyDescent="0.25">
      <c r="A5" s="247"/>
      <c r="B5" s="247" t="s">
        <v>4051</v>
      </c>
      <c r="C5" s="247" t="s">
        <v>4052</v>
      </c>
      <c r="D5" s="247"/>
      <c r="E5" s="247"/>
      <c r="F5" s="247"/>
      <c r="G5" s="247"/>
    </row>
    <row r="6" spans="1:50" s="9" customFormat="1" x14ac:dyDescent="0.25">
      <c r="A6" s="247"/>
      <c r="B6" s="247" t="s">
        <v>4053</v>
      </c>
      <c r="C6" s="247" t="s">
        <v>4054</v>
      </c>
      <c r="D6" s="247"/>
      <c r="E6" s="247"/>
      <c r="F6" s="247"/>
      <c r="G6" s="247"/>
    </row>
    <row r="7" spans="1:50" s="9" customFormat="1" x14ac:dyDescent="0.25"/>
    <row r="8" spans="1:50" s="9" customFormat="1" x14ac:dyDescent="0.25">
      <c r="A8" s="249" t="s">
        <v>4044</v>
      </c>
      <c r="B8" s="249" t="s">
        <v>4046</v>
      </c>
      <c r="C8" s="248"/>
      <c r="D8" s="248"/>
      <c r="E8" s="248"/>
      <c r="F8" s="248"/>
      <c r="G8" s="248"/>
    </row>
    <row r="9" spans="1:50" s="9" customFormat="1" x14ac:dyDescent="0.25">
      <c r="A9" s="248"/>
      <c r="B9" s="248" t="s">
        <v>4049</v>
      </c>
      <c r="C9" s="248" t="s">
        <v>4047</v>
      </c>
      <c r="D9" s="248"/>
      <c r="E9" s="248"/>
      <c r="F9" s="248"/>
      <c r="G9" s="248"/>
    </row>
    <row r="10" spans="1:50" s="9" customFormat="1" x14ac:dyDescent="0.25">
      <c r="A10" s="248"/>
      <c r="B10" s="248" t="s">
        <v>4050</v>
      </c>
      <c r="C10" s="248" t="s">
        <v>4048</v>
      </c>
      <c r="D10" s="248"/>
      <c r="E10" s="248"/>
      <c r="F10" s="248"/>
      <c r="G10" s="248"/>
    </row>
    <row r="11" spans="1:50" s="9" customFormat="1" x14ac:dyDescent="0.25"/>
    <row r="12" spans="1:50" s="9" customFormat="1" x14ac:dyDescent="0.25"/>
    <row r="14" spans="1:50" ht="21" x14ac:dyDescent="0.35">
      <c r="A14" s="100" t="s">
        <v>263</v>
      </c>
      <c r="B14" t="s">
        <v>4042</v>
      </c>
    </row>
    <row r="16" spans="1:50" s="23" customFormat="1" x14ac:dyDescent="0.25">
      <c r="A16" s="22" t="s">
        <v>3850</v>
      </c>
      <c r="B16" s="22" t="s">
        <v>3867</v>
      </c>
      <c r="G16" s="22" t="s">
        <v>3850</v>
      </c>
      <c r="H16" s="22" t="s">
        <v>3853</v>
      </c>
      <c r="M16" s="22" t="s">
        <v>3850</v>
      </c>
      <c r="N16" s="22" t="s">
        <v>3852</v>
      </c>
      <c r="S16" s="22" t="s">
        <v>3850</v>
      </c>
      <c r="T16" s="22" t="s">
        <v>3858</v>
      </c>
      <c r="Y16" s="22" t="s">
        <v>3850</v>
      </c>
      <c r="Z16" s="22" t="s">
        <v>3866</v>
      </c>
      <c r="AE16" s="22" t="s">
        <v>3850</v>
      </c>
      <c r="AF16" s="22" t="s">
        <v>3851</v>
      </c>
      <c r="AK16" s="22" t="s">
        <v>3850</v>
      </c>
      <c r="AL16" s="22" t="s">
        <v>3862</v>
      </c>
      <c r="AQ16" s="22" t="s">
        <v>3850</v>
      </c>
      <c r="AR16" s="22" t="s">
        <v>3865</v>
      </c>
      <c r="AW16" s="22" t="s">
        <v>3850</v>
      </c>
      <c r="AX16" s="22" t="s">
        <v>3855</v>
      </c>
    </row>
    <row r="17" spans="1:53" x14ac:dyDescent="0.25">
      <c r="A17" s="34" t="s">
        <v>3885</v>
      </c>
      <c r="B17" s="34" t="s">
        <v>3886</v>
      </c>
      <c r="C17" s="9"/>
      <c r="D17" s="9"/>
      <c r="E17" s="9"/>
      <c r="F17" s="9"/>
      <c r="G17" s="34" t="s">
        <v>3885</v>
      </c>
      <c r="H17" s="34" t="s">
        <v>3886</v>
      </c>
      <c r="I17" s="9"/>
      <c r="J17" s="9"/>
      <c r="K17" s="9"/>
      <c r="L17" s="9"/>
      <c r="M17" s="34" t="s">
        <v>3885</v>
      </c>
      <c r="N17" s="34" t="s">
        <v>3886</v>
      </c>
      <c r="O17" s="9"/>
      <c r="P17" s="9"/>
      <c r="Q17" s="9"/>
      <c r="R17" s="9"/>
      <c r="S17" s="34" t="s">
        <v>3885</v>
      </c>
      <c r="T17" s="34" t="s">
        <v>3886</v>
      </c>
      <c r="U17" s="9"/>
      <c r="V17" s="9"/>
      <c r="W17" s="9"/>
      <c r="X17" s="9"/>
      <c r="Y17" s="34" t="s">
        <v>3885</v>
      </c>
      <c r="Z17" s="34" t="s">
        <v>3886</v>
      </c>
      <c r="AA17" s="9"/>
      <c r="AB17" s="9"/>
      <c r="AC17" s="9"/>
      <c r="AD17" s="9"/>
      <c r="AE17" s="34" t="s">
        <v>3885</v>
      </c>
      <c r="AF17" s="34" t="s">
        <v>3886</v>
      </c>
      <c r="AG17" s="9"/>
      <c r="AH17" s="9"/>
      <c r="AI17" s="9"/>
      <c r="AJ17" s="9"/>
      <c r="AK17" s="34" t="s">
        <v>3885</v>
      </c>
      <c r="AL17" s="34" t="s">
        <v>3886</v>
      </c>
      <c r="AM17" s="9"/>
      <c r="AN17" s="9"/>
      <c r="AO17" s="9"/>
      <c r="AP17" s="9"/>
      <c r="AQ17" s="34" t="s">
        <v>3885</v>
      </c>
      <c r="AR17" s="34" t="s">
        <v>3886</v>
      </c>
      <c r="AS17" s="9"/>
      <c r="AT17" s="9"/>
      <c r="AU17" s="9"/>
      <c r="AV17" s="9"/>
      <c r="AW17" s="34" t="s">
        <v>3885</v>
      </c>
      <c r="AX17" s="34" t="s">
        <v>3886</v>
      </c>
      <c r="AY17" s="9"/>
      <c r="AZ17" s="9"/>
      <c r="BA17" s="9"/>
    </row>
    <row r="18" spans="1:53" x14ac:dyDescent="0.25">
      <c r="A18" s="9"/>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row>
    <row r="19" spans="1:53" x14ac:dyDescent="0.25">
      <c r="A19" s="12" t="s">
        <v>238</v>
      </c>
      <c r="B19" s="12" t="s">
        <v>3887</v>
      </c>
      <c r="C19" s="12" t="s">
        <v>3888</v>
      </c>
      <c r="D19" s="12" t="s">
        <v>3889</v>
      </c>
      <c r="E19" s="12" t="s">
        <v>3890</v>
      </c>
      <c r="F19" s="9"/>
      <c r="G19" s="12" t="s">
        <v>238</v>
      </c>
      <c r="H19" s="12" t="s">
        <v>3887</v>
      </c>
      <c r="I19" s="12" t="s">
        <v>3888</v>
      </c>
      <c r="J19" s="12" t="s">
        <v>3889</v>
      </c>
      <c r="K19" s="12" t="s">
        <v>3890</v>
      </c>
      <c r="L19" s="9"/>
      <c r="M19" s="12" t="s">
        <v>238</v>
      </c>
      <c r="N19" s="12" t="s">
        <v>3887</v>
      </c>
      <c r="O19" s="12" t="s">
        <v>3888</v>
      </c>
      <c r="P19" s="12" t="s">
        <v>3889</v>
      </c>
      <c r="Q19" s="12" t="s">
        <v>3890</v>
      </c>
      <c r="R19" s="9"/>
      <c r="S19" s="12" t="s">
        <v>238</v>
      </c>
      <c r="T19" s="12" t="s">
        <v>3887</v>
      </c>
      <c r="U19" s="12" t="s">
        <v>3888</v>
      </c>
      <c r="V19" s="12" t="s">
        <v>3889</v>
      </c>
      <c r="W19" s="12" t="s">
        <v>3890</v>
      </c>
      <c r="X19" s="9"/>
      <c r="Y19" s="12" t="s">
        <v>238</v>
      </c>
      <c r="Z19" s="12" t="s">
        <v>3887</v>
      </c>
      <c r="AA19" s="12" t="s">
        <v>3888</v>
      </c>
      <c r="AB19" s="12" t="s">
        <v>3889</v>
      </c>
      <c r="AC19" s="12" t="s">
        <v>3890</v>
      </c>
      <c r="AD19" s="9"/>
      <c r="AE19" s="12" t="s">
        <v>238</v>
      </c>
      <c r="AF19" s="12" t="s">
        <v>3887</v>
      </c>
      <c r="AG19" s="12" t="s">
        <v>3888</v>
      </c>
      <c r="AH19" s="12" t="s">
        <v>3889</v>
      </c>
      <c r="AI19" s="12" t="s">
        <v>3890</v>
      </c>
      <c r="AJ19" s="9"/>
      <c r="AK19" s="12" t="s">
        <v>238</v>
      </c>
      <c r="AL19" s="12" t="s">
        <v>3887</v>
      </c>
      <c r="AM19" s="12" t="s">
        <v>3888</v>
      </c>
      <c r="AN19" s="12" t="s">
        <v>3889</v>
      </c>
      <c r="AO19" s="12" t="s">
        <v>3890</v>
      </c>
      <c r="AP19" s="9"/>
      <c r="AQ19" s="12" t="s">
        <v>238</v>
      </c>
      <c r="AR19" s="12" t="s">
        <v>3887</v>
      </c>
      <c r="AS19" s="12" t="s">
        <v>3888</v>
      </c>
      <c r="AT19" s="12" t="s">
        <v>3889</v>
      </c>
      <c r="AU19" s="12" t="s">
        <v>3890</v>
      </c>
      <c r="AV19" s="9"/>
      <c r="AW19" s="12" t="s">
        <v>238</v>
      </c>
      <c r="AX19" s="12" t="s">
        <v>3887</v>
      </c>
      <c r="AY19" s="12" t="s">
        <v>3888</v>
      </c>
      <c r="AZ19" s="12" t="s">
        <v>3889</v>
      </c>
      <c r="BA19" s="12" t="s">
        <v>3890</v>
      </c>
    </row>
    <row r="20" spans="1:53" ht="14.45" x14ac:dyDescent="0.3">
      <c r="A20" s="12" t="s">
        <v>3891</v>
      </c>
      <c r="B20" s="12" t="s">
        <v>3892</v>
      </c>
      <c r="C20" s="12" t="s">
        <v>3893</v>
      </c>
      <c r="D20" s="12" t="s">
        <v>3894</v>
      </c>
      <c r="E20" s="12" t="s">
        <v>3895</v>
      </c>
      <c r="F20" s="9"/>
      <c r="G20" s="12" t="s">
        <v>3891</v>
      </c>
      <c r="H20" s="12" t="s">
        <v>3892</v>
      </c>
      <c r="I20" s="12" t="s">
        <v>3893</v>
      </c>
      <c r="J20" s="12" t="s">
        <v>3894</v>
      </c>
      <c r="K20" s="12" t="s">
        <v>3895</v>
      </c>
      <c r="L20" s="9"/>
      <c r="M20" s="12" t="s">
        <v>3891</v>
      </c>
      <c r="N20" s="12" t="s">
        <v>3892</v>
      </c>
      <c r="O20" s="12" t="s">
        <v>3893</v>
      </c>
      <c r="P20" s="12" t="s">
        <v>3894</v>
      </c>
      <c r="Q20" s="12" t="s">
        <v>3895</v>
      </c>
      <c r="R20" s="9"/>
      <c r="S20" s="12" t="s">
        <v>3891</v>
      </c>
      <c r="T20" s="12" t="s">
        <v>3892</v>
      </c>
      <c r="U20" s="12" t="s">
        <v>3893</v>
      </c>
      <c r="V20" s="12" t="s">
        <v>3894</v>
      </c>
      <c r="W20" s="12" t="s">
        <v>3895</v>
      </c>
      <c r="X20" s="9"/>
      <c r="Y20" s="12" t="s">
        <v>3891</v>
      </c>
      <c r="Z20" s="12" t="s">
        <v>3892</v>
      </c>
      <c r="AA20" s="12" t="s">
        <v>3893</v>
      </c>
      <c r="AB20" s="12" t="s">
        <v>3894</v>
      </c>
      <c r="AC20" s="12" t="s">
        <v>3895</v>
      </c>
      <c r="AD20" s="9"/>
      <c r="AE20" s="12" t="s">
        <v>3891</v>
      </c>
      <c r="AF20" s="12" t="s">
        <v>3892</v>
      </c>
      <c r="AG20" s="12" t="s">
        <v>3893</v>
      </c>
      <c r="AH20" s="12" t="s">
        <v>3894</v>
      </c>
      <c r="AI20" s="12" t="s">
        <v>3895</v>
      </c>
      <c r="AJ20" s="9"/>
      <c r="AK20" s="12" t="s">
        <v>3891</v>
      </c>
      <c r="AL20" s="12" t="s">
        <v>3892</v>
      </c>
      <c r="AM20" s="12" t="s">
        <v>3893</v>
      </c>
      <c r="AN20" s="12" t="s">
        <v>3894</v>
      </c>
      <c r="AO20" s="12" t="s">
        <v>3895</v>
      </c>
      <c r="AP20" s="9"/>
      <c r="AQ20" s="12" t="s">
        <v>3891</v>
      </c>
      <c r="AR20" s="12" t="s">
        <v>3892</v>
      </c>
      <c r="AS20" s="12" t="s">
        <v>3893</v>
      </c>
      <c r="AT20" s="12" t="s">
        <v>3894</v>
      </c>
      <c r="AU20" s="12" t="s">
        <v>3895</v>
      </c>
      <c r="AV20" s="9"/>
      <c r="AW20" s="12" t="s">
        <v>3891</v>
      </c>
      <c r="AX20" s="12" t="s">
        <v>3892</v>
      </c>
      <c r="AY20" s="12" t="s">
        <v>3893</v>
      </c>
      <c r="AZ20" s="12" t="s">
        <v>3894</v>
      </c>
      <c r="BA20" s="12" t="s">
        <v>3895</v>
      </c>
    </row>
    <row r="21" spans="1:53" s="9" customFormat="1" ht="14.45" x14ac:dyDescent="0.3">
      <c r="A21" s="98" t="s">
        <v>3956</v>
      </c>
      <c r="B21" s="93"/>
      <c r="C21" s="97">
        <f>SUM('support data for function 2'!D12:D39)</f>
        <v>222781153</v>
      </c>
      <c r="D21" s="97">
        <f>SUM('support data for function 2'!E12:E39)</f>
        <v>240950766</v>
      </c>
      <c r="E21" s="97">
        <f>SUM('support data for function 2'!F12:F39)</f>
        <v>254408447</v>
      </c>
      <c r="G21" s="98" t="s">
        <v>3956</v>
      </c>
      <c r="H21" s="93"/>
      <c r="I21" s="97">
        <f>SUM('support data for function 2'!J12:J39)</f>
        <v>326174278</v>
      </c>
      <c r="J21" s="97">
        <f>SUM('support data for function 2'!K12:K39)</f>
        <v>1625705381</v>
      </c>
      <c r="K21" s="97">
        <f>SUM('support data for function 2'!L12:L39)</f>
        <v>1623986766</v>
      </c>
      <c r="M21" s="98" t="s">
        <v>3956</v>
      </c>
      <c r="N21" s="93"/>
      <c r="O21" s="97">
        <f>SUM('support data for function 2'!P12:P39)</f>
        <v>274733000</v>
      </c>
      <c r="P21" s="97">
        <f>SUM('support data for function 2'!Q12:Q39)</f>
        <v>225512000</v>
      </c>
      <c r="Q21" s="97">
        <f>SUM('support data for function 2'!R12:R39)</f>
        <v>187812000</v>
      </c>
      <c r="S21" s="98" t="s">
        <v>3956</v>
      </c>
      <c r="T21" s="93"/>
      <c r="U21" s="97">
        <f>SUM('support data for function 2'!V12:V39)</f>
        <v>2441162979</v>
      </c>
      <c r="V21" s="97">
        <f>SUM('support data for function 2'!W12:W39)</f>
        <v>2371030271</v>
      </c>
      <c r="W21" s="97">
        <f>SUM('support data for function 2'!X12:X39)</f>
        <v>3017273466</v>
      </c>
      <c r="Y21" s="98" t="s">
        <v>3956</v>
      </c>
      <c r="Z21" s="93"/>
      <c r="AA21" s="97">
        <f>SUM('support data for function 2'!AB12:AB39)</f>
        <v>3461250142</v>
      </c>
      <c r="AB21" s="97">
        <f>SUM('support data for function 2'!AC12:AC39)</f>
        <v>3405858351</v>
      </c>
      <c r="AC21" s="97">
        <f>SUM('support data for function 2'!AD12:AD39)</f>
        <v>3534690888</v>
      </c>
      <c r="AE21" s="98" t="s">
        <v>3956</v>
      </c>
      <c r="AF21" s="93"/>
      <c r="AG21" s="97">
        <f>SUM('support data for function 2'!AH12:AH39)</f>
        <v>2213171135</v>
      </c>
      <c r="AH21" s="97">
        <f>SUM('support data for function 2'!AI12:AI39)</f>
        <v>2329899579</v>
      </c>
      <c r="AI21" s="97">
        <f>SUM('support data for function 2'!AJ12:AJ39)</f>
        <v>1583739377</v>
      </c>
      <c r="AK21" s="98" t="s">
        <v>3956</v>
      </c>
      <c r="AL21" s="93"/>
      <c r="AM21" s="97">
        <f>SUM('support data for function 2'!AN12:AN39)</f>
        <v>233430000</v>
      </c>
      <c r="AN21" s="97">
        <f>SUM('support data for function 2'!AO12:AO39)</f>
        <v>264266000</v>
      </c>
      <c r="AO21" s="97">
        <f>SUM('support data for function 2'!AP12:AP39)</f>
        <v>261456000</v>
      </c>
      <c r="AQ21" s="98" t="s">
        <v>3956</v>
      </c>
      <c r="AR21" s="93"/>
      <c r="AS21" s="97">
        <f>SUM('support data for function 2'!AT12:AT39)</f>
        <v>766544446</v>
      </c>
      <c r="AT21" s="97">
        <f>SUM('support data for function 2'!AU12:AU39)</f>
        <v>710517755</v>
      </c>
      <c r="AU21" s="97">
        <f>SUM('support data for function 2'!AV12:AV39)</f>
        <v>765263685</v>
      </c>
      <c r="AW21" s="98" t="s">
        <v>3956</v>
      </c>
      <c r="AX21" s="93"/>
      <c r="AY21" s="97">
        <f>SUM('support data for function 2'!AZ12:AZ39)</f>
        <v>2164242479</v>
      </c>
      <c r="AZ21" s="97">
        <f>SUM('support data for function 2'!BA12:BA39)</f>
        <v>1717619595</v>
      </c>
      <c r="BA21" s="97">
        <f>SUM('support data for function 2'!BB12:BB39)</f>
        <v>2027814045</v>
      </c>
    </row>
    <row r="22" spans="1:53" ht="14.45" x14ac:dyDescent="0.3">
      <c r="A22" s="98" t="s">
        <v>3957</v>
      </c>
      <c r="B22" s="94"/>
      <c r="C22" s="94">
        <f>SUM('support data for function 2'!D40:D41)</f>
        <v>0</v>
      </c>
      <c r="D22" s="94">
        <f>SUM('support data for function 2'!E40:E41)</f>
        <v>0</v>
      </c>
      <c r="E22" s="94">
        <f>SUM('support data for function 2'!F40:F41)</f>
        <v>0</v>
      </c>
      <c r="G22" s="98" t="s">
        <v>3957</v>
      </c>
      <c r="H22" s="94"/>
      <c r="I22" s="94">
        <f>SUM('support data for function 2'!J40:J41)</f>
        <v>0</v>
      </c>
      <c r="J22" s="94">
        <f>SUM('support data for function 2'!K40:K41)</f>
        <v>0</v>
      </c>
      <c r="K22" s="94">
        <f>SUM('support data for function 2'!L40:L41)</f>
        <v>0</v>
      </c>
      <c r="M22" s="98" t="s">
        <v>3957</v>
      </c>
      <c r="N22" s="94"/>
      <c r="O22" s="94">
        <f>SUM('support data for function 2'!P40:P41)</f>
        <v>0</v>
      </c>
      <c r="P22" s="94">
        <f>SUM('support data for function 2'!Q40:Q41)</f>
        <v>0</v>
      </c>
      <c r="Q22" s="94">
        <f>SUM('support data for function 2'!R40:R41)</f>
        <v>0</v>
      </c>
      <c r="S22" s="98" t="s">
        <v>3957</v>
      </c>
      <c r="T22" s="94"/>
      <c r="U22" s="94">
        <f>SUM('support data for function 2'!V40:V41)</f>
        <v>137799287</v>
      </c>
      <c r="V22" s="94">
        <f>SUM('support data for function 2'!W40:W41)</f>
        <v>139391713</v>
      </c>
      <c r="W22" s="94">
        <f>SUM('support data for function 2'!X40:X41)</f>
        <v>217467486</v>
      </c>
      <c r="Y22" s="98" t="s">
        <v>3957</v>
      </c>
      <c r="Z22" s="94"/>
      <c r="AA22" s="94">
        <f>SUM('support data for function 2'!AB40:AB41)</f>
        <v>23732092</v>
      </c>
      <c r="AB22" s="94">
        <f>SUM('support data for function 2'!AC40:AC41)</f>
        <v>22706113</v>
      </c>
      <c r="AC22" s="94">
        <f>SUM('support data for function 2'!AD40:AD41)</f>
        <v>27853738</v>
      </c>
      <c r="AE22" s="98" t="s">
        <v>3957</v>
      </c>
      <c r="AF22" s="94"/>
      <c r="AG22" s="94">
        <f>SUM('support data for function 2'!AH40:AH41)</f>
        <v>16611611</v>
      </c>
      <c r="AH22" s="94">
        <f>SUM('support data for function 2'!AI40:AI41)</f>
        <v>18421194</v>
      </c>
      <c r="AI22" s="94">
        <f>SUM('support data for function 2'!AJ40:AJ41)</f>
        <v>0</v>
      </c>
      <c r="AK22" s="98" t="s">
        <v>3957</v>
      </c>
      <c r="AL22" s="94"/>
      <c r="AM22" s="94">
        <f>SUM('support data for function 2'!AN40:AN41)</f>
        <v>0</v>
      </c>
      <c r="AN22" s="94">
        <f>SUM('support data for function 2'!AO40:AO41)</f>
        <v>0</v>
      </c>
      <c r="AO22" s="94">
        <f>SUM('support data for function 2'!AP40:AP41)</f>
        <v>0</v>
      </c>
      <c r="AQ22" s="98" t="s">
        <v>3957</v>
      </c>
      <c r="AR22" s="94"/>
      <c r="AS22" s="94">
        <f>SUM('support data for function 2'!AT40:AT41)</f>
        <v>124201</v>
      </c>
      <c r="AT22" s="94">
        <f>SUM('support data for function 2'!AU40:AU41)</f>
        <v>1592493</v>
      </c>
      <c r="AU22" s="94">
        <f>SUM('support data for function 2'!AV40:AV41)</f>
        <v>8843743</v>
      </c>
      <c r="AW22" s="98" t="s">
        <v>3957</v>
      </c>
      <c r="AX22" s="94"/>
      <c r="AY22" s="94">
        <f>SUM('support data for function 2'!AZ40:AZ41)</f>
        <v>8173004</v>
      </c>
      <c r="AZ22" s="94">
        <f>SUM('support data for function 2'!BA40:BA41)</f>
        <v>4825241</v>
      </c>
      <c r="BA22" s="94">
        <f>SUM('support data for function 2'!BB40:BB41)</f>
        <v>118545417</v>
      </c>
    </row>
    <row r="23" spans="1:53" ht="14.45" x14ac:dyDescent="0.3">
      <c r="A23" s="98" t="s">
        <v>73</v>
      </c>
      <c r="B23" s="94"/>
      <c r="C23" s="95">
        <f>SUM(C21,C22)</f>
        <v>222781153</v>
      </c>
      <c r="D23" s="95">
        <f>SUM(D21,D22)</f>
        <v>240950766</v>
      </c>
      <c r="E23" s="95">
        <f>SUM(E21,E22)</f>
        <v>254408447</v>
      </c>
      <c r="G23" s="98" t="s">
        <v>73</v>
      </c>
      <c r="H23" s="94"/>
      <c r="I23" s="95">
        <f>SUM(I21,I22)</f>
        <v>326174278</v>
      </c>
      <c r="J23" s="95">
        <f>SUM(J21,J22)</f>
        <v>1625705381</v>
      </c>
      <c r="K23" s="95">
        <f>SUM(K21,K22)</f>
        <v>1623986766</v>
      </c>
      <c r="M23" s="98" t="s">
        <v>73</v>
      </c>
      <c r="N23" s="94"/>
      <c r="O23" s="95">
        <f>SUM(O21,O22)</f>
        <v>274733000</v>
      </c>
      <c r="P23" s="95">
        <f>SUM(P21,P22)</f>
        <v>225512000</v>
      </c>
      <c r="Q23" s="95">
        <f>SUM(Q21,Q22)</f>
        <v>187812000</v>
      </c>
      <c r="S23" s="98" t="s">
        <v>73</v>
      </c>
      <c r="T23" s="94"/>
      <c r="U23" s="95">
        <f>SUM(U21,U22)</f>
        <v>2578962266</v>
      </c>
      <c r="V23" s="95">
        <f>SUM(V21,V22)</f>
        <v>2510421984</v>
      </c>
      <c r="W23" s="95">
        <f>SUM(W21,W22)</f>
        <v>3234740952</v>
      </c>
      <c r="Y23" s="98" t="s">
        <v>73</v>
      </c>
      <c r="Z23" s="94"/>
      <c r="AA23" s="95">
        <f>SUM(AA21,AA22)</f>
        <v>3484982234</v>
      </c>
      <c r="AB23" s="95">
        <f>SUM(AB21,AB22)</f>
        <v>3428564464</v>
      </c>
      <c r="AC23" s="95">
        <f>SUM(AC21,AC22)</f>
        <v>3562544626</v>
      </c>
      <c r="AE23" s="98" t="s">
        <v>73</v>
      </c>
      <c r="AF23" s="94"/>
      <c r="AG23" s="95">
        <f>SUM(AG21,AG22)</f>
        <v>2229782746</v>
      </c>
      <c r="AH23" s="95">
        <f>SUM(AH21,AH22)</f>
        <v>2348320773</v>
      </c>
      <c r="AI23" s="95">
        <f>SUM(AI21,AI22)</f>
        <v>1583739377</v>
      </c>
      <c r="AK23" s="98" t="s">
        <v>73</v>
      </c>
      <c r="AL23" s="94"/>
      <c r="AM23" s="95">
        <f>SUM(AM21,AM22)</f>
        <v>233430000</v>
      </c>
      <c r="AN23" s="95">
        <f>SUM(AN21,AN22)</f>
        <v>264266000</v>
      </c>
      <c r="AO23" s="95">
        <f>SUM(AO21,AO22)</f>
        <v>261456000</v>
      </c>
      <c r="AQ23" s="98" t="s">
        <v>73</v>
      </c>
      <c r="AR23" s="94"/>
      <c r="AS23" s="95">
        <f>SUM(AS21,AS22)</f>
        <v>766668647</v>
      </c>
      <c r="AT23" s="95">
        <f>SUM(AT21,AT22)</f>
        <v>712110248</v>
      </c>
      <c r="AU23" s="95">
        <f>SUM(AU21,AU22)</f>
        <v>774107428</v>
      </c>
      <c r="AW23" s="98" t="s">
        <v>73</v>
      </c>
      <c r="AX23" s="94"/>
      <c r="AY23" s="95">
        <f>SUM(AY21,AY22)</f>
        <v>2172415483</v>
      </c>
      <c r="AZ23" s="95">
        <f>SUM(AZ21,AZ22)</f>
        <v>1722444836</v>
      </c>
      <c r="BA23" s="95">
        <f>SUM(BA21,BA22)</f>
        <v>2146359462</v>
      </c>
    </row>
    <row r="24" spans="1:53" ht="14.45" x14ac:dyDescent="0.3">
      <c r="A24" s="98" t="s">
        <v>3958</v>
      </c>
      <c r="B24" s="94"/>
      <c r="C24" s="96">
        <f>C21/C23</f>
        <v>1</v>
      </c>
      <c r="D24" s="96">
        <f>D21/D23</f>
        <v>1</v>
      </c>
      <c r="E24" s="96">
        <f>E21/E23</f>
        <v>1</v>
      </c>
      <c r="G24" s="98" t="s">
        <v>3958</v>
      </c>
      <c r="H24" s="94"/>
      <c r="I24" s="96">
        <f>I21/I23</f>
        <v>1</v>
      </c>
      <c r="J24" s="96">
        <f>J21/J23</f>
        <v>1</v>
      </c>
      <c r="K24" s="96">
        <f>K21/K23</f>
        <v>1</v>
      </c>
      <c r="M24" s="98" t="s">
        <v>3958</v>
      </c>
      <c r="N24" s="94"/>
      <c r="O24" s="96">
        <f>O21/O23</f>
        <v>1</v>
      </c>
      <c r="P24" s="96">
        <f>P21/P23</f>
        <v>1</v>
      </c>
      <c r="Q24" s="96">
        <f>Q21/Q23</f>
        <v>1</v>
      </c>
      <c r="S24" s="98" t="s">
        <v>3958</v>
      </c>
      <c r="T24" s="94"/>
      <c r="U24" s="96">
        <f>U21/U23</f>
        <v>0.94656793206450118</v>
      </c>
      <c r="V24" s="96">
        <f>V21/V23</f>
        <v>0.94447478794863837</v>
      </c>
      <c r="W24" s="96">
        <f>W21/W23</f>
        <v>0.93277128239108531</v>
      </c>
      <c r="Y24" s="98" t="s">
        <v>3958</v>
      </c>
      <c r="Z24" s="94"/>
      <c r="AA24" s="96">
        <f>AA21/AA23</f>
        <v>0.99319018278817428</v>
      </c>
      <c r="AB24" s="96">
        <f>AB21/AB23</f>
        <v>0.99337737025556483</v>
      </c>
      <c r="AC24" s="96">
        <f>AC21/AC23</f>
        <v>0.99218150481632728</v>
      </c>
      <c r="AE24" s="98" t="s">
        <v>3958</v>
      </c>
      <c r="AF24" s="94"/>
      <c r="AG24" s="96">
        <f>AG21/AG23</f>
        <v>0.99255012129329656</v>
      </c>
      <c r="AH24" s="96">
        <f>AH21/AH23</f>
        <v>0.99215558870329845</v>
      </c>
      <c r="AI24" s="96">
        <f>AI21/AI23</f>
        <v>1</v>
      </c>
      <c r="AK24" s="98" t="s">
        <v>3958</v>
      </c>
      <c r="AL24" s="94"/>
      <c r="AM24" s="96">
        <f>AM21/AM23</f>
        <v>1</v>
      </c>
      <c r="AN24" s="96">
        <f>AN21/AN23</f>
        <v>1</v>
      </c>
      <c r="AO24" s="96">
        <f>AO21/AO23</f>
        <v>1</v>
      </c>
      <c r="AQ24" s="98" t="s">
        <v>3958</v>
      </c>
      <c r="AR24" s="94"/>
      <c r="AS24" s="96">
        <f>AS21/AS23</f>
        <v>0.99983799911410753</v>
      </c>
      <c r="AT24" s="96">
        <f>AT21/AT23</f>
        <v>0.99776369880299776</v>
      </c>
      <c r="AU24" s="96">
        <f>AU21/AU23</f>
        <v>0.98857556111708056</v>
      </c>
      <c r="AW24" s="98" t="s">
        <v>3958</v>
      </c>
      <c r="AX24" s="94"/>
      <c r="AY24" s="96">
        <f>AY21/AY23</f>
        <v>0.99623782648210857</v>
      </c>
      <c r="AZ24" s="96">
        <f>AZ21/AZ23</f>
        <v>0.99719860926797188</v>
      </c>
      <c r="BA24" s="96">
        <f>BA21/BA23</f>
        <v>0.94476907568430402</v>
      </c>
    </row>
    <row r="25" spans="1:53" ht="14.45" x14ac:dyDescent="0.3">
      <c r="A25" s="98" t="s">
        <v>3959</v>
      </c>
      <c r="B25" s="94"/>
      <c r="C25" s="96">
        <f>C22/C23</f>
        <v>0</v>
      </c>
      <c r="D25" s="96">
        <f>D22/D23</f>
        <v>0</v>
      </c>
      <c r="E25" s="96">
        <f>E22/E23</f>
        <v>0</v>
      </c>
      <c r="G25" s="98" t="s">
        <v>3959</v>
      </c>
      <c r="H25" s="94"/>
      <c r="I25" s="96">
        <f>I22/I23</f>
        <v>0</v>
      </c>
      <c r="J25" s="96">
        <f>J22/J23</f>
        <v>0</v>
      </c>
      <c r="K25" s="96">
        <f>K22/K23</f>
        <v>0</v>
      </c>
      <c r="M25" s="98" t="s">
        <v>3959</v>
      </c>
      <c r="N25" s="94"/>
      <c r="O25" s="96">
        <f>O22/O23</f>
        <v>0</v>
      </c>
      <c r="P25" s="96">
        <f>P22/P23</f>
        <v>0</v>
      </c>
      <c r="Q25" s="96">
        <f>Q22/Q23</f>
        <v>0</v>
      </c>
      <c r="S25" s="98" t="s">
        <v>3959</v>
      </c>
      <c r="T25" s="94"/>
      <c r="U25" s="96">
        <f>U22/U23</f>
        <v>5.3432067935498831E-2</v>
      </c>
      <c r="V25" s="96">
        <f>V22/V23</f>
        <v>5.5525212051361642E-2</v>
      </c>
      <c r="W25" s="96">
        <f>W22/W23</f>
        <v>6.7228717608914731E-2</v>
      </c>
      <c r="Y25" s="98" t="s">
        <v>3959</v>
      </c>
      <c r="Z25" s="94"/>
      <c r="AA25" s="96">
        <f>AA22/AA23</f>
        <v>6.8098172118257055E-3</v>
      </c>
      <c r="AB25" s="96">
        <f>AB22/AB23</f>
        <v>6.6226297444352206E-3</v>
      </c>
      <c r="AC25" s="96">
        <f>AC22/AC23</f>
        <v>7.8184951836726829E-3</v>
      </c>
      <c r="AE25" s="98" t="s">
        <v>3959</v>
      </c>
      <c r="AF25" s="94"/>
      <c r="AG25" s="96">
        <f>AG22/AG23</f>
        <v>7.4498787067033842E-3</v>
      </c>
      <c r="AH25" s="96">
        <f>AH22/AH23</f>
        <v>7.844411296701501E-3</v>
      </c>
      <c r="AI25" s="96">
        <f>AI22/AI23</f>
        <v>0</v>
      </c>
      <c r="AK25" s="98" t="s">
        <v>3959</v>
      </c>
      <c r="AL25" s="94"/>
      <c r="AM25" s="96">
        <f>AM22/AM23</f>
        <v>0</v>
      </c>
      <c r="AN25" s="96">
        <f>AN22/AN23</f>
        <v>0</v>
      </c>
      <c r="AO25" s="96">
        <f>AO22/AO23</f>
        <v>0</v>
      </c>
      <c r="AQ25" s="98" t="s">
        <v>3959</v>
      </c>
      <c r="AR25" s="94"/>
      <c r="AS25" s="135">
        <f>AS22/AS23</f>
        <v>1.620008858924943E-4</v>
      </c>
      <c r="AT25" s="135">
        <f>AT22/AT23</f>
        <v>2.2363011970022934E-3</v>
      </c>
      <c r="AU25" s="135">
        <f>AU22/AU23</f>
        <v>1.1424438882919491E-2</v>
      </c>
      <c r="AW25" s="98" t="s">
        <v>3959</v>
      </c>
      <c r="AX25" s="94"/>
      <c r="AY25" s="135">
        <f>AY22/AY23</f>
        <v>3.7621735178914669E-3</v>
      </c>
      <c r="AZ25" s="135">
        <f>AZ22/AZ23</f>
        <v>2.8013907320280649E-3</v>
      </c>
      <c r="BA25" s="135">
        <f>BA22/BA23</f>
        <v>5.5230924315696005E-2</v>
      </c>
    </row>
    <row r="29" spans="1:53" ht="21" x14ac:dyDescent="0.35">
      <c r="A29" s="100" t="s">
        <v>267</v>
      </c>
      <c r="B29" s="9"/>
    </row>
    <row r="30" spans="1:53" x14ac:dyDescent="0.25">
      <c r="A30" t="s">
        <v>3970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2:N154"/>
  <sheetViews>
    <sheetView topLeftCell="A49" workbookViewId="0">
      <selection activeCell="H161" sqref="H161"/>
    </sheetView>
  </sheetViews>
  <sheetFormatPr defaultRowHeight="15" x14ac:dyDescent="0.25"/>
  <cols>
    <col min="1" max="1" width="17" customWidth="1"/>
  </cols>
  <sheetData>
    <row r="2" spans="1:11" x14ac:dyDescent="0.25">
      <c r="A2" s="113" t="s">
        <v>3971</v>
      </c>
    </row>
    <row r="7" spans="1:11" x14ac:dyDescent="0.25">
      <c r="A7" s="14" t="s">
        <v>3844</v>
      </c>
      <c r="B7" s="91" t="s">
        <v>3843</v>
      </c>
    </row>
    <row r="8" spans="1:11" x14ac:dyDescent="0.25">
      <c r="A8" s="23" t="s">
        <v>3845</v>
      </c>
      <c r="G8" s="9"/>
      <c r="H8" s="9" t="s">
        <v>4055</v>
      </c>
    </row>
    <row r="9" spans="1:11" x14ac:dyDescent="0.25">
      <c r="B9" t="s">
        <v>4055</v>
      </c>
      <c r="G9" s="9" t="s">
        <v>137</v>
      </c>
      <c r="H9" s="9"/>
    </row>
    <row r="10" spans="1:11" s="9" customFormat="1" x14ac:dyDescent="0.25">
      <c r="A10" s="9" t="s">
        <v>137</v>
      </c>
      <c r="G10" s="795" t="s">
        <v>4242</v>
      </c>
      <c r="H10" s="796" t="s">
        <v>3846</v>
      </c>
    </row>
    <row r="11" spans="1:11" ht="15" customHeight="1" x14ac:dyDescent="0.25">
      <c r="A11" s="795" t="s">
        <v>4242</v>
      </c>
      <c r="B11" s="796" t="s">
        <v>3846</v>
      </c>
      <c r="C11" s="9"/>
      <c r="D11" s="9"/>
      <c r="E11" s="9"/>
      <c r="F11" s="9"/>
      <c r="G11" s="795"/>
      <c r="H11" s="796"/>
      <c r="I11" s="9"/>
      <c r="J11" s="9"/>
      <c r="K11" s="9"/>
    </row>
    <row r="12" spans="1:11" s="9" customFormat="1" ht="15" customHeight="1" x14ac:dyDescent="0.25">
      <c r="A12" s="795"/>
      <c r="B12" s="796"/>
      <c r="G12" s="795"/>
      <c r="H12" s="796"/>
    </row>
    <row r="13" spans="1:11" x14ac:dyDescent="0.25">
      <c r="A13" s="795"/>
      <c r="B13" s="796"/>
      <c r="C13" s="9"/>
      <c r="D13" s="9"/>
      <c r="E13" s="9"/>
      <c r="F13" s="9"/>
      <c r="G13" s="26" t="s">
        <v>138</v>
      </c>
      <c r="H13" s="9"/>
      <c r="I13" s="9"/>
      <c r="J13" s="9"/>
      <c r="K13" s="9"/>
    </row>
    <row r="14" spans="1:11" x14ac:dyDescent="0.25">
      <c r="A14" s="9"/>
      <c r="B14" s="9"/>
      <c r="C14" s="17" t="s">
        <v>85</v>
      </c>
      <c r="D14" s="17"/>
      <c r="E14" s="17"/>
      <c r="F14" s="9"/>
      <c r="G14" s="9"/>
      <c r="H14" s="9"/>
      <c r="I14" s="17" t="s">
        <v>86</v>
      </c>
      <c r="J14" s="17"/>
      <c r="K14" s="17"/>
    </row>
    <row r="15" spans="1:11" x14ac:dyDescent="0.25">
      <c r="A15" s="13" t="s">
        <v>78</v>
      </c>
      <c r="B15" s="9"/>
      <c r="C15" s="12" t="s">
        <v>82</v>
      </c>
      <c r="D15" s="12" t="s">
        <v>83</v>
      </c>
      <c r="E15" s="12" t="s">
        <v>84</v>
      </c>
      <c r="F15" s="9"/>
      <c r="G15" s="13" t="s">
        <v>78</v>
      </c>
      <c r="H15" s="9"/>
      <c r="I15" s="12" t="s">
        <v>82</v>
      </c>
      <c r="J15" s="12" t="s">
        <v>83</v>
      </c>
      <c r="K15" s="12" t="s">
        <v>84</v>
      </c>
    </row>
    <row r="16" spans="1:11" x14ac:dyDescent="0.25">
      <c r="A16" s="12" t="s">
        <v>6</v>
      </c>
      <c r="B16" s="12" t="s">
        <v>7</v>
      </c>
      <c r="C16" s="19">
        <v>20.47</v>
      </c>
      <c r="D16" s="19">
        <v>26.96</v>
      </c>
      <c r="E16" s="8">
        <v>36.26</v>
      </c>
      <c r="F16" s="9"/>
      <c r="G16" s="12" t="s">
        <v>6</v>
      </c>
      <c r="H16" s="12" t="s">
        <v>7</v>
      </c>
      <c r="I16" s="19">
        <v>458</v>
      </c>
      <c r="J16" s="19">
        <v>409</v>
      </c>
      <c r="K16" s="18">
        <v>400</v>
      </c>
    </row>
    <row r="17" spans="1:11" x14ac:dyDescent="0.25">
      <c r="A17" s="12" t="s">
        <v>8</v>
      </c>
      <c r="B17" s="12" t="s">
        <v>9</v>
      </c>
      <c r="C17" s="8">
        <v>68.900000000000006</v>
      </c>
      <c r="D17" s="8">
        <v>63</v>
      </c>
      <c r="E17" s="8">
        <v>76.2</v>
      </c>
      <c r="F17" s="9"/>
      <c r="G17" s="12" t="s">
        <v>8</v>
      </c>
      <c r="H17" s="12" t="s">
        <v>9</v>
      </c>
      <c r="I17" s="18">
        <v>1665</v>
      </c>
      <c r="J17" s="18">
        <v>1415</v>
      </c>
      <c r="K17" s="18">
        <v>1639</v>
      </c>
    </row>
    <row r="18" spans="1:11" x14ac:dyDescent="0.25">
      <c r="A18" s="12" t="s">
        <v>56</v>
      </c>
      <c r="B18" s="12" t="s">
        <v>57</v>
      </c>
      <c r="C18" s="19">
        <v>131.12</v>
      </c>
      <c r="D18" s="19">
        <v>127.89</v>
      </c>
      <c r="E18" s="19">
        <v>136.61000000000001</v>
      </c>
      <c r="F18" s="9"/>
      <c r="G18" s="12" t="s">
        <v>56</v>
      </c>
      <c r="H18" s="12" t="s">
        <v>57</v>
      </c>
      <c r="I18" s="19">
        <v>5986</v>
      </c>
      <c r="J18" s="18">
        <v>5900.63</v>
      </c>
      <c r="K18" s="18">
        <v>6038.79</v>
      </c>
    </row>
    <row r="19" spans="1:11" x14ac:dyDescent="0.25">
      <c r="A19" s="12" t="s">
        <v>58</v>
      </c>
      <c r="B19" s="12" t="s">
        <v>59</v>
      </c>
      <c r="C19" s="8" t="s">
        <v>87</v>
      </c>
      <c r="D19" s="8" t="s">
        <v>87</v>
      </c>
      <c r="E19" s="8" t="s">
        <v>87</v>
      </c>
      <c r="F19" s="9"/>
      <c r="G19" s="12" t="s">
        <v>58</v>
      </c>
      <c r="H19" s="12" t="s">
        <v>59</v>
      </c>
      <c r="I19" s="8" t="s">
        <v>87</v>
      </c>
      <c r="J19" s="8" t="s">
        <v>87</v>
      </c>
      <c r="K19" s="8" t="s">
        <v>87</v>
      </c>
    </row>
    <row r="20" spans="1:11" x14ac:dyDescent="0.25">
      <c r="A20" s="9"/>
      <c r="B20" s="9"/>
      <c r="C20" s="9"/>
      <c r="D20" s="9"/>
      <c r="E20" s="9"/>
      <c r="F20" s="9"/>
      <c r="G20" s="9"/>
      <c r="H20" s="9"/>
      <c r="I20" s="9"/>
      <c r="J20" s="9"/>
      <c r="K20" s="9"/>
    </row>
    <row r="21" spans="1:11" x14ac:dyDescent="0.25">
      <c r="A21" s="9"/>
      <c r="B21" s="9"/>
      <c r="C21" s="17" t="s">
        <v>85</v>
      </c>
      <c r="D21" s="17"/>
      <c r="E21" s="17"/>
      <c r="F21" s="9"/>
      <c r="G21" s="9"/>
      <c r="H21" s="9"/>
      <c r="I21" s="17" t="s">
        <v>86</v>
      </c>
      <c r="J21" s="17"/>
      <c r="K21" s="17"/>
    </row>
    <row r="22" spans="1:11" x14ac:dyDescent="0.25">
      <c r="A22" s="14" t="s">
        <v>79</v>
      </c>
      <c r="B22" s="9"/>
      <c r="C22" s="12" t="s">
        <v>82</v>
      </c>
      <c r="D22" s="12" t="s">
        <v>83</v>
      </c>
      <c r="E22" s="12" t="s">
        <v>84</v>
      </c>
      <c r="F22" s="9"/>
      <c r="G22" s="14" t="s">
        <v>79</v>
      </c>
      <c r="H22" s="9"/>
      <c r="I22" s="12" t="s">
        <v>82</v>
      </c>
      <c r="J22" s="12" t="s">
        <v>83</v>
      </c>
      <c r="K22" s="12" t="s">
        <v>84</v>
      </c>
    </row>
    <row r="23" spans="1:11" x14ac:dyDescent="0.25">
      <c r="A23" s="12" t="s">
        <v>10</v>
      </c>
      <c r="B23" s="12" t="s">
        <v>11</v>
      </c>
      <c r="C23" s="8">
        <v>437.8</v>
      </c>
      <c r="D23" s="8">
        <v>704.1</v>
      </c>
      <c r="E23" s="8">
        <v>752.6</v>
      </c>
      <c r="F23" s="9"/>
      <c r="G23" s="12" t="s">
        <v>10</v>
      </c>
      <c r="H23" s="12" t="s">
        <v>11</v>
      </c>
      <c r="I23" s="18">
        <v>65359</v>
      </c>
      <c r="J23" s="18">
        <v>38045</v>
      </c>
      <c r="K23" s="18">
        <v>39281</v>
      </c>
    </row>
    <row r="24" spans="1:11" x14ac:dyDescent="0.25">
      <c r="A24" s="12" t="s">
        <v>12</v>
      </c>
      <c r="B24" s="12" t="s">
        <v>13</v>
      </c>
      <c r="C24" s="8">
        <v>504.9</v>
      </c>
      <c r="D24" s="8">
        <v>494.2</v>
      </c>
      <c r="E24" s="8">
        <v>502.7</v>
      </c>
      <c r="F24" s="9"/>
      <c r="G24" s="12" t="s">
        <v>12</v>
      </c>
      <c r="H24" s="12" t="s">
        <v>13</v>
      </c>
      <c r="I24" s="19">
        <v>11674</v>
      </c>
      <c r="J24" s="19">
        <v>11959.67</v>
      </c>
      <c r="K24" s="18">
        <v>10871.71</v>
      </c>
    </row>
    <row r="25" spans="1:11" x14ac:dyDescent="0.25">
      <c r="A25" s="12" t="s">
        <v>14</v>
      </c>
      <c r="B25" s="12" t="s">
        <v>15</v>
      </c>
      <c r="C25" s="19">
        <v>154.5</v>
      </c>
      <c r="D25" s="19">
        <v>141.6</v>
      </c>
      <c r="E25" s="19">
        <v>179.1</v>
      </c>
      <c r="F25" s="9"/>
      <c r="G25" s="12" t="s">
        <v>14</v>
      </c>
      <c r="H25" s="12" t="s">
        <v>15</v>
      </c>
      <c r="I25" s="19">
        <v>5841</v>
      </c>
      <c r="J25" s="19">
        <v>4723</v>
      </c>
      <c r="K25" s="19">
        <v>4805</v>
      </c>
    </row>
    <row r="26" spans="1:11" x14ac:dyDescent="0.25">
      <c r="A26" s="12" t="s">
        <v>62</v>
      </c>
      <c r="B26" s="12" t="s">
        <v>63</v>
      </c>
      <c r="C26" s="8">
        <v>256.39999999999998</v>
      </c>
      <c r="D26" s="19">
        <v>223.4</v>
      </c>
      <c r="E26" s="8">
        <v>240.9</v>
      </c>
      <c r="F26" s="9"/>
      <c r="G26" s="12" t="s">
        <v>62</v>
      </c>
      <c r="H26" s="12" t="s">
        <v>63</v>
      </c>
      <c r="I26" s="18">
        <v>17170</v>
      </c>
      <c r="J26" s="19">
        <v>17514</v>
      </c>
      <c r="K26" s="18">
        <v>17323</v>
      </c>
    </row>
    <row r="27" spans="1:11" x14ac:dyDescent="0.25">
      <c r="A27" s="12" t="s">
        <v>76</v>
      </c>
      <c r="B27" s="12" t="s">
        <v>77</v>
      </c>
      <c r="C27" s="8">
        <v>327.5</v>
      </c>
      <c r="D27" s="8">
        <v>363</v>
      </c>
      <c r="E27" s="8">
        <v>418.7</v>
      </c>
      <c r="F27" s="9"/>
      <c r="G27" s="12" t="s">
        <v>76</v>
      </c>
      <c r="H27" s="12" t="s">
        <v>77</v>
      </c>
      <c r="I27" s="18">
        <v>12603</v>
      </c>
      <c r="J27" s="18">
        <v>11540</v>
      </c>
      <c r="K27" s="19">
        <v>11494</v>
      </c>
    </row>
    <row r="28" spans="1:11" x14ac:dyDescent="0.25">
      <c r="A28" s="9"/>
      <c r="B28" s="9"/>
      <c r="C28" s="9"/>
      <c r="D28" s="9"/>
      <c r="E28" s="9"/>
      <c r="F28" s="9"/>
      <c r="G28" s="9"/>
      <c r="H28" s="9"/>
      <c r="I28" s="9"/>
      <c r="J28" s="9"/>
      <c r="K28" s="9"/>
    </row>
    <row r="31" spans="1:11" s="9" customFormat="1" x14ac:dyDescent="0.25">
      <c r="A31" s="34"/>
    </row>
    <row r="32" spans="1:11" s="9" customFormat="1" x14ac:dyDescent="0.25"/>
    <row r="33" spans="1:14" s="9" customFormat="1" x14ac:dyDescent="0.25">
      <c r="A33" s="34"/>
      <c r="B33" s="46"/>
    </row>
    <row r="34" spans="1:14" s="9" customFormat="1" x14ac:dyDescent="0.25">
      <c r="A34" s="10" t="s">
        <v>91</v>
      </c>
      <c r="B34" s="9" t="s">
        <v>3960</v>
      </c>
    </row>
    <row r="35" spans="1:14" s="9" customFormat="1" x14ac:dyDescent="0.25">
      <c r="A35" s="10" t="s">
        <v>146</v>
      </c>
      <c r="B35" s="9" t="s">
        <v>3961</v>
      </c>
    </row>
    <row r="36" spans="1:14" s="9" customFormat="1" x14ac:dyDescent="0.25"/>
    <row r="37" spans="1:14" s="9" customFormat="1" x14ac:dyDescent="0.25">
      <c r="A37" s="34" t="s">
        <v>0</v>
      </c>
      <c r="B37" s="34" t="s">
        <v>3962</v>
      </c>
      <c r="G37" s="34" t="s">
        <v>0</v>
      </c>
      <c r="H37" s="34" t="s">
        <v>3962</v>
      </c>
    </row>
    <row r="38" spans="1:14" s="9" customFormat="1" x14ac:dyDescent="0.25">
      <c r="A38" s="34" t="s">
        <v>3963</v>
      </c>
      <c r="B38" s="34" t="s">
        <v>3964</v>
      </c>
      <c r="G38" s="34" t="s">
        <v>3963</v>
      </c>
      <c r="H38" s="34" t="s">
        <v>3965</v>
      </c>
    </row>
    <row r="39" spans="1:14" s="9" customFormat="1" x14ac:dyDescent="0.25"/>
    <row r="40" spans="1:14" s="9" customFormat="1" x14ac:dyDescent="0.25">
      <c r="A40" s="9" t="s">
        <v>137</v>
      </c>
    </row>
    <row r="41" spans="1:14" s="9" customFormat="1" x14ac:dyDescent="0.25">
      <c r="A41" s="27" t="s">
        <v>142</v>
      </c>
      <c r="B41" s="27">
        <v>46.38</v>
      </c>
      <c r="G41" s="26" t="s">
        <v>138</v>
      </c>
    </row>
    <row r="42" spans="1:14" s="9" customFormat="1" x14ac:dyDescent="0.25">
      <c r="C42" s="17" t="s">
        <v>85</v>
      </c>
      <c r="D42" s="17"/>
      <c r="E42" s="17"/>
      <c r="I42" s="17" t="s">
        <v>86</v>
      </c>
      <c r="J42" s="17"/>
      <c r="K42" s="17"/>
      <c r="N42" s="63"/>
    </row>
    <row r="43" spans="1:14" s="9" customFormat="1" x14ac:dyDescent="0.25">
      <c r="A43" s="13" t="s">
        <v>78</v>
      </c>
      <c r="C43" s="12" t="s">
        <v>82</v>
      </c>
      <c r="D43" s="12" t="s">
        <v>83</v>
      </c>
      <c r="E43" s="12" t="s">
        <v>84</v>
      </c>
      <c r="G43" s="13" t="s">
        <v>78</v>
      </c>
      <c r="I43" s="12" t="s">
        <v>82</v>
      </c>
      <c r="J43" s="12" t="s">
        <v>83</v>
      </c>
      <c r="K43" s="12" t="s">
        <v>84</v>
      </c>
      <c r="N43" s="63"/>
    </row>
    <row r="44" spans="1:14" s="9" customFormat="1" x14ac:dyDescent="0.25">
      <c r="A44" s="12" t="s">
        <v>6</v>
      </c>
      <c r="B44" s="12" t="s">
        <v>7</v>
      </c>
      <c r="C44" s="8">
        <v>275</v>
      </c>
      <c r="D44" s="8">
        <v>299.5</v>
      </c>
      <c r="E44" s="8">
        <v>487</v>
      </c>
      <c r="G44" s="12" t="s">
        <v>6</v>
      </c>
      <c r="H44" s="12" t="s">
        <v>7</v>
      </c>
      <c r="I44" s="18">
        <v>4249</v>
      </c>
      <c r="J44" s="18">
        <v>4505</v>
      </c>
      <c r="K44" s="18">
        <v>5272</v>
      </c>
      <c r="N44" s="63"/>
    </row>
    <row r="45" spans="1:14" s="9" customFormat="1" x14ac:dyDescent="0.25">
      <c r="A45" s="12" t="s">
        <v>8</v>
      </c>
      <c r="B45" s="12" t="s">
        <v>9</v>
      </c>
      <c r="C45" s="8">
        <v>1430.6</v>
      </c>
      <c r="D45" s="8">
        <v>2607.1999999999998</v>
      </c>
      <c r="E45" s="8">
        <v>1966.3</v>
      </c>
      <c r="G45" s="12" t="s">
        <v>8</v>
      </c>
      <c r="H45" s="12" t="s">
        <v>9</v>
      </c>
      <c r="I45" s="18">
        <v>28313</v>
      </c>
      <c r="J45" s="18">
        <v>47984</v>
      </c>
      <c r="K45" s="18">
        <v>47177</v>
      </c>
      <c r="N45" s="63"/>
    </row>
    <row r="46" spans="1:14" s="9" customFormat="1" x14ac:dyDescent="0.25">
      <c r="A46" s="12" t="s">
        <v>56</v>
      </c>
      <c r="B46" s="12" t="s">
        <v>57</v>
      </c>
      <c r="C46" s="8">
        <v>1055.4000000000001</v>
      </c>
      <c r="D46" s="8">
        <v>1018.1</v>
      </c>
      <c r="E46" s="8">
        <v>1052.5999999999999</v>
      </c>
      <c r="G46" s="12" t="s">
        <v>56</v>
      </c>
      <c r="H46" s="12" t="s">
        <v>57</v>
      </c>
      <c r="I46" s="18">
        <v>15608</v>
      </c>
      <c r="J46" s="18">
        <v>14317</v>
      </c>
      <c r="K46" s="18">
        <v>14992</v>
      </c>
      <c r="N46" s="63"/>
    </row>
    <row r="47" spans="1:14" s="9" customFormat="1" x14ac:dyDescent="0.25">
      <c r="A47" s="12" t="s">
        <v>58</v>
      </c>
      <c r="B47" s="12" t="s">
        <v>59</v>
      </c>
      <c r="C47" s="8">
        <v>290.7</v>
      </c>
      <c r="D47" s="8">
        <v>306.2</v>
      </c>
      <c r="E47" s="8">
        <v>346.9</v>
      </c>
      <c r="G47" s="12" t="s">
        <v>58</v>
      </c>
      <c r="H47" s="12" t="s">
        <v>59</v>
      </c>
      <c r="I47" s="18">
        <v>3229</v>
      </c>
      <c r="J47" s="18">
        <v>3223</v>
      </c>
      <c r="K47" s="18">
        <v>3154</v>
      </c>
    </row>
    <row r="48" spans="1:14" s="9" customFormat="1" x14ac:dyDescent="0.25"/>
    <row r="49" spans="1:14" s="9" customFormat="1" x14ac:dyDescent="0.25">
      <c r="C49" s="17" t="s">
        <v>85</v>
      </c>
      <c r="D49" s="17"/>
      <c r="E49" s="17"/>
      <c r="I49" s="17" t="s">
        <v>86</v>
      </c>
      <c r="J49" s="17"/>
      <c r="K49" s="17"/>
      <c r="N49" s="63"/>
    </row>
    <row r="50" spans="1:14" s="9" customFormat="1" x14ac:dyDescent="0.25">
      <c r="A50" s="14" t="s">
        <v>79</v>
      </c>
      <c r="C50" s="12" t="s">
        <v>82</v>
      </c>
      <c r="D50" s="12" t="s">
        <v>83</v>
      </c>
      <c r="E50" s="12" t="s">
        <v>84</v>
      </c>
      <c r="G50" s="14" t="s">
        <v>79</v>
      </c>
      <c r="I50" s="12" t="s">
        <v>82</v>
      </c>
      <c r="J50" s="12" t="s">
        <v>83</v>
      </c>
      <c r="K50" s="12" t="s">
        <v>84</v>
      </c>
      <c r="N50" s="63"/>
    </row>
    <row r="51" spans="1:14" s="9" customFormat="1" x14ac:dyDescent="0.25">
      <c r="A51" s="12" t="s">
        <v>10</v>
      </c>
      <c r="B51" s="12" t="s">
        <v>11</v>
      </c>
      <c r="C51" s="8">
        <v>1995.5</v>
      </c>
      <c r="D51" s="8">
        <v>1976.5</v>
      </c>
      <c r="E51" s="8">
        <v>1891.4</v>
      </c>
      <c r="G51" s="12" t="s">
        <v>10</v>
      </c>
      <c r="H51" s="12" t="s">
        <v>11</v>
      </c>
      <c r="I51" s="18">
        <v>51830</v>
      </c>
      <c r="J51" s="18">
        <v>52240</v>
      </c>
      <c r="K51" s="18">
        <v>48446</v>
      </c>
      <c r="N51" s="63"/>
    </row>
    <row r="52" spans="1:14" s="9" customFormat="1" x14ac:dyDescent="0.25">
      <c r="A52" s="12" t="s">
        <v>12</v>
      </c>
      <c r="B52" s="12" t="s">
        <v>13</v>
      </c>
      <c r="C52" s="8">
        <v>1663.2</v>
      </c>
      <c r="D52" s="8">
        <v>1214.2</v>
      </c>
      <c r="E52" s="8">
        <v>1558.8</v>
      </c>
      <c r="G52" s="12" t="s">
        <v>12</v>
      </c>
      <c r="H52" s="12" t="s">
        <v>13</v>
      </c>
      <c r="I52" s="19" t="s">
        <v>87</v>
      </c>
      <c r="J52" s="19" t="s">
        <v>87</v>
      </c>
      <c r="K52" s="18">
        <v>27822</v>
      </c>
      <c r="N52" s="63"/>
    </row>
    <row r="53" spans="1:14" s="9" customFormat="1" x14ac:dyDescent="0.25">
      <c r="A53" s="12" t="s">
        <v>14</v>
      </c>
      <c r="B53" s="12" t="s">
        <v>15</v>
      </c>
      <c r="C53" s="19" t="s">
        <v>87</v>
      </c>
      <c r="D53" s="19" t="s">
        <v>87</v>
      </c>
      <c r="E53" s="19" t="s">
        <v>87</v>
      </c>
      <c r="G53" s="12" t="s">
        <v>14</v>
      </c>
      <c r="H53" s="12" t="s">
        <v>15</v>
      </c>
      <c r="I53" s="19" t="s">
        <v>87</v>
      </c>
      <c r="J53" s="19" t="s">
        <v>87</v>
      </c>
      <c r="K53" s="19" t="s">
        <v>87</v>
      </c>
      <c r="N53" s="63"/>
    </row>
    <row r="54" spans="1:14" s="9" customFormat="1" x14ac:dyDescent="0.25">
      <c r="A54" s="12" t="s">
        <v>62</v>
      </c>
      <c r="B54" s="12" t="s">
        <v>63</v>
      </c>
      <c r="C54" s="8">
        <v>416.7</v>
      </c>
      <c r="D54" s="8">
        <v>433.4</v>
      </c>
      <c r="E54" s="8">
        <v>400.5</v>
      </c>
      <c r="G54" s="12" t="s">
        <v>62</v>
      </c>
      <c r="H54" s="12" t="s">
        <v>63</v>
      </c>
      <c r="I54" s="18">
        <v>17593</v>
      </c>
      <c r="J54" s="18">
        <v>16646</v>
      </c>
      <c r="K54" s="18">
        <v>16666</v>
      </c>
      <c r="N54" s="63"/>
    </row>
    <row r="55" spans="1:14" s="9" customFormat="1" x14ac:dyDescent="0.25">
      <c r="A55" s="12" t="s">
        <v>76</v>
      </c>
      <c r="B55" s="12" t="s">
        <v>77</v>
      </c>
      <c r="C55" s="8">
        <v>1131.4000000000001</v>
      </c>
      <c r="D55" s="8">
        <v>1213.8</v>
      </c>
      <c r="E55" s="8">
        <v>854.3</v>
      </c>
      <c r="G55" s="12" t="s">
        <v>76</v>
      </c>
      <c r="H55" s="12" t="s">
        <v>77</v>
      </c>
      <c r="I55" s="18">
        <v>21270</v>
      </c>
      <c r="J55" s="18">
        <v>15969</v>
      </c>
      <c r="K55" s="18">
        <v>15644</v>
      </c>
      <c r="N55" s="63"/>
    </row>
    <row r="56" spans="1:14" s="9" customFormat="1" x14ac:dyDescent="0.25">
      <c r="N56" s="63"/>
    </row>
    <row r="57" spans="1:14" s="9" customFormat="1" x14ac:dyDescent="0.25">
      <c r="N57" s="63"/>
    </row>
    <row r="58" spans="1:14" s="9" customFormat="1" x14ac:dyDescent="0.25">
      <c r="A58" s="15" t="s">
        <v>80</v>
      </c>
      <c r="G58" s="15" t="s">
        <v>80</v>
      </c>
      <c r="N58" s="63"/>
    </row>
    <row r="59" spans="1:14" s="9" customFormat="1" x14ac:dyDescent="0.25">
      <c r="A59" s="12" t="s">
        <v>16</v>
      </c>
      <c r="B59" s="12" t="s">
        <v>17</v>
      </c>
      <c r="C59" s="8">
        <v>225.2</v>
      </c>
      <c r="D59" s="8">
        <v>238.9</v>
      </c>
      <c r="E59" s="8">
        <v>244.4</v>
      </c>
      <c r="G59" s="12" t="s">
        <v>16</v>
      </c>
      <c r="H59" s="12" t="s">
        <v>17</v>
      </c>
      <c r="I59" s="18">
        <v>3464</v>
      </c>
      <c r="J59" s="18">
        <v>3387</v>
      </c>
      <c r="K59" s="18">
        <v>3535</v>
      </c>
      <c r="N59" s="63"/>
    </row>
    <row r="60" spans="1:14" s="9" customFormat="1" x14ac:dyDescent="0.25">
      <c r="A60" s="12" t="s">
        <v>18</v>
      </c>
      <c r="B60" s="12" t="s">
        <v>19</v>
      </c>
      <c r="C60" s="8">
        <v>51.1</v>
      </c>
      <c r="D60" s="8">
        <v>52.3</v>
      </c>
      <c r="E60" s="8">
        <v>55.5</v>
      </c>
      <c r="G60" s="12" t="s">
        <v>18</v>
      </c>
      <c r="H60" s="12" t="s">
        <v>19</v>
      </c>
      <c r="I60" s="18">
        <v>6247</v>
      </c>
      <c r="J60" s="18">
        <v>6947</v>
      </c>
      <c r="K60" s="18">
        <v>7116</v>
      </c>
      <c r="N60" s="63"/>
    </row>
    <row r="61" spans="1:14" s="9" customFormat="1" x14ac:dyDescent="0.25">
      <c r="A61" s="12" t="s">
        <v>22</v>
      </c>
      <c r="B61" s="12" t="s">
        <v>23</v>
      </c>
      <c r="C61" s="8">
        <v>9.5</v>
      </c>
      <c r="D61" s="8">
        <v>7.7</v>
      </c>
      <c r="E61" s="8">
        <v>7.9</v>
      </c>
      <c r="G61" s="12" t="s">
        <v>22</v>
      </c>
      <c r="H61" s="12" t="s">
        <v>23</v>
      </c>
      <c r="I61" s="18">
        <v>359</v>
      </c>
      <c r="J61" s="18">
        <v>340</v>
      </c>
      <c r="K61" s="18">
        <v>332</v>
      </c>
      <c r="N61" s="63"/>
    </row>
    <row r="62" spans="1:14" s="9" customFormat="1" x14ac:dyDescent="0.25">
      <c r="A62" s="12" t="s">
        <v>24</v>
      </c>
      <c r="B62" s="12" t="s">
        <v>25</v>
      </c>
      <c r="C62" s="19" t="s">
        <v>87</v>
      </c>
      <c r="D62" s="19" t="s">
        <v>87</v>
      </c>
      <c r="E62" s="19" t="s">
        <v>87</v>
      </c>
      <c r="G62" s="12" t="s">
        <v>24</v>
      </c>
      <c r="H62" s="12" t="s">
        <v>25</v>
      </c>
      <c r="I62" s="19" t="s">
        <v>87</v>
      </c>
      <c r="J62" s="19" t="s">
        <v>87</v>
      </c>
      <c r="K62" s="19" t="s">
        <v>87</v>
      </c>
      <c r="N62" s="63"/>
    </row>
    <row r="63" spans="1:14" s="9" customFormat="1" x14ac:dyDescent="0.25">
      <c r="A63" s="12" t="s">
        <v>26</v>
      </c>
      <c r="B63" s="12" t="s">
        <v>27</v>
      </c>
      <c r="C63" s="8">
        <v>227.3</v>
      </c>
      <c r="D63" s="8">
        <v>227.8</v>
      </c>
      <c r="E63" s="8">
        <v>225.5</v>
      </c>
      <c r="G63" s="12" t="s">
        <v>26</v>
      </c>
      <c r="H63" s="12" t="s">
        <v>27</v>
      </c>
      <c r="I63" s="18">
        <v>2896</v>
      </c>
      <c r="J63" s="18">
        <v>2768</v>
      </c>
      <c r="K63" s="18">
        <v>3028</v>
      </c>
      <c r="N63" s="63"/>
    </row>
    <row r="64" spans="1:14" s="9" customFormat="1" x14ac:dyDescent="0.25">
      <c r="A64" s="12" t="s">
        <v>28</v>
      </c>
      <c r="B64" s="12" t="s">
        <v>29</v>
      </c>
      <c r="C64" s="8">
        <v>13.5</v>
      </c>
      <c r="D64" s="19" t="s">
        <v>87</v>
      </c>
      <c r="E64" s="19" t="s">
        <v>87</v>
      </c>
      <c r="G64" s="12" t="s">
        <v>28</v>
      </c>
      <c r="H64" s="12" t="s">
        <v>29</v>
      </c>
      <c r="I64" s="18">
        <v>785</v>
      </c>
      <c r="J64" s="19" t="s">
        <v>87</v>
      </c>
      <c r="K64" s="19" t="s">
        <v>87</v>
      </c>
      <c r="N64" s="63"/>
    </row>
    <row r="65" spans="1:14" s="9" customFormat="1" x14ac:dyDescent="0.25">
      <c r="A65" s="12" t="s">
        <v>30</v>
      </c>
      <c r="B65" s="12" t="s">
        <v>31</v>
      </c>
      <c r="C65" s="19" t="s">
        <v>87</v>
      </c>
      <c r="D65" s="19" t="s">
        <v>87</v>
      </c>
      <c r="E65" s="19" t="s">
        <v>87</v>
      </c>
      <c r="G65" s="12" t="s">
        <v>30</v>
      </c>
      <c r="H65" s="12" t="s">
        <v>31</v>
      </c>
      <c r="I65" s="19" t="s">
        <v>87</v>
      </c>
      <c r="J65" s="19" t="s">
        <v>87</v>
      </c>
      <c r="K65" s="19" t="s">
        <v>87</v>
      </c>
      <c r="N65" s="63"/>
    </row>
    <row r="66" spans="1:14" s="9" customFormat="1" x14ac:dyDescent="0.25">
      <c r="A66" s="12" t="s">
        <v>34</v>
      </c>
      <c r="B66" s="12" t="s">
        <v>35</v>
      </c>
      <c r="C66" s="8">
        <v>140.9</v>
      </c>
      <c r="D66" s="8">
        <v>207.3</v>
      </c>
      <c r="E66" s="8">
        <v>214.1</v>
      </c>
      <c r="G66" s="12" t="s">
        <v>34</v>
      </c>
      <c r="H66" s="12" t="s">
        <v>35</v>
      </c>
      <c r="I66" s="18">
        <v>1634</v>
      </c>
      <c r="J66" s="18">
        <v>2338</v>
      </c>
      <c r="K66" s="18">
        <v>2380</v>
      </c>
      <c r="N66" s="63"/>
    </row>
    <row r="67" spans="1:14" s="9" customFormat="1" x14ac:dyDescent="0.25">
      <c r="A67" s="12" t="s">
        <v>36</v>
      </c>
      <c r="B67" s="12" t="s">
        <v>37</v>
      </c>
      <c r="C67" s="8">
        <v>10.7</v>
      </c>
      <c r="D67" s="8">
        <v>9.6</v>
      </c>
      <c r="E67" s="8">
        <v>10.199999999999999</v>
      </c>
      <c r="G67" s="12" t="s">
        <v>36</v>
      </c>
      <c r="H67" s="12" t="s">
        <v>37</v>
      </c>
      <c r="I67" s="18">
        <v>564</v>
      </c>
      <c r="J67" s="18">
        <v>581</v>
      </c>
      <c r="K67" s="18">
        <v>630</v>
      </c>
      <c r="N67" s="63"/>
    </row>
    <row r="68" spans="1:14" s="9" customFormat="1" x14ac:dyDescent="0.25">
      <c r="A68" s="12" t="s">
        <v>38</v>
      </c>
      <c r="B68" s="12" t="s">
        <v>39</v>
      </c>
      <c r="C68" s="8">
        <v>79.7</v>
      </c>
      <c r="D68" s="8">
        <v>72.3</v>
      </c>
      <c r="E68" s="8">
        <v>67.099999999999994</v>
      </c>
      <c r="G68" s="12" t="s">
        <v>38</v>
      </c>
      <c r="H68" s="12" t="s">
        <v>39</v>
      </c>
      <c r="I68" s="18">
        <v>4015</v>
      </c>
      <c r="J68" s="18">
        <v>4012</v>
      </c>
      <c r="K68" s="18">
        <v>3549</v>
      </c>
      <c r="N68" s="63"/>
    </row>
    <row r="69" spans="1:14" s="9" customFormat="1" x14ac:dyDescent="0.25">
      <c r="A69" s="12" t="s">
        <v>42</v>
      </c>
      <c r="B69" s="12" t="s">
        <v>43</v>
      </c>
      <c r="C69" s="8">
        <v>1434</v>
      </c>
      <c r="D69" s="8">
        <v>1271.2</v>
      </c>
      <c r="E69" s="8">
        <v>1534.9</v>
      </c>
      <c r="G69" s="12" t="s">
        <v>42</v>
      </c>
      <c r="H69" s="12" t="s">
        <v>43</v>
      </c>
      <c r="I69" s="18">
        <v>33847</v>
      </c>
      <c r="J69" s="18">
        <v>33807</v>
      </c>
      <c r="K69" s="18">
        <v>34288</v>
      </c>
      <c r="N69" s="63"/>
    </row>
    <row r="70" spans="1:14" s="9" customFormat="1" x14ac:dyDescent="0.25">
      <c r="A70" s="12" t="s">
        <v>46</v>
      </c>
      <c r="B70" s="12" t="s">
        <v>47</v>
      </c>
      <c r="C70" s="8">
        <v>50.1</v>
      </c>
      <c r="D70" s="8">
        <v>27.7</v>
      </c>
      <c r="E70" s="8">
        <v>30.5</v>
      </c>
      <c r="G70" s="12" t="s">
        <v>46</v>
      </c>
      <c r="H70" s="12" t="s">
        <v>47</v>
      </c>
      <c r="I70" s="18">
        <v>2911</v>
      </c>
      <c r="J70" s="18">
        <v>2269</v>
      </c>
      <c r="K70" s="18">
        <v>2167</v>
      </c>
      <c r="N70" s="63"/>
    </row>
    <row r="71" spans="1:14" s="9" customFormat="1" x14ac:dyDescent="0.25">
      <c r="A71" s="12" t="s">
        <v>48</v>
      </c>
      <c r="B71" s="12" t="s">
        <v>49</v>
      </c>
      <c r="C71" s="19" t="s">
        <v>87</v>
      </c>
      <c r="D71" s="19" t="s">
        <v>87</v>
      </c>
      <c r="E71" s="19" t="s">
        <v>87</v>
      </c>
      <c r="G71" s="12" t="s">
        <v>48</v>
      </c>
      <c r="H71" s="12" t="s">
        <v>49</v>
      </c>
      <c r="I71" s="19" t="s">
        <v>87</v>
      </c>
      <c r="J71" s="19" t="s">
        <v>87</v>
      </c>
      <c r="K71" s="19" t="s">
        <v>87</v>
      </c>
      <c r="N71" s="63"/>
    </row>
    <row r="72" spans="1:14" s="9" customFormat="1" x14ac:dyDescent="0.25">
      <c r="A72" s="12" t="s">
        <v>50</v>
      </c>
      <c r="B72" s="12" t="s">
        <v>51</v>
      </c>
      <c r="C72" s="8">
        <v>38.200000000000003</v>
      </c>
      <c r="D72" s="8">
        <v>32.700000000000003</v>
      </c>
      <c r="E72" s="8">
        <v>25.8</v>
      </c>
      <c r="G72" s="12" t="s">
        <v>50</v>
      </c>
      <c r="H72" s="12" t="s">
        <v>51</v>
      </c>
      <c r="I72" s="18">
        <v>1916</v>
      </c>
      <c r="J72" s="18">
        <v>1674</v>
      </c>
      <c r="K72" s="18">
        <v>1572</v>
      </c>
    </row>
    <row r="73" spans="1:14" s="9" customFormat="1" x14ac:dyDescent="0.25">
      <c r="A73" s="12" t="s">
        <v>54</v>
      </c>
      <c r="B73" s="12" t="s">
        <v>55</v>
      </c>
      <c r="C73" s="19" t="s">
        <v>87</v>
      </c>
      <c r="D73" s="19" t="s">
        <v>87</v>
      </c>
      <c r="E73" s="19" t="s">
        <v>87</v>
      </c>
      <c r="G73" s="12" t="s">
        <v>54</v>
      </c>
      <c r="H73" s="12" t="s">
        <v>55</v>
      </c>
      <c r="I73" s="19" t="s">
        <v>87</v>
      </c>
      <c r="J73" s="19" t="s">
        <v>87</v>
      </c>
      <c r="K73" s="19" t="s">
        <v>87</v>
      </c>
      <c r="N73" s="63"/>
    </row>
    <row r="74" spans="1:14" s="9" customFormat="1" x14ac:dyDescent="0.25">
      <c r="A74" s="12" t="s">
        <v>60</v>
      </c>
      <c r="B74" s="12" t="s">
        <v>61</v>
      </c>
      <c r="C74" s="8">
        <v>312.10000000000002</v>
      </c>
      <c r="D74" s="8">
        <v>259.2</v>
      </c>
      <c r="E74" s="8">
        <v>359.9</v>
      </c>
      <c r="G74" s="12" t="s">
        <v>60</v>
      </c>
      <c r="H74" s="12" t="s">
        <v>61</v>
      </c>
      <c r="I74" s="18">
        <v>10420</v>
      </c>
      <c r="J74" s="18">
        <v>9734</v>
      </c>
      <c r="K74" s="18">
        <v>10134</v>
      </c>
      <c r="N74" s="63"/>
    </row>
    <row r="75" spans="1:14" s="9" customFormat="1" x14ac:dyDescent="0.25">
      <c r="A75" s="12" t="s">
        <v>64</v>
      </c>
      <c r="B75" s="12" t="s">
        <v>65</v>
      </c>
      <c r="C75" s="8">
        <v>60</v>
      </c>
      <c r="D75" s="8">
        <v>56.6</v>
      </c>
      <c r="E75" s="8">
        <v>46.7</v>
      </c>
      <c r="G75" s="12" t="s">
        <v>64</v>
      </c>
      <c r="H75" s="12" t="s">
        <v>65</v>
      </c>
      <c r="I75" s="18">
        <v>4991</v>
      </c>
      <c r="J75" s="18">
        <v>3746</v>
      </c>
      <c r="K75" s="18">
        <v>3093</v>
      </c>
      <c r="N75" s="63"/>
    </row>
    <row r="76" spans="1:14" s="9" customFormat="1" x14ac:dyDescent="0.25">
      <c r="A76" s="12" t="s">
        <v>66</v>
      </c>
      <c r="B76" s="12" t="s">
        <v>67</v>
      </c>
      <c r="C76" s="8">
        <v>235.6</v>
      </c>
      <c r="D76" s="8">
        <v>216.4</v>
      </c>
      <c r="E76" s="8">
        <v>269.7</v>
      </c>
      <c r="G76" s="12" t="s">
        <v>66</v>
      </c>
      <c r="H76" s="12" t="s">
        <v>67</v>
      </c>
      <c r="I76" s="18">
        <v>5039</v>
      </c>
      <c r="J76" s="18">
        <v>4520</v>
      </c>
      <c r="K76" s="18">
        <v>4808</v>
      </c>
      <c r="N76" s="63"/>
    </row>
    <row r="77" spans="1:14" s="9" customFormat="1" x14ac:dyDescent="0.25">
      <c r="A77" s="12" t="s">
        <v>68</v>
      </c>
      <c r="B77" s="12" t="s">
        <v>69</v>
      </c>
      <c r="C77" s="8">
        <v>19.7</v>
      </c>
      <c r="D77" s="8">
        <v>17.8</v>
      </c>
      <c r="E77" s="8">
        <v>15.4</v>
      </c>
      <c r="G77" s="12" t="s">
        <v>68</v>
      </c>
      <c r="H77" s="12" t="s">
        <v>69</v>
      </c>
      <c r="I77" s="18">
        <v>439</v>
      </c>
      <c r="J77" s="18">
        <v>474</v>
      </c>
      <c r="K77" s="18">
        <v>481</v>
      </c>
    </row>
    <row r="78" spans="1:14" s="9" customFormat="1" x14ac:dyDescent="0.25">
      <c r="A78" s="12" t="s">
        <v>70</v>
      </c>
      <c r="B78" s="12" t="s">
        <v>71</v>
      </c>
      <c r="C78" s="8">
        <v>25.8</v>
      </c>
      <c r="D78" s="8">
        <v>23.4</v>
      </c>
      <c r="E78" s="8">
        <v>22.5</v>
      </c>
      <c r="G78" s="12" t="s">
        <v>70</v>
      </c>
      <c r="H78" s="12" t="s">
        <v>71</v>
      </c>
      <c r="I78" s="18">
        <v>999</v>
      </c>
      <c r="J78" s="18">
        <v>946</v>
      </c>
      <c r="K78" s="18">
        <v>932</v>
      </c>
    </row>
    <row r="79" spans="1:14" s="9" customFormat="1" x14ac:dyDescent="0.25"/>
    <row r="80" spans="1:14" s="9" customFormat="1" x14ac:dyDescent="0.25"/>
    <row r="81" spans="1:14" s="9" customFormat="1" x14ac:dyDescent="0.25">
      <c r="A81" s="16" t="s">
        <v>81</v>
      </c>
      <c r="G81" s="16" t="s">
        <v>81</v>
      </c>
    </row>
    <row r="82" spans="1:14" s="9" customFormat="1" x14ac:dyDescent="0.25">
      <c r="A82" s="12" t="s">
        <v>20</v>
      </c>
      <c r="B82" s="12" t="s">
        <v>21</v>
      </c>
      <c r="C82" s="19" t="s">
        <v>87</v>
      </c>
      <c r="D82" s="19" t="s">
        <v>87</v>
      </c>
      <c r="E82" s="19" t="s">
        <v>87</v>
      </c>
      <c r="G82" s="12" t="s">
        <v>20</v>
      </c>
      <c r="H82" s="12" t="s">
        <v>21</v>
      </c>
      <c r="I82" s="19" t="s">
        <v>87</v>
      </c>
      <c r="J82" s="19" t="s">
        <v>87</v>
      </c>
      <c r="K82" s="19" t="s">
        <v>87</v>
      </c>
    </row>
    <row r="83" spans="1:14" s="9" customFormat="1" x14ac:dyDescent="0.25">
      <c r="A83" s="12" t="s">
        <v>40</v>
      </c>
      <c r="B83" s="12" t="s">
        <v>41</v>
      </c>
      <c r="C83" s="19" t="s">
        <v>87</v>
      </c>
      <c r="D83" s="19" t="s">
        <v>87</v>
      </c>
      <c r="E83" s="19" t="s">
        <v>87</v>
      </c>
      <c r="G83" s="12" t="s">
        <v>40</v>
      </c>
      <c r="H83" s="12" t="s">
        <v>41</v>
      </c>
      <c r="I83" s="19" t="s">
        <v>87</v>
      </c>
      <c r="J83" s="19" t="s">
        <v>87</v>
      </c>
      <c r="K83" s="19" t="s">
        <v>87</v>
      </c>
    </row>
    <row r="84" spans="1:14" s="9" customFormat="1" x14ac:dyDescent="0.25">
      <c r="A84" s="12" t="s">
        <v>44</v>
      </c>
      <c r="B84" s="12" t="s">
        <v>45</v>
      </c>
      <c r="C84" s="19" t="s">
        <v>87</v>
      </c>
      <c r="D84" s="19" t="s">
        <v>87</v>
      </c>
      <c r="E84" s="19" t="s">
        <v>87</v>
      </c>
      <c r="G84" s="12" t="s">
        <v>44</v>
      </c>
      <c r="H84" s="12" t="s">
        <v>45</v>
      </c>
      <c r="I84" s="19" t="s">
        <v>87</v>
      </c>
      <c r="J84" s="19" t="s">
        <v>87</v>
      </c>
      <c r="K84" s="19" t="s">
        <v>87</v>
      </c>
    </row>
    <row r="85" spans="1:14" s="9" customFormat="1" x14ac:dyDescent="0.25">
      <c r="A85" s="12" t="s">
        <v>52</v>
      </c>
      <c r="B85" s="12" t="s">
        <v>53</v>
      </c>
      <c r="C85" s="19" t="s">
        <v>87</v>
      </c>
      <c r="D85" s="19" t="s">
        <v>87</v>
      </c>
      <c r="E85" s="19" t="s">
        <v>87</v>
      </c>
      <c r="G85" s="12" t="s">
        <v>52</v>
      </c>
      <c r="H85" s="12" t="s">
        <v>53</v>
      </c>
      <c r="I85" s="19" t="s">
        <v>87</v>
      </c>
      <c r="J85" s="19" t="s">
        <v>87</v>
      </c>
      <c r="K85" s="19" t="s">
        <v>87</v>
      </c>
      <c r="N85" s="63"/>
    </row>
    <row r="86" spans="1:14" s="9" customFormat="1" x14ac:dyDescent="0.25">
      <c r="A86" s="12" t="s">
        <v>74</v>
      </c>
      <c r="B86" s="12" t="s">
        <v>75</v>
      </c>
      <c r="C86" s="19" t="s">
        <v>87</v>
      </c>
      <c r="D86" s="8">
        <v>365.9</v>
      </c>
      <c r="E86" s="19" t="s">
        <v>87</v>
      </c>
      <c r="G86" s="12" t="s">
        <v>74</v>
      </c>
      <c r="H86" s="12" t="s">
        <v>75</v>
      </c>
      <c r="I86" s="19" t="s">
        <v>87</v>
      </c>
      <c r="J86" s="18">
        <v>36086</v>
      </c>
      <c r="K86" s="19" t="s">
        <v>87</v>
      </c>
      <c r="N86" s="63"/>
    </row>
    <row r="87" spans="1:14" s="9" customFormat="1" x14ac:dyDescent="0.25">
      <c r="N87" s="63"/>
    </row>
    <row r="88" spans="1:14" s="9" customFormat="1" x14ac:dyDescent="0.25"/>
    <row r="89" spans="1:14" s="9" customFormat="1" x14ac:dyDescent="0.25">
      <c r="A89" s="21" t="s">
        <v>88</v>
      </c>
    </row>
    <row r="90" spans="1:14" s="9" customFormat="1" x14ac:dyDescent="0.25">
      <c r="A90" s="12" t="s">
        <v>32</v>
      </c>
      <c r="B90" s="12" t="s">
        <v>33</v>
      </c>
      <c r="C90" s="20">
        <v>11653.27</v>
      </c>
      <c r="D90" s="20">
        <v>12007.54</v>
      </c>
      <c r="E90" s="19" t="s">
        <v>87</v>
      </c>
      <c r="G90" s="12" t="s">
        <v>32</v>
      </c>
      <c r="H90" s="12" t="s">
        <v>33</v>
      </c>
      <c r="I90" s="18">
        <v>2700</v>
      </c>
      <c r="J90" s="18">
        <v>2729</v>
      </c>
      <c r="K90" s="18">
        <v>2715</v>
      </c>
      <c r="N90" s="63"/>
    </row>
    <row r="91" spans="1:14" s="9" customFormat="1" x14ac:dyDescent="0.25">
      <c r="A91" s="12" t="s">
        <v>72</v>
      </c>
      <c r="B91" s="12" t="s">
        <v>73</v>
      </c>
      <c r="C91" s="19"/>
      <c r="D91" s="19"/>
      <c r="E91" s="19"/>
      <c r="G91" s="12" t="s">
        <v>72</v>
      </c>
      <c r="H91" s="12" t="s">
        <v>73</v>
      </c>
      <c r="I91" s="19"/>
      <c r="J91" s="19"/>
      <c r="K91" s="18"/>
      <c r="N91" s="63"/>
    </row>
    <row r="92" spans="1:14" s="9" customFormat="1" x14ac:dyDescent="0.25">
      <c r="N92" s="63"/>
    </row>
    <row r="93" spans="1:14" s="9" customFormat="1" x14ac:dyDescent="0.25">
      <c r="N93" s="63"/>
    </row>
    <row r="94" spans="1:14" s="9" customFormat="1" x14ac:dyDescent="0.25">
      <c r="N94" s="63"/>
    </row>
    <row r="95" spans="1:14" s="9" customFormat="1" x14ac:dyDescent="0.25">
      <c r="N95" s="63"/>
    </row>
    <row r="96" spans="1:14" s="9" customFormat="1" x14ac:dyDescent="0.25">
      <c r="A96" s="34" t="s">
        <v>0</v>
      </c>
      <c r="B96" s="34" t="s">
        <v>3966</v>
      </c>
      <c r="G96" s="34" t="s">
        <v>0</v>
      </c>
      <c r="H96" s="34" t="s">
        <v>3966</v>
      </c>
      <c r="N96" s="63"/>
    </row>
    <row r="97" spans="1:14" s="9" customFormat="1" x14ac:dyDescent="0.25">
      <c r="A97" s="34" t="s">
        <v>3963</v>
      </c>
      <c r="B97" s="34" t="s">
        <v>3964</v>
      </c>
      <c r="G97" s="34" t="s">
        <v>3963</v>
      </c>
      <c r="H97" s="34" t="s">
        <v>3965</v>
      </c>
      <c r="N97" s="63"/>
    </row>
    <row r="98" spans="1:14" s="9" customFormat="1" x14ac:dyDescent="0.25">
      <c r="N98" s="63"/>
    </row>
    <row r="99" spans="1:14" s="9" customFormat="1" x14ac:dyDescent="0.25">
      <c r="A99" s="9" t="s">
        <v>137</v>
      </c>
      <c r="N99" s="63"/>
    </row>
    <row r="100" spans="1:14" s="9" customFormat="1" x14ac:dyDescent="0.25">
      <c r="A100" s="27" t="s">
        <v>142</v>
      </c>
      <c r="B100" s="27">
        <v>47.23</v>
      </c>
      <c r="G100" s="26" t="s">
        <v>138</v>
      </c>
      <c r="N100" s="63"/>
    </row>
    <row r="101" spans="1:14" s="9" customFormat="1" x14ac:dyDescent="0.25">
      <c r="C101" s="17" t="s">
        <v>85</v>
      </c>
      <c r="D101" s="17"/>
      <c r="E101" s="17"/>
      <c r="I101" s="17" t="s">
        <v>86</v>
      </c>
      <c r="J101" s="17"/>
      <c r="K101" s="17"/>
      <c r="N101" s="63"/>
    </row>
    <row r="102" spans="1:14" s="9" customFormat="1" x14ac:dyDescent="0.25">
      <c r="A102" s="13" t="s">
        <v>78</v>
      </c>
      <c r="C102" s="12" t="s">
        <v>82</v>
      </c>
      <c r="D102" s="12" t="s">
        <v>83</v>
      </c>
      <c r="E102" s="12" t="s">
        <v>84</v>
      </c>
      <c r="G102" s="13" t="s">
        <v>78</v>
      </c>
      <c r="I102" s="12" t="s">
        <v>82</v>
      </c>
      <c r="J102" s="12" t="s">
        <v>83</v>
      </c>
      <c r="K102" s="12" t="s">
        <v>84</v>
      </c>
      <c r="N102" s="63"/>
    </row>
    <row r="103" spans="1:14" s="9" customFormat="1" x14ac:dyDescent="0.25">
      <c r="A103" s="12" t="s">
        <v>6</v>
      </c>
      <c r="B103" s="12" t="s">
        <v>7</v>
      </c>
      <c r="C103" s="8">
        <v>24.8</v>
      </c>
      <c r="D103" s="8">
        <v>32.700000000000003</v>
      </c>
      <c r="E103" s="8">
        <v>37.5</v>
      </c>
      <c r="G103" s="12" t="s">
        <v>6</v>
      </c>
      <c r="H103" s="12" t="s">
        <v>7</v>
      </c>
      <c r="I103" s="18">
        <v>989</v>
      </c>
      <c r="J103" s="18">
        <v>951</v>
      </c>
      <c r="K103" s="18">
        <v>1097</v>
      </c>
    </row>
    <row r="104" spans="1:14" s="9" customFormat="1" x14ac:dyDescent="0.25">
      <c r="A104" s="12" t="s">
        <v>8</v>
      </c>
      <c r="B104" s="12" t="s">
        <v>9</v>
      </c>
      <c r="C104" s="8">
        <v>83.2</v>
      </c>
      <c r="D104" s="8">
        <v>125.1</v>
      </c>
      <c r="E104" s="8">
        <v>139.6</v>
      </c>
      <c r="G104" s="12" t="s">
        <v>8</v>
      </c>
      <c r="H104" s="12" t="s">
        <v>9</v>
      </c>
      <c r="I104" s="18">
        <v>4726</v>
      </c>
      <c r="J104" s="18">
        <v>7613</v>
      </c>
      <c r="K104" s="18">
        <v>8005</v>
      </c>
    </row>
    <row r="105" spans="1:14" s="9" customFormat="1" x14ac:dyDescent="0.25">
      <c r="A105" s="12" t="s">
        <v>56</v>
      </c>
      <c r="B105" s="12" t="s">
        <v>57</v>
      </c>
      <c r="C105" s="19" t="s">
        <v>87</v>
      </c>
      <c r="D105" s="19" t="s">
        <v>87</v>
      </c>
      <c r="E105" s="19" t="s">
        <v>87</v>
      </c>
      <c r="G105" s="12" t="s">
        <v>56</v>
      </c>
      <c r="H105" s="12" t="s">
        <v>57</v>
      </c>
      <c r="I105" s="18">
        <v>3952</v>
      </c>
      <c r="J105" s="18">
        <v>3910</v>
      </c>
      <c r="K105" s="18">
        <v>4151</v>
      </c>
    </row>
    <row r="106" spans="1:14" s="9" customFormat="1" x14ac:dyDescent="0.25">
      <c r="A106" s="12" t="s">
        <v>58</v>
      </c>
      <c r="B106" s="12" t="s">
        <v>59</v>
      </c>
      <c r="C106" s="8">
        <v>11.1</v>
      </c>
      <c r="D106" s="8">
        <v>10.5</v>
      </c>
      <c r="E106" s="8">
        <v>9.6999999999999993</v>
      </c>
      <c r="G106" s="12" t="s">
        <v>58</v>
      </c>
      <c r="H106" s="12" t="s">
        <v>59</v>
      </c>
      <c r="I106" s="18">
        <v>306</v>
      </c>
      <c r="J106" s="18">
        <v>297</v>
      </c>
      <c r="K106" s="18">
        <v>273</v>
      </c>
      <c r="N106" s="63"/>
    </row>
    <row r="107" spans="1:14" s="9" customFormat="1" x14ac:dyDescent="0.25">
      <c r="N107" s="63"/>
    </row>
    <row r="108" spans="1:14" s="9" customFormat="1" x14ac:dyDescent="0.25">
      <c r="C108" s="17" t="s">
        <v>85</v>
      </c>
      <c r="D108" s="17"/>
      <c r="E108" s="17"/>
      <c r="I108" s="17" t="s">
        <v>86</v>
      </c>
      <c r="J108" s="17"/>
      <c r="K108" s="17"/>
      <c r="N108" s="63"/>
    </row>
    <row r="109" spans="1:14" s="9" customFormat="1" x14ac:dyDescent="0.25">
      <c r="A109" s="14" t="s">
        <v>79</v>
      </c>
      <c r="C109" s="12" t="s">
        <v>82</v>
      </c>
      <c r="D109" s="12" t="s">
        <v>83</v>
      </c>
      <c r="E109" s="12" t="s">
        <v>84</v>
      </c>
      <c r="G109" s="14" t="s">
        <v>79</v>
      </c>
      <c r="I109" s="12" t="s">
        <v>82</v>
      </c>
      <c r="J109" s="12" t="s">
        <v>83</v>
      </c>
      <c r="K109" s="12" t="s">
        <v>84</v>
      </c>
      <c r="N109" s="63"/>
    </row>
    <row r="110" spans="1:14" s="9" customFormat="1" x14ac:dyDescent="0.25">
      <c r="A110" s="12" t="s">
        <v>10</v>
      </c>
      <c r="B110" s="12" t="s">
        <v>11</v>
      </c>
      <c r="C110" s="8">
        <v>414.6</v>
      </c>
      <c r="D110" s="8">
        <v>340</v>
      </c>
      <c r="E110" s="8">
        <v>365</v>
      </c>
      <c r="G110" s="12" t="s">
        <v>10</v>
      </c>
      <c r="H110" s="12" t="s">
        <v>11</v>
      </c>
      <c r="I110" s="18">
        <v>23659</v>
      </c>
      <c r="J110" s="18">
        <v>21362</v>
      </c>
      <c r="K110" s="18">
        <v>23193</v>
      </c>
      <c r="N110" s="63"/>
    </row>
    <row r="111" spans="1:14" s="9" customFormat="1" x14ac:dyDescent="0.25">
      <c r="A111" s="12" t="s">
        <v>12</v>
      </c>
      <c r="B111" s="12" t="s">
        <v>13</v>
      </c>
      <c r="C111" s="19" t="s">
        <v>87</v>
      </c>
      <c r="D111" s="8">
        <v>133.9</v>
      </c>
      <c r="E111" s="8">
        <v>132</v>
      </c>
      <c r="G111" s="12" t="s">
        <v>12</v>
      </c>
      <c r="H111" s="12" t="s">
        <v>13</v>
      </c>
      <c r="I111" s="19" t="s">
        <v>87</v>
      </c>
      <c r="J111" s="19" t="s">
        <v>87</v>
      </c>
      <c r="K111" s="18">
        <v>4688</v>
      </c>
      <c r="N111" s="63"/>
    </row>
    <row r="112" spans="1:14" s="9" customFormat="1" x14ac:dyDescent="0.25">
      <c r="A112" s="12" t="s">
        <v>14</v>
      </c>
      <c r="B112" s="12" t="s">
        <v>15</v>
      </c>
      <c r="C112" s="19" t="s">
        <v>87</v>
      </c>
      <c r="D112" s="19" t="s">
        <v>87</v>
      </c>
      <c r="E112" s="19" t="s">
        <v>87</v>
      </c>
      <c r="G112" s="12" t="s">
        <v>14</v>
      </c>
      <c r="H112" s="12" t="s">
        <v>15</v>
      </c>
      <c r="I112" s="19" t="s">
        <v>87</v>
      </c>
      <c r="J112" s="19" t="s">
        <v>87</v>
      </c>
      <c r="K112" s="19" t="s">
        <v>87</v>
      </c>
      <c r="N112" s="63"/>
    </row>
    <row r="113" spans="1:14" s="9" customFormat="1" x14ac:dyDescent="0.25">
      <c r="A113" s="12" t="s">
        <v>62</v>
      </c>
      <c r="B113" s="12" t="s">
        <v>63</v>
      </c>
      <c r="C113" s="8">
        <v>34.1</v>
      </c>
      <c r="D113" s="8">
        <v>37</v>
      </c>
      <c r="E113" s="8">
        <v>43.9</v>
      </c>
      <c r="G113" s="12" t="s">
        <v>62</v>
      </c>
      <c r="H113" s="12" t="s">
        <v>63</v>
      </c>
      <c r="I113" s="18">
        <v>6163</v>
      </c>
      <c r="J113" s="18">
        <v>5485</v>
      </c>
      <c r="K113" s="18">
        <v>6065</v>
      </c>
      <c r="N113" s="63"/>
    </row>
    <row r="114" spans="1:14" s="9" customFormat="1" x14ac:dyDescent="0.25">
      <c r="A114" s="12" t="s">
        <v>76</v>
      </c>
      <c r="B114" s="12" t="s">
        <v>77</v>
      </c>
      <c r="C114" s="8">
        <v>123.9</v>
      </c>
      <c r="D114" s="8">
        <v>69.400000000000006</v>
      </c>
      <c r="E114" s="8">
        <v>112.2</v>
      </c>
      <c r="G114" s="12" t="s">
        <v>76</v>
      </c>
      <c r="H114" s="12" t="s">
        <v>77</v>
      </c>
      <c r="I114" s="18">
        <v>3401</v>
      </c>
      <c r="J114" s="18">
        <v>3158</v>
      </c>
      <c r="K114" s="18">
        <v>2723</v>
      </c>
      <c r="N114" s="63"/>
    </row>
    <row r="115" spans="1:14" s="9" customFormat="1" x14ac:dyDescent="0.25">
      <c r="N115" s="63"/>
    </row>
    <row r="116" spans="1:14" s="9" customFormat="1" x14ac:dyDescent="0.25">
      <c r="N116" s="63"/>
    </row>
    <row r="117" spans="1:14" s="9" customFormat="1" x14ac:dyDescent="0.25">
      <c r="A117" s="15" t="s">
        <v>80</v>
      </c>
      <c r="G117" s="15" t="s">
        <v>80</v>
      </c>
      <c r="N117" s="63"/>
    </row>
    <row r="118" spans="1:14" s="9" customFormat="1" x14ac:dyDescent="0.25">
      <c r="A118" s="12" t="s">
        <v>16</v>
      </c>
      <c r="B118" s="12" t="s">
        <v>17</v>
      </c>
      <c r="C118" s="8">
        <v>3.3</v>
      </c>
      <c r="D118" s="8">
        <v>2.8</v>
      </c>
      <c r="E118" s="8">
        <v>2.8</v>
      </c>
      <c r="G118" s="12" t="s">
        <v>16</v>
      </c>
      <c r="H118" s="12" t="s">
        <v>17</v>
      </c>
      <c r="I118" s="18">
        <v>203</v>
      </c>
      <c r="J118" s="18">
        <v>214</v>
      </c>
      <c r="K118" s="18">
        <v>205</v>
      </c>
    </row>
    <row r="119" spans="1:14" s="9" customFormat="1" x14ac:dyDescent="0.25">
      <c r="A119" s="12" t="s">
        <v>18</v>
      </c>
      <c r="B119" s="12" t="s">
        <v>19</v>
      </c>
      <c r="C119" s="8">
        <v>0.7</v>
      </c>
      <c r="D119" s="8">
        <v>1.6</v>
      </c>
      <c r="E119" s="8">
        <v>1.4</v>
      </c>
      <c r="G119" s="12" t="s">
        <v>18</v>
      </c>
      <c r="H119" s="12" t="s">
        <v>19</v>
      </c>
      <c r="I119" s="18">
        <v>624</v>
      </c>
      <c r="J119" s="18">
        <v>793</v>
      </c>
      <c r="K119" s="18">
        <v>805</v>
      </c>
      <c r="N119" s="63"/>
    </row>
    <row r="120" spans="1:14" s="9" customFormat="1" x14ac:dyDescent="0.25">
      <c r="A120" s="12" t="s">
        <v>22</v>
      </c>
      <c r="B120" s="12" t="s">
        <v>23</v>
      </c>
      <c r="C120" s="8">
        <v>7.6</v>
      </c>
      <c r="D120" s="8">
        <v>9.1999999999999993</v>
      </c>
      <c r="E120" s="8">
        <v>8.3000000000000007</v>
      </c>
      <c r="G120" s="12" t="s">
        <v>22</v>
      </c>
      <c r="H120" s="12" t="s">
        <v>23</v>
      </c>
      <c r="I120" s="18">
        <v>257</v>
      </c>
      <c r="J120" s="18">
        <v>298</v>
      </c>
      <c r="K120" s="18">
        <v>302</v>
      </c>
      <c r="N120" s="63"/>
    </row>
    <row r="121" spans="1:14" s="9" customFormat="1" x14ac:dyDescent="0.25">
      <c r="A121" s="12" t="s">
        <v>24</v>
      </c>
      <c r="B121" s="12" t="s">
        <v>25</v>
      </c>
      <c r="C121" s="19" t="s">
        <v>87</v>
      </c>
      <c r="D121" s="19" t="s">
        <v>87</v>
      </c>
      <c r="E121" s="19" t="s">
        <v>87</v>
      </c>
      <c r="G121" s="12" t="s">
        <v>24</v>
      </c>
      <c r="H121" s="12" t="s">
        <v>25</v>
      </c>
      <c r="I121" s="19" t="s">
        <v>87</v>
      </c>
      <c r="J121" s="19" t="s">
        <v>87</v>
      </c>
      <c r="K121" s="19" t="s">
        <v>87</v>
      </c>
      <c r="N121" s="63"/>
    </row>
    <row r="122" spans="1:14" s="9" customFormat="1" x14ac:dyDescent="0.25">
      <c r="A122" s="12" t="s">
        <v>26</v>
      </c>
      <c r="B122" s="12" t="s">
        <v>27</v>
      </c>
      <c r="C122" s="8">
        <v>23.1</v>
      </c>
      <c r="D122" s="8">
        <v>23.4</v>
      </c>
      <c r="E122" s="8">
        <v>25</v>
      </c>
      <c r="G122" s="12" t="s">
        <v>26</v>
      </c>
      <c r="H122" s="12" t="s">
        <v>27</v>
      </c>
      <c r="I122" s="18">
        <v>1595</v>
      </c>
      <c r="J122" s="18">
        <v>773</v>
      </c>
      <c r="K122" s="18">
        <v>726</v>
      </c>
      <c r="N122" s="63"/>
    </row>
    <row r="123" spans="1:14" s="9" customFormat="1" x14ac:dyDescent="0.25">
      <c r="A123" s="12" t="s">
        <v>28</v>
      </c>
      <c r="B123" s="12" t="s">
        <v>29</v>
      </c>
      <c r="C123" s="19" t="s">
        <v>87</v>
      </c>
      <c r="D123" s="19" t="s">
        <v>87</v>
      </c>
      <c r="E123" s="19" t="s">
        <v>87</v>
      </c>
      <c r="G123" s="12" t="s">
        <v>28</v>
      </c>
      <c r="H123" s="12" t="s">
        <v>29</v>
      </c>
      <c r="I123" s="19" t="s">
        <v>87</v>
      </c>
      <c r="J123" s="19" t="s">
        <v>87</v>
      </c>
      <c r="K123" s="19" t="s">
        <v>87</v>
      </c>
    </row>
    <row r="124" spans="1:14" s="9" customFormat="1" x14ac:dyDescent="0.25">
      <c r="A124" s="12" t="s">
        <v>30</v>
      </c>
      <c r="B124" s="12" t="s">
        <v>31</v>
      </c>
      <c r="C124" s="19" t="s">
        <v>87</v>
      </c>
      <c r="D124" s="19" t="s">
        <v>87</v>
      </c>
      <c r="E124" s="19" t="s">
        <v>87</v>
      </c>
      <c r="G124" s="12" t="s">
        <v>30</v>
      </c>
      <c r="H124" s="12" t="s">
        <v>31</v>
      </c>
      <c r="I124" s="19" t="s">
        <v>87</v>
      </c>
      <c r="J124" s="19" t="s">
        <v>87</v>
      </c>
      <c r="K124" s="19" t="s">
        <v>87</v>
      </c>
    </row>
    <row r="125" spans="1:14" s="9" customFormat="1" x14ac:dyDescent="0.25">
      <c r="A125" s="12" t="s">
        <v>34</v>
      </c>
      <c r="B125" s="12" t="s">
        <v>35</v>
      </c>
      <c r="C125" s="8">
        <v>24.7</v>
      </c>
      <c r="D125" s="8">
        <v>22.8</v>
      </c>
      <c r="E125" s="19" t="s">
        <v>87</v>
      </c>
      <c r="G125" s="12" t="s">
        <v>34</v>
      </c>
      <c r="H125" s="12" t="s">
        <v>35</v>
      </c>
      <c r="I125" s="18">
        <v>758</v>
      </c>
      <c r="J125" s="18">
        <v>700</v>
      </c>
      <c r="K125" s="19" t="s">
        <v>87</v>
      </c>
    </row>
    <row r="126" spans="1:14" s="9" customFormat="1" x14ac:dyDescent="0.25">
      <c r="A126" s="12" t="s">
        <v>36</v>
      </c>
      <c r="B126" s="12" t="s">
        <v>37</v>
      </c>
      <c r="C126" s="8">
        <v>1.3</v>
      </c>
      <c r="D126" s="8">
        <v>1.1000000000000001</v>
      </c>
      <c r="E126" s="19" t="s">
        <v>87</v>
      </c>
      <c r="G126" s="12" t="s">
        <v>36</v>
      </c>
      <c r="H126" s="12" t="s">
        <v>37</v>
      </c>
      <c r="I126" s="18">
        <v>230</v>
      </c>
      <c r="J126" s="18">
        <v>230</v>
      </c>
      <c r="K126" s="19" t="s">
        <v>87</v>
      </c>
    </row>
    <row r="127" spans="1:14" s="9" customFormat="1" x14ac:dyDescent="0.25">
      <c r="A127" s="12" t="s">
        <v>38</v>
      </c>
      <c r="B127" s="12" t="s">
        <v>39</v>
      </c>
      <c r="C127" s="8">
        <v>0.7</v>
      </c>
      <c r="D127" s="8">
        <v>0.5</v>
      </c>
      <c r="E127" s="8">
        <v>0.7</v>
      </c>
      <c r="G127" s="12" t="s">
        <v>38</v>
      </c>
      <c r="H127" s="12" t="s">
        <v>39</v>
      </c>
      <c r="I127" s="18">
        <v>224</v>
      </c>
      <c r="J127" s="18">
        <v>210</v>
      </c>
      <c r="K127" s="18">
        <v>231</v>
      </c>
    </row>
    <row r="128" spans="1:14" s="9" customFormat="1" x14ac:dyDescent="0.25">
      <c r="A128" s="12" t="s">
        <v>42</v>
      </c>
      <c r="B128" s="12" t="s">
        <v>43</v>
      </c>
      <c r="C128" s="8">
        <v>118.4</v>
      </c>
      <c r="D128" s="8">
        <v>173.3</v>
      </c>
      <c r="E128" s="8">
        <v>138.30000000000001</v>
      </c>
      <c r="G128" s="12" t="s">
        <v>42</v>
      </c>
      <c r="H128" s="12" t="s">
        <v>43</v>
      </c>
      <c r="I128" s="18">
        <v>11224</v>
      </c>
      <c r="J128" s="18">
        <v>11258</v>
      </c>
      <c r="K128" s="18">
        <v>11418</v>
      </c>
    </row>
    <row r="129" spans="1:11" s="9" customFormat="1" x14ac:dyDescent="0.25">
      <c r="A129" s="12" t="s">
        <v>46</v>
      </c>
      <c r="B129" s="12" t="s">
        <v>47</v>
      </c>
      <c r="C129" s="8">
        <v>0</v>
      </c>
      <c r="D129" s="8">
        <v>0</v>
      </c>
      <c r="E129" s="8">
        <v>0</v>
      </c>
      <c r="G129" s="12" t="s">
        <v>46</v>
      </c>
      <c r="H129" s="12" t="s">
        <v>47</v>
      </c>
      <c r="I129" s="18">
        <v>4</v>
      </c>
      <c r="J129" s="18">
        <v>13</v>
      </c>
      <c r="K129" s="18">
        <v>16</v>
      </c>
    </row>
    <row r="130" spans="1:11" s="9" customFormat="1" x14ac:dyDescent="0.25">
      <c r="A130" s="12" t="s">
        <v>48</v>
      </c>
      <c r="B130" s="12" t="s">
        <v>49</v>
      </c>
      <c r="C130" s="8">
        <v>0.4</v>
      </c>
      <c r="D130" s="8">
        <v>0.3</v>
      </c>
      <c r="E130" s="8">
        <v>0.3</v>
      </c>
      <c r="G130" s="12" t="s">
        <v>48</v>
      </c>
      <c r="H130" s="12" t="s">
        <v>49</v>
      </c>
      <c r="I130" s="18">
        <v>11</v>
      </c>
      <c r="J130" s="18">
        <v>13</v>
      </c>
      <c r="K130" s="18">
        <v>12</v>
      </c>
    </row>
    <row r="131" spans="1:11" s="9" customFormat="1" x14ac:dyDescent="0.25">
      <c r="A131" s="12" t="s">
        <v>50</v>
      </c>
      <c r="B131" s="12" t="s">
        <v>51</v>
      </c>
      <c r="C131" s="8">
        <v>0.3</v>
      </c>
      <c r="D131" s="8">
        <v>0.2</v>
      </c>
      <c r="E131" s="8">
        <v>0.2</v>
      </c>
      <c r="G131" s="12" t="s">
        <v>50</v>
      </c>
      <c r="H131" s="12" t="s">
        <v>51</v>
      </c>
      <c r="I131" s="18">
        <v>78</v>
      </c>
      <c r="J131" s="18">
        <v>86</v>
      </c>
      <c r="K131" s="18">
        <v>83</v>
      </c>
    </row>
    <row r="132" spans="1:11" s="9" customFormat="1" x14ac:dyDescent="0.25">
      <c r="A132" s="12" t="s">
        <v>54</v>
      </c>
      <c r="B132" s="12" t="s">
        <v>55</v>
      </c>
      <c r="C132" s="19" t="s">
        <v>87</v>
      </c>
      <c r="D132" s="19" t="s">
        <v>87</v>
      </c>
      <c r="E132" s="19" t="s">
        <v>87</v>
      </c>
      <c r="G132" s="12" t="s">
        <v>54</v>
      </c>
      <c r="H132" s="12" t="s">
        <v>55</v>
      </c>
      <c r="I132" s="19" t="s">
        <v>87</v>
      </c>
      <c r="J132" s="19" t="s">
        <v>87</v>
      </c>
      <c r="K132" s="19" t="s">
        <v>87</v>
      </c>
    </row>
    <row r="133" spans="1:11" s="9" customFormat="1" x14ac:dyDescent="0.25">
      <c r="A133" s="12" t="s">
        <v>60</v>
      </c>
      <c r="B133" s="12" t="s">
        <v>61</v>
      </c>
      <c r="C133" s="8">
        <v>12.3</v>
      </c>
      <c r="D133" s="8">
        <v>22.9</v>
      </c>
      <c r="E133" s="8">
        <v>8.8000000000000007</v>
      </c>
      <c r="G133" s="12" t="s">
        <v>60</v>
      </c>
      <c r="H133" s="12" t="s">
        <v>61</v>
      </c>
      <c r="I133" s="18">
        <v>1934</v>
      </c>
      <c r="J133" s="18">
        <v>1990</v>
      </c>
      <c r="K133" s="18">
        <v>2014</v>
      </c>
    </row>
    <row r="134" spans="1:11" s="9" customFormat="1" x14ac:dyDescent="0.25">
      <c r="A134" s="12" t="s">
        <v>64</v>
      </c>
      <c r="B134" s="12" t="s">
        <v>65</v>
      </c>
      <c r="C134" s="8">
        <v>3.7</v>
      </c>
      <c r="D134" s="19" t="s">
        <v>87</v>
      </c>
      <c r="E134" s="8">
        <v>2.8</v>
      </c>
      <c r="G134" s="12" t="s">
        <v>64</v>
      </c>
      <c r="H134" s="12" t="s">
        <v>65</v>
      </c>
      <c r="I134" s="18">
        <v>825</v>
      </c>
      <c r="J134" s="18">
        <v>796</v>
      </c>
      <c r="K134" s="18">
        <v>665</v>
      </c>
    </row>
    <row r="135" spans="1:11" s="9" customFormat="1" x14ac:dyDescent="0.25">
      <c r="A135" s="12" t="s">
        <v>66</v>
      </c>
      <c r="B135" s="12" t="s">
        <v>67</v>
      </c>
      <c r="C135" s="8">
        <v>33.200000000000003</v>
      </c>
      <c r="D135" s="8">
        <v>32.299999999999997</v>
      </c>
      <c r="E135" s="8">
        <v>36.799999999999997</v>
      </c>
      <c r="G135" s="12" t="s">
        <v>66</v>
      </c>
      <c r="H135" s="12" t="s">
        <v>67</v>
      </c>
      <c r="I135" s="18">
        <v>1135</v>
      </c>
      <c r="J135" s="18">
        <v>1242</v>
      </c>
      <c r="K135" s="18">
        <v>1326</v>
      </c>
    </row>
    <row r="136" spans="1:11" s="9" customFormat="1" x14ac:dyDescent="0.25">
      <c r="A136" s="12" t="s">
        <v>68</v>
      </c>
      <c r="B136" s="12" t="s">
        <v>69</v>
      </c>
      <c r="C136" s="8">
        <v>2</v>
      </c>
      <c r="D136" s="8">
        <v>2</v>
      </c>
      <c r="E136" s="8">
        <v>1.8</v>
      </c>
      <c r="G136" s="12" t="s">
        <v>68</v>
      </c>
      <c r="H136" s="12" t="s">
        <v>69</v>
      </c>
      <c r="I136" s="18">
        <v>90</v>
      </c>
      <c r="J136" s="18">
        <v>98</v>
      </c>
      <c r="K136" s="18">
        <v>92</v>
      </c>
    </row>
    <row r="137" spans="1:11" s="9" customFormat="1" x14ac:dyDescent="0.25">
      <c r="A137" s="12" t="s">
        <v>70</v>
      </c>
      <c r="B137" s="12" t="s">
        <v>71</v>
      </c>
      <c r="C137" s="8">
        <v>0</v>
      </c>
      <c r="D137" s="8">
        <v>0.3</v>
      </c>
      <c r="E137" s="8">
        <v>0.1</v>
      </c>
      <c r="G137" s="12" t="s">
        <v>70</v>
      </c>
      <c r="H137" s="12" t="s">
        <v>71</v>
      </c>
      <c r="I137" s="18">
        <v>0</v>
      </c>
      <c r="J137" s="18">
        <v>7</v>
      </c>
      <c r="K137" s="18">
        <v>33</v>
      </c>
    </row>
    <row r="138" spans="1:11" s="9" customFormat="1" x14ac:dyDescent="0.25"/>
    <row r="139" spans="1:11" s="9" customFormat="1" x14ac:dyDescent="0.25"/>
    <row r="140" spans="1:11" s="9" customFormat="1" x14ac:dyDescent="0.25">
      <c r="A140" s="16" t="s">
        <v>81</v>
      </c>
      <c r="G140" s="16" t="s">
        <v>81</v>
      </c>
    </row>
    <row r="141" spans="1:11" s="9" customFormat="1" x14ac:dyDescent="0.25">
      <c r="A141" s="12" t="s">
        <v>20</v>
      </c>
      <c r="B141" s="12" t="s">
        <v>21</v>
      </c>
      <c r="C141" s="19" t="s">
        <v>87</v>
      </c>
      <c r="D141" s="19" t="s">
        <v>87</v>
      </c>
      <c r="E141" s="19" t="s">
        <v>87</v>
      </c>
      <c r="G141" s="12" t="s">
        <v>20</v>
      </c>
      <c r="H141" s="12" t="s">
        <v>21</v>
      </c>
      <c r="I141" s="19" t="s">
        <v>87</v>
      </c>
      <c r="J141" s="19" t="s">
        <v>87</v>
      </c>
      <c r="K141" s="19" t="s">
        <v>87</v>
      </c>
    </row>
    <row r="142" spans="1:11" s="9" customFormat="1" x14ac:dyDescent="0.25">
      <c r="A142" s="12" t="s">
        <v>40</v>
      </c>
      <c r="B142" s="12" t="s">
        <v>41</v>
      </c>
      <c r="C142" s="19" t="s">
        <v>87</v>
      </c>
      <c r="D142" s="19" t="s">
        <v>87</v>
      </c>
      <c r="E142" s="19" t="s">
        <v>87</v>
      </c>
      <c r="G142" s="12" t="s">
        <v>40</v>
      </c>
      <c r="H142" s="12" t="s">
        <v>41</v>
      </c>
      <c r="I142" s="19" t="s">
        <v>87</v>
      </c>
      <c r="J142" s="19" t="s">
        <v>87</v>
      </c>
      <c r="K142" s="19" t="s">
        <v>87</v>
      </c>
    </row>
    <row r="143" spans="1:11" s="9" customFormat="1" x14ac:dyDescent="0.25">
      <c r="A143" s="12" t="s">
        <v>44</v>
      </c>
      <c r="B143" s="12" t="s">
        <v>45</v>
      </c>
      <c r="C143" s="19" t="s">
        <v>87</v>
      </c>
      <c r="D143" s="19" t="s">
        <v>87</v>
      </c>
      <c r="E143" s="19" t="s">
        <v>87</v>
      </c>
      <c r="G143" s="12" t="s">
        <v>44</v>
      </c>
      <c r="H143" s="12" t="s">
        <v>45</v>
      </c>
      <c r="I143" s="19" t="s">
        <v>87</v>
      </c>
      <c r="J143" s="19" t="s">
        <v>87</v>
      </c>
      <c r="K143" s="19" t="s">
        <v>87</v>
      </c>
    </row>
    <row r="144" spans="1:11" s="9" customFormat="1" x14ac:dyDescent="0.25">
      <c r="A144" s="12" t="s">
        <v>52</v>
      </c>
      <c r="B144" s="12" t="s">
        <v>53</v>
      </c>
      <c r="C144" s="19" t="s">
        <v>87</v>
      </c>
      <c r="D144" s="19" t="s">
        <v>87</v>
      </c>
      <c r="E144" s="19" t="s">
        <v>87</v>
      </c>
      <c r="G144" s="12" t="s">
        <v>52</v>
      </c>
      <c r="H144" s="12" t="s">
        <v>53</v>
      </c>
      <c r="I144" s="19" t="s">
        <v>87</v>
      </c>
      <c r="J144" s="19" t="s">
        <v>87</v>
      </c>
      <c r="K144" s="19" t="s">
        <v>87</v>
      </c>
    </row>
    <row r="145" spans="1:11" s="9" customFormat="1" x14ac:dyDescent="0.25">
      <c r="A145" s="12" t="s">
        <v>74</v>
      </c>
      <c r="B145" s="12" t="s">
        <v>75</v>
      </c>
      <c r="C145" s="19" t="s">
        <v>87</v>
      </c>
      <c r="D145" s="8">
        <v>21.7</v>
      </c>
      <c r="E145" s="19" t="s">
        <v>87</v>
      </c>
      <c r="G145" s="12" t="s">
        <v>74</v>
      </c>
      <c r="H145" s="12" t="s">
        <v>75</v>
      </c>
      <c r="I145" s="19" t="s">
        <v>87</v>
      </c>
      <c r="J145" s="18">
        <v>4905</v>
      </c>
      <c r="K145" s="19" t="s">
        <v>87</v>
      </c>
    </row>
    <row r="146" spans="1:11" s="9" customFormat="1" x14ac:dyDescent="0.25"/>
    <row r="147" spans="1:11" s="9" customFormat="1" x14ac:dyDescent="0.25"/>
    <row r="148" spans="1:11" s="9" customFormat="1" x14ac:dyDescent="0.25">
      <c r="A148" s="21" t="s">
        <v>88</v>
      </c>
    </row>
    <row r="149" spans="1:11" s="9" customFormat="1" x14ac:dyDescent="0.25">
      <c r="A149" s="12" t="s">
        <v>32</v>
      </c>
      <c r="B149" s="12" t="s">
        <v>33</v>
      </c>
      <c r="C149" s="8">
        <v>1231.4000000000001</v>
      </c>
      <c r="D149" s="19" t="s">
        <v>87</v>
      </c>
      <c r="E149" s="19" t="s">
        <v>87</v>
      </c>
      <c r="G149" s="12" t="s">
        <v>32</v>
      </c>
      <c r="H149" s="12" t="s">
        <v>33</v>
      </c>
      <c r="I149" s="18">
        <v>709</v>
      </c>
      <c r="J149" s="18">
        <v>702</v>
      </c>
      <c r="K149" s="18">
        <v>736</v>
      </c>
    </row>
    <row r="150" spans="1:11" s="9" customFormat="1" x14ac:dyDescent="0.25">
      <c r="A150" s="12" t="s">
        <v>72</v>
      </c>
      <c r="B150" s="12" t="s">
        <v>73</v>
      </c>
      <c r="C150" s="19"/>
      <c r="D150" s="19"/>
      <c r="E150" s="19"/>
      <c r="G150" s="12" t="s">
        <v>72</v>
      </c>
      <c r="H150" s="12" t="s">
        <v>73</v>
      </c>
      <c r="I150" s="19"/>
      <c r="J150" s="19"/>
      <c r="K150" s="18"/>
    </row>
    <row r="151" spans="1:11" s="9" customFormat="1" x14ac:dyDescent="0.25"/>
    <row r="152" spans="1:11" s="9" customFormat="1" x14ac:dyDescent="0.25"/>
    <row r="153" spans="1:11" s="9" customFormat="1" x14ac:dyDescent="0.25"/>
    <row r="154" spans="1:11" s="9" customFormat="1" x14ac:dyDescent="0.25"/>
  </sheetData>
  <mergeCells count="4">
    <mergeCell ref="A11:A13"/>
    <mergeCell ref="B11:B13"/>
    <mergeCell ref="G10:G12"/>
    <mergeCell ref="H10:H12"/>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49"/>
  <sheetViews>
    <sheetView topLeftCell="A11" zoomScaleNormal="100" workbookViewId="0">
      <selection activeCell="H10" sqref="H10:L49"/>
    </sheetView>
  </sheetViews>
  <sheetFormatPr defaultColWidth="9.140625" defaultRowHeight="14.25" x14ac:dyDescent="0.2"/>
  <cols>
    <col min="1" max="16384" width="9.140625" style="40"/>
  </cols>
  <sheetData>
    <row r="1" spans="1:13" ht="15" x14ac:dyDescent="0.25">
      <c r="A1" s="138" t="s">
        <v>91</v>
      </c>
      <c r="B1" s="139" t="s">
        <v>4084</v>
      </c>
    </row>
    <row r="2" spans="1:13" ht="15" x14ac:dyDescent="0.25">
      <c r="A2" s="138" t="s">
        <v>146</v>
      </c>
      <c r="B2" s="139" t="s">
        <v>4085</v>
      </c>
    </row>
    <row r="4" spans="1:13" x14ac:dyDescent="0.2">
      <c r="A4" s="137" t="s">
        <v>4083</v>
      </c>
    </row>
    <row r="6" spans="1:13" x14ac:dyDescent="0.2">
      <c r="A6" s="137" t="s">
        <v>3834</v>
      </c>
      <c r="B6" s="140">
        <v>41374.472453703704</v>
      </c>
    </row>
    <row r="7" spans="1:13" x14ac:dyDescent="0.2">
      <c r="A7" s="137" t="s">
        <v>3833</v>
      </c>
      <c r="B7" s="140">
        <v>41435.494013240743</v>
      </c>
    </row>
    <row r="8" spans="1:13" x14ac:dyDescent="0.2">
      <c r="A8" s="137" t="s">
        <v>3831</v>
      </c>
      <c r="B8" s="137" t="s">
        <v>219</v>
      </c>
    </row>
    <row r="10" spans="1:13" x14ac:dyDescent="0.2">
      <c r="A10" s="137" t="s">
        <v>0</v>
      </c>
      <c r="B10" s="137" t="s">
        <v>4086</v>
      </c>
      <c r="H10" s="137" t="s">
        <v>0</v>
      </c>
      <c r="I10" s="137" t="s">
        <v>4086</v>
      </c>
    </row>
    <row r="11" spans="1:13" x14ac:dyDescent="0.2">
      <c r="A11" s="137" t="s">
        <v>3963</v>
      </c>
      <c r="B11" s="137" t="s">
        <v>3964</v>
      </c>
      <c r="H11" s="137" t="s">
        <v>3963</v>
      </c>
      <c r="I11" s="137" t="s">
        <v>3965</v>
      </c>
    </row>
    <row r="13" spans="1:13" x14ac:dyDescent="0.2">
      <c r="A13" s="41" t="s">
        <v>3822</v>
      </c>
      <c r="B13" s="41" t="s">
        <v>3821</v>
      </c>
      <c r="C13" s="41" t="s">
        <v>82</v>
      </c>
      <c r="D13" s="41" t="s">
        <v>83</v>
      </c>
      <c r="E13" s="41" t="s">
        <v>84</v>
      </c>
      <c r="H13" s="41" t="s">
        <v>3822</v>
      </c>
      <c r="I13" s="41" t="s">
        <v>3821</v>
      </c>
      <c r="J13" s="41" t="s">
        <v>82</v>
      </c>
      <c r="K13" s="41" t="s">
        <v>83</v>
      </c>
      <c r="L13" s="41" t="s">
        <v>84</v>
      </c>
    </row>
    <row r="14" spans="1:13" x14ac:dyDescent="0.2">
      <c r="A14" s="41" t="s">
        <v>42</v>
      </c>
      <c r="B14" s="41" t="s">
        <v>43</v>
      </c>
      <c r="C14" s="43">
        <v>270.10000000000002</v>
      </c>
      <c r="D14" s="43">
        <v>295.8</v>
      </c>
      <c r="E14" s="43">
        <v>298.2</v>
      </c>
      <c r="H14" s="41" t="s">
        <v>42</v>
      </c>
      <c r="I14" s="41" t="s">
        <v>43</v>
      </c>
      <c r="J14" s="45">
        <v>5962</v>
      </c>
      <c r="K14" s="45">
        <v>5343</v>
      </c>
      <c r="L14" s="45">
        <v>5615</v>
      </c>
      <c r="M14" s="40" t="s">
        <v>141</v>
      </c>
    </row>
    <row r="15" spans="1:13" x14ac:dyDescent="0.2">
      <c r="A15" s="41" t="s">
        <v>16</v>
      </c>
      <c r="B15" s="41" t="s">
        <v>17</v>
      </c>
      <c r="C15" s="43">
        <v>8.6999999999999993</v>
      </c>
      <c r="D15" s="43">
        <v>9.8000000000000007</v>
      </c>
      <c r="E15" s="43">
        <v>8.4</v>
      </c>
      <c r="H15" s="41" t="s">
        <v>16</v>
      </c>
      <c r="I15" s="41" t="s">
        <v>17</v>
      </c>
      <c r="J15" s="45">
        <v>143</v>
      </c>
      <c r="K15" s="45">
        <v>130</v>
      </c>
      <c r="L15" s="45">
        <v>125</v>
      </c>
      <c r="M15" s="40" t="s">
        <v>141</v>
      </c>
    </row>
    <row r="16" spans="1:13" x14ac:dyDescent="0.2">
      <c r="A16" s="41" t="s">
        <v>6</v>
      </c>
      <c r="B16" s="41" t="s">
        <v>7</v>
      </c>
      <c r="C16" s="43">
        <v>69.8</v>
      </c>
      <c r="D16" s="43">
        <v>75.7</v>
      </c>
      <c r="E16" s="43">
        <v>52.9</v>
      </c>
      <c r="H16" s="41" t="s">
        <v>6</v>
      </c>
      <c r="I16" s="41" t="s">
        <v>7</v>
      </c>
      <c r="J16" s="45">
        <v>1112</v>
      </c>
      <c r="K16" s="45">
        <v>1040</v>
      </c>
      <c r="L16" s="45">
        <v>788</v>
      </c>
      <c r="M16" s="40" t="s">
        <v>141</v>
      </c>
    </row>
    <row r="17" spans="1:13" x14ac:dyDescent="0.2">
      <c r="A17" s="41" t="s">
        <v>18</v>
      </c>
      <c r="B17" s="41" t="s">
        <v>19</v>
      </c>
      <c r="C17" s="43">
        <v>7.1</v>
      </c>
      <c r="D17" s="43">
        <v>6.9</v>
      </c>
      <c r="E17" s="43">
        <v>6.8</v>
      </c>
      <c r="H17" s="41" t="s">
        <v>18</v>
      </c>
      <c r="I17" s="41" t="s">
        <v>19</v>
      </c>
      <c r="J17" s="45">
        <v>1390</v>
      </c>
      <c r="K17" s="45">
        <v>1475</v>
      </c>
      <c r="L17" s="45">
        <v>1470</v>
      </c>
      <c r="M17" s="40" t="s">
        <v>141</v>
      </c>
    </row>
    <row r="18" spans="1:13" x14ac:dyDescent="0.2">
      <c r="A18" s="41" t="s">
        <v>20</v>
      </c>
      <c r="B18" s="41" t="s">
        <v>21</v>
      </c>
      <c r="C18" s="42" t="s">
        <v>141</v>
      </c>
      <c r="D18" s="42" t="s">
        <v>141</v>
      </c>
      <c r="E18" s="42" t="s">
        <v>141</v>
      </c>
      <c r="H18" s="41" t="s">
        <v>20</v>
      </c>
      <c r="I18" s="41" t="s">
        <v>21</v>
      </c>
      <c r="J18" s="42" t="s">
        <v>141</v>
      </c>
      <c r="K18" s="42" t="s">
        <v>141</v>
      </c>
      <c r="L18" s="42" t="s">
        <v>141</v>
      </c>
      <c r="M18" s="40" t="s">
        <v>141</v>
      </c>
    </row>
    <row r="19" spans="1:13" x14ac:dyDescent="0.2">
      <c r="A19" s="41" t="s">
        <v>22</v>
      </c>
      <c r="B19" s="41" t="s">
        <v>23</v>
      </c>
      <c r="C19" s="42" t="s">
        <v>141</v>
      </c>
      <c r="D19" s="42" t="s">
        <v>141</v>
      </c>
      <c r="E19" s="42" t="s">
        <v>141</v>
      </c>
      <c r="H19" s="41" t="s">
        <v>22</v>
      </c>
      <c r="I19" s="41" t="s">
        <v>23</v>
      </c>
      <c r="J19" s="42" t="s">
        <v>141</v>
      </c>
      <c r="K19" s="42" t="s">
        <v>141</v>
      </c>
      <c r="L19" s="42" t="s">
        <v>141</v>
      </c>
      <c r="M19" s="40" t="s">
        <v>141</v>
      </c>
    </row>
    <row r="20" spans="1:13" x14ac:dyDescent="0.2">
      <c r="A20" s="41" t="s">
        <v>24</v>
      </c>
      <c r="B20" s="41" t="s">
        <v>25</v>
      </c>
      <c r="C20" s="42" t="s">
        <v>141</v>
      </c>
      <c r="D20" s="42" t="s">
        <v>141</v>
      </c>
      <c r="E20" s="42" t="s">
        <v>141</v>
      </c>
      <c r="H20" s="41" t="s">
        <v>24</v>
      </c>
      <c r="I20" s="41" t="s">
        <v>25</v>
      </c>
      <c r="J20" s="42" t="s">
        <v>141</v>
      </c>
      <c r="K20" s="42" t="s">
        <v>141</v>
      </c>
      <c r="L20" s="42" t="s">
        <v>141</v>
      </c>
      <c r="M20" s="40" t="s">
        <v>141</v>
      </c>
    </row>
    <row r="21" spans="1:13" x14ac:dyDescent="0.2">
      <c r="A21" s="41" t="s">
        <v>8</v>
      </c>
      <c r="B21" s="41" t="s">
        <v>136</v>
      </c>
      <c r="C21" s="43">
        <v>364.4</v>
      </c>
      <c r="D21" s="43">
        <v>342</v>
      </c>
      <c r="E21" s="43">
        <v>400.3</v>
      </c>
      <c r="H21" s="41" t="s">
        <v>8</v>
      </c>
      <c r="I21" s="41" t="s">
        <v>136</v>
      </c>
      <c r="J21" s="45">
        <v>9523</v>
      </c>
      <c r="K21" s="45">
        <v>8389</v>
      </c>
      <c r="L21" s="45">
        <v>8233</v>
      </c>
      <c r="M21" s="40" t="s">
        <v>141</v>
      </c>
    </row>
    <row r="22" spans="1:13" x14ac:dyDescent="0.2">
      <c r="A22" s="41" t="s">
        <v>26</v>
      </c>
      <c r="B22" s="41" t="s">
        <v>27</v>
      </c>
      <c r="C22" s="43">
        <v>267.8</v>
      </c>
      <c r="D22" s="43">
        <v>279.7</v>
      </c>
      <c r="E22" s="43">
        <v>269.3</v>
      </c>
      <c r="H22" s="41" t="s">
        <v>26</v>
      </c>
      <c r="I22" s="41" t="s">
        <v>27</v>
      </c>
      <c r="J22" s="45">
        <v>4785</v>
      </c>
      <c r="K22" s="45">
        <v>4175</v>
      </c>
      <c r="L22" s="45">
        <v>3714</v>
      </c>
      <c r="M22" s="40" t="s">
        <v>141</v>
      </c>
    </row>
    <row r="23" spans="1:13" x14ac:dyDescent="0.2">
      <c r="A23" s="41" t="s">
        <v>28</v>
      </c>
      <c r="B23" s="41" t="s">
        <v>29</v>
      </c>
      <c r="C23" s="43">
        <v>25.2</v>
      </c>
      <c r="D23" s="43">
        <v>22.9</v>
      </c>
      <c r="E23" s="43">
        <v>26.5</v>
      </c>
      <c r="H23" s="41" t="s">
        <v>28</v>
      </c>
      <c r="I23" s="41" t="s">
        <v>29</v>
      </c>
      <c r="J23" s="45">
        <v>2106</v>
      </c>
      <c r="K23" s="45">
        <v>1831</v>
      </c>
      <c r="L23" s="45">
        <v>1772</v>
      </c>
      <c r="M23" s="40" t="s">
        <v>141</v>
      </c>
    </row>
    <row r="24" spans="1:13" x14ac:dyDescent="0.2">
      <c r="A24" s="41" t="s">
        <v>30</v>
      </c>
      <c r="B24" s="41" t="s">
        <v>31</v>
      </c>
      <c r="C24" s="42" t="s">
        <v>141</v>
      </c>
      <c r="D24" s="43">
        <v>43.2</v>
      </c>
      <c r="E24" s="42" t="s">
        <v>141</v>
      </c>
      <c r="H24" s="41" t="s">
        <v>30</v>
      </c>
      <c r="I24" s="41" t="s">
        <v>31</v>
      </c>
      <c r="J24" s="42" t="s">
        <v>141</v>
      </c>
      <c r="K24" s="45">
        <v>1193</v>
      </c>
      <c r="L24" s="42" t="s">
        <v>141</v>
      </c>
      <c r="M24" s="40" t="s">
        <v>141</v>
      </c>
    </row>
    <row r="25" spans="1:13" x14ac:dyDescent="0.2">
      <c r="A25" s="41" t="s">
        <v>10</v>
      </c>
      <c r="B25" s="41" t="s">
        <v>11</v>
      </c>
      <c r="C25" s="43">
        <v>733.6</v>
      </c>
      <c r="D25" s="43">
        <v>722.1</v>
      </c>
      <c r="E25" s="43">
        <v>722.5</v>
      </c>
      <c r="H25" s="41" t="s">
        <v>10</v>
      </c>
      <c r="I25" s="41" t="s">
        <v>11</v>
      </c>
      <c r="J25" s="45">
        <v>19839</v>
      </c>
      <c r="K25" s="45">
        <v>19430</v>
      </c>
      <c r="L25" s="45">
        <v>18764</v>
      </c>
      <c r="M25" s="40" t="s">
        <v>141</v>
      </c>
    </row>
    <row r="26" spans="1:13" ht="13.9" x14ac:dyDescent="0.25">
      <c r="A26" s="41" t="s">
        <v>32</v>
      </c>
      <c r="B26" s="41" t="s">
        <v>33</v>
      </c>
      <c r="C26" s="44">
        <v>3846.75</v>
      </c>
      <c r="D26" s="45">
        <v>3900</v>
      </c>
      <c r="E26" s="44">
        <v>3942.19</v>
      </c>
      <c r="H26" s="41" t="s">
        <v>32</v>
      </c>
      <c r="I26" s="41" t="s">
        <v>33</v>
      </c>
      <c r="J26" s="45">
        <v>1196</v>
      </c>
      <c r="K26" s="45">
        <v>1142</v>
      </c>
      <c r="L26" s="42" t="s">
        <v>141</v>
      </c>
      <c r="M26" s="40" t="s">
        <v>141</v>
      </c>
    </row>
    <row r="27" spans="1:13" ht="13.9" x14ac:dyDescent="0.25">
      <c r="A27" s="41" t="s">
        <v>34</v>
      </c>
      <c r="B27" s="41" t="s">
        <v>35</v>
      </c>
      <c r="C27" s="43">
        <v>33.9</v>
      </c>
      <c r="D27" s="43">
        <v>36.299999999999997</v>
      </c>
      <c r="E27" s="43">
        <v>42.7</v>
      </c>
      <c r="H27" s="41" t="s">
        <v>34</v>
      </c>
      <c r="I27" s="41" t="s">
        <v>35</v>
      </c>
      <c r="J27" s="45">
        <v>839</v>
      </c>
      <c r="K27" s="45">
        <v>907</v>
      </c>
      <c r="L27" s="45">
        <v>941</v>
      </c>
      <c r="M27" s="40" t="s">
        <v>141</v>
      </c>
    </row>
    <row r="28" spans="1:13" ht="13.9" x14ac:dyDescent="0.25">
      <c r="A28" s="41" t="s">
        <v>12</v>
      </c>
      <c r="B28" s="41" t="s">
        <v>13</v>
      </c>
      <c r="C28" s="43">
        <v>555.5</v>
      </c>
      <c r="D28" s="43">
        <v>560</v>
      </c>
      <c r="E28" s="43">
        <v>565.20000000000005</v>
      </c>
      <c r="H28" s="41" t="s">
        <v>12</v>
      </c>
      <c r="I28" s="41" t="s">
        <v>13</v>
      </c>
      <c r="J28" s="42" t="s">
        <v>141</v>
      </c>
      <c r="K28" s="42" t="s">
        <v>141</v>
      </c>
      <c r="L28" s="45">
        <v>12814</v>
      </c>
      <c r="M28" s="40" t="s">
        <v>141</v>
      </c>
    </row>
    <row r="29" spans="1:13" ht="13.9" x14ac:dyDescent="0.25">
      <c r="A29" s="41" t="s">
        <v>36</v>
      </c>
      <c r="B29" s="41" t="s">
        <v>37</v>
      </c>
      <c r="C29" s="42" t="s">
        <v>141</v>
      </c>
      <c r="D29" s="43">
        <v>26.9</v>
      </c>
      <c r="E29" s="43">
        <v>24.3</v>
      </c>
      <c r="H29" s="41" t="s">
        <v>36</v>
      </c>
      <c r="I29" s="41" t="s">
        <v>37</v>
      </c>
      <c r="J29" s="42" t="s">
        <v>141</v>
      </c>
      <c r="K29" s="45">
        <v>1778</v>
      </c>
      <c r="L29" s="45">
        <v>1484</v>
      </c>
      <c r="M29" s="40" t="s">
        <v>141</v>
      </c>
    </row>
    <row r="30" spans="1:13" ht="13.9" x14ac:dyDescent="0.25">
      <c r="A30" s="41" t="s">
        <v>38</v>
      </c>
      <c r="B30" s="41" t="s">
        <v>39</v>
      </c>
      <c r="C30" s="43">
        <v>0.5</v>
      </c>
      <c r="D30" s="43">
        <v>0.6</v>
      </c>
      <c r="E30" s="43">
        <v>0.7</v>
      </c>
      <c r="H30" s="41" t="s">
        <v>38</v>
      </c>
      <c r="I30" s="41" t="s">
        <v>39</v>
      </c>
      <c r="J30" s="45">
        <v>61</v>
      </c>
      <c r="K30" s="45">
        <v>78</v>
      </c>
      <c r="L30" s="45">
        <v>69</v>
      </c>
      <c r="M30" s="40" t="s">
        <v>141</v>
      </c>
    </row>
    <row r="31" spans="1:13" ht="13.9" x14ac:dyDescent="0.25">
      <c r="A31" s="41" t="s">
        <v>14</v>
      </c>
      <c r="B31" s="41" t="s">
        <v>15</v>
      </c>
      <c r="C31" s="43">
        <v>78.2</v>
      </c>
      <c r="D31" s="43">
        <v>90.1</v>
      </c>
      <c r="E31" s="43">
        <v>79.400000000000006</v>
      </c>
      <c r="H31" s="41" t="s">
        <v>14</v>
      </c>
      <c r="I31" s="41" t="s">
        <v>15</v>
      </c>
      <c r="J31" s="45">
        <v>1830</v>
      </c>
      <c r="K31" s="45">
        <v>1763</v>
      </c>
      <c r="L31" s="45">
        <v>1586</v>
      </c>
      <c r="M31" s="40" t="s">
        <v>141</v>
      </c>
    </row>
    <row r="32" spans="1:13" x14ac:dyDescent="0.2">
      <c r="A32" s="41" t="s">
        <v>40</v>
      </c>
      <c r="B32" s="41" t="s">
        <v>41</v>
      </c>
      <c r="C32" s="42" t="s">
        <v>141</v>
      </c>
      <c r="D32" s="42" t="s">
        <v>141</v>
      </c>
      <c r="E32" s="42" t="s">
        <v>141</v>
      </c>
      <c r="H32" s="41" t="s">
        <v>40</v>
      </c>
      <c r="I32" s="41" t="s">
        <v>41</v>
      </c>
      <c r="J32" s="42" t="s">
        <v>141</v>
      </c>
      <c r="K32" s="42" t="s">
        <v>141</v>
      </c>
      <c r="L32" s="42" t="s">
        <v>141</v>
      </c>
      <c r="M32" s="40" t="s">
        <v>141</v>
      </c>
    </row>
    <row r="33" spans="1:13" x14ac:dyDescent="0.2">
      <c r="A33" s="41" t="s">
        <v>44</v>
      </c>
      <c r="B33" s="41" t="s">
        <v>45</v>
      </c>
      <c r="C33" s="42" t="s">
        <v>141</v>
      </c>
      <c r="D33" s="42" t="s">
        <v>141</v>
      </c>
      <c r="E33" s="42" t="s">
        <v>141</v>
      </c>
      <c r="H33" s="41" t="s">
        <v>44</v>
      </c>
      <c r="I33" s="41" t="s">
        <v>45</v>
      </c>
      <c r="J33" s="42" t="s">
        <v>141</v>
      </c>
      <c r="K33" s="42" t="s">
        <v>141</v>
      </c>
      <c r="L33" s="42" t="s">
        <v>141</v>
      </c>
      <c r="M33" s="40" t="s">
        <v>141</v>
      </c>
    </row>
    <row r="34" spans="1:13" x14ac:dyDescent="0.2">
      <c r="A34" s="41" t="s">
        <v>46</v>
      </c>
      <c r="B34" s="41" t="s">
        <v>47</v>
      </c>
      <c r="C34" s="43">
        <v>29.5</v>
      </c>
      <c r="D34" s="43">
        <v>49.9</v>
      </c>
      <c r="E34" s="43">
        <v>50.8</v>
      </c>
      <c r="H34" s="41" t="s">
        <v>46</v>
      </c>
      <c r="I34" s="41" t="s">
        <v>47</v>
      </c>
      <c r="J34" s="45">
        <v>4559</v>
      </c>
      <c r="K34" s="45">
        <v>4244</v>
      </c>
      <c r="L34" s="45">
        <v>4521</v>
      </c>
      <c r="M34" s="40" t="s">
        <v>141</v>
      </c>
    </row>
    <row r="35" spans="1:13" x14ac:dyDescent="0.2">
      <c r="A35" s="41" t="s">
        <v>48</v>
      </c>
      <c r="B35" s="41" t="s">
        <v>49</v>
      </c>
      <c r="C35" s="43">
        <v>0</v>
      </c>
      <c r="D35" s="43">
        <v>0</v>
      </c>
      <c r="E35" s="43">
        <v>0</v>
      </c>
      <c r="H35" s="41" t="s">
        <v>48</v>
      </c>
      <c r="I35" s="41" t="s">
        <v>49</v>
      </c>
      <c r="J35" s="45">
        <v>0</v>
      </c>
      <c r="K35" s="45">
        <v>0</v>
      </c>
      <c r="L35" s="45">
        <v>0</v>
      </c>
      <c r="M35" s="40" t="s">
        <v>141</v>
      </c>
    </row>
    <row r="36" spans="1:13" x14ac:dyDescent="0.2">
      <c r="A36" s="41" t="s">
        <v>50</v>
      </c>
      <c r="B36" s="41" t="s">
        <v>51</v>
      </c>
      <c r="C36" s="43">
        <v>56.1</v>
      </c>
      <c r="D36" s="43">
        <v>29.5</v>
      </c>
      <c r="E36" s="43">
        <v>39.200000000000003</v>
      </c>
      <c r="H36" s="41" t="s">
        <v>50</v>
      </c>
      <c r="I36" s="41" t="s">
        <v>51</v>
      </c>
      <c r="J36" s="45">
        <v>6003</v>
      </c>
      <c r="K36" s="45">
        <v>4728</v>
      </c>
      <c r="L36" s="45">
        <v>5028</v>
      </c>
      <c r="M36" s="40" t="s">
        <v>141</v>
      </c>
    </row>
    <row r="37" spans="1:13" x14ac:dyDescent="0.2">
      <c r="A37" s="41" t="s">
        <v>52</v>
      </c>
      <c r="B37" s="41" t="s">
        <v>53</v>
      </c>
      <c r="C37" s="42" t="s">
        <v>141</v>
      </c>
      <c r="D37" s="42" t="s">
        <v>141</v>
      </c>
      <c r="E37" s="42" t="s">
        <v>141</v>
      </c>
      <c r="H37" s="41" t="s">
        <v>52</v>
      </c>
      <c r="I37" s="41" t="s">
        <v>53</v>
      </c>
      <c r="J37" s="42" t="s">
        <v>141</v>
      </c>
      <c r="K37" s="42" t="s">
        <v>141</v>
      </c>
      <c r="L37" s="42" t="s">
        <v>141</v>
      </c>
      <c r="M37" s="40" t="s">
        <v>141</v>
      </c>
    </row>
    <row r="38" spans="1:13" x14ac:dyDescent="0.2">
      <c r="A38" s="41" t="s">
        <v>54</v>
      </c>
      <c r="B38" s="41" t="s">
        <v>55</v>
      </c>
      <c r="C38" s="42" t="s">
        <v>141</v>
      </c>
      <c r="D38" s="42" t="s">
        <v>141</v>
      </c>
      <c r="E38" s="42" t="s">
        <v>141</v>
      </c>
      <c r="H38" s="41" t="s">
        <v>54</v>
      </c>
      <c r="I38" s="41" t="s">
        <v>55</v>
      </c>
      <c r="J38" s="42" t="s">
        <v>141</v>
      </c>
      <c r="K38" s="42" t="s">
        <v>141</v>
      </c>
      <c r="L38" s="42" t="s">
        <v>141</v>
      </c>
      <c r="M38" s="40" t="s">
        <v>141</v>
      </c>
    </row>
    <row r="39" spans="1:13" x14ac:dyDescent="0.2">
      <c r="A39" s="41" t="s">
        <v>56</v>
      </c>
      <c r="B39" s="41" t="s">
        <v>57</v>
      </c>
      <c r="C39" s="42" t="s">
        <v>141</v>
      </c>
      <c r="D39" s="43">
        <v>141.30000000000001</v>
      </c>
      <c r="E39" s="43">
        <v>140</v>
      </c>
      <c r="H39" s="41" t="s">
        <v>56</v>
      </c>
      <c r="I39" s="41" t="s">
        <v>57</v>
      </c>
      <c r="J39" s="45">
        <v>3824</v>
      </c>
      <c r="K39" s="45">
        <v>3335</v>
      </c>
      <c r="L39" s="45">
        <v>3241</v>
      </c>
      <c r="M39" s="40" t="s">
        <v>141</v>
      </c>
    </row>
    <row r="40" spans="1:13" x14ac:dyDescent="0.2">
      <c r="A40" s="41" t="s">
        <v>58</v>
      </c>
      <c r="B40" s="41" t="s">
        <v>59</v>
      </c>
      <c r="C40" s="43">
        <v>524.6</v>
      </c>
      <c r="D40" s="43">
        <v>563.9</v>
      </c>
      <c r="E40" s="43">
        <v>815</v>
      </c>
      <c r="H40" s="41" t="s">
        <v>58</v>
      </c>
      <c r="I40" s="41" t="s">
        <v>59</v>
      </c>
      <c r="J40" s="45">
        <v>7958</v>
      </c>
      <c r="K40" s="45">
        <v>8311</v>
      </c>
      <c r="L40" s="45">
        <v>9011</v>
      </c>
      <c r="M40" s="40" t="s">
        <v>141</v>
      </c>
    </row>
    <row r="41" spans="1:13" x14ac:dyDescent="0.2">
      <c r="A41" s="41" t="s">
        <v>60</v>
      </c>
      <c r="B41" s="41" t="s">
        <v>61</v>
      </c>
      <c r="C41" s="43">
        <v>284.7</v>
      </c>
      <c r="D41" s="43">
        <v>283.89999999999998</v>
      </c>
      <c r="E41" s="43">
        <v>258.89999999999998</v>
      </c>
      <c r="H41" s="41" t="s">
        <v>60</v>
      </c>
      <c r="I41" s="41" t="s">
        <v>61</v>
      </c>
      <c r="J41" s="45">
        <v>16366</v>
      </c>
      <c r="K41" s="45">
        <v>17205</v>
      </c>
      <c r="L41" s="45">
        <v>16134</v>
      </c>
      <c r="M41" s="40" t="s">
        <v>141</v>
      </c>
    </row>
    <row r="42" spans="1:13" x14ac:dyDescent="0.2">
      <c r="A42" s="41" t="s">
        <v>62</v>
      </c>
      <c r="B42" s="41" t="s">
        <v>63</v>
      </c>
      <c r="C42" s="43">
        <v>150.30000000000001</v>
      </c>
      <c r="D42" s="43">
        <v>144.80000000000001</v>
      </c>
      <c r="E42" s="43">
        <v>153.6</v>
      </c>
      <c r="H42" s="41" t="s">
        <v>62</v>
      </c>
      <c r="I42" s="41" t="s">
        <v>63</v>
      </c>
      <c r="J42" s="45">
        <v>6668</v>
      </c>
      <c r="K42" s="45">
        <v>6613</v>
      </c>
      <c r="L42" s="45">
        <v>7277</v>
      </c>
      <c r="M42" s="40" t="s">
        <v>141</v>
      </c>
    </row>
    <row r="43" spans="1:13" x14ac:dyDescent="0.2">
      <c r="A43" s="41" t="s">
        <v>64</v>
      </c>
      <c r="B43" s="41" t="s">
        <v>65</v>
      </c>
      <c r="C43" s="43">
        <v>17</v>
      </c>
      <c r="D43" s="43">
        <v>13.9</v>
      </c>
      <c r="E43" s="43">
        <v>14.1</v>
      </c>
      <c r="H43" s="41" t="s">
        <v>64</v>
      </c>
      <c r="I43" s="41" t="s">
        <v>65</v>
      </c>
      <c r="J43" s="45">
        <v>1588</v>
      </c>
      <c r="K43" s="45">
        <v>1370</v>
      </c>
      <c r="L43" s="45">
        <v>1387</v>
      </c>
      <c r="M43" s="40" t="s">
        <v>141</v>
      </c>
    </row>
    <row r="44" spans="1:13" x14ac:dyDescent="0.2">
      <c r="A44" s="41" t="s">
        <v>66</v>
      </c>
      <c r="B44" s="41" t="s">
        <v>67</v>
      </c>
      <c r="C44" s="42" t="s">
        <v>141</v>
      </c>
      <c r="D44" s="43">
        <v>99</v>
      </c>
      <c r="E44" s="42" t="s">
        <v>141</v>
      </c>
      <c r="H44" s="41" t="s">
        <v>66</v>
      </c>
      <c r="I44" s="41" t="s">
        <v>67</v>
      </c>
      <c r="J44" s="42" t="s">
        <v>141</v>
      </c>
      <c r="K44" s="45">
        <v>2042</v>
      </c>
      <c r="L44" s="42" t="s">
        <v>141</v>
      </c>
      <c r="M44" s="40" t="s">
        <v>141</v>
      </c>
    </row>
    <row r="45" spans="1:13" x14ac:dyDescent="0.2">
      <c r="A45" s="41" t="s">
        <v>68</v>
      </c>
      <c r="B45" s="41" t="s">
        <v>69</v>
      </c>
      <c r="C45" s="43">
        <v>3.9</v>
      </c>
      <c r="D45" s="42" t="s">
        <v>141</v>
      </c>
      <c r="E45" s="42" t="s">
        <v>141</v>
      </c>
      <c r="H45" s="41" t="s">
        <v>68</v>
      </c>
      <c r="I45" s="41" t="s">
        <v>69</v>
      </c>
      <c r="J45" s="45">
        <v>295</v>
      </c>
      <c r="K45" s="42" t="s">
        <v>141</v>
      </c>
      <c r="L45" s="42" t="s">
        <v>141</v>
      </c>
      <c r="M45" s="40" t="s">
        <v>141</v>
      </c>
    </row>
    <row r="46" spans="1:13" x14ac:dyDescent="0.2">
      <c r="A46" s="41" t="s">
        <v>70</v>
      </c>
      <c r="B46" s="41" t="s">
        <v>71</v>
      </c>
      <c r="C46" s="43">
        <v>8.4</v>
      </c>
      <c r="D46" s="43">
        <v>10.7</v>
      </c>
      <c r="E46" s="43">
        <v>9.8000000000000007</v>
      </c>
      <c r="H46" s="41" t="s">
        <v>70</v>
      </c>
      <c r="I46" s="41" t="s">
        <v>71</v>
      </c>
      <c r="J46" s="45">
        <v>790</v>
      </c>
      <c r="K46" s="45">
        <v>697</v>
      </c>
      <c r="L46" s="45">
        <v>711</v>
      </c>
      <c r="M46" s="40" t="s">
        <v>141</v>
      </c>
    </row>
    <row r="47" spans="1:13" x14ac:dyDescent="0.2">
      <c r="A47" s="41" t="s">
        <v>72</v>
      </c>
      <c r="B47" s="41" t="s">
        <v>73</v>
      </c>
      <c r="C47" s="42" t="s">
        <v>141</v>
      </c>
      <c r="D47" s="42" t="s">
        <v>141</v>
      </c>
      <c r="E47" s="42" t="s">
        <v>141</v>
      </c>
      <c r="H47" s="41" t="s">
        <v>72</v>
      </c>
      <c r="I47" s="41" t="s">
        <v>73</v>
      </c>
      <c r="J47" s="42" t="s">
        <v>141</v>
      </c>
      <c r="K47" s="42" t="s">
        <v>141</v>
      </c>
      <c r="L47" s="45">
        <v>1136</v>
      </c>
      <c r="M47" s="40" t="s">
        <v>141</v>
      </c>
    </row>
    <row r="48" spans="1:13" x14ac:dyDescent="0.2">
      <c r="A48" s="41" t="s">
        <v>74</v>
      </c>
      <c r="B48" s="41" t="s">
        <v>75</v>
      </c>
      <c r="C48" s="42" t="s">
        <v>141</v>
      </c>
      <c r="D48" s="43">
        <v>92.2</v>
      </c>
      <c r="E48" s="42" t="s">
        <v>141</v>
      </c>
      <c r="H48" s="41" t="s">
        <v>74</v>
      </c>
      <c r="I48" s="41" t="s">
        <v>75</v>
      </c>
      <c r="J48" s="42" t="s">
        <v>141</v>
      </c>
      <c r="K48" s="45">
        <v>3835</v>
      </c>
      <c r="L48" s="42" t="s">
        <v>141</v>
      </c>
      <c r="M48" s="40" t="s">
        <v>141</v>
      </c>
    </row>
    <row r="49" spans="1:13" x14ac:dyDescent="0.2">
      <c r="A49" s="41" t="s">
        <v>76</v>
      </c>
      <c r="B49" s="41" t="s">
        <v>77</v>
      </c>
      <c r="C49" s="43">
        <v>588</v>
      </c>
      <c r="D49" s="43">
        <v>679.9</v>
      </c>
      <c r="E49" s="43">
        <v>633.1</v>
      </c>
      <c r="H49" s="41" t="s">
        <v>76</v>
      </c>
      <c r="I49" s="41" t="s">
        <v>77</v>
      </c>
      <c r="J49" s="45">
        <v>16176</v>
      </c>
      <c r="K49" s="42" t="s">
        <v>141</v>
      </c>
      <c r="L49" s="45">
        <v>15499</v>
      </c>
      <c r="M49" s="40" t="s">
        <v>141</v>
      </c>
    </row>
  </sheetData>
  <pageMargins left="0.75" right="0.75" top="1" bottom="1" header="0.5" footer="0.5"/>
  <pageSetup paperSize="9" firstPageNumber="0" fitToWidth="0" fitToHeight="0" pageOrder="overThenDown"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U106"/>
  <sheetViews>
    <sheetView zoomScaleNormal="100" workbookViewId="0">
      <pane xSplit="2" ySplit="6" topLeftCell="J19" activePane="bottomRight" state="frozen"/>
      <selection pane="topRight" activeCell="C1" sqref="C1"/>
      <selection pane="bottomLeft" activeCell="A7" sqref="A7"/>
      <selection pane="bottomRight" activeCell="S8" sqref="S8"/>
    </sheetView>
  </sheetViews>
  <sheetFormatPr defaultRowHeight="15" x14ac:dyDescent="0.25"/>
  <cols>
    <col min="1" max="1" width="9.140625" style="9"/>
    <col min="2" max="2" width="26" style="9" customWidth="1"/>
    <col min="3" max="16384" width="9.140625" style="9"/>
  </cols>
  <sheetData>
    <row r="3" spans="1:20" x14ac:dyDescent="0.25">
      <c r="A3" s="23" t="s">
        <v>76</v>
      </c>
      <c r="P3" s="9" t="s">
        <v>5238</v>
      </c>
      <c r="S3" s="9" t="s">
        <v>5239</v>
      </c>
    </row>
    <row r="4" spans="1:20" x14ac:dyDescent="0.25">
      <c r="A4" s="9" t="s">
        <v>5240</v>
      </c>
      <c r="C4" s="9" t="s">
        <v>78</v>
      </c>
      <c r="D4" s="9" t="s">
        <v>78</v>
      </c>
      <c r="E4" s="9" t="s">
        <v>78</v>
      </c>
      <c r="F4" s="9" t="s">
        <v>78</v>
      </c>
      <c r="G4" s="9" t="s">
        <v>78</v>
      </c>
      <c r="H4" s="9" t="s">
        <v>5241</v>
      </c>
      <c r="I4" s="9" t="s">
        <v>5241</v>
      </c>
      <c r="J4" s="9" t="s">
        <v>78</v>
      </c>
      <c r="K4" s="9" t="s">
        <v>5241</v>
      </c>
      <c r="L4" s="9" t="s">
        <v>5241</v>
      </c>
      <c r="M4" s="9" t="s">
        <v>5241</v>
      </c>
      <c r="O4" s="9" t="s">
        <v>73</v>
      </c>
      <c r="P4" s="9" t="s">
        <v>78</v>
      </c>
      <c r="Q4" s="9" t="s">
        <v>5241</v>
      </c>
      <c r="R4" s="9" t="s">
        <v>5242</v>
      </c>
      <c r="S4" s="9" t="s">
        <v>78</v>
      </c>
      <c r="T4" s="9" t="s">
        <v>5241</v>
      </c>
    </row>
    <row r="5" spans="1:20" x14ac:dyDescent="0.25">
      <c r="A5" s="9" t="s">
        <v>5243</v>
      </c>
      <c r="S5" s="9" t="s">
        <v>5244</v>
      </c>
    </row>
    <row r="6" spans="1:20" x14ac:dyDescent="0.25">
      <c r="A6" s="9" t="s">
        <v>5245</v>
      </c>
      <c r="C6" s="9" t="s">
        <v>5246</v>
      </c>
      <c r="D6" s="9" t="s">
        <v>5247</v>
      </c>
      <c r="E6" s="9" t="s">
        <v>5248</v>
      </c>
      <c r="F6" s="9" t="s">
        <v>5249</v>
      </c>
      <c r="G6" s="9" t="s">
        <v>5250</v>
      </c>
      <c r="H6" s="9" t="s">
        <v>5251</v>
      </c>
      <c r="I6" s="9" t="s">
        <v>5252</v>
      </c>
      <c r="J6" s="9" t="s">
        <v>5253</v>
      </c>
      <c r="K6" s="9" t="s">
        <v>5254</v>
      </c>
      <c r="L6" s="9" t="s">
        <v>5255</v>
      </c>
      <c r="M6" s="9" t="s">
        <v>3334</v>
      </c>
      <c r="N6" s="9" t="s">
        <v>5256</v>
      </c>
    </row>
    <row r="7" spans="1:20" x14ac:dyDescent="0.25">
      <c r="A7" s="23" t="s">
        <v>5257</v>
      </c>
      <c r="B7" s="23" t="s">
        <v>5100</v>
      </c>
    </row>
    <row r="8" spans="1:20" x14ac:dyDescent="0.25">
      <c r="A8" s="9" t="s">
        <v>3983</v>
      </c>
      <c r="B8" s="9" t="s">
        <v>104</v>
      </c>
      <c r="C8" s="9">
        <v>2.7</v>
      </c>
      <c r="D8" s="9">
        <v>2.9</v>
      </c>
      <c r="E8" s="9">
        <v>3.8</v>
      </c>
      <c r="F8" s="9">
        <v>3.7</v>
      </c>
      <c r="G8" s="9">
        <v>15.4</v>
      </c>
      <c r="H8" s="9">
        <v>18.2</v>
      </c>
      <c r="I8" s="9">
        <v>30.8</v>
      </c>
      <c r="J8" s="9">
        <v>4.5</v>
      </c>
      <c r="K8" s="9">
        <v>12.8</v>
      </c>
      <c r="L8" s="9">
        <v>2.6</v>
      </c>
      <c r="N8" s="9">
        <v>2.2999999999999998</v>
      </c>
      <c r="O8" s="9">
        <f>SUM(C8:N8)</f>
        <v>99.699999999999989</v>
      </c>
      <c r="P8" s="9">
        <f>SUMIF($C$4:$M$4,P$4,$C8:$M8)</f>
        <v>33</v>
      </c>
      <c r="Q8" s="9">
        <f>SUMIF($C$4:$M$4,Q$4,$C8:$M8)</f>
        <v>64.399999999999991</v>
      </c>
      <c r="R8" s="9">
        <f>N8</f>
        <v>2.2999999999999998</v>
      </c>
      <c r="S8" s="70">
        <f>((P8/(P8+Q8)*R8)+P8)/100*(100/O8)</f>
        <v>0.33880903490759762</v>
      </c>
      <c r="T8" s="70">
        <f>((Q8/(P8+Q8)*R8)+Q8)/100*(100/O8)</f>
        <v>0.6611909650924026</v>
      </c>
    </row>
    <row r="9" spans="1:20" x14ac:dyDescent="0.25">
      <c r="A9" s="9" t="s">
        <v>4521</v>
      </c>
      <c r="B9" s="9" t="s">
        <v>90</v>
      </c>
      <c r="C9" s="9">
        <v>12.3</v>
      </c>
      <c r="D9" s="9">
        <v>6.6</v>
      </c>
      <c r="E9" s="9">
        <v>2.7</v>
      </c>
      <c r="F9" s="9">
        <v>5.6</v>
      </c>
      <c r="G9" s="9">
        <v>25.2</v>
      </c>
      <c r="H9" s="9">
        <v>9.6</v>
      </c>
      <c r="I9" s="9">
        <v>7.7</v>
      </c>
      <c r="J9" s="91">
        <f>16.2/2</f>
        <v>8.1</v>
      </c>
      <c r="K9" s="91">
        <f>16.2/2</f>
        <v>8.1</v>
      </c>
      <c r="L9" s="9">
        <v>5.6</v>
      </c>
      <c r="M9" s="9">
        <v>7.4</v>
      </c>
      <c r="O9" s="9">
        <f t="shared" ref="O9:O37" si="0">SUM(C9:N9)</f>
        <v>98.899999999999977</v>
      </c>
      <c r="P9" s="9">
        <f t="shared" ref="P9:Q37" si="1">SUMIF($C$4:$M$4,P$4,$C9:$M9)</f>
        <v>60.499999999999993</v>
      </c>
      <c r="Q9" s="9">
        <f t="shared" si="1"/>
        <v>38.4</v>
      </c>
      <c r="R9" s="9">
        <f t="shared" ref="R9:R37" si="2">N9</f>
        <v>0</v>
      </c>
      <c r="S9" s="70">
        <f t="shared" ref="S9:S37" si="3">((P9/(P9+Q9)*R9)+P9)/100*(100/O9)</f>
        <v>0.61172901921132472</v>
      </c>
      <c r="T9" s="70">
        <f t="shared" ref="T9:T37" si="4">((Q9/(P9+Q9)*R9)+Q9)/100*(100/O9)</f>
        <v>0.38827098078867556</v>
      </c>
    </row>
    <row r="10" spans="1:20" x14ac:dyDescent="0.25">
      <c r="A10" s="23" t="s">
        <v>5258</v>
      </c>
      <c r="B10" s="23" t="s">
        <v>5259</v>
      </c>
      <c r="S10" s="70"/>
      <c r="T10" s="70"/>
    </row>
    <row r="11" spans="1:20" x14ac:dyDescent="0.25">
      <c r="A11" s="9" t="s">
        <v>5202</v>
      </c>
      <c r="B11" s="9" t="s">
        <v>106</v>
      </c>
      <c r="C11" s="9">
        <v>3.1</v>
      </c>
      <c r="D11" s="9">
        <v>11.7</v>
      </c>
      <c r="E11" s="9">
        <v>10.6</v>
      </c>
      <c r="F11" s="9">
        <v>11.2</v>
      </c>
      <c r="G11" s="9">
        <v>14.9</v>
      </c>
      <c r="H11" s="9">
        <v>11.3</v>
      </c>
      <c r="I11" s="9">
        <v>6.7</v>
      </c>
      <c r="J11" s="9">
        <v>4.9000000000000004</v>
      </c>
      <c r="K11" s="9">
        <v>2.2999999999999998</v>
      </c>
      <c r="L11" s="9">
        <v>3.6</v>
      </c>
      <c r="N11" s="9">
        <v>10.1</v>
      </c>
      <c r="O11" s="9">
        <f t="shared" si="0"/>
        <v>90.399999999999991</v>
      </c>
      <c r="P11" s="9">
        <f t="shared" si="1"/>
        <v>56.399999999999991</v>
      </c>
      <c r="Q11" s="9">
        <f t="shared" si="1"/>
        <v>23.900000000000002</v>
      </c>
      <c r="R11" s="9">
        <f t="shared" si="2"/>
        <v>10.1</v>
      </c>
      <c r="S11" s="70">
        <f t="shared" si="3"/>
        <v>0.70236612702366119</v>
      </c>
      <c r="T11" s="70">
        <f t="shared" si="4"/>
        <v>0.29763387297633881</v>
      </c>
    </row>
    <row r="12" spans="1:20" x14ac:dyDescent="0.25">
      <c r="A12" s="9" t="s">
        <v>5203</v>
      </c>
      <c r="B12" s="9" t="s">
        <v>107</v>
      </c>
      <c r="C12" s="9">
        <v>3.1</v>
      </c>
      <c r="D12" s="9">
        <v>11.7</v>
      </c>
      <c r="E12" s="9">
        <v>10.6</v>
      </c>
      <c r="F12" s="9">
        <v>11.2</v>
      </c>
      <c r="G12" s="9">
        <v>14.9</v>
      </c>
      <c r="H12" s="9">
        <v>11.3</v>
      </c>
      <c r="I12" s="9">
        <v>6.7</v>
      </c>
      <c r="J12" s="9">
        <v>4.9000000000000004</v>
      </c>
      <c r="K12" s="9">
        <v>2.2999999999999998</v>
      </c>
      <c r="L12" s="9">
        <v>3.6</v>
      </c>
      <c r="N12" s="9">
        <v>10.1</v>
      </c>
      <c r="O12" s="9">
        <f t="shared" si="0"/>
        <v>90.399999999999991</v>
      </c>
      <c r="P12" s="9">
        <f t="shared" si="1"/>
        <v>56.399999999999991</v>
      </c>
      <c r="Q12" s="9">
        <f t="shared" si="1"/>
        <v>23.900000000000002</v>
      </c>
      <c r="R12" s="9">
        <f t="shared" si="2"/>
        <v>10.1</v>
      </c>
      <c r="S12" s="70">
        <f t="shared" si="3"/>
        <v>0.70236612702366119</v>
      </c>
      <c r="T12" s="70">
        <f t="shared" si="4"/>
        <v>0.29763387297633881</v>
      </c>
    </row>
    <row r="13" spans="1:20" x14ac:dyDescent="0.25">
      <c r="A13" s="9" t="s">
        <v>5204</v>
      </c>
      <c r="B13" s="9" t="s">
        <v>108</v>
      </c>
      <c r="C13" s="9">
        <v>3</v>
      </c>
      <c r="D13" s="9">
        <v>11.7</v>
      </c>
      <c r="E13" s="9">
        <v>10.7</v>
      </c>
      <c r="F13" s="9">
        <v>11.1</v>
      </c>
      <c r="G13" s="9">
        <v>16.7</v>
      </c>
      <c r="H13" s="9">
        <v>10.8</v>
      </c>
      <c r="I13" s="9">
        <v>6.9</v>
      </c>
      <c r="J13" s="91">
        <f>8.3/2</f>
        <v>4.1500000000000004</v>
      </c>
      <c r="K13" s="91">
        <f>8.3/2</f>
        <v>4.1500000000000004</v>
      </c>
      <c r="L13" s="9">
        <v>4.4000000000000004</v>
      </c>
      <c r="M13" s="9">
        <v>10.199999999999999</v>
      </c>
      <c r="O13" s="9">
        <f t="shared" si="0"/>
        <v>93.800000000000026</v>
      </c>
      <c r="P13" s="9">
        <f t="shared" si="1"/>
        <v>57.35</v>
      </c>
      <c r="Q13" s="9">
        <f t="shared" si="1"/>
        <v>36.450000000000003</v>
      </c>
      <c r="R13" s="9">
        <f t="shared" si="2"/>
        <v>0</v>
      </c>
      <c r="S13" s="70">
        <f t="shared" si="3"/>
        <v>0.6114072494669508</v>
      </c>
      <c r="T13" s="70">
        <f t="shared" si="4"/>
        <v>0.38859275053304904</v>
      </c>
    </row>
    <row r="14" spans="1:20" x14ac:dyDescent="0.25">
      <c r="A14" s="9" t="s">
        <v>5205</v>
      </c>
      <c r="B14" s="9" t="s">
        <v>109</v>
      </c>
      <c r="C14" s="9">
        <v>3.4</v>
      </c>
      <c r="D14" s="9">
        <v>11.6</v>
      </c>
      <c r="E14" s="9">
        <v>10.6</v>
      </c>
      <c r="F14" s="9">
        <v>12.7</v>
      </c>
      <c r="G14" s="9">
        <v>14.3</v>
      </c>
      <c r="H14" s="9">
        <v>11.6</v>
      </c>
      <c r="I14" s="9">
        <v>7.5</v>
      </c>
      <c r="J14" s="9">
        <v>5.7</v>
      </c>
      <c r="K14" s="9">
        <v>1.8</v>
      </c>
      <c r="L14" s="9">
        <v>3.4</v>
      </c>
      <c r="N14" s="9">
        <v>11.1</v>
      </c>
      <c r="O14" s="9">
        <f t="shared" si="0"/>
        <v>93.699999999999989</v>
      </c>
      <c r="P14" s="9">
        <f t="shared" si="1"/>
        <v>58.3</v>
      </c>
      <c r="Q14" s="9">
        <f t="shared" si="1"/>
        <v>24.3</v>
      </c>
      <c r="R14" s="9">
        <f t="shared" si="2"/>
        <v>11.1</v>
      </c>
      <c r="S14" s="70">
        <f t="shared" si="3"/>
        <v>0.70581113801452788</v>
      </c>
      <c r="T14" s="70">
        <f t="shared" si="4"/>
        <v>0.29418886198547217</v>
      </c>
    </row>
    <row r="15" spans="1:20" x14ac:dyDescent="0.25">
      <c r="A15" s="23" t="s">
        <v>5260</v>
      </c>
      <c r="B15" s="23" t="s">
        <v>5261</v>
      </c>
      <c r="S15" s="70"/>
      <c r="T15" s="70"/>
    </row>
    <row r="16" spans="1:20" x14ac:dyDescent="0.25">
      <c r="A16" s="9" t="s">
        <v>5262</v>
      </c>
      <c r="B16" s="9" t="s">
        <v>111</v>
      </c>
      <c r="C16" s="9">
        <v>2.9</v>
      </c>
      <c r="D16" s="9">
        <v>14.4</v>
      </c>
      <c r="E16" s="9">
        <v>1.9</v>
      </c>
      <c r="F16" s="9">
        <v>5.4</v>
      </c>
      <c r="G16" s="9">
        <v>5.8</v>
      </c>
      <c r="H16" s="9">
        <v>8.6999999999999993</v>
      </c>
      <c r="I16" s="9">
        <v>10.4</v>
      </c>
      <c r="J16" s="9">
        <v>27.6</v>
      </c>
      <c r="K16" s="9">
        <v>7.8</v>
      </c>
      <c r="L16" s="9">
        <v>1.2</v>
      </c>
      <c r="N16" s="9">
        <v>3.4</v>
      </c>
      <c r="O16" s="9">
        <f t="shared" si="0"/>
        <v>89.5</v>
      </c>
      <c r="P16" s="9">
        <f t="shared" si="1"/>
        <v>58</v>
      </c>
      <c r="Q16" s="9">
        <f t="shared" si="1"/>
        <v>28.1</v>
      </c>
      <c r="R16" s="9">
        <f t="shared" si="2"/>
        <v>3.4</v>
      </c>
      <c r="S16" s="70">
        <f t="shared" si="3"/>
        <v>0.67363530778164915</v>
      </c>
      <c r="T16" s="70">
        <f t="shared" si="4"/>
        <v>0.32636469221835074</v>
      </c>
    </row>
    <row r="17" spans="1:20" x14ac:dyDescent="0.25">
      <c r="A17" s="9" t="s">
        <v>5263</v>
      </c>
      <c r="B17" s="9" t="s">
        <v>112</v>
      </c>
      <c r="C17" s="9">
        <v>3.5</v>
      </c>
      <c r="D17" s="9">
        <v>16.899999999999999</v>
      </c>
      <c r="E17" s="9">
        <v>0.7</v>
      </c>
      <c r="F17" s="9">
        <v>2.9</v>
      </c>
      <c r="G17" s="9">
        <v>1.9</v>
      </c>
      <c r="H17" s="9">
        <v>5.0999999999999996</v>
      </c>
      <c r="I17" s="9">
        <v>9.6999999999999993</v>
      </c>
      <c r="J17" s="9">
        <v>43.6</v>
      </c>
      <c r="K17" s="9">
        <v>12.3</v>
      </c>
      <c r="L17" s="9">
        <v>1.1000000000000001</v>
      </c>
      <c r="N17" s="9">
        <v>1.1000000000000001</v>
      </c>
      <c r="O17" s="9">
        <f t="shared" si="0"/>
        <v>98.799999999999969</v>
      </c>
      <c r="P17" s="9">
        <f t="shared" si="1"/>
        <v>69.5</v>
      </c>
      <c r="Q17" s="9">
        <f t="shared" si="1"/>
        <v>28.200000000000003</v>
      </c>
      <c r="R17" s="9">
        <f t="shared" si="2"/>
        <v>1.1000000000000001</v>
      </c>
      <c r="S17" s="70">
        <f t="shared" si="3"/>
        <v>0.71136131013306048</v>
      </c>
      <c r="T17" s="70">
        <f t="shared" si="4"/>
        <v>0.28863868986693969</v>
      </c>
    </row>
    <row r="18" spans="1:20" x14ac:dyDescent="0.25">
      <c r="A18" s="9" t="s">
        <v>5209</v>
      </c>
      <c r="B18" s="9" t="s">
        <v>113</v>
      </c>
      <c r="J18" s="91">
        <v>27</v>
      </c>
      <c r="K18" s="91">
        <v>63</v>
      </c>
      <c r="N18" s="9">
        <v>10</v>
      </c>
      <c r="O18" s="9">
        <f t="shared" si="0"/>
        <v>100</v>
      </c>
      <c r="P18" s="9">
        <f t="shared" si="1"/>
        <v>27</v>
      </c>
      <c r="Q18" s="9">
        <f t="shared" si="1"/>
        <v>63</v>
      </c>
      <c r="R18" s="9">
        <f t="shared" si="2"/>
        <v>10</v>
      </c>
      <c r="S18" s="70">
        <f t="shared" si="3"/>
        <v>0.3</v>
      </c>
      <c r="T18" s="70">
        <f t="shared" si="4"/>
        <v>0.7</v>
      </c>
    </row>
    <row r="19" spans="1:20" x14ac:dyDescent="0.25">
      <c r="A19" s="9" t="s">
        <v>5264</v>
      </c>
      <c r="B19" s="9" t="s">
        <v>114</v>
      </c>
      <c r="O19" s="9">
        <f t="shared" si="0"/>
        <v>0</v>
      </c>
      <c r="P19" s="9">
        <f t="shared" si="1"/>
        <v>0</v>
      </c>
      <c r="Q19" s="9">
        <f t="shared" si="1"/>
        <v>0</v>
      </c>
      <c r="R19" s="9">
        <f t="shared" si="2"/>
        <v>0</v>
      </c>
      <c r="S19" s="70" t="e">
        <f t="shared" si="3"/>
        <v>#DIV/0!</v>
      </c>
      <c r="T19" s="70" t="e">
        <f t="shared" si="4"/>
        <v>#DIV/0!</v>
      </c>
    </row>
    <row r="20" spans="1:20" x14ac:dyDescent="0.25">
      <c r="A20" s="9" t="s">
        <v>5211</v>
      </c>
      <c r="B20" s="9" t="s">
        <v>115</v>
      </c>
      <c r="O20" s="9">
        <f t="shared" si="0"/>
        <v>0</v>
      </c>
      <c r="P20" s="9">
        <f t="shared" si="1"/>
        <v>0</v>
      </c>
      <c r="Q20" s="9">
        <f t="shared" si="1"/>
        <v>0</v>
      </c>
      <c r="R20" s="9">
        <f t="shared" si="2"/>
        <v>0</v>
      </c>
      <c r="S20" s="70" t="e">
        <f t="shared" si="3"/>
        <v>#DIV/0!</v>
      </c>
      <c r="T20" s="70" t="e">
        <f t="shared" si="4"/>
        <v>#DIV/0!</v>
      </c>
    </row>
    <row r="21" spans="1:20" x14ac:dyDescent="0.25">
      <c r="A21" s="23" t="s">
        <v>5265</v>
      </c>
      <c r="B21" s="23" t="s">
        <v>5266</v>
      </c>
      <c r="S21" s="70"/>
      <c r="T21" s="70"/>
    </row>
    <row r="22" spans="1:20" x14ac:dyDescent="0.25">
      <c r="A22" s="9" t="s">
        <v>5212</v>
      </c>
      <c r="B22" s="9" t="s">
        <v>5267</v>
      </c>
      <c r="C22" s="9">
        <v>1.9</v>
      </c>
      <c r="D22" s="9">
        <v>1.3</v>
      </c>
      <c r="E22" s="9">
        <v>1.3</v>
      </c>
      <c r="F22" s="9">
        <v>1.6</v>
      </c>
      <c r="G22" s="9">
        <v>7.2</v>
      </c>
      <c r="H22" s="9">
        <v>0.7</v>
      </c>
      <c r="I22" s="9">
        <v>0.8</v>
      </c>
      <c r="J22" s="9">
        <v>77.3</v>
      </c>
      <c r="K22" s="9">
        <v>0</v>
      </c>
      <c r="L22" s="9">
        <v>0.5</v>
      </c>
      <c r="N22" s="9">
        <v>0</v>
      </c>
      <c r="O22" s="9">
        <f t="shared" si="0"/>
        <v>92.6</v>
      </c>
      <c r="P22" s="9">
        <f t="shared" si="1"/>
        <v>90.6</v>
      </c>
      <c r="Q22" s="9">
        <f t="shared" si="1"/>
        <v>2</v>
      </c>
      <c r="R22" s="9">
        <f t="shared" si="2"/>
        <v>0</v>
      </c>
      <c r="S22" s="70">
        <f t="shared" si="3"/>
        <v>0.97840172786177104</v>
      </c>
      <c r="T22" s="70">
        <f t="shared" si="4"/>
        <v>2.1598272138228944E-2</v>
      </c>
    </row>
    <row r="23" spans="1:20" x14ac:dyDescent="0.25">
      <c r="A23" s="9" t="s">
        <v>5213</v>
      </c>
      <c r="B23" s="9" t="s">
        <v>118</v>
      </c>
      <c r="C23" s="9" t="s">
        <v>87</v>
      </c>
      <c r="D23" s="9" t="s">
        <v>87</v>
      </c>
      <c r="E23" s="9" t="s">
        <v>87</v>
      </c>
      <c r="F23" s="9" t="s">
        <v>87</v>
      </c>
      <c r="G23" s="9" t="s">
        <v>87</v>
      </c>
      <c r="H23" s="9" t="s">
        <v>87</v>
      </c>
      <c r="I23" s="9" t="s">
        <v>87</v>
      </c>
      <c r="J23" s="9" t="s">
        <v>87</v>
      </c>
      <c r="K23" s="9" t="s">
        <v>87</v>
      </c>
      <c r="L23" s="9" t="s">
        <v>87</v>
      </c>
      <c r="O23" s="9">
        <f t="shared" si="0"/>
        <v>0</v>
      </c>
      <c r="P23" s="9">
        <f t="shared" si="1"/>
        <v>0</v>
      </c>
      <c r="Q23" s="9">
        <f t="shared" si="1"/>
        <v>0</v>
      </c>
      <c r="R23" s="9">
        <f t="shared" si="2"/>
        <v>0</v>
      </c>
      <c r="S23" s="70" t="e">
        <f t="shared" si="3"/>
        <v>#DIV/0!</v>
      </c>
      <c r="T23" s="70" t="e">
        <f t="shared" si="4"/>
        <v>#DIV/0!</v>
      </c>
    </row>
    <row r="24" spans="1:20" x14ac:dyDescent="0.25">
      <c r="A24" s="9" t="s">
        <v>5214</v>
      </c>
      <c r="B24" s="9" t="s">
        <v>119</v>
      </c>
      <c r="I24" s="9" t="s">
        <v>87</v>
      </c>
      <c r="J24" s="9" t="s">
        <v>87</v>
      </c>
      <c r="K24" s="9" t="s">
        <v>87</v>
      </c>
      <c r="M24" s="9" t="s">
        <v>87</v>
      </c>
      <c r="O24" s="9">
        <f t="shared" si="0"/>
        <v>0</v>
      </c>
      <c r="P24" s="9">
        <f t="shared" si="1"/>
        <v>0</v>
      </c>
      <c r="Q24" s="9">
        <f t="shared" si="1"/>
        <v>0</v>
      </c>
      <c r="R24" s="9">
        <f t="shared" si="2"/>
        <v>0</v>
      </c>
      <c r="S24" s="70" t="e">
        <f t="shared" si="3"/>
        <v>#DIV/0!</v>
      </c>
      <c r="T24" s="70" t="e">
        <f t="shared" si="4"/>
        <v>#DIV/0!</v>
      </c>
    </row>
    <row r="25" spans="1:20" x14ac:dyDescent="0.25">
      <c r="A25" s="9" t="s">
        <v>5215</v>
      </c>
      <c r="B25" s="9" t="s">
        <v>120</v>
      </c>
      <c r="D25" s="9" t="s">
        <v>87</v>
      </c>
      <c r="J25" s="9" t="s">
        <v>87</v>
      </c>
      <c r="K25" s="9" t="s">
        <v>87</v>
      </c>
      <c r="O25" s="9">
        <f t="shared" si="0"/>
        <v>0</v>
      </c>
      <c r="P25" s="9">
        <f t="shared" si="1"/>
        <v>0</v>
      </c>
      <c r="Q25" s="9">
        <f t="shared" si="1"/>
        <v>0</v>
      </c>
      <c r="R25" s="9">
        <f t="shared" si="2"/>
        <v>0</v>
      </c>
      <c r="S25" s="70" t="e">
        <f t="shared" si="3"/>
        <v>#DIV/0!</v>
      </c>
      <c r="T25" s="70" t="e">
        <f t="shared" si="4"/>
        <v>#DIV/0!</v>
      </c>
    </row>
    <row r="26" spans="1:20" x14ac:dyDescent="0.25">
      <c r="A26" s="9" t="s">
        <v>5216</v>
      </c>
      <c r="B26" s="9" t="s">
        <v>121</v>
      </c>
      <c r="C26" s="9">
        <v>2.1</v>
      </c>
      <c r="D26" s="9">
        <v>9.6</v>
      </c>
      <c r="E26" s="9">
        <v>10.8</v>
      </c>
      <c r="F26" s="9">
        <v>8.8000000000000007</v>
      </c>
      <c r="G26" s="9">
        <v>15.6</v>
      </c>
      <c r="H26" s="9">
        <v>6.2</v>
      </c>
      <c r="I26" s="9">
        <v>20.5</v>
      </c>
      <c r="J26" s="9">
        <v>4</v>
      </c>
      <c r="K26" s="9">
        <v>6.3</v>
      </c>
      <c r="L26" s="9">
        <v>4.4000000000000004</v>
      </c>
      <c r="N26" s="9">
        <v>8.9</v>
      </c>
      <c r="O26" s="9">
        <f t="shared" si="0"/>
        <v>97.2</v>
      </c>
      <c r="P26" s="9">
        <f t="shared" si="1"/>
        <v>50.9</v>
      </c>
      <c r="Q26" s="9">
        <f t="shared" si="1"/>
        <v>37.4</v>
      </c>
      <c r="R26" s="9">
        <f t="shared" si="2"/>
        <v>8.9</v>
      </c>
      <c r="S26" s="70">
        <f t="shared" si="3"/>
        <v>0.57644394110985275</v>
      </c>
      <c r="T26" s="70">
        <f t="shared" si="4"/>
        <v>0.42355605889014714</v>
      </c>
    </row>
    <row r="27" spans="1:20" x14ac:dyDescent="0.25">
      <c r="A27" s="9" t="s">
        <v>5217</v>
      </c>
      <c r="B27" s="9" t="s">
        <v>122</v>
      </c>
      <c r="O27" s="9">
        <f t="shared" si="0"/>
        <v>0</v>
      </c>
      <c r="P27" s="9">
        <f t="shared" si="1"/>
        <v>0</v>
      </c>
      <c r="Q27" s="9">
        <f t="shared" si="1"/>
        <v>0</v>
      </c>
      <c r="R27" s="9">
        <f t="shared" si="2"/>
        <v>0</v>
      </c>
      <c r="S27" s="70" t="e">
        <f t="shared" si="3"/>
        <v>#DIV/0!</v>
      </c>
      <c r="T27" s="70" t="e">
        <f t="shared" si="4"/>
        <v>#DIV/0!</v>
      </c>
    </row>
    <row r="28" spans="1:20" x14ac:dyDescent="0.25">
      <c r="A28" s="9" t="s">
        <v>5218</v>
      </c>
      <c r="B28" s="9" t="s">
        <v>123</v>
      </c>
      <c r="G28" s="9">
        <v>100</v>
      </c>
      <c r="O28" s="9">
        <f t="shared" si="0"/>
        <v>100</v>
      </c>
      <c r="P28" s="9">
        <f t="shared" si="1"/>
        <v>100</v>
      </c>
      <c r="Q28" s="9">
        <f t="shared" si="1"/>
        <v>0</v>
      </c>
      <c r="R28" s="9">
        <f t="shared" si="2"/>
        <v>0</v>
      </c>
      <c r="S28" s="70">
        <f t="shared" si="3"/>
        <v>1</v>
      </c>
      <c r="T28" s="70">
        <f t="shared" si="4"/>
        <v>0</v>
      </c>
    </row>
    <row r="29" spans="1:20" x14ac:dyDescent="0.25">
      <c r="A29" s="23" t="s">
        <v>5268</v>
      </c>
      <c r="B29" s="23" t="s">
        <v>5269</v>
      </c>
      <c r="S29" s="70"/>
      <c r="T29" s="70"/>
    </row>
    <row r="30" spans="1:20" x14ac:dyDescent="0.25">
      <c r="A30" s="9" t="s">
        <v>5270</v>
      </c>
      <c r="B30" s="9" t="s">
        <v>125</v>
      </c>
      <c r="C30" s="9">
        <v>3.3</v>
      </c>
      <c r="D30" s="9">
        <v>5.8</v>
      </c>
      <c r="E30" s="9">
        <v>5.0999999999999996</v>
      </c>
      <c r="F30" s="9">
        <v>6</v>
      </c>
      <c r="G30" s="9">
        <v>13.6</v>
      </c>
      <c r="H30" s="9">
        <v>12</v>
      </c>
      <c r="I30" s="9">
        <v>14</v>
      </c>
      <c r="J30" s="91">
        <f>14.3/2</f>
        <v>7.15</v>
      </c>
      <c r="K30" s="91">
        <f>14.3/2</f>
        <v>7.15</v>
      </c>
      <c r="L30" s="9">
        <v>5.6</v>
      </c>
      <c r="M30" s="9">
        <v>5.3</v>
      </c>
      <c r="O30" s="9">
        <f t="shared" si="0"/>
        <v>85</v>
      </c>
      <c r="P30" s="9">
        <f t="shared" si="1"/>
        <v>40.949999999999996</v>
      </c>
      <c r="Q30" s="9">
        <f t="shared" si="1"/>
        <v>44.05</v>
      </c>
      <c r="R30" s="9">
        <f t="shared" si="2"/>
        <v>0</v>
      </c>
      <c r="S30" s="70">
        <f t="shared" si="3"/>
        <v>0.48176470588235293</v>
      </c>
      <c r="T30" s="70">
        <f t="shared" si="4"/>
        <v>0.51823529411764702</v>
      </c>
    </row>
    <row r="31" spans="1:20" x14ac:dyDescent="0.25">
      <c r="A31" s="9" t="s">
        <v>5220</v>
      </c>
      <c r="B31" s="9" t="s">
        <v>5271</v>
      </c>
      <c r="G31" s="9">
        <v>50</v>
      </c>
      <c r="I31" s="9">
        <v>50</v>
      </c>
      <c r="O31" s="9">
        <f t="shared" si="0"/>
        <v>100</v>
      </c>
      <c r="P31" s="9">
        <f t="shared" si="1"/>
        <v>50</v>
      </c>
      <c r="Q31" s="9">
        <f t="shared" si="1"/>
        <v>50</v>
      </c>
      <c r="R31" s="9">
        <f t="shared" si="2"/>
        <v>0</v>
      </c>
      <c r="S31" s="70">
        <f t="shared" si="3"/>
        <v>0.5</v>
      </c>
      <c r="T31" s="70">
        <f t="shared" si="4"/>
        <v>0.5</v>
      </c>
    </row>
    <row r="32" spans="1:20" x14ac:dyDescent="0.25">
      <c r="A32" s="9" t="s">
        <v>5221</v>
      </c>
      <c r="B32" s="9" t="s">
        <v>127</v>
      </c>
      <c r="C32" s="9">
        <v>0.2</v>
      </c>
      <c r="D32" s="9">
        <v>2.1</v>
      </c>
      <c r="E32" s="9">
        <v>0.2</v>
      </c>
      <c r="F32" s="9">
        <v>8.1999999999999993</v>
      </c>
      <c r="G32" s="9">
        <v>37.700000000000003</v>
      </c>
      <c r="H32" s="9">
        <v>4</v>
      </c>
      <c r="I32" s="9">
        <v>6.9</v>
      </c>
      <c r="J32" s="91">
        <f>20/2</f>
        <v>10</v>
      </c>
      <c r="K32" s="91">
        <f>20/2</f>
        <v>10</v>
      </c>
      <c r="L32" s="9">
        <v>12.6</v>
      </c>
      <c r="M32" s="9">
        <v>1.4</v>
      </c>
      <c r="O32" s="9">
        <f t="shared" si="0"/>
        <v>93.300000000000011</v>
      </c>
      <c r="P32" s="9">
        <f t="shared" si="1"/>
        <v>58.400000000000006</v>
      </c>
      <c r="Q32" s="9">
        <f t="shared" si="1"/>
        <v>34.9</v>
      </c>
      <c r="R32" s="9">
        <f t="shared" si="2"/>
        <v>0</v>
      </c>
      <c r="S32" s="70">
        <f t="shared" si="3"/>
        <v>0.62593783494105038</v>
      </c>
      <c r="T32" s="70">
        <f t="shared" si="4"/>
        <v>0.37406216505894951</v>
      </c>
    </row>
    <row r="33" spans="1:21" x14ac:dyDescent="0.25">
      <c r="A33" s="23" t="s">
        <v>5272</v>
      </c>
      <c r="B33" s="23" t="s">
        <v>5105</v>
      </c>
      <c r="S33" s="70"/>
      <c r="T33" s="70"/>
    </row>
    <row r="34" spans="1:21" x14ac:dyDescent="0.25">
      <c r="A34" s="9" t="s">
        <v>5273</v>
      </c>
      <c r="B34" s="9" t="s">
        <v>129</v>
      </c>
      <c r="F34" s="9" t="s">
        <v>87</v>
      </c>
      <c r="O34" s="9">
        <f t="shared" si="0"/>
        <v>0</v>
      </c>
      <c r="P34" s="9">
        <f t="shared" si="1"/>
        <v>0</v>
      </c>
      <c r="Q34" s="9">
        <f t="shared" si="1"/>
        <v>0</v>
      </c>
      <c r="R34" s="9">
        <f t="shared" si="2"/>
        <v>0</v>
      </c>
      <c r="S34" s="70" t="e">
        <f t="shared" si="3"/>
        <v>#DIV/0!</v>
      </c>
      <c r="T34" s="70" t="e">
        <f t="shared" si="4"/>
        <v>#DIV/0!</v>
      </c>
    </row>
    <row r="35" spans="1:21" x14ac:dyDescent="0.25">
      <c r="A35" s="23" t="s">
        <v>5274</v>
      </c>
      <c r="B35" s="23" t="s">
        <v>5275</v>
      </c>
      <c r="S35" s="70"/>
      <c r="T35" s="70"/>
    </row>
    <row r="36" spans="1:21" x14ac:dyDescent="0.25">
      <c r="A36" s="9" t="s">
        <v>131</v>
      </c>
      <c r="B36" s="9" t="s">
        <v>132</v>
      </c>
      <c r="O36" s="9">
        <f t="shared" si="0"/>
        <v>0</v>
      </c>
      <c r="P36" s="9">
        <f t="shared" si="1"/>
        <v>0</v>
      </c>
      <c r="Q36" s="9">
        <f t="shared" si="1"/>
        <v>0</v>
      </c>
      <c r="R36" s="9">
        <f t="shared" si="2"/>
        <v>0</v>
      </c>
      <c r="S36" s="70" t="e">
        <f t="shared" si="3"/>
        <v>#DIV/0!</v>
      </c>
      <c r="T36" s="70" t="e">
        <f t="shared" si="4"/>
        <v>#DIV/0!</v>
      </c>
    </row>
    <row r="37" spans="1:21" x14ac:dyDescent="0.25">
      <c r="A37" s="9" t="s">
        <v>5225</v>
      </c>
      <c r="B37" s="9" t="s">
        <v>133</v>
      </c>
      <c r="O37" s="9">
        <f t="shared" si="0"/>
        <v>0</v>
      </c>
      <c r="P37" s="9">
        <f t="shared" si="1"/>
        <v>0</v>
      </c>
      <c r="Q37" s="9">
        <f t="shared" si="1"/>
        <v>0</v>
      </c>
      <c r="R37" s="9">
        <f t="shared" si="2"/>
        <v>0</v>
      </c>
      <c r="S37" s="70" t="e">
        <f t="shared" si="3"/>
        <v>#DIV/0!</v>
      </c>
      <c r="T37" s="70" t="e">
        <f t="shared" si="4"/>
        <v>#DIV/0!</v>
      </c>
    </row>
    <row r="38" spans="1:21" x14ac:dyDescent="0.25">
      <c r="Q38" s="9" t="s">
        <v>5238</v>
      </c>
    </row>
    <row r="39" spans="1:21" x14ac:dyDescent="0.25">
      <c r="A39" s="9" t="s">
        <v>11</v>
      </c>
      <c r="C39" s="9" t="s">
        <v>79</v>
      </c>
      <c r="D39" s="9" t="s">
        <v>79</v>
      </c>
      <c r="E39" s="9" t="s">
        <v>79</v>
      </c>
      <c r="F39" s="9" t="s">
        <v>79</v>
      </c>
      <c r="G39" s="9" t="s">
        <v>79</v>
      </c>
      <c r="H39" s="9" t="s">
        <v>5197</v>
      </c>
      <c r="I39" s="9" t="s">
        <v>5197</v>
      </c>
      <c r="J39" s="9" t="s">
        <v>5197</v>
      </c>
      <c r="K39" s="9" t="s">
        <v>5197</v>
      </c>
      <c r="L39" s="9" t="s">
        <v>5197</v>
      </c>
      <c r="M39" s="9" t="s">
        <v>5197</v>
      </c>
      <c r="N39" s="9" t="s">
        <v>5197</v>
      </c>
      <c r="O39" s="9" t="s">
        <v>81</v>
      </c>
      <c r="P39" s="9" t="s">
        <v>73</v>
      </c>
      <c r="Q39" s="9" t="s">
        <v>79</v>
      </c>
      <c r="R39" s="9" t="s">
        <v>5197</v>
      </c>
      <c r="T39" s="9" t="s">
        <v>5276</v>
      </c>
    </row>
    <row r="40" spans="1:21" x14ac:dyDescent="0.25">
      <c r="C40" s="9" t="s">
        <v>3469</v>
      </c>
      <c r="D40" s="9" t="s">
        <v>1942</v>
      </c>
      <c r="E40" s="9" t="s">
        <v>1940</v>
      </c>
      <c r="F40" s="9" t="s">
        <v>5277</v>
      </c>
      <c r="G40" s="9" t="s">
        <v>5278</v>
      </c>
      <c r="H40" s="9" t="s">
        <v>5279</v>
      </c>
      <c r="I40" s="9" t="s">
        <v>5280</v>
      </c>
      <c r="J40" s="9" t="s">
        <v>5281</v>
      </c>
      <c r="K40" s="9" t="s">
        <v>5282</v>
      </c>
      <c r="L40" s="9" t="s">
        <v>1852</v>
      </c>
      <c r="M40" s="9" t="s">
        <v>5283</v>
      </c>
      <c r="N40" s="9" t="s">
        <v>4587</v>
      </c>
      <c r="O40" s="9" t="s">
        <v>5284</v>
      </c>
      <c r="S40" s="9" t="s">
        <v>5285</v>
      </c>
      <c r="T40" s="9" t="s">
        <v>79</v>
      </c>
      <c r="U40" s="9" t="s">
        <v>5197</v>
      </c>
    </row>
    <row r="41" spans="1:21" x14ac:dyDescent="0.25">
      <c r="A41" s="23" t="s">
        <v>5257</v>
      </c>
      <c r="B41" s="23" t="s">
        <v>5100</v>
      </c>
    </row>
    <row r="42" spans="1:21" x14ac:dyDescent="0.25">
      <c r="A42" s="9" t="s">
        <v>3983</v>
      </c>
      <c r="B42" s="9" t="s">
        <v>104</v>
      </c>
      <c r="C42" s="9">
        <v>28</v>
      </c>
      <c r="D42" s="9">
        <v>17</v>
      </c>
      <c r="E42" s="9">
        <v>6</v>
      </c>
      <c r="F42" s="9">
        <v>22</v>
      </c>
      <c r="G42" s="9">
        <v>6</v>
      </c>
      <c r="H42" s="9">
        <v>6</v>
      </c>
      <c r="I42" s="9">
        <v>6</v>
      </c>
      <c r="J42" s="9">
        <v>6</v>
      </c>
      <c r="K42" s="9">
        <v>6</v>
      </c>
      <c r="L42" s="9">
        <v>0</v>
      </c>
      <c r="M42" s="9">
        <v>0</v>
      </c>
      <c r="N42" s="9">
        <v>0</v>
      </c>
      <c r="O42" s="9">
        <v>0</v>
      </c>
      <c r="P42" s="9">
        <f>SUM(C42:O42)</f>
        <v>103</v>
      </c>
      <c r="Q42" s="9">
        <f>SUMIF($C$39:$N$39,Q$39,$C42:$N42)</f>
        <v>79</v>
      </c>
      <c r="R42" s="9">
        <f>SUMIF($C$39:$N$39,R$39,$C42:$N42)</f>
        <v>24</v>
      </c>
      <c r="S42" s="9">
        <f>O42</f>
        <v>0</v>
      </c>
      <c r="T42" s="70">
        <f t="shared" ref="T42:T43" si="5">((Q42/(Q42+R42)*S42)+Q42)/100*(100/P42)</f>
        <v>0.76699029126213591</v>
      </c>
      <c r="U42" s="70">
        <f t="shared" ref="U42:U43" si="6">((R42/(Q42+R42)*S42)+R42)/100*(100/P42)</f>
        <v>0.23300970873786409</v>
      </c>
    </row>
    <row r="43" spans="1:21" x14ac:dyDescent="0.25">
      <c r="A43" s="9" t="s">
        <v>4521</v>
      </c>
      <c r="B43" s="9" t="s">
        <v>90</v>
      </c>
      <c r="C43" s="9">
        <v>25</v>
      </c>
      <c r="D43" s="9">
        <v>3.3</v>
      </c>
      <c r="E43" s="9">
        <v>0.7</v>
      </c>
      <c r="F43" s="9">
        <v>7.7</v>
      </c>
      <c r="G43" s="9">
        <v>3.7</v>
      </c>
      <c r="H43" s="9">
        <v>17.5</v>
      </c>
      <c r="I43" s="9">
        <v>9.6999999999999993</v>
      </c>
      <c r="J43" s="9">
        <v>9.6</v>
      </c>
      <c r="K43" s="9">
        <v>12.5</v>
      </c>
      <c r="L43" s="9">
        <v>3</v>
      </c>
      <c r="M43" s="9">
        <v>0.4</v>
      </c>
      <c r="N43" s="9">
        <v>0</v>
      </c>
      <c r="O43" s="9">
        <v>0</v>
      </c>
      <c r="P43" s="9">
        <f>SUM(C43:O43)</f>
        <v>93.100000000000009</v>
      </c>
      <c r="Q43" s="9">
        <f>SUMIF($C$39:$N$39,Q$39,$C43:$N43)</f>
        <v>40.400000000000006</v>
      </c>
      <c r="R43" s="9">
        <f>SUMIF($C$39:$N$39,R$39,$C43:$N43)</f>
        <v>52.699999999999996</v>
      </c>
      <c r="S43" s="9">
        <f>O43</f>
        <v>0</v>
      </c>
      <c r="T43" s="70">
        <f t="shared" si="5"/>
        <v>0.43394199785177229</v>
      </c>
      <c r="U43" s="70">
        <f t="shared" si="6"/>
        <v>0.56605800214822755</v>
      </c>
    </row>
    <row r="44" spans="1:21" x14ac:dyDescent="0.25">
      <c r="A44" s="23" t="s">
        <v>5258</v>
      </c>
      <c r="B44" s="23" t="s">
        <v>5259</v>
      </c>
    </row>
    <row r="45" spans="1:21" x14ac:dyDescent="0.25">
      <c r="A45" s="9" t="s">
        <v>5202</v>
      </c>
      <c r="B45" s="9" t="s">
        <v>106</v>
      </c>
      <c r="C45" s="9">
        <v>7</v>
      </c>
      <c r="D45" s="9">
        <v>5</v>
      </c>
      <c r="E45" s="9">
        <v>1</v>
      </c>
      <c r="F45" s="9">
        <v>7</v>
      </c>
      <c r="G45" s="9">
        <v>8</v>
      </c>
      <c r="H45" s="9">
        <v>17</v>
      </c>
      <c r="I45" s="9">
        <v>18</v>
      </c>
      <c r="J45" s="9">
        <v>3</v>
      </c>
      <c r="K45" s="9">
        <v>28</v>
      </c>
      <c r="L45" s="9">
        <v>5</v>
      </c>
      <c r="M45" s="9">
        <v>0</v>
      </c>
      <c r="N45" s="9">
        <v>0</v>
      </c>
      <c r="P45" s="9">
        <f>SUM(C45:O45)</f>
        <v>99</v>
      </c>
      <c r="Q45" s="9">
        <f t="shared" ref="Q45:R48" si="7">SUMIF($C$39:$N$39,Q$39,$C45:$N45)</f>
        <v>28</v>
      </c>
      <c r="R45" s="9">
        <f t="shared" si="7"/>
        <v>71</v>
      </c>
      <c r="S45" s="9">
        <f t="shared" ref="S45:S48" si="8">O45</f>
        <v>0</v>
      </c>
      <c r="T45" s="70">
        <f t="shared" ref="T45:T48" si="9">((Q45/(Q45+R45)*S45)+Q45)/100*(100/P45)</f>
        <v>0.28282828282828287</v>
      </c>
      <c r="U45" s="70">
        <f t="shared" ref="U45:U48" si="10">((R45/(Q45+R45)*S45)+R45)/100*(100/P45)</f>
        <v>0.71717171717171713</v>
      </c>
    </row>
    <row r="46" spans="1:21" x14ac:dyDescent="0.25">
      <c r="A46" s="9" t="s">
        <v>5203</v>
      </c>
      <c r="B46" s="9" t="s">
        <v>107</v>
      </c>
      <c r="C46" s="9">
        <v>7</v>
      </c>
      <c r="D46" s="9">
        <v>5</v>
      </c>
      <c r="E46" s="9">
        <v>1</v>
      </c>
      <c r="F46" s="9">
        <v>7</v>
      </c>
      <c r="G46" s="9">
        <v>8</v>
      </c>
      <c r="H46" s="9">
        <v>17</v>
      </c>
      <c r="I46" s="9">
        <v>18</v>
      </c>
      <c r="J46" s="9">
        <v>3</v>
      </c>
      <c r="K46" s="9">
        <v>28</v>
      </c>
      <c r="L46" s="9">
        <v>5</v>
      </c>
      <c r="M46" s="9">
        <v>0</v>
      </c>
      <c r="N46" s="9">
        <v>0</v>
      </c>
      <c r="P46" s="9">
        <f>SUM(C46:O46)</f>
        <v>99</v>
      </c>
      <c r="Q46" s="9">
        <f t="shared" si="7"/>
        <v>28</v>
      </c>
      <c r="R46" s="9">
        <f t="shared" si="7"/>
        <v>71</v>
      </c>
      <c r="S46" s="9">
        <f t="shared" si="8"/>
        <v>0</v>
      </c>
      <c r="T46" s="70">
        <f t="shared" si="9"/>
        <v>0.28282828282828287</v>
      </c>
      <c r="U46" s="70">
        <f t="shared" si="10"/>
        <v>0.71717171717171713</v>
      </c>
    </row>
    <row r="47" spans="1:21" x14ac:dyDescent="0.25">
      <c r="A47" s="9" t="s">
        <v>5204</v>
      </c>
      <c r="B47" s="9" t="s">
        <v>108</v>
      </c>
      <c r="C47" s="9">
        <v>1</v>
      </c>
      <c r="D47" s="9">
        <v>0</v>
      </c>
      <c r="E47" s="9">
        <v>1</v>
      </c>
      <c r="F47" s="9">
        <v>1</v>
      </c>
      <c r="G47" s="9">
        <v>24</v>
      </c>
      <c r="H47" s="9">
        <v>14</v>
      </c>
      <c r="I47" s="9">
        <v>4</v>
      </c>
      <c r="J47" s="9">
        <v>21</v>
      </c>
      <c r="K47" s="9">
        <v>25</v>
      </c>
      <c r="L47" s="9">
        <v>0</v>
      </c>
      <c r="M47" s="9">
        <v>7</v>
      </c>
      <c r="N47" s="9">
        <v>2</v>
      </c>
      <c r="P47" s="9">
        <f>SUM(C47:O47)</f>
        <v>100</v>
      </c>
      <c r="Q47" s="9">
        <f t="shared" si="7"/>
        <v>27</v>
      </c>
      <c r="R47" s="9">
        <f t="shared" si="7"/>
        <v>73</v>
      </c>
      <c r="S47" s="9">
        <f t="shared" si="8"/>
        <v>0</v>
      </c>
      <c r="T47" s="70">
        <f t="shared" si="9"/>
        <v>0.27</v>
      </c>
      <c r="U47" s="70">
        <f t="shared" si="10"/>
        <v>0.73</v>
      </c>
    </row>
    <row r="48" spans="1:21" x14ac:dyDescent="0.25">
      <c r="A48" s="9" t="s">
        <v>5205</v>
      </c>
      <c r="B48" s="9" t="s">
        <v>109</v>
      </c>
      <c r="C48" s="9">
        <v>0</v>
      </c>
      <c r="D48" s="9">
        <v>0</v>
      </c>
      <c r="E48" s="9">
        <v>0</v>
      </c>
      <c r="F48" s="9">
        <v>0</v>
      </c>
      <c r="G48" s="9">
        <v>0</v>
      </c>
      <c r="H48" s="9">
        <v>0</v>
      </c>
      <c r="I48" s="9">
        <v>0</v>
      </c>
      <c r="J48" s="9">
        <v>0</v>
      </c>
      <c r="K48" s="9">
        <v>100</v>
      </c>
      <c r="L48" s="9">
        <v>0</v>
      </c>
      <c r="M48" s="9">
        <v>0</v>
      </c>
      <c r="N48" s="9">
        <v>0</v>
      </c>
      <c r="P48" s="9">
        <f>SUM(C48:O48)</f>
        <v>100</v>
      </c>
      <c r="Q48" s="9">
        <f t="shared" si="7"/>
        <v>0</v>
      </c>
      <c r="R48" s="9">
        <f t="shared" si="7"/>
        <v>100</v>
      </c>
      <c r="S48" s="9">
        <f t="shared" si="8"/>
        <v>0</v>
      </c>
      <c r="T48" s="70">
        <f t="shared" si="9"/>
        <v>0</v>
      </c>
      <c r="U48" s="70">
        <f t="shared" si="10"/>
        <v>1</v>
      </c>
    </row>
    <row r="49" spans="1:21" x14ac:dyDescent="0.25">
      <c r="A49" s="23" t="s">
        <v>5260</v>
      </c>
      <c r="B49" s="23" t="s">
        <v>5261</v>
      </c>
    </row>
    <row r="50" spans="1:21" x14ac:dyDescent="0.25">
      <c r="A50" s="9" t="s">
        <v>5262</v>
      </c>
      <c r="B50" s="9" t="s">
        <v>111</v>
      </c>
      <c r="C50" s="9">
        <v>46</v>
      </c>
      <c r="D50" s="9" t="s">
        <v>5286</v>
      </c>
      <c r="H50" s="9">
        <v>16</v>
      </c>
      <c r="I50" s="9" t="s">
        <v>5287</v>
      </c>
      <c r="O50" s="9">
        <v>38</v>
      </c>
      <c r="P50" s="9">
        <f>SUM(C50:O50)</f>
        <v>100</v>
      </c>
      <c r="Q50" s="9">
        <f t="shared" ref="Q50:R52" si="11">SUMIF($C$39:$N$39,Q$39,$C50:$N50)</f>
        <v>46</v>
      </c>
      <c r="R50" s="9">
        <f t="shared" si="11"/>
        <v>16</v>
      </c>
      <c r="S50" s="9">
        <f t="shared" ref="S50:S52" si="12">O50</f>
        <v>38</v>
      </c>
      <c r="T50" s="70">
        <f t="shared" ref="T50:T52" si="13">((Q50/(Q50+R50)*S50)+Q50)/100*(100/P50)</f>
        <v>0.74193548387096764</v>
      </c>
      <c r="U50" s="70">
        <f t="shared" ref="U50:U52" si="14">((R50/(Q50+R50)*S50)+R50)/100*(100/P50)</f>
        <v>0.25806451612903225</v>
      </c>
    </row>
    <row r="51" spans="1:21" x14ac:dyDescent="0.25">
      <c r="A51" s="9" t="s">
        <v>5263</v>
      </c>
      <c r="B51" s="9" t="s">
        <v>112</v>
      </c>
      <c r="C51" s="9">
        <v>46</v>
      </c>
      <c r="D51" s="9" t="s">
        <v>5286</v>
      </c>
      <c r="H51" s="9">
        <v>16</v>
      </c>
      <c r="I51" s="9" t="s">
        <v>5287</v>
      </c>
      <c r="O51" s="9">
        <v>38</v>
      </c>
      <c r="P51" s="9">
        <f>SUM(C51:O51)</f>
        <v>100</v>
      </c>
      <c r="Q51" s="9">
        <f t="shared" si="11"/>
        <v>46</v>
      </c>
      <c r="R51" s="9">
        <f t="shared" si="11"/>
        <v>16</v>
      </c>
      <c r="S51" s="9">
        <f t="shared" si="12"/>
        <v>38</v>
      </c>
      <c r="T51" s="70">
        <f t="shared" si="13"/>
        <v>0.74193548387096764</v>
      </c>
      <c r="U51" s="70">
        <f t="shared" si="14"/>
        <v>0.25806451612903225</v>
      </c>
    </row>
    <row r="52" spans="1:21" x14ac:dyDescent="0.25">
      <c r="A52" s="9" t="s">
        <v>5209</v>
      </c>
      <c r="B52" s="9" t="s">
        <v>113</v>
      </c>
      <c r="C52" s="9">
        <v>86</v>
      </c>
      <c r="D52" s="9">
        <v>0</v>
      </c>
      <c r="E52" s="9">
        <v>1</v>
      </c>
      <c r="F52" s="9">
        <v>0</v>
      </c>
      <c r="G52" s="9">
        <v>1</v>
      </c>
      <c r="H52" s="9">
        <v>4</v>
      </c>
      <c r="I52" s="9">
        <v>2</v>
      </c>
      <c r="J52" s="9">
        <v>0</v>
      </c>
      <c r="K52" s="9">
        <v>3</v>
      </c>
      <c r="L52" s="9">
        <v>2</v>
      </c>
      <c r="M52" s="9">
        <v>0</v>
      </c>
      <c r="N52" s="9">
        <v>0</v>
      </c>
      <c r="O52" s="9">
        <v>1</v>
      </c>
      <c r="P52" s="9">
        <f>SUM(C52:O52)</f>
        <v>100</v>
      </c>
      <c r="Q52" s="9">
        <f t="shared" si="11"/>
        <v>88</v>
      </c>
      <c r="R52" s="9">
        <f t="shared" si="11"/>
        <v>11</v>
      </c>
      <c r="S52" s="9">
        <f t="shared" si="12"/>
        <v>1</v>
      </c>
      <c r="T52" s="70">
        <f t="shared" si="13"/>
        <v>0.88888888888888884</v>
      </c>
      <c r="U52" s="70">
        <f t="shared" si="14"/>
        <v>0.1111111111111111</v>
      </c>
    </row>
    <row r="53" spans="1:21" x14ac:dyDescent="0.25">
      <c r="A53" s="9" t="s">
        <v>5264</v>
      </c>
      <c r="B53" s="9" t="s">
        <v>114</v>
      </c>
    </row>
    <row r="54" spans="1:21" x14ac:dyDescent="0.25">
      <c r="A54" s="9" t="s">
        <v>5211</v>
      </c>
      <c r="B54" s="9" t="s">
        <v>115</v>
      </c>
      <c r="H54" s="9">
        <v>100</v>
      </c>
      <c r="I54" s="9" t="s">
        <v>5288</v>
      </c>
      <c r="P54" s="9">
        <f>SUM(C54:O54)</f>
        <v>100</v>
      </c>
      <c r="Q54" s="9">
        <f>SUMIF($C$39:$N$39,Q$39,$C54:$N54)</f>
        <v>0</v>
      </c>
      <c r="R54" s="9">
        <f>SUMIF($C$39:$N$39,R$39,$C54:$N54)</f>
        <v>100</v>
      </c>
      <c r="S54" s="9">
        <f>O54</f>
        <v>0</v>
      </c>
      <c r="T54" s="70">
        <f t="shared" ref="T54" si="15">((Q54/(Q54+R54)*S54)+Q54)/100*(100/P54)</f>
        <v>0</v>
      </c>
      <c r="U54" s="70">
        <f t="shared" ref="U54" si="16">((R54/(Q54+R54)*S54)+R54)/100*(100/P54)</f>
        <v>1</v>
      </c>
    </row>
    <row r="55" spans="1:21" x14ac:dyDescent="0.25">
      <c r="A55" s="23" t="s">
        <v>5265</v>
      </c>
      <c r="B55" s="23" t="s">
        <v>5266</v>
      </c>
    </row>
    <row r="56" spans="1:21" x14ac:dyDescent="0.25">
      <c r="A56" s="9" t="s">
        <v>5212</v>
      </c>
      <c r="B56" s="9" t="s">
        <v>5267</v>
      </c>
      <c r="C56" s="9">
        <v>27</v>
      </c>
      <c r="D56" s="9" t="s">
        <v>5286</v>
      </c>
      <c r="H56" s="9">
        <v>73</v>
      </c>
      <c r="I56" s="9" t="s">
        <v>5287</v>
      </c>
      <c r="P56" s="9">
        <f t="shared" ref="P56:P62" si="17">SUM(C56:O56)</f>
        <v>100</v>
      </c>
      <c r="Q56" s="9">
        <f t="shared" ref="Q56:R62" si="18">SUMIF($C$39:$N$39,Q$39,$C56:$N56)</f>
        <v>27</v>
      </c>
      <c r="R56" s="9">
        <f t="shared" si="18"/>
        <v>73</v>
      </c>
      <c r="S56" s="9">
        <f t="shared" ref="S56:S62" si="19">O56</f>
        <v>0</v>
      </c>
      <c r="T56" s="70">
        <f t="shared" ref="T56:T62" si="20">((Q56/(Q56+R56)*S56)+Q56)/100*(100/P56)</f>
        <v>0.27</v>
      </c>
      <c r="U56" s="70">
        <f t="shared" ref="U56:U62" si="21">((R56/(Q56+R56)*S56)+R56)/100*(100/P56)</f>
        <v>0.73</v>
      </c>
    </row>
    <row r="57" spans="1:21" x14ac:dyDescent="0.25">
      <c r="A57" s="9" t="s">
        <v>5213</v>
      </c>
      <c r="B57" s="9" t="s">
        <v>118</v>
      </c>
      <c r="C57" s="9">
        <v>27</v>
      </c>
      <c r="D57" s="9">
        <v>55</v>
      </c>
      <c r="E57" s="9">
        <v>0</v>
      </c>
      <c r="F57" s="9">
        <v>0</v>
      </c>
      <c r="G57" s="9">
        <v>33</v>
      </c>
      <c r="H57" s="9">
        <v>5</v>
      </c>
      <c r="I57" s="9">
        <v>5</v>
      </c>
      <c r="K57" s="9">
        <v>22</v>
      </c>
      <c r="P57" s="9">
        <f t="shared" si="17"/>
        <v>147</v>
      </c>
      <c r="Q57" s="9">
        <f t="shared" si="18"/>
        <v>115</v>
      </c>
      <c r="R57" s="9">
        <f t="shared" si="18"/>
        <v>32</v>
      </c>
      <c r="S57" s="9">
        <f t="shared" si="19"/>
        <v>0</v>
      </c>
      <c r="T57" s="70">
        <f t="shared" si="20"/>
        <v>0.7823129251700679</v>
      </c>
      <c r="U57" s="70">
        <f t="shared" si="21"/>
        <v>0.21768707482993196</v>
      </c>
    </row>
    <row r="58" spans="1:21" x14ac:dyDescent="0.25">
      <c r="A58" s="9" t="s">
        <v>5214</v>
      </c>
      <c r="B58" s="9" t="s">
        <v>119</v>
      </c>
      <c r="C58" s="9">
        <v>12</v>
      </c>
      <c r="D58" s="9">
        <v>12</v>
      </c>
      <c r="E58" s="9">
        <v>12</v>
      </c>
      <c r="F58" s="9">
        <v>12</v>
      </c>
      <c r="G58" s="9">
        <v>37</v>
      </c>
      <c r="H58" s="9">
        <v>12</v>
      </c>
      <c r="P58" s="9">
        <f t="shared" si="17"/>
        <v>97</v>
      </c>
      <c r="Q58" s="9">
        <f t="shared" si="18"/>
        <v>85</v>
      </c>
      <c r="R58" s="9">
        <f t="shared" si="18"/>
        <v>12</v>
      </c>
      <c r="S58" s="9">
        <f t="shared" si="19"/>
        <v>0</v>
      </c>
      <c r="T58" s="70">
        <f t="shared" si="20"/>
        <v>0.87628865979381432</v>
      </c>
      <c r="U58" s="70">
        <f t="shared" si="21"/>
        <v>0.12371134020618554</v>
      </c>
    </row>
    <row r="59" spans="1:21" x14ac:dyDescent="0.25">
      <c r="A59" s="9" t="s">
        <v>5215</v>
      </c>
      <c r="B59" s="9" t="s">
        <v>120</v>
      </c>
      <c r="C59" s="9">
        <v>0</v>
      </c>
      <c r="D59" s="9">
        <v>0</v>
      </c>
      <c r="E59" s="9">
        <v>0</v>
      </c>
      <c r="F59" s="9">
        <v>0</v>
      </c>
      <c r="G59" s="9">
        <v>0</v>
      </c>
      <c r="H59" s="9">
        <v>0</v>
      </c>
      <c r="I59" s="9">
        <v>0</v>
      </c>
      <c r="J59" s="9">
        <v>0</v>
      </c>
      <c r="K59" s="9">
        <v>0</v>
      </c>
      <c r="L59" s="9">
        <v>0</v>
      </c>
      <c r="M59" s="9">
        <v>0</v>
      </c>
      <c r="N59" s="9">
        <v>0</v>
      </c>
      <c r="O59" s="9">
        <v>100</v>
      </c>
      <c r="P59" s="9">
        <f t="shared" si="17"/>
        <v>100</v>
      </c>
      <c r="Q59" s="9">
        <f t="shared" si="18"/>
        <v>0</v>
      </c>
      <c r="R59" s="9">
        <f t="shared" si="18"/>
        <v>0</v>
      </c>
      <c r="S59" s="9">
        <f t="shared" si="19"/>
        <v>100</v>
      </c>
      <c r="T59" s="70" t="e">
        <f t="shared" si="20"/>
        <v>#DIV/0!</v>
      </c>
      <c r="U59" s="70" t="e">
        <f t="shared" si="21"/>
        <v>#DIV/0!</v>
      </c>
    </row>
    <row r="60" spans="1:21" x14ac:dyDescent="0.25">
      <c r="A60" s="9" t="s">
        <v>5216</v>
      </c>
      <c r="B60" s="9" t="s">
        <v>121</v>
      </c>
      <c r="C60" s="9">
        <v>100</v>
      </c>
      <c r="D60" s="9" t="s">
        <v>5286</v>
      </c>
      <c r="P60" s="9">
        <f t="shared" si="17"/>
        <v>100</v>
      </c>
      <c r="Q60" s="9">
        <f t="shared" si="18"/>
        <v>100</v>
      </c>
      <c r="R60" s="9">
        <f t="shared" si="18"/>
        <v>0</v>
      </c>
      <c r="S60" s="9">
        <f t="shared" si="19"/>
        <v>0</v>
      </c>
      <c r="T60" s="70">
        <f t="shared" si="20"/>
        <v>1</v>
      </c>
      <c r="U60" s="70">
        <f t="shared" si="21"/>
        <v>0</v>
      </c>
    </row>
    <row r="61" spans="1:21" x14ac:dyDescent="0.25">
      <c r="A61" s="9" t="s">
        <v>5217</v>
      </c>
      <c r="B61" s="9" t="s">
        <v>122</v>
      </c>
      <c r="C61" s="9">
        <v>100</v>
      </c>
      <c r="D61" s="9" t="s">
        <v>5286</v>
      </c>
      <c r="P61" s="9">
        <f t="shared" si="17"/>
        <v>100</v>
      </c>
      <c r="Q61" s="9">
        <f t="shared" si="18"/>
        <v>100</v>
      </c>
      <c r="R61" s="9">
        <f t="shared" si="18"/>
        <v>0</v>
      </c>
      <c r="S61" s="9">
        <f t="shared" si="19"/>
        <v>0</v>
      </c>
      <c r="T61" s="70">
        <f t="shared" si="20"/>
        <v>1</v>
      </c>
      <c r="U61" s="70">
        <f t="shared" si="21"/>
        <v>0</v>
      </c>
    </row>
    <row r="62" spans="1:21" x14ac:dyDescent="0.25">
      <c r="A62" s="9" t="s">
        <v>5218</v>
      </c>
      <c r="B62" s="9" t="s">
        <v>123</v>
      </c>
      <c r="C62" s="9">
        <v>0</v>
      </c>
      <c r="D62" s="9">
        <v>0</v>
      </c>
      <c r="E62" s="9">
        <v>0</v>
      </c>
      <c r="F62" s="9">
        <v>0</v>
      </c>
      <c r="G62" s="9">
        <v>25</v>
      </c>
      <c r="H62" s="9">
        <v>20</v>
      </c>
      <c r="I62" s="9">
        <v>12</v>
      </c>
      <c r="J62" s="9">
        <v>7</v>
      </c>
      <c r="K62" s="9">
        <v>18</v>
      </c>
      <c r="L62" s="9">
        <v>14</v>
      </c>
      <c r="M62" s="9">
        <v>1</v>
      </c>
      <c r="N62" s="9">
        <v>1</v>
      </c>
      <c r="O62" s="9">
        <v>2</v>
      </c>
      <c r="P62" s="9">
        <f t="shared" si="17"/>
        <v>100</v>
      </c>
      <c r="Q62" s="9">
        <f t="shared" si="18"/>
        <v>25</v>
      </c>
      <c r="R62" s="9">
        <f t="shared" si="18"/>
        <v>73</v>
      </c>
      <c r="S62" s="9">
        <f t="shared" si="19"/>
        <v>2</v>
      </c>
      <c r="T62" s="70">
        <f t="shared" si="20"/>
        <v>0.25510204081632654</v>
      </c>
      <c r="U62" s="70">
        <f t="shared" si="21"/>
        <v>0.74489795918367352</v>
      </c>
    </row>
    <row r="63" spans="1:21" x14ac:dyDescent="0.25">
      <c r="A63" s="23" t="s">
        <v>5268</v>
      </c>
      <c r="B63" s="23" t="s">
        <v>5269</v>
      </c>
    </row>
    <row r="64" spans="1:21" x14ac:dyDescent="0.25">
      <c r="A64" s="9" t="s">
        <v>5270</v>
      </c>
      <c r="B64" s="9" t="s">
        <v>125</v>
      </c>
      <c r="C64" s="9">
        <v>4</v>
      </c>
      <c r="D64" s="9">
        <v>2</v>
      </c>
      <c r="E64" s="9">
        <v>1</v>
      </c>
      <c r="F64" s="9">
        <v>2</v>
      </c>
      <c r="G64" s="9">
        <v>16</v>
      </c>
      <c r="H64" s="9">
        <v>16</v>
      </c>
      <c r="I64" s="9">
        <v>8</v>
      </c>
      <c r="J64" s="9">
        <v>13</v>
      </c>
      <c r="K64" s="9">
        <v>17</v>
      </c>
      <c r="L64" s="9">
        <v>1</v>
      </c>
      <c r="M64" s="9">
        <v>0</v>
      </c>
      <c r="N64" s="9">
        <v>0</v>
      </c>
      <c r="O64" s="9">
        <v>19</v>
      </c>
      <c r="P64" s="9">
        <f>SUM(C64:O64)</f>
        <v>99</v>
      </c>
      <c r="Q64" s="9">
        <f t="shared" ref="Q64:R66" si="22">SUMIF($C$39:$N$39,Q$39,$C64:$N64)</f>
        <v>25</v>
      </c>
      <c r="R64" s="9">
        <f t="shared" si="22"/>
        <v>55</v>
      </c>
      <c r="S64" s="9">
        <f>O64</f>
        <v>19</v>
      </c>
      <c r="T64" s="70">
        <f t="shared" ref="T64:T66" si="23">((Q64/(Q64+R64)*S64)+Q64)/100*(100/P64)</f>
        <v>0.31250000000000006</v>
      </c>
      <c r="U64" s="70">
        <f t="shared" ref="U64:U66" si="24">((R64/(Q64+R64)*S64)+R64)/100*(100/P64)</f>
        <v>0.68750000000000011</v>
      </c>
    </row>
    <row r="65" spans="1:21" x14ac:dyDescent="0.25">
      <c r="A65" s="9" t="s">
        <v>5220</v>
      </c>
      <c r="B65" s="9" t="s">
        <v>5271</v>
      </c>
      <c r="C65" s="9">
        <v>8</v>
      </c>
      <c r="D65" s="9">
        <v>1</v>
      </c>
      <c r="E65" s="9">
        <v>3</v>
      </c>
      <c r="F65" s="9">
        <v>3</v>
      </c>
      <c r="G65" s="9">
        <v>6</v>
      </c>
      <c r="H65" s="9">
        <v>26</v>
      </c>
      <c r="I65" s="9">
        <v>17</v>
      </c>
      <c r="J65" s="9">
        <v>15</v>
      </c>
      <c r="K65" s="9">
        <v>15</v>
      </c>
      <c r="L65" s="9">
        <v>5</v>
      </c>
      <c r="M65" s="9">
        <v>1</v>
      </c>
      <c r="N65" s="9">
        <v>0</v>
      </c>
      <c r="P65" s="9">
        <f>SUM(C65:O65)</f>
        <v>100</v>
      </c>
      <c r="Q65" s="9">
        <f t="shared" si="22"/>
        <v>21</v>
      </c>
      <c r="R65" s="9">
        <f t="shared" si="22"/>
        <v>79</v>
      </c>
      <c r="S65" s="9">
        <f>O65</f>
        <v>0</v>
      </c>
      <c r="T65" s="70">
        <f t="shared" si="23"/>
        <v>0.21</v>
      </c>
      <c r="U65" s="70">
        <f t="shared" si="24"/>
        <v>0.79</v>
      </c>
    </row>
    <row r="66" spans="1:21" x14ac:dyDescent="0.25">
      <c r="A66" s="9" t="s">
        <v>5221</v>
      </c>
      <c r="B66" s="9" t="s">
        <v>127</v>
      </c>
      <c r="C66" s="9">
        <v>6</v>
      </c>
      <c r="D66" s="9">
        <v>0</v>
      </c>
      <c r="E66" s="9">
        <v>0</v>
      </c>
      <c r="F66" s="9">
        <v>0</v>
      </c>
      <c r="G66" s="9">
        <v>36</v>
      </c>
      <c r="H66" s="9">
        <v>25</v>
      </c>
      <c r="I66" s="9">
        <v>6</v>
      </c>
      <c r="J66" s="9">
        <v>9</v>
      </c>
      <c r="K66" s="9">
        <v>14</v>
      </c>
      <c r="L66" s="9">
        <v>1</v>
      </c>
      <c r="M66" s="9">
        <v>0</v>
      </c>
      <c r="N66" s="9">
        <v>0</v>
      </c>
      <c r="O66" s="9">
        <v>0</v>
      </c>
      <c r="P66" s="9">
        <f>SUM(C66:O66)</f>
        <v>97</v>
      </c>
      <c r="Q66" s="9">
        <f t="shared" si="22"/>
        <v>42</v>
      </c>
      <c r="R66" s="9">
        <f t="shared" si="22"/>
        <v>55</v>
      </c>
      <c r="S66" s="9">
        <f>O66</f>
        <v>0</v>
      </c>
      <c r="T66" s="70">
        <f t="shared" si="23"/>
        <v>0.43298969072164945</v>
      </c>
      <c r="U66" s="70">
        <f t="shared" si="24"/>
        <v>0.5670103092783505</v>
      </c>
    </row>
    <row r="67" spans="1:21" x14ac:dyDescent="0.25">
      <c r="A67" s="23" t="s">
        <v>5272</v>
      </c>
      <c r="B67" s="23" t="s">
        <v>5105</v>
      </c>
    </row>
    <row r="68" spans="1:21" x14ac:dyDescent="0.25">
      <c r="A68" s="9" t="s">
        <v>5273</v>
      </c>
      <c r="B68" s="9" t="s">
        <v>129</v>
      </c>
      <c r="C68" s="9">
        <v>8</v>
      </c>
      <c r="D68" s="9" t="s">
        <v>5286</v>
      </c>
      <c r="H68" s="9">
        <v>92</v>
      </c>
      <c r="I68" s="9" t="s">
        <v>5287</v>
      </c>
      <c r="P68" s="9">
        <f>SUM(C68:O68)</f>
        <v>100</v>
      </c>
      <c r="Q68" s="9">
        <f>SUMIF($C$39:$N$39,Q$39,$C68:$N68)</f>
        <v>8</v>
      </c>
      <c r="R68" s="9">
        <f>SUMIF($C$39:$N$39,R$39,$C68:$N68)</f>
        <v>92</v>
      </c>
      <c r="S68" s="9">
        <f>O68</f>
        <v>0</v>
      </c>
      <c r="T68" s="70">
        <f t="shared" ref="T68" si="25">((Q68/(Q68+R68)*S68)+Q68)/100*(100/P68)</f>
        <v>0.08</v>
      </c>
      <c r="U68" s="70">
        <f t="shared" ref="U68" si="26">((R68/(Q68+R68)*S68)+R68)/100*(100/P68)</f>
        <v>0.92</v>
      </c>
    </row>
    <row r="69" spans="1:21" x14ac:dyDescent="0.25">
      <c r="A69" s="23" t="s">
        <v>5274</v>
      </c>
      <c r="B69" s="23" t="s">
        <v>5275</v>
      </c>
    </row>
    <row r="70" spans="1:21" x14ac:dyDescent="0.25">
      <c r="A70" s="9" t="s">
        <v>131</v>
      </c>
      <c r="B70" s="9" t="s">
        <v>132</v>
      </c>
      <c r="C70" s="9">
        <v>20</v>
      </c>
      <c r="D70" s="9">
        <v>5</v>
      </c>
      <c r="E70" s="9">
        <v>3</v>
      </c>
      <c r="F70" s="9">
        <v>3</v>
      </c>
      <c r="G70" s="9">
        <v>18</v>
      </c>
      <c r="H70" s="9">
        <v>8</v>
      </c>
      <c r="I70" s="9">
        <v>7</v>
      </c>
      <c r="J70" s="9">
        <v>15</v>
      </c>
      <c r="K70" s="9">
        <v>13</v>
      </c>
      <c r="L70" s="9">
        <v>3</v>
      </c>
      <c r="M70" s="9">
        <v>0.34</v>
      </c>
      <c r="N70" s="9">
        <v>0.15</v>
      </c>
      <c r="O70" s="9">
        <v>0</v>
      </c>
      <c r="P70" s="9">
        <f>SUM(C70:O70)</f>
        <v>95.490000000000009</v>
      </c>
      <c r="Q70" s="9">
        <f>SUMIF($C$39:$N$39,Q$39,$C70:$N70)</f>
        <v>49</v>
      </c>
      <c r="R70" s="9">
        <f>SUMIF($C$39:$N$39,R$39,$C70:$N70)</f>
        <v>46.49</v>
      </c>
      <c r="S70" s="9">
        <f>O70</f>
        <v>0</v>
      </c>
      <c r="T70" s="70">
        <f t="shared" ref="T70:T71" si="27">((Q70/(Q70+R70)*S70)+Q70)/100*(100/P70)</f>
        <v>0.51314273745941985</v>
      </c>
      <c r="U70" s="70">
        <f t="shared" ref="U70:U71" si="28">((R70/(Q70+R70)*S70)+R70)/100*(100/P70)</f>
        <v>0.4868572625405802</v>
      </c>
    </row>
    <row r="71" spans="1:21" x14ac:dyDescent="0.25">
      <c r="A71" s="9" t="s">
        <v>5225</v>
      </c>
      <c r="B71" s="9" t="s">
        <v>133</v>
      </c>
      <c r="C71" s="9">
        <v>20</v>
      </c>
      <c r="D71" s="9">
        <v>5</v>
      </c>
      <c r="E71" s="9">
        <v>3</v>
      </c>
      <c r="F71" s="9">
        <v>3</v>
      </c>
      <c r="G71" s="9">
        <v>18</v>
      </c>
      <c r="H71" s="9">
        <v>8</v>
      </c>
      <c r="I71" s="9">
        <v>7</v>
      </c>
      <c r="J71" s="9">
        <v>15</v>
      </c>
      <c r="K71" s="9">
        <v>13</v>
      </c>
      <c r="L71" s="9">
        <v>3</v>
      </c>
      <c r="M71" s="9">
        <v>0.34</v>
      </c>
      <c r="N71" s="9">
        <v>0.15</v>
      </c>
      <c r="O71" s="9">
        <v>0</v>
      </c>
      <c r="P71" s="9">
        <f>SUM(C71:O71)</f>
        <v>95.490000000000009</v>
      </c>
      <c r="Q71" s="9">
        <f>SUMIF($C$39:$N$39,Q$39,$C71:$N71)</f>
        <v>49</v>
      </c>
      <c r="R71" s="9">
        <f>SUMIF($C$39:$N$39,R$39,$C71:$N71)</f>
        <v>46.49</v>
      </c>
      <c r="S71" s="9">
        <f>O71</f>
        <v>0</v>
      </c>
      <c r="T71" s="70">
        <f t="shared" si="27"/>
        <v>0.51314273745941985</v>
      </c>
      <c r="U71" s="70">
        <f t="shared" si="28"/>
        <v>0.4868572625405802</v>
      </c>
    </row>
    <row r="74" spans="1:21" x14ac:dyDescent="0.25">
      <c r="A74" s="23" t="s">
        <v>13</v>
      </c>
      <c r="C74" s="9" t="s">
        <v>79</v>
      </c>
      <c r="D74" s="9" t="s">
        <v>79</v>
      </c>
      <c r="E74" s="9" t="s">
        <v>79</v>
      </c>
      <c r="F74" s="9" t="s">
        <v>79</v>
      </c>
      <c r="G74" s="9" t="s">
        <v>79</v>
      </c>
      <c r="H74" s="9" t="s">
        <v>79</v>
      </c>
      <c r="I74" s="9" t="s">
        <v>79</v>
      </c>
      <c r="J74" s="9" t="s">
        <v>5197</v>
      </c>
      <c r="K74" s="9" t="s">
        <v>5197</v>
      </c>
      <c r="L74" s="9" t="s">
        <v>5197</v>
      </c>
      <c r="M74" s="9" t="s">
        <v>5196</v>
      </c>
      <c r="O74" s="9" t="s">
        <v>73</v>
      </c>
      <c r="P74" s="9" t="s">
        <v>79</v>
      </c>
      <c r="Q74" s="9" t="s">
        <v>5197</v>
      </c>
      <c r="R74" s="9" t="s">
        <v>5196</v>
      </c>
      <c r="S74" s="9" t="s">
        <v>5289</v>
      </c>
    </row>
    <row r="75" spans="1:21" x14ac:dyDescent="0.25">
      <c r="C75" s="9" t="s">
        <v>5290</v>
      </c>
      <c r="D75" s="9" t="s">
        <v>5291</v>
      </c>
      <c r="E75" s="9" t="s">
        <v>3385</v>
      </c>
      <c r="F75" s="9" t="s">
        <v>5292</v>
      </c>
      <c r="G75" s="9" t="s">
        <v>3346</v>
      </c>
      <c r="H75" s="9" t="s">
        <v>5293</v>
      </c>
      <c r="I75" s="9" t="s">
        <v>3338</v>
      </c>
      <c r="J75" s="9" t="s">
        <v>5294</v>
      </c>
      <c r="K75" s="9" t="s">
        <v>5295</v>
      </c>
      <c r="L75" s="9" t="s">
        <v>3310</v>
      </c>
      <c r="M75" s="9" t="s">
        <v>5296</v>
      </c>
      <c r="S75" s="9" t="s">
        <v>79</v>
      </c>
      <c r="T75" s="9" t="s">
        <v>5197</v>
      </c>
      <c r="U75" s="9" t="s">
        <v>5196</v>
      </c>
    </row>
    <row r="76" spans="1:21" x14ac:dyDescent="0.25">
      <c r="A76" s="23" t="s">
        <v>5257</v>
      </c>
      <c r="B76" s="23" t="s">
        <v>5100</v>
      </c>
    </row>
    <row r="77" spans="1:21" x14ac:dyDescent="0.25">
      <c r="A77" s="9" t="s">
        <v>3983</v>
      </c>
      <c r="B77" s="9" t="s">
        <v>104</v>
      </c>
      <c r="D77" s="9">
        <v>12.4</v>
      </c>
      <c r="F77" s="9">
        <v>35.700000000000003</v>
      </c>
      <c r="G77" s="9">
        <v>26</v>
      </c>
      <c r="H77" s="9">
        <v>10</v>
      </c>
      <c r="K77" s="9">
        <v>15.7</v>
      </c>
      <c r="O77" s="9">
        <f>SUM(C77:N77)</f>
        <v>99.8</v>
      </c>
      <c r="P77" s="9">
        <f t="shared" ref="P77:R78" si="29">SUMIF($C$74:$M$74,P$74,$C77:$M77)</f>
        <v>84.1</v>
      </c>
      <c r="Q77" s="9">
        <f t="shared" si="29"/>
        <v>15.7</v>
      </c>
      <c r="R77" s="9">
        <f t="shared" si="29"/>
        <v>0</v>
      </c>
      <c r="S77" s="70">
        <f t="shared" ref="S77:U78" si="30">P77/$O77</f>
        <v>0.84268537074148298</v>
      </c>
      <c r="T77" s="70">
        <f t="shared" si="30"/>
        <v>0.15731462925851702</v>
      </c>
      <c r="U77" s="70">
        <f t="shared" si="30"/>
        <v>0</v>
      </c>
    </row>
    <row r="78" spans="1:21" x14ac:dyDescent="0.25">
      <c r="A78" s="9" t="s">
        <v>4521</v>
      </c>
      <c r="B78" s="9" t="s">
        <v>90</v>
      </c>
      <c r="O78" s="9">
        <f>SUM(C78:N78)</f>
        <v>0</v>
      </c>
      <c r="P78" s="9">
        <f t="shared" si="29"/>
        <v>0</v>
      </c>
      <c r="Q78" s="9">
        <f t="shared" si="29"/>
        <v>0</v>
      </c>
      <c r="R78" s="9">
        <f t="shared" si="29"/>
        <v>0</v>
      </c>
      <c r="S78" s="70" t="e">
        <f t="shared" si="30"/>
        <v>#DIV/0!</v>
      </c>
      <c r="T78" s="70" t="e">
        <f t="shared" si="30"/>
        <v>#DIV/0!</v>
      </c>
      <c r="U78" s="70" t="e">
        <f t="shared" si="30"/>
        <v>#DIV/0!</v>
      </c>
    </row>
    <row r="79" spans="1:21" x14ac:dyDescent="0.25">
      <c r="A79" s="23" t="s">
        <v>5258</v>
      </c>
      <c r="B79" s="23" t="s">
        <v>5259</v>
      </c>
    </row>
    <row r="80" spans="1:21" x14ac:dyDescent="0.25">
      <c r="A80" s="9" t="s">
        <v>5202</v>
      </c>
      <c r="B80" s="9" t="s">
        <v>106</v>
      </c>
      <c r="C80" s="9">
        <v>54</v>
      </c>
      <c r="D80" s="9" t="s">
        <v>5286</v>
      </c>
      <c r="J80" s="9">
        <v>28</v>
      </c>
      <c r="K80" s="9" t="s">
        <v>5287</v>
      </c>
      <c r="M80" s="9">
        <v>18</v>
      </c>
      <c r="O80" s="9">
        <f>SUM(C80:N80)</f>
        <v>100</v>
      </c>
      <c r="P80" s="9">
        <f t="shared" ref="P80:R83" si="31">SUMIF($C$74:$M$74,P$74,$C80:$M80)</f>
        <v>54</v>
      </c>
      <c r="Q80" s="9">
        <f t="shared" si="31"/>
        <v>28</v>
      </c>
      <c r="R80" s="9">
        <f t="shared" si="31"/>
        <v>18</v>
      </c>
      <c r="S80" s="70">
        <f t="shared" ref="S80:U83" si="32">P80/$O80</f>
        <v>0.54</v>
      </c>
      <c r="T80" s="70">
        <f t="shared" si="32"/>
        <v>0.28000000000000003</v>
      </c>
      <c r="U80" s="70">
        <f t="shared" si="32"/>
        <v>0.18</v>
      </c>
    </row>
    <row r="81" spans="1:21" x14ac:dyDescent="0.25">
      <c r="A81" s="9" t="s">
        <v>5203</v>
      </c>
      <c r="B81" s="9" t="s">
        <v>107</v>
      </c>
      <c r="C81" s="9">
        <v>47</v>
      </c>
      <c r="D81" s="9" t="s">
        <v>5286</v>
      </c>
      <c r="J81" s="9">
        <v>38</v>
      </c>
      <c r="K81" s="9" t="s">
        <v>5287</v>
      </c>
      <c r="M81" s="9">
        <v>16</v>
      </c>
      <c r="O81" s="9">
        <f>SUM(C81:N81)</f>
        <v>101</v>
      </c>
      <c r="P81" s="9">
        <f t="shared" si="31"/>
        <v>47</v>
      </c>
      <c r="Q81" s="9">
        <f t="shared" si="31"/>
        <v>38</v>
      </c>
      <c r="R81" s="9">
        <f t="shared" si="31"/>
        <v>16</v>
      </c>
      <c r="S81" s="70">
        <f t="shared" si="32"/>
        <v>0.46534653465346537</v>
      </c>
      <c r="T81" s="70">
        <f t="shared" si="32"/>
        <v>0.37623762376237624</v>
      </c>
      <c r="U81" s="70">
        <f t="shared" si="32"/>
        <v>0.15841584158415842</v>
      </c>
    </row>
    <row r="82" spans="1:21" x14ac:dyDescent="0.25">
      <c r="A82" s="9" t="s">
        <v>5204</v>
      </c>
      <c r="B82" s="9" t="s">
        <v>108</v>
      </c>
      <c r="C82" s="9">
        <v>19</v>
      </c>
      <c r="D82" s="9" t="s">
        <v>5286</v>
      </c>
      <c r="J82" s="9">
        <v>30</v>
      </c>
      <c r="K82" s="9" t="s">
        <v>5287</v>
      </c>
      <c r="M82" s="9">
        <v>51</v>
      </c>
      <c r="O82" s="9">
        <f>SUM(C82:N82)</f>
        <v>100</v>
      </c>
      <c r="P82" s="9">
        <f t="shared" si="31"/>
        <v>19</v>
      </c>
      <c r="Q82" s="9">
        <f t="shared" si="31"/>
        <v>30</v>
      </c>
      <c r="R82" s="9">
        <f t="shared" si="31"/>
        <v>51</v>
      </c>
      <c r="S82" s="70">
        <f t="shared" si="32"/>
        <v>0.19</v>
      </c>
      <c r="T82" s="70">
        <f t="shared" si="32"/>
        <v>0.3</v>
      </c>
      <c r="U82" s="70">
        <f t="shared" si="32"/>
        <v>0.51</v>
      </c>
    </row>
    <row r="83" spans="1:21" x14ac:dyDescent="0.25">
      <c r="A83" s="9" t="s">
        <v>5205</v>
      </c>
      <c r="B83" s="9" t="s">
        <v>109</v>
      </c>
      <c r="C83" s="9">
        <v>5.7</v>
      </c>
      <c r="D83" s="9" t="s">
        <v>5297</v>
      </c>
      <c r="J83" s="9">
        <v>2.1</v>
      </c>
      <c r="K83" s="9" t="s">
        <v>5298</v>
      </c>
      <c r="M83" s="9">
        <v>92.2</v>
      </c>
      <c r="N83" s="9" t="s">
        <v>5299</v>
      </c>
      <c r="O83" s="9">
        <f>SUM(C83:N83)</f>
        <v>100</v>
      </c>
      <c r="P83" s="9">
        <f t="shared" si="31"/>
        <v>5.7</v>
      </c>
      <c r="Q83" s="9">
        <f t="shared" si="31"/>
        <v>2.1</v>
      </c>
      <c r="R83" s="9">
        <f t="shared" si="31"/>
        <v>92.2</v>
      </c>
      <c r="S83" s="70">
        <f t="shared" si="32"/>
        <v>5.7000000000000002E-2</v>
      </c>
      <c r="T83" s="70">
        <f t="shared" si="32"/>
        <v>2.1000000000000001E-2</v>
      </c>
      <c r="U83" s="70">
        <f t="shared" si="32"/>
        <v>0.92200000000000004</v>
      </c>
    </row>
    <row r="84" spans="1:21" x14ac:dyDescent="0.25">
      <c r="A84" s="23" t="s">
        <v>5260</v>
      </c>
      <c r="B84" s="23" t="s">
        <v>5261</v>
      </c>
    </row>
    <row r="85" spans="1:21" x14ac:dyDescent="0.25">
      <c r="A85" s="9" t="s">
        <v>5262</v>
      </c>
      <c r="B85" s="9" t="s">
        <v>111</v>
      </c>
      <c r="C85" s="9">
        <v>5.4</v>
      </c>
      <c r="D85" s="9">
        <v>11</v>
      </c>
      <c r="E85" s="9">
        <v>5.5</v>
      </c>
      <c r="F85" s="9">
        <v>9</v>
      </c>
      <c r="G85" s="9">
        <v>34.799999999999997</v>
      </c>
      <c r="H85" s="9">
        <v>12.2</v>
      </c>
      <c r="I85" s="9">
        <v>11.9</v>
      </c>
      <c r="J85" s="9">
        <v>8.6</v>
      </c>
      <c r="K85" s="9">
        <v>5.3</v>
      </c>
      <c r="L85" s="9">
        <v>1.5</v>
      </c>
      <c r="M85" s="9">
        <v>5.5</v>
      </c>
      <c r="O85" s="9">
        <f>SUM(C85:N85)</f>
        <v>110.69999999999999</v>
      </c>
      <c r="P85" s="9">
        <f t="shared" ref="P85:R86" si="33">SUMIF($C$74:$M$74,P$74,$C85:$M85)</f>
        <v>89.8</v>
      </c>
      <c r="Q85" s="9">
        <f t="shared" si="33"/>
        <v>15.399999999999999</v>
      </c>
      <c r="R85" s="9">
        <f t="shared" si="33"/>
        <v>5.5</v>
      </c>
      <c r="S85" s="70">
        <f t="shared" ref="S85:U86" si="34">P85/$O85</f>
        <v>0.81120144534778682</v>
      </c>
      <c r="T85" s="70">
        <f t="shared" si="34"/>
        <v>0.13911472448057813</v>
      </c>
      <c r="U85" s="70">
        <f t="shared" si="34"/>
        <v>4.9683830171635052E-2</v>
      </c>
    </row>
    <row r="86" spans="1:21" x14ac:dyDescent="0.25">
      <c r="A86" s="9" t="s">
        <v>5263</v>
      </c>
      <c r="B86" s="9" t="s">
        <v>112</v>
      </c>
      <c r="C86" s="9">
        <v>5.4</v>
      </c>
      <c r="D86" s="9">
        <v>11</v>
      </c>
      <c r="E86" s="9">
        <v>5.5</v>
      </c>
      <c r="F86" s="9">
        <v>9</v>
      </c>
      <c r="G86" s="9">
        <v>34.799999999999997</v>
      </c>
      <c r="H86" s="9">
        <v>12.2</v>
      </c>
      <c r="I86" s="9">
        <v>11.9</v>
      </c>
      <c r="J86" s="9">
        <v>8.6</v>
      </c>
      <c r="K86" s="9">
        <v>5.3</v>
      </c>
      <c r="L86" s="9">
        <v>1.5</v>
      </c>
      <c r="M86" s="9">
        <v>5.5</v>
      </c>
      <c r="O86" s="9">
        <f>SUM(C86:N86)</f>
        <v>110.69999999999999</v>
      </c>
      <c r="P86" s="9">
        <f t="shared" si="33"/>
        <v>89.8</v>
      </c>
      <c r="Q86" s="9">
        <f t="shared" si="33"/>
        <v>15.399999999999999</v>
      </c>
      <c r="R86" s="9">
        <f t="shared" si="33"/>
        <v>5.5</v>
      </c>
      <c r="S86" s="70">
        <f t="shared" si="34"/>
        <v>0.81120144534778682</v>
      </c>
      <c r="T86" s="70">
        <f t="shared" si="34"/>
        <v>0.13911472448057813</v>
      </c>
      <c r="U86" s="70">
        <f t="shared" si="34"/>
        <v>4.9683830171635052E-2</v>
      </c>
    </row>
    <row r="87" spans="1:21" x14ac:dyDescent="0.25">
      <c r="A87" s="9" t="s">
        <v>5209</v>
      </c>
      <c r="B87" s="9" t="s">
        <v>113</v>
      </c>
      <c r="S87" s="69">
        <v>1</v>
      </c>
      <c r="T87" s="69">
        <v>0</v>
      </c>
    </row>
    <row r="88" spans="1:21" x14ac:dyDescent="0.25">
      <c r="A88" s="9" t="s">
        <v>5264</v>
      </c>
      <c r="B88" s="9" t="s">
        <v>114</v>
      </c>
    </row>
    <row r="89" spans="1:21" x14ac:dyDescent="0.25">
      <c r="A89" s="9" t="s">
        <v>5211</v>
      </c>
      <c r="B89" s="9" t="s">
        <v>115</v>
      </c>
      <c r="C89" s="9">
        <v>3</v>
      </c>
      <c r="D89" s="9">
        <v>4</v>
      </c>
      <c r="F89" s="9">
        <v>27</v>
      </c>
      <c r="G89" s="9">
        <v>7</v>
      </c>
      <c r="H89" s="9">
        <v>21</v>
      </c>
      <c r="I89" s="9">
        <v>5</v>
      </c>
      <c r="J89" s="9">
        <v>18</v>
      </c>
      <c r="K89" s="9">
        <v>8</v>
      </c>
      <c r="L89" s="9">
        <v>6</v>
      </c>
      <c r="O89" s="9">
        <f>SUM(C89:N89)</f>
        <v>99</v>
      </c>
      <c r="P89" s="9">
        <f t="shared" ref="P89:R89" si="35">SUMIF($C$74:$M$74,P$74,$C89:$M89)</f>
        <v>67</v>
      </c>
      <c r="Q89" s="9">
        <f t="shared" si="35"/>
        <v>32</v>
      </c>
      <c r="R89" s="9">
        <f t="shared" si="35"/>
        <v>0</v>
      </c>
      <c r="S89" s="70">
        <f t="shared" ref="S89" si="36">P89/$O89</f>
        <v>0.6767676767676768</v>
      </c>
      <c r="T89" s="70">
        <f t="shared" ref="T89" si="37">Q89/$O89</f>
        <v>0.32323232323232326</v>
      </c>
      <c r="U89" s="70">
        <f t="shared" ref="U89" si="38">R89/$O89</f>
        <v>0</v>
      </c>
    </row>
    <row r="90" spans="1:21" x14ac:dyDescent="0.25">
      <c r="A90" s="23" t="s">
        <v>5265</v>
      </c>
      <c r="B90" s="23" t="s">
        <v>5266</v>
      </c>
    </row>
    <row r="91" spans="1:21" x14ac:dyDescent="0.25">
      <c r="A91" s="9" t="s">
        <v>5212</v>
      </c>
      <c r="B91" s="9" t="s">
        <v>5267</v>
      </c>
      <c r="S91" s="69">
        <v>0.5</v>
      </c>
      <c r="T91" s="69">
        <v>0.5</v>
      </c>
    </row>
    <row r="92" spans="1:21" x14ac:dyDescent="0.25">
      <c r="A92" s="9" t="s">
        <v>5213</v>
      </c>
      <c r="B92" s="9" t="s">
        <v>118</v>
      </c>
      <c r="S92" s="69">
        <v>1</v>
      </c>
    </row>
    <row r="93" spans="1:21" x14ac:dyDescent="0.25">
      <c r="A93" s="9" t="s">
        <v>5214</v>
      </c>
      <c r="B93" s="9" t="s">
        <v>119</v>
      </c>
      <c r="G93" s="9">
        <v>100</v>
      </c>
      <c r="O93" s="9">
        <f>SUM(C93:N93)</f>
        <v>100</v>
      </c>
      <c r="P93" s="9">
        <f>SUMIF($C$74:$M$74,P$74,$C93:$M93)</f>
        <v>100</v>
      </c>
      <c r="Q93" s="9">
        <f>SUMIF($C$74:$M$74,Q$74,$C93:$M93)</f>
        <v>0</v>
      </c>
      <c r="R93" s="9">
        <f>SUMIF($C$74:$M$74,R$74,$C93:$M93)</f>
        <v>0</v>
      </c>
      <c r="S93" s="70">
        <f>P93/$O93</f>
        <v>1</v>
      </c>
      <c r="T93" s="70">
        <f>Q93/$O93</f>
        <v>0</v>
      </c>
      <c r="U93" s="70">
        <f>R93/$O93</f>
        <v>0</v>
      </c>
    </row>
    <row r="94" spans="1:21" x14ac:dyDescent="0.25">
      <c r="A94" s="9" t="s">
        <v>5215</v>
      </c>
      <c r="B94" s="9" t="s">
        <v>120</v>
      </c>
    </row>
    <row r="95" spans="1:21" x14ac:dyDescent="0.25">
      <c r="A95" s="9" t="s">
        <v>5216</v>
      </c>
      <c r="B95" s="9" t="s">
        <v>121</v>
      </c>
      <c r="C95" s="9">
        <v>100</v>
      </c>
      <c r="D95" s="9" t="s">
        <v>5286</v>
      </c>
      <c r="O95" s="9">
        <f>SUM(C95:N95)</f>
        <v>100</v>
      </c>
      <c r="P95" s="9">
        <f>SUMIF($C$74:$M$74,P$74,$C95:$M95)</f>
        <v>100</v>
      </c>
      <c r="Q95" s="9">
        <f>SUMIF($C$74:$M$74,Q$74,$C95:$M95)</f>
        <v>0</v>
      </c>
      <c r="R95" s="9">
        <f>SUMIF($C$74:$M$74,R$74,$C95:$M95)</f>
        <v>0</v>
      </c>
      <c r="S95" s="70">
        <f>P95/$O95</f>
        <v>1</v>
      </c>
      <c r="T95" s="70">
        <f>Q95/$O95</f>
        <v>0</v>
      </c>
      <c r="U95" s="70">
        <f>R95/$O95</f>
        <v>0</v>
      </c>
    </row>
    <row r="96" spans="1:21" x14ac:dyDescent="0.25">
      <c r="A96" s="9" t="s">
        <v>5217</v>
      </c>
      <c r="B96" s="9" t="s">
        <v>122</v>
      </c>
    </row>
    <row r="97" spans="1:21" x14ac:dyDescent="0.25">
      <c r="A97" s="9" t="s">
        <v>5218</v>
      </c>
      <c r="B97" s="9" t="s">
        <v>123</v>
      </c>
    </row>
    <row r="98" spans="1:21" x14ac:dyDescent="0.25">
      <c r="A98" s="23" t="s">
        <v>5268</v>
      </c>
      <c r="B98" s="23" t="s">
        <v>5269</v>
      </c>
    </row>
    <row r="99" spans="1:21" x14ac:dyDescent="0.25">
      <c r="A99" s="9" t="s">
        <v>5270</v>
      </c>
      <c r="B99" s="9" t="s">
        <v>125</v>
      </c>
      <c r="C99" s="9">
        <v>49</v>
      </c>
      <c r="D99" s="9" t="s">
        <v>5286</v>
      </c>
      <c r="J99" s="9">
        <v>43</v>
      </c>
      <c r="K99" s="9" t="s">
        <v>5287</v>
      </c>
      <c r="M99" s="9">
        <v>8</v>
      </c>
      <c r="O99" s="9">
        <f>SUM(C99:N99)</f>
        <v>100</v>
      </c>
      <c r="P99" s="9">
        <f t="shared" ref="P99:R101" si="39">SUMIF($C$74:$M$74,P$74,$C99:$M99)</f>
        <v>49</v>
      </c>
      <c r="Q99" s="9">
        <f t="shared" si="39"/>
        <v>43</v>
      </c>
      <c r="R99" s="9">
        <f t="shared" si="39"/>
        <v>8</v>
      </c>
      <c r="S99" s="70">
        <f t="shared" ref="S99:U101" si="40">P99/$O99</f>
        <v>0.49</v>
      </c>
      <c r="T99" s="70">
        <f t="shared" si="40"/>
        <v>0.43</v>
      </c>
      <c r="U99" s="70">
        <f t="shared" si="40"/>
        <v>0.08</v>
      </c>
    </row>
    <row r="100" spans="1:21" x14ac:dyDescent="0.25">
      <c r="A100" s="9" t="s">
        <v>5220</v>
      </c>
      <c r="B100" s="9" t="s">
        <v>5271</v>
      </c>
      <c r="C100" s="9">
        <v>51</v>
      </c>
      <c r="J100" s="9">
        <v>37</v>
      </c>
      <c r="M100" s="9">
        <v>12</v>
      </c>
      <c r="O100" s="9">
        <f>SUM(C100:N100)</f>
        <v>100</v>
      </c>
      <c r="P100" s="9">
        <f t="shared" si="39"/>
        <v>51</v>
      </c>
      <c r="Q100" s="9">
        <f t="shared" si="39"/>
        <v>37</v>
      </c>
      <c r="R100" s="9">
        <f t="shared" si="39"/>
        <v>12</v>
      </c>
      <c r="S100" s="70">
        <f t="shared" si="40"/>
        <v>0.51</v>
      </c>
      <c r="T100" s="70">
        <f t="shared" si="40"/>
        <v>0.37</v>
      </c>
      <c r="U100" s="70">
        <f t="shared" si="40"/>
        <v>0.12</v>
      </c>
    </row>
    <row r="101" spans="1:21" x14ac:dyDescent="0.25">
      <c r="A101" s="9" t="s">
        <v>5221</v>
      </c>
      <c r="B101" s="9" t="s">
        <v>127</v>
      </c>
      <c r="C101" s="9">
        <v>11</v>
      </c>
      <c r="J101" s="9">
        <v>89</v>
      </c>
      <c r="O101" s="9">
        <f>SUM(C101:N101)</f>
        <v>100</v>
      </c>
      <c r="P101" s="9">
        <f t="shared" si="39"/>
        <v>11</v>
      </c>
      <c r="Q101" s="9">
        <f t="shared" si="39"/>
        <v>89</v>
      </c>
      <c r="R101" s="9">
        <f t="shared" si="39"/>
        <v>0</v>
      </c>
      <c r="S101" s="70">
        <f t="shared" si="40"/>
        <v>0.11</v>
      </c>
      <c r="T101" s="70">
        <f t="shared" si="40"/>
        <v>0.89</v>
      </c>
      <c r="U101" s="70">
        <f t="shared" si="40"/>
        <v>0</v>
      </c>
    </row>
    <row r="102" spans="1:21" x14ac:dyDescent="0.25">
      <c r="A102" s="23" t="s">
        <v>5272</v>
      </c>
      <c r="B102" s="23" t="s">
        <v>5105</v>
      </c>
    </row>
    <row r="103" spans="1:21" x14ac:dyDescent="0.25">
      <c r="A103" s="9" t="s">
        <v>5273</v>
      </c>
      <c r="B103" s="9" t="s">
        <v>129</v>
      </c>
      <c r="S103" s="69">
        <v>0.4</v>
      </c>
      <c r="T103" s="69">
        <v>0.4</v>
      </c>
      <c r="U103" s="69">
        <v>0.2</v>
      </c>
    </row>
    <row r="104" spans="1:21" x14ac:dyDescent="0.25">
      <c r="A104" s="23" t="s">
        <v>5274</v>
      </c>
      <c r="B104" s="23" t="s">
        <v>5275</v>
      </c>
    </row>
    <row r="105" spans="1:21" x14ac:dyDescent="0.25">
      <c r="A105" s="9" t="s">
        <v>131</v>
      </c>
      <c r="B105" s="9" t="s">
        <v>132</v>
      </c>
    </row>
    <row r="106" spans="1:21" x14ac:dyDescent="0.25">
      <c r="A106" s="9" t="s">
        <v>5225</v>
      </c>
      <c r="B106" s="9" t="s">
        <v>133</v>
      </c>
    </row>
  </sheetData>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HA41"/>
  <sheetViews>
    <sheetView topLeftCell="AA1" zoomScaleNormal="100" workbookViewId="0">
      <selection activeCell="AJ29" sqref="AJ29"/>
    </sheetView>
  </sheetViews>
  <sheetFormatPr defaultColWidth="9.140625" defaultRowHeight="15" x14ac:dyDescent="0.25"/>
  <cols>
    <col min="1" max="1" width="14" style="9" customWidth="1"/>
    <col min="2" max="2" width="9.140625" style="9"/>
    <col min="3" max="3" width="29.85546875" style="9" customWidth="1"/>
    <col min="4" max="216" width="14.7109375" style="9" customWidth="1"/>
    <col min="217" max="16384" width="9.140625" style="9"/>
  </cols>
  <sheetData>
    <row r="1" spans="1:209" ht="45" x14ac:dyDescent="0.25">
      <c r="A1" s="114" t="s">
        <v>3972</v>
      </c>
      <c r="B1" s="34" t="s">
        <v>3847</v>
      </c>
      <c r="G1" s="10" t="s">
        <v>3848</v>
      </c>
      <c r="H1" s="9" t="s">
        <v>3849</v>
      </c>
    </row>
    <row r="3" spans="1:209" x14ac:dyDescent="0.25">
      <c r="B3" s="34" t="s">
        <v>3834</v>
      </c>
      <c r="C3" s="46">
        <v>41435</v>
      </c>
    </row>
    <row r="4" spans="1:209" x14ac:dyDescent="0.25">
      <c r="B4" s="34" t="s">
        <v>3833</v>
      </c>
      <c r="C4" s="46">
        <v>41437.593210405095</v>
      </c>
    </row>
    <row r="5" spans="1:209" x14ac:dyDescent="0.25">
      <c r="B5" s="34" t="s">
        <v>3831</v>
      </c>
      <c r="C5" s="34" t="s">
        <v>219</v>
      </c>
    </row>
    <row r="7" spans="1:209" s="23" customFormat="1" x14ac:dyDescent="0.25">
      <c r="B7" s="22" t="s">
        <v>3850</v>
      </c>
      <c r="C7" s="22" t="s">
        <v>3867</v>
      </c>
      <c r="H7" s="22" t="s">
        <v>3850</v>
      </c>
      <c r="I7" s="22" t="s">
        <v>3853</v>
      </c>
      <c r="N7" s="22" t="s">
        <v>3850</v>
      </c>
      <c r="O7" s="22" t="s">
        <v>3852</v>
      </c>
      <c r="T7" s="22" t="s">
        <v>3850</v>
      </c>
      <c r="U7" s="22" t="s">
        <v>3858</v>
      </c>
      <c r="Z7" s="22" t="s">
        <v>3850</v>
      </c>
      <c r="AA7" s="22" t="s">
        <v>3866</v>
      </c>
      <c r="AF7" s="22" t="s">
        <v>3850</v>
      </c>
      <c r="AG7" s="22" t="s">
        <v>3851</v>
      </c>
      <c r="AL7" s="22" t="s">
        <v>3850</v>
      </c>
      <c r="AM7" s="22" t="s">
        <v>3862</v>
      </c>
      <c r="AR7" s="22" t="s">
        <v>3850</v>
      </c>
      <c r="AS7" s="22" t="s">
        <v>3865</v>
      </c>
      <c r="AX7" s="22" t="s">
        <v>3850</v>
      </c>
      <c r="AY7" s="22" t="s">
        <v>3855</v>
      </c>
      <c r="BI7" s="22" t="s">
        <v>3850</v>
      </c>
      <c r="BJ7" s="22" t="s">
        <v>3854</v>
      </c>
      <c r="BO7" s="22" t="s">
        <v>3850</v>
      </c>
      <c r="BP7" s="22" t="s">
        <v>3856</v>
      </c>
      <c r="BU7" s="22" t="s">
        <v>3850</v>
      </c>
      <c r="BV7" s="22" t="s">
        <v>3857</v>
      </c>
      <c r="CA7" s="22" t="s">
        <v>3850</v>
      </c>
      <c r="CB7" s="22" t="s">
        <v>3859</v>
      </c>
      <c r="CG7" s="22" t="s">
        <v>3850</v>
      </c>
      <c r="CH7" s="22" t="s">
        <v>3860</v>
      </c>
      <c r="CM7" s="22" t="s">
        <v>3850</v>
      </c>
      <c r="CN7" s="22" t="s">
        <v>3861</v>
      </c>
      <c r="CS7" s="22" t="s">
        <v>3850</v>
      </c>
      <c r="CT7" s="22" t="s">
        <v>3863</v>
      </c>
      <c r="CY7" s="22" t="s">
        <v>3850</v>
      </c>
      <c r="CZ7" s="22" t="s">
        <v>3864</v>
      </c>
      <c r="DE7" s="22" t="s">
        <v>3850</v>
      </c>
      <c r="DF7" s="22" t="s">
        <v>3868</v>
      </c>
      <c r="DK7" s="22" t="s">
        <v>3850</v>
      </c>
      <c r="DL7" s="22" t="s">
        <v>3869</v>
      </c>
      <c r="DQ7" s="22" t="s">
        <v>3850</v>
      </c>
      <c r="DR7" s="22" t="s">
        <v>3870</v>
      </c>
      <c r="DW7" s="22" t="s">
        <v>3850</v>
      </c>
      <c r="DX7" s="22" t="s">
        <v>3871</v>
      </c>
      <c r="EC7" s="22" t="s">
        <v>3850</v>
      </c>
      <c r="ED7" s="22" t="s">
        <v>3872</v>
      </c>
      <c r="EI7" s="22" t="s">
        <v>3850</v>
      </c>
      <c r="EJ7" s="22" t="s">
        <v>3873</v>
      </c>
      <c r="EO7" s="22" t="s">
        <v>3850</v>
      </c>
      <c r="EP7" s="22" t="s">
        <v>3874</v>
      </c>
      <c r="EU7" s="22" t="s">
        <v>3850</v>
      </c>
      <c r="EV7" s="22" t="s">
        <v>3875</v>
      </c>
      <c r="FA7" s="22" t="s">
        <v>3850</v>
      </c>
      <c r="FB7" s="22" t="s">
        <v>3876</v>
      </c>
      <c r="FG7" s="22" t="s">
        <v>3850</v>
      </c>
      <c r="FH7" s="22" t="s">
        <v>3877</v>
      </c>
      <c r="FM7" s="22" t="s">
        <v>3850</v>
      </c>
      <c r="FN7" s="22" t="s">
        <v>3878</v>
      </c>
      <c r="FS7" s="22" t="s">
        <v>3850</v>
      </c>
      <c r="FT7" s="22" t="s">
        <v>3879</v>
      </c>
      <c r="FY7" s="22" t="s">
        <v>3850</v>
      </c>
      <c r="FZ7" s="22" t="s">
        <v>3880</v>
      </c>
      <c r="GE7" s="22" t="s">
        <v>3850</v>
      </c>
      <c r="GF7" s="22" t="s">
        <v>3881</v>
      </c>
      <c r="GK7" s="22" t="s">
        <v>3850</v>
      </c>
      <c r="GL7" s="22" t="s">
        <v>3882</v>
      </c>
      <c r="GQ7" s="22" t="s">
        <v>3850</v>
      </c>
      <c r="GR7" s="22" t="s">
        <v>3883</v>
      </c>
      <c r="GW7" s="22" t="s">
        <v>3850</v>
      </c>
      <c r="GX7" s="22" t="s">
        <v>3884</v>
      </c>
    </row>
    <row r="8" spans="1:209" x14ac:dyDescent="0.25">
      <c r="B8" s="34" t="s">
        <v>3885</v>
      </c>
      <c r="C8" s="34" t="s">
        <v>3886</v>
      </c>
      <c r="H8" s="34" t="s">
        <v>3885</v>
      </c>
      <c r="I8" s="34" t="s">
        <v>3886</v>
      </c>
      <c r="N8" s="34" t="s">
        <v>3885</v>
      </c>
      <c r="O8" s="34" t="s">
        <v>3886</v>
      </c>
      <c r="T8" s="34" t="s">
        <v>3885</v>
      </c>
      <c r="U8" s="34" t="s">
        <v>3886</v>
      </c>
      <c r="Z8" s="34" t="s">
        <v>3885</v>
      </c>
      <c r="AA8" s="34" t="s">
        <v>3886</v>
      </c>
      <c r="AF8" s="34" t="s">
        <v>3885</v>
      </c>
      <c r="AG8" s="34" t="s">
        <v>3886</v>
      </c>
      <c r="AL8" s="34" t="s">
        <v>3885</v>
      </c>
      <c r="AM8" s="34" t="s">
        <v>3886</v>
      </c>
      <c r="AR8" s="34" t="s">
        <v>3885</v>
      </c>
      <c r="AS8" s="34" t="s">
        <v>3886</v>
      </c>
      <c r="AX8" s="34" t="s">
        <v>3885</v>
      </c>
      <c r="AY8" s="34" t="s">
        <v>3886</v>
      </c>
      <c r="BI8" s="34" t="s">
        <v>3885</v>
      </c>
      <c r="BJ8" s="34" t="s">
        <v>3886</v>
      </c>
      <c r="BO8" s="34" t="s">
        <v>3885</v>
      </c>
      <c r="BP8" s="34" t="s">
        <v>3886</v>
      </c>
      <c r="BU8" s="34" t="s">
        <v>3885</v>
      </c>
      <c r="BV8" s="34" t="s">
        <v>3886</v>
      </c>
      <c r="CA8" s="34" t="s">
        <v>3885</v>
      </c>
      <c r="CB8" s="34" t="s">
        <v>3886</v>
      </c>
      <c r="CG8" s="34" t="s">
        <v>3885</v>
      </c>
      <c r="CH8" s="34" t="s">
        <v>3886</v>
      </c>
      <c r="CM8" s="34" t="s">
        <v>3885</v>
      </c>
      <c r="CN8" s="34" t="s">
        <v>3886</v>
      </c>
      <c r="CS8" s="34" t="s">
        <v>3885</v>
      </c>
      <c r="CT8" s="34" t="s">
        <v>3886</v>
      </c>
      <c r="CY8" s="34" t="s">
        <v>3885</v>
      </c>
      <c r="CZ8" s="34" t="s">
        <v>3886</v>
      </c>
      <c r="DE8" s="34" t="s">
        <v>3885</v>
      </c>
      <c r="DF8" s="34" t="s">
        <v>3886</v>
      </c>
      <c r="DK8" s="34" t="s">
        <v>3885</v>
      </c>
      <c r="DL8" s="34" t="s">
        <v>3886</v>
      </c>
      <c r="DQ8" s="34" t="s">
        <v>3885</v>
      </c>
      <c r="DR8" s="34" t="s">
        <v>3886</v>
      </c>
      <c r="DW8" s="34" t="s">
        <v>3885</v>
      </c>
      <c r="DX8" s="34" t="s">
        <v>3886</v>
      </c>
      <c r="EC8" s="34" t="s">
        <v>3885</v>
      </c>
      <c r="ED8" s="34" t="s">
        <v>3886</v>
      </c>
      <c r="EI8" s="34" t="s">
        <v>3885</v>
      </c>
      <c r="EJ8" s="34" t="s">
        <v>3886</v>
      </c>
      <c r="EO8" s="34" t="s">
        <v>3885</v>
      </c>
      <c r="EP8" s="34" t="s">
        <v>3886</v>
      </c>
      <c r="EU8" s="34" t="s">
        <v>3885</v>
      </c>
      <c r="EV8" s="34" t="s">
        <v>3886</v>
      </c>
      <c r="FA8" s="34" t="s">
        <v>3885</v>
      </c>
      <c r="FB8" s="34" t="s">
        <v>3886</v>
      </c>
      <c r="FG8" s="34" t="s">
        <v>3885</v>
      </c>
      <c r="FH8" s="34" t="s">
        <v>3886</v>
      </c>
      <c r="FM8" s="34" t="s">
        <v>3885</v>
      </c>
      <c r="FN8" s="34" t="s">
        <v>3886</v>
      </c>
      <c r="FS8" s="34" t="s">
        <v>3885</v>
      </c>
      <c r="FT8" s="34" t="s">
        <v>3886</v>
      </c>
      <c r="FY8" s="34" t="s">
        <v>3885</v>
      </c>
      <c r="FZ8" s="34" t="s">
        <v>3886</v>
      </c>
      <c r="GE8" s="34" t="s">
        <v>3885</v>
      </c>
      <c r="GF8" s="34" t="s">
        <v>3886</v>
      </c>
      <c r="GK8" s="34" t="s">
        <v>3885</v>
      </c>
      <c r="GL8" s="34" t="s">
        <v>3886</v>
      </c>
      <c r="GQ8" s="34" t="s">
        <v>3885</v>
      </c>
      <c r="GR8" s="34" t="s">
        <v>3886</v>
      </c>
      <c r="GW8" s="34" t="s">
        <v>3885</v>
      </c>
      <c r="GX8" s="34" t="s">
        <v>3886</v>
      </c>
    </row>
    <row r="10" spans="1:209" x14ac:dyDescent="0.25">
      <c r="B10" s="12" t="s">
        <v>238</v>
      </c>
      <c r="C10" s="12" t="s">
        <v>3887</v>
      </c>
      <c r="D10" s="12" t="s">
        <v>3888</v>
      </c>
      <c r="E10" s="12" t="s">
        <v>3889</v>
      </c>
      <c r="F10" s="12" t="s">
        <v>3890</v>
      </c>
      <c r="H10" s="12" t="s">
        <v>238</v>
      </c>
      <c r="I10" s="12" t="s">
        <v>3887</v>
      </c>
      <c r="J10" s="12" t="s">
        <v>3888</v>
      </c>
      <c r="K10" s="12" t="s">
        <v>3889</v>
      </c>
      <c r="L10" s="12" t="s">
        <v>3890</v>
      </c>
      <c r="N10" s="12" t="s">
        <v>238</v>
      </c>
      <c r="O10" s="12" t="s">
        <v>3887</v>
      </c>
      <c r="P10" s="12" t="s">
        <v>3888</v>
      </c>
      <c r="Q10" s="12" t="s">
        <v>3889</v>
      </c>
      <c r="R10" s="12" t="s">
        <v>3890</v>
      </c>
      <c r="T10" s="12" t="s">
        <v>238</v>
      </c>
      <c r="U10" s="12" t="s">
        <v>3887</v>
      </c>
      <c r="V10" s="12" t="s">
        <v>3888</v>
      </c>
      <c r="W10" s="12" t="s">
        <v>3889</v>
      </c>
      <c r="X10" s="12" t="s">
        <v>3890</v>
      </c>
      <c r="Z10" s="12" t="s">
        <v>238</v>
      </c>
      <c r="AA10" s="12" t="s">
        <v>3887</v>
      </c>
      <c r="AB10" s="12" t="s">
        <v>3888</v>
      </c>
      <c r="AC10" s="12" t="s">
        <v>3889</v>
      </c>
      <c r="AD10" s="12" t="s">
        <v>3890</v>
      </c>
      <c r="AF10" s="12" t="s">
        <v>238</v>
      </c>
      <c r="AG10" s="12" t="s">
        <v>3887</v>
      </c>
      <c r="AH10" s="12" t="s">
        <v>3888</v>
      </c>
      <c r="AI10" s="12" t="s">
        <v>3889</v>
      </c>
      <c r="AJ10" s="12" t="s">
        <v>3890</v>
      </c>
      <c r="AL10" s="12" t="s">
        <v>238</v>
      </c>
      <c r="AM10" s="12" t="s">
        <v>3887</v>
      </c>
      <c r="AN10" s="12" t="s">
        <v>3888</v>
      </c>
      <c r="AO10" s="12" t="s">
        <v>3889</v>
      </c>
      <c r="AP10" s="12" t="s">
        <v>3890</v>
      </c>
      <c r="AR10" s="12" t="s">
        <v>238</v>
      </c>
      <c r="AS10" s="12" t="s">
        <v>3887</v>
      </c>
      <c r="AT10" s="12" t="s">
        <v>3888</v>
      </c>
      <c r="AU10" s="12" t="s">
        <v>3889</v>
      </c>
      <c r="AV10" s="12" t="s">
        <v>3890</v>
      </c>
      <c r="AX10" s="12" t="s">
        <v>238</v>
      </c>
      <c r="AY10" s="12" t="s">
        <v>3887</v>
      </c>
      <c r="AZ10" s="12" t="s">
        <v>3888</v>
      </c>
      <c r="BA10" s="12" t="s">
        <v>3889</v>
      </c>
      <c r="BB10" s="12" t="s">
        <v>3890</v>
      </c>
      <c r="BI10" s="12" t="s">
        <v>238</v>
      </c>
      <c r="BJ10" s="12" t="s">
        <v>3887</v>
      </c>
      <c r="BK10" s="12" t="s">
        <v>3888</v>
      </c>
      <c r="BL10" s="12" t="s">
        <v>3889</v>
      </c>
      <c r="BM10" s="12" t="s">
        <v>3890</v>
      </c>
      <c r="BO10" s="12" t="s">
        <v>238</v>
      </c>
      <c r="BP10" s="12" t="s">
        <v>3887</v>
      </c>
      <c r="BQ10" s="12" t="s">
        <v>3888</v>
      </c>
      <c r="BR10" s="12" t="s">
        <v>3889</v>
      </c>
      <c r="BS10" s="12" t="s">
        <v>3890</v>
      </c>
      <c r="BU10" s="12" t="s">
        <v>238</v>
      </c>
      <c r="BV10" s="12" t="s">
        <v>3887</v>
      </c>
      <c r="BW10" s="12" t="s">
        <v>3888</v>
      </c>
      <c r="BX10" s="12" t="s">
        <v>3889</v>
      </c>
      <c r="BY10" s="12" t="s">
        <v>3890</v>
      </c>
      <c r="CA10" s="12" t="s">
        <v>238</v>
      </c>
      <c r="CB10" s="12" t="s">
        <v>3887</v>
      </c>
      <c r="CC10" s="12" t="s">
        <v>3888</v>
      </c>
      <c r="CD10" s="12" t="s">
        <v>3889</v>
      </c>
      <c r="CE10" s="12" t="s">
        <v>3890</v>
      </c>
      <c r="CG10" s="12" t="s">
        <v>238</v>
      </c>
      <c r="CH10" s="12" t="s">
        <v>3887</v>
      </c>
      <c r="CI10" s="12" t="s">
        <v>3888</v>
      </c>
      <c r="CJ10" s="12" t="s">
        <v>3889</v>
      </c>
      <c r="CK10" s="12" t="s">
        <v>3890</v>
      </c>
      <c r="CM10" s="12" t="s">
        <v>238</v>
      </c>
      <c r="CN10" s="12" t="s">
        <v>3887</v>
      </c>
      <c r="CO10" s="12" t="s">
        <v>3888</v>
      </c>
      <c r="CP10" s="12" t="s">
        <v>3889</v>
      </c>
      <c r="CQ10" s="12" t="s">
        <v>3890</v>
      </c>
      <c r="CS10" s="12" t="s">
        <v>238</v>
      </c>
      <c r="CT10" s="12" t="s">
        <v>3887</v>
      </c>
      <c r="CU10" s="12" t="s">
        <v>3888</v>
      </c>
      <c r="CV10" s="12" t="s">
        <v>3889</v>
      </c>
      <c r="CW10" s="12" t="s">
        <v>3890</v>
      </c>
      <c r="CY10" s="12" t="s">
        <v>238</v>
      </c>
      <c r="CZ10" s="12" t="s">
        <v>3887</v>
      </c>
      <c r="DA10" s="12" t="s">
        <v>3888</v>
      </c>
      <c r="DB10" s="12" t="s">
        <v>3889</v>
      </c>
      <c r="DC10" s="12" t="s">
        <v>3890</v>
      </c>
      <c r="DE10" s="12" t="s">
        <v>238</v>
      </c>
      <c r="DF10" s="12" t="s">
        <v>3887</v>
      </c>
      <c r="DG10" s="12" t="s">
        <v>3888</v>
      </c>
      <c r="DH10" s="12" t="s">
        <v>3889</v>
      </c>
      <c r="DI10" s="12" t="s">
        <v>3890</v>
      </c>
      <c r="DK10" s="12" t="s">
        <v>238</v>
      </c>
      <c r="DL10" s="12" t="s">
        <v>3887</v>
      </c>
      <c r="DM10" s="12" t="s">
        <v>3888</v>
      </c>
      <c r="DN10" s="12" t="s">
        <v>3889</v>
      </c>
      <c r="DO10" s="12" t="s">
        <v>3890</v>
      </c>
      <c r="DQ10" s="12" t="s">
        <v>238</v>
      </c>
      <c r="DR10" s="12" t="s">
        <v>3887</v>
      </c>
      <c r="DS10" s="12" t="s">
        <v>3888</v>
      </c>
      <c r="DT10" s="12" t="s">
        <v>3889</v>
      </c>
      <c r="DU10" s="12" t="s">
        <v>3890</v>
      </c>
      <c r="DW10" s="12" t="s">
        <v>238</v>
      </c>
      <c r="DX10" s="12" t="s">
        <v>3887</v>
      </c>
      <c r="DY10" s="12" t="s">
        <v>3888</v>
      </c>
      <c r="DZ10" s="12" t="s">
        <v>3889</v>
      </c>
      <c r="EA10" s="12" t="s">
        <v>3890</v>
      </c>
      <c r="EC10" s="12" t="s">
        <v>238</v>
      </c>
      <c r="ED10" s="12" t="s">
        <v>3887</v>
      </c>
      <c r="EE10" s="12" t="s">
        <v>3888</v>
      </c>
      <c r="EF10" s="12" t="s">
        <v>3889</v>
      </c>
      <c r="EG10" s="12" t="s">
        <v>3890</v>
      </c>
      <c r="EI10" s="12" t="s">
        <v>238</v>
      </c>
      <c r="EJ10" s="12" t="s">
        <v>3887</v>
      </c>
      <c r="EK10" s="12" t="s">
        <v>3888</v>
      </c>
      <c r="EL10" s="12" t="s">
        <v>3889</v>
      </c>
      <c r="EM10" s="12" t="s">
        <v>3890</v>
      </c>
      <c r="EO10" s="12" t="s">
        <v>238</v>
      </c>
      <c r="EP10" s="12" t="s">
        <v>3887</v>
      </c>
      <c r="EQ10" s="12" t="s">
        <v>3888</v>
      </c>
      <c r="ER10" s="12" t="s">
        <v>3889</v>
      </c>
      <c r="ES10" s="12" t="s">
        <v>3890</v>
      </c>
      <c r="EU10" s="12" t="s">
        <v>238</v>
      </c>
      <c r="EV10" s="12" t="s">
        <v>3887</v>
      </c>
      <c r="EW10" s="12" t="s">
        <v>3888</v>
      </c>
      <c r="EX10" s="12" t="s">
        <v>3889</v>
      </c>
      <c r="EY10" s="12" t="s">
        <v>3890</v>
      </c>
      <c r="FA10" s="12" t="s">
        <v>238</v>
      </c>
      <c r="FB10" s="12" t="s">
        <v>3887</v>
      </c>
      <c r="FC10" s="12" t="s">
        <v>3888</v>
      </c>
      <c r="FD10" s="12" t="s">
        <v>3889</v>
      </c>
      <c r="FE10" s="12" t="s">
        <v>3890</v>
      </c>
      <c r="FG10" s="12" t="s">
        <v>238</v>
      </c>
      <c r="FH10" s="12" t="s">
        <v>3887</v>
      </c>
      <c r="FI10" s="12" t="s">
        <v>3888</v>
      </c>
      <c r="FJ10" s="12" t="s">
        <v>3889</v>
      </c>
      <c r="FK10" s="12" t="s">
        <v>3890</v>
      </c>
      <c r="FM10" s="12" t="s">
        <v>238</v>
      </c>
      <c r="FN10" s="12" t="s">
        <v>3887</v>
      </c>
      <c r="FO10" s="12" t="s">
        <v>3888</v>
      </c>
      <c r="FP10" s="12" t="s">
        <v>3889</v>
      </c>
      <c r="FQ10" s="12" t="s">
        <v>3890</v>
      </c>
      <c r="FS10" s="12" t="s">
        <v>238</v>
      </c>
      <c r="FT10" s="12" t="s">
        <v>3887</v>
      </c>
      <c r="FU10" s="12" t="s">
        <v>3888</v>
      </c>
      <c r="FV10" s="12" t="s">
        <v>3889</v>
      </c>
      <c r="FW10" s="12" t="s">
        <v>3890</v>
      </c>
      <c r="FY10" s="12" t="s">
        <v>238</v>
      </c>
      <c r="FZ10" s="12" t="s">
        <v>3887</v>
      </c>
      <c r="GA10" s="12" t="s">
        <v>3888</v>
      </c>
      <c r="GB10" s="12" t="s">
        <v>3889</v>
      </c>
      <c r="GC10" s="12" t="s">
        <v>3890</v>
      </c>
      <c r="GE10" s="12" t="s">
        <v>238</v>
      </c>
      <c r="GF10" s="12" t="s">
        <v>3887</v>
      </c>
      <c r="GG10" s="12" t="s">
        <v>3888</v>
      </c>
      <c r="GH10" s="12" t="s">
        <v>3889</v>
      </c>
      <c r="GI10" s="12" t="s">
        <v>3890</v>
      </c>
      <c r="GK10" s="12" t="s">
        <v>238</v>
      </c>
      <c r="GL10" s="12" t="s">
        <v>3887</v>
      </c>
      <c r="GM10" s="12" t="s">
        <v>3888</v>
      </c>
      <c r="GN10" s="12" t="s">
        <v>3889</v>
      </c>
      <c r="GO10" s="12" t="s">
        <v>3890</v>
      </c>
      <c r="GQ10" s="12" t="s">
        <v>238</v>
      </c>
      <c r="GR10" s="12" t="s">
        <v>3887</v>
      </c>
      <c r="GS10" s="12" t="s">
        <v>3888</v>
      </c>
      <c r="GT10" s="12" t="s">
        <v>3889</v>
      </c>
      <c r="GU10" s="12" t="s">
        <v>3890</v>
      </c>
      <c r="GW10" s="12" t="s">
        <v>238</v>
      </c>
      <c r="GX10" s="12" t="s">
        <v>3887</v>
      </c>
      <c r="GY10" s="12" t="s">
        <v>3888</v>
      </c>
      <c r="GZ10" s="12" t="s">
        <v>3889</v>
      </c>
      <c r="HA10" s="12" t="s">
        <v>3890</v>
      </c>
    </row>
    <row r="11" spans="1:209" x14ac:dyDescent="0.25">
      <c r="B11" s="12" t="s">
        <v>3891</v>
      </c>
      <c r="C11" s="12" t="s">
        <v>3892</v>
      </c>
      <c r="D11" s="12" t="s">
        <v>3893</v>
      </c>
      <c r="E11" s="12" t="s">
        <v>3894</v>
      </c>
      <c r="F11" s="12" t="s">
        <v>3895</v>
      </c>
      <c r="H11" s="12" t="s">
        <v>3891</v>
      </c>
      <c r="I11" s="12" t="s">
        <v>3892</v>
      </c>
      <c r="J11" s="12" t="s">
        <v>3893</v>
      </c>
      <c r="K11" s="12" t="s">
        <v>3894</v>
      </c>
      <c r="L11" s="12" t="s">
        <v>3895</v>
      </c>
      <c r="N11" s="12" t="s">
        <v>3891</v>
      </c>
      <c r="O11" s="12" t="s">
        <v>3892</v>
      </c>
      <c r="P11" s="12" t="s">
        <v>3893</v>
      </c>
      <c r="Q11" s="12" t="s">
        <v>3894</v>
      </c>
      <c r="R11" s="12" t="s">
        <v>3895</v>
      </c>
      <c r="T11" s="12" t="s">
        <v>3891</v>
      </c>
      <c r="U11" s="12" t="s">
        <v>3892</v>
      </c>
      <c r="V11" s="12" t="s">
        <v>3893</v>
      </c>
      <c r="W11" s="12" t="s">
        <v>3894</v>
      </c>
      <c r="X11" s="12" t="s">
        <v>3895</v>
      </c>
      <c r="Z11" s="12" t="s">
        <v>3891</v>
      </c>
      <c r="AA11" s="12" t="s">
        <v>3892</v>
      </c>
      <c r="AB11" s="12" t="s">
        <v>3893</v>
      </c>
      <c r="AC11" s="12" t="s">
        <v>3894</v>
      </c>
      <c r="AD11" s="12" t="s">
        <v>3895</v>
      </c>
      <c r="AF11" s="12" t="s">
        <v>3891</v>
      </c>
      <c r="AG11" s="12" t="s">
        <v>3892</v>
      </c>
      <c r="AH11" s="12" t="s">
        <v>3893</v>
      </c>
      <c r="AI11" s="12" t="s">
        <v>3894</v>
      </c>
      <c r="AJ11" s="12" t="s">
        <v>3895</v>
      </c>
      <c r="AL11" s="12" t="s">
        <v>3891</v>
      </c>
      <c r="AM11" s="12" t="s">
        <v>3892</v>
      </c>
      <c r="AN11" s="12" t="s">
        <v>3893</v>
      </c>
      <c r="AO11" s="12" t="s">
        <v>3894</v>
      </c>
      <c r="AP11" s="12" t="s">
        <v>3895</v>
      </c>
      <c r="AR11" s="12" t="s">
        <v>3891</v>
      </c>
      <c r="AS11" s="12" t="s">
        <v>3892</v>
      </c>
      <c r="AT11" s="12" t="s">
        <v>3893</v>
      </c>
      <c r="AU11" s="12" t="s">
        <v>3894</v>
      </c>
      <c r="AV11" s="12" t="s">
        <v>3895</v>
      </c>
      <c r="AX11" s="12" t="s">
        <v>3891</v>
      </c>
      <c r="AY11" s="12" t="s">
        <v>3892</v>
      </c>
      <c r="AZ11" s="12" t="s">
        <v>3893</v>
      </c>
      <c r="BA11" s="12" t="s">
        <v>3894</v>
      </c>
      <c r="BB11" s="12" t="s">
        <v>3895</v>
      </c>
      <c r="BI11" s="12" t="s">
        <v>3891</v>
      </c>
      <c r="BJ11" s="12" t="s">
        <v>3892</v>
      </c>
      <c r="BK11" s="12" t="s">
        <v>3893</v>
      </c>
      <c r="BL11" s="12" t="s">
        <v>3894</v>
      </c>
      <c r="BM11" s="12" t="s">
        <v>3895</v>
      </c>
      <c r="BO11" s="12" t="s">
        <v>3891</v>
      </c>
      <c r="BP11" s="12" t="s">
        <v>3892</v>
      </c>
      <c r="BQ11" s="12" t="s">
        <v>3893</v>
      </c>
      <c r="BR11" s="12" t="s">
        <v>3894</v>
      </c>
      <c r="BS11" s="12" t="s">
        <v>3895</v>
      </c>
      <c r="BU11" s="12" t="s">
        <v>3891</v>
      </c>
      <c r="BV11" s="12" t="s">
        <v>3892</v>
      </c>
      <c r="BW11" s="12" t="s">
        <v>3893</v>
      </c>
      <c r="BX11" s="12" t="s">
        <v>3894</v>
      </c>
      <c r="BY11" s="12" t="s">
        <v>3895</v>
      </c>
      <c r="CA11" s="12" t="s">
        <v>3891</v>
      </c>
      <c r="CB11" s="12" t="s">
        <v>3892</v>
      </c>
      <c r="CC11" s="12" t="s">
        <v>3893</v>
      </c>
      <c r="CD11" s="12" t="s">
        <v>3894</v>
      </c>
      <c r="CE11" s="12" t="s">
        <v>3895</v>
      </c>
      <c r="CG11" s="12" t="s">
        <v>3891</v>
      </c>
      <c r="CH11" s="12" t="s">
        <v>3892</v>
      </c>
      <c r="CI11" s="12" t="s">
        <v>3893</v>
      </c>
      <c r="CJ11" s="12" t="s">
        <v>3894</v>
      </c>
      <c r="CK11" s="12" t="s">
        <v>3895</v>
      </c>
      <c r="CM11" s="12" t="s">
        <v>3891</v>
      </c>
      <c r="CN11" s="12" t="s">
        <v>3892</v>
      </c>
      <c r="CO11" s="12" t="s">
        <v>3893</v>
      </c>
      <c r="CP11" s="12" t="s">
        <v>3894</v>
      </c>
      <c r="CQ11" s="12" t="s">
        <v>3895</v>
      </c>
      <c r="CS11" s="12" t="s">
        <v>3891</v>
      </c>
      <c r="CT11" s="12" t="s">
        <v>3892</v>
      </c>
      <c r="CU11" s="12" t="s">
        <v>3893</v>
      </c>
      <c r="CV11" s="12" t="s">
        <v>3894</v>
      </c>
      <c r="CW11" s="12" t="s">
        <v>3895</v>
      </c>
      <c r="CY11" s="12" t="s">
        <v>3891</v>
      </c>
      <c r="CZ11" s="12" t="s">
        <v>3892</v>
      </c>
      <c r="DA11" s="12" t="s">
        <v>3893</v>
      </c>
      <c r="DB11" s="12" t="s">
        <v>3894</v>
      </c>
      <c r="DC11" s="12" t="s">
        <v>3895</v>
      </c>
      <c r="DE11" s="12" t="s">
        <v>3891</v>
      </c>
      <c r="DF11" s="12" t="s">
        <v>3892</v>
      </c>
      <c r="DG11" s="12" t="s">
        <v>3893</v>
      </c>
      <c r="DH11" s="12" t="s">
        <v>3894</v>
      </c>
      <c r="DI11" s="12" t="s">
        <v>3895</v>
      </c>
      <c r="DK11" s="12" t="s">
        <v>3891</v>
      </c>
      <c r="DL11" s="12" t="s">
        <v>3892</v>
      </c>
      <c r="DM11" s="12" t="s">
        <v>3893</v>
      </c>
      <c r="DN11" s="12" t="s">
        <v>3894</v>
      </c>
      <c r="DO11" s="12" t="s">
        <v>3895</v>
      </c>
      <c r="DQ11" s="12" t="s">
        <v>3891</v>
      </c>
      <c r="DR11" s="12" t="s">
        <v>3892</v>
      </c>
      <c r="DS11" s="12" t="s">
        <v>3893</v>
      </c>
      <c r="DT11" s="12" t="s">
        <v>3894</v>
      </c>
      <c r="DU11" s="12" t="s">
        <v>3895</v>
      </c>
      <c r="DW11" s="12" t="s">
        <v>3891</v>
      </c>
      <c r="DX11" s="12" t="s">
        <v>3892</v>
      </c>
      <c r="DY11" s="12" t="s">
        <v>3893</v>
      </c>
      <c r="DZ11" s="12" t="s">
        <v>3894</v>
      </c>
      <c r="EA11" s="12" t="s">
        <v>3895</v>
      </c>
      <c r="EC11" s="12" t="s">
        <v>3891</v>
      </c>
      <c r="ED11" s="12" t="s">
        <v>3892</v>
      </c>
      <c r="EE11" s="12" t="s">
        <v>3893</v>
      </c>
      <c r="EF11" s="12" t="s">
        <v>3894</v>
      </c>
      <c r="EG11" s="12" t="s">
        <v>3895</v>
      </c>
      <c r="EI11" s="12" t="s">
        <v>3891</v>
      </c>
      <c r="EJ11" s="12" t="s">
        <v>3892</v>
      </c>
      <c r="EK11" s="12" t="s">
        <v>3893</v>
      </c>
      <c r="EL11" s="12" t="s">
        <v>3894</v>
      </c>
      <c r="EM11" s="12" t="s">
        <v>3895</v>
      </c>
      <c r="EO11" s="12" t="s">
        <v>3891</v>
      </c>
      <c r="EP11" s="12" t="s">
        <v>3892</v>
      </c>
      <c r="EQ11" s="12" t="s">
        <v>3893</v>
      </c>
      <c r="ER11" s="12" t="s">
        <v>3894</v>
      </c>
      <c r="ES11" s="12" t="s">
        <v>3895</v>
      </c>
      <c r="EU11" s="12" t="s">
        <v>3891</v>
      </c>
      <c r="EV11" s="12" t="s">
        <v>3892</v>
      </c>
      <c r="EW11" s="12" t="s">
        <v>3893</v>
      </c>
      <c r="EX11" s="12" t="s">
        <v>3894</v>
      </c>
      <c r="EY11" s="12" t="s">
        <v>3895</v>
      </c>
      <c r="FA11" s="12" t="s">
        <v>3891</v>
      </c>
      <c r="FB11" s="12" t="s">
        <v>3892</v>
      </c>
      <c r="FC11" s="12" t="s">
        <v>3893</v>
      </c>
      <c r="FD11" s="12" t="s">
        <v>3894</v>
      </c>
      <c r="FE11" s="12" t="s">
        <v>3895</v>
      </c>
      <c r="FG11" s="12" t="s">
        <v>3891</v>
      </c>
      <c r="FH11" s="12" t="s">
        <v>3892</v>
      </c>
      <c r="FI11" s="12" t="s">
        <v>3893</v>
      </c>
      <c r="FJ11" s="12" t="s">
        <v>3894</v>
      </c>
      <c r="FK11" s="12" t="s">
        <v>3895</v>
      </c>
      <c r="FM11" s="12" t="s">
        <v>3891</v>
      </c>
      <c r="FN11" s="12" t="s">
        <v>3892</v>
      </c>
      <c r="FO11" s="12" t="s">
        <v>3893</v>
      </c>
      <c r="FP11" s="12" t="s">
        <v>3894</v>
      </c>
      <c r="FQ11" s="12" t="s">
        <v>3895</v>
      </c>
      <c r="FS11" s="12" t="s">
        <v>3891</v>
      </c>
      <c r="FT11" s="12" t="s">
        <v>3892</v>
      </c>
      <c r="FU11" s="12" t="s">
        <v>3893</v>
      </c>
      <c r="FV11" s="12" t="s">
        <v>3894</v>
      </c>
      <c r="FW11" s="12" t="s">
        <v>3895</v>
      </c>
      <c r="FY11" s="12" t="s">
        <v>3891</v>
      </c>
      <c r="FZ11" s="12" t="s">
        <v>3892</v>
      </c>
      <c r="GA11" s="12" t="s">
        <v>3893</v>
      </c>
      <c r="GB11" s="12" t="s">
        <v>3894</v>
      </c>
      <c r="GC11" s="12" t="s">
        <v>3895</v>
      </c>
      <c r="GE11" s="12" t="s">
        <v>3891</v>
      </c>
      <c r="GF11" s="12" t="s">
        <v>3892</v>
      </c>
      <c r="GG11" s="12" t="s">
        <v>3893</v>
      </c>
      <c r="GH11" s="12" t="s">
        <v>3894</v>
      </c>
      <c r="GI11" s="12" t="s">
        <v>3895</v>
      </c>
      <c r="GK11" s="12" t="s">
        <v>3891</v>
      </c>
      <c r="GL11" s="12" t="s">
        <v>3892</v>
      </c>
      <c r="GM11" s="12" t="s">
        <v>3893</v>
      </c>
      <c r="GN11" s="12" t="s">
        <v>3894</v>
      </c>
      <c r="GO11" s="12" t="s">
        <v>3895</v>
      </c>
      <c r="GQ11" s="12" t="s">
        <v>3891</v>
      </c>
      <c r="GR11" s="12" t="s">
        <v>3892</v>
      </c>
      <c r="GS11" s="12" t="s">
        <v>3893</v>
      </c>
      <c r="GT11" s="12" t="s">
        <v>3894</v>
      </c>
      <c r="GU11" s="12" t="s">
        <v>3895</v>
      </c>
      <c r="GW11" s="12" t="s">
        <v>3891</v>
      </c>
      <c r="GX11" s="12" t="s">
        <v>3892</v>
      </c>
      <c r="GY11" s="12" t="s">
        <v>3893</v>
      </c>
      <c r="GZ11" s="12" t="s">
        <v>3894</v>
      </c>
      <c r="HA11" s="12" t="s">
        <v>3895</v>
      </c>
    </row>
    <row r="12" spans="1:209" x14ac:dyDescent="0.25">
      <c r="B12" s="12" t="s">
        <v>3896</v>
      </c>
      <c r="C12" s="12" t="s">
        <v>3897</v>
      </c>
      <c r="D12" s="18">
        <v>94982677</v>
      </c>
      <c r="E12" s="18">
        <v>102990094</v>
      </c>
      <c r="F12" s="18">
        <v>104901065</v>
      </c>
      <c r="H12" s="12" t="s">
        <v>3896</v>
      </c>
      <c r="I12" s="12" t="s">
        <v>3897</v>
      </c>
      <c r="J12" s="19" t="s">
        <v>87</v>
      </c>
      <c r="K12" s="19" t="s">
        <v>87</v>
      </c>
      <c r="L12" s="19" t="s">
        <v>87</v>
      </c>
      <c r="N12" s="12" t="s">
        <v>3896</v>
      </c>
      <c r="O12" s="12" t="s">
        <v>3897</v>
      </c>
      <c r="P12" s="18">
        <v>98444000</v>
      </c>
      <c r="Q12" s="18">
        <v>85473000</v>
      </c>
      <c r="R12" s="18">
        <v>92925000</v>
      </c>
      <c r="T12" s="12" t="s">
        <v>3896</v>
      </c>
      <c r="U12" s="12" t="s">
        <v>3897</v>
      </c>
      <c r="V12" s="18">
        <v>286597152</v>
      </c>
      <c r="W12" s="18">
        <v>342183712</v>
      </c>
      <c r="X12" s="18">
        <v>476397936</v>
      </c>
      <c r="Z12" s="12" t="s">
        <v>3896</v>
      </c>
      <c r="AA12" s="12" t="s">
        <v>3897</v>
      </c>
      <c r="AB12" s="18">
        <v>67383856</v>
      </c>
      <c r="AC12" s="18">
        <v>86561666</v>
      </c>
      <c r="AD12" s="18">
        <v>89646571</v>
      </c>
      <c r="AF12" s="12" t="s">
        <v>3896</v>
      </c>
      <c r="AG12" s="12" t="s">
        <v>3897</v>
      </c>
      <c r="AH12" s="18">
        <v>530111394</v>
      </c>
      <c r="AI12" s="18">
        <v>534913389</v>
      </c>
      <c r="AJ12" s="18">
        <v>649783261</v>
      </c>
      <c r="AL12" s="12" t="s">
        <v>3896</v>
      </c>
      <c r="AM12" s="12" t="s">
        <v>3897</v>
      </c>
      <c r="AN12" s="18">
        <v>32554000</v>
      </c>
      <c r="AO12" s="18">
        <v>47531000</v>
      </c>
      <c r="AP12" s="18">
        <v>71610000</v>
      </c>
      <c r="AR12" s="12" t="s">
        <v>3896</v>
      </c>
      <c r="AS12" s="12" t="s">
        <v>3897</v>
      </c>
      <c r="AT12" s="18">
        <v>735096</v>
      </c>
      <c r="AU12" s="18">
        <v>543911</v>
      </c>
      <c r="AV12" s="18">
        <v>1298530</v>
      </c>
      <c r="AX12" s="12" t="s">
        <v>3896</v>
      </c>
      <c r="AY12" s="12" t="s">
        <v>3897</v>
      </c>
      <c r="AZ12" s="18">
        <v>560476214</v>
      </c>
      <c r="BA12" s="18">
        <v>384664512</v>
      </c>
      <c r="BB12" s="18">
        <v>475055954</v>
      </c>
      <c r="BI12" s="12" t="s">
        <v>3896</v>
      </c>
      <c r="BJ12" s="12" t="s">
        <v>3897</v>
      </c>
      <c r="BK12" s="18">
        <v>41010000</v>
      </c>
      <c r="BL12" s="18">
        <v>35432000</v>
      </c>
      <c r="BM12" s="18">
        <v>39851000</v>
      </c>
      <c r="BO12" s="12" t="s">
        <v>3896</v>
      </c>
      <c r="BP12" s="12" t="s">
        <v>3897</v>
      </c>
      <c r="BQ12" s="18">
        <v>0</v>
      </c>
      <c r="BR12" s="18">
        <v>0</v>
      </c>
      <c r="BS12" s="18">
        <v>0</v>
      </c>
      <c r="BU12" s="12" t="s">
        <v>3896</v>
      </c>
      <c r="BV12" s="12" t="s">
        <v>3897</v>
      </c>
      <c r="BW12" s="19" t="s">
        <v>87</v>
      </c>
      <c r="BX12" s="18">
        <v>163919569</v>
      </c>
      <c r="BY12" s="19" t="s">
        <v>87</v>
      </c>
      <c r="CA12" s="12" t="s">
        <v>3896</v>
      </c>
      <c r="CB12" s="12" t="s">
        <v>3897</v>
      </c>
      <c r="CC12" s="18">
        <v>13676575</v>
      </c>
      <c r="CD12" s="18">
        <v>18002279</v>
      </c>
      <c r="CE12" s="18">
        <v>34554224</v>
      </c>
      <c r="CG12" s="12" t="s">
        <v>3896</v>
      </c>
      <c r="CH12" s="12" t="s">
        <v>3897</v>
      </c>
      <c r="CI12" s="18">
        <v>33887746</v>
      </c>
      <c r="CJ12" s="18">
        <v>39193839</v>
      </c>
      <c r="CK12" s="18">
        <v>54485307</v>
      </c>
      <c r="CM12" s="12" t="s">
        <v>3896</v>
      </c>
      <c r="CN12" s="12" t="s">
        <v>3897</v>
      </c>
      <c r="CO12" s="19" t="s">
        <v>87</v>
      </c>
      <c r="CP12" s="19" t="s">
        <v>87</v>
      </c>
      <c r="CQ12" s="18">
        <v>5611300</v>
      </c>
      <c r="CS12" s="12" t="s">
        <v>3896</v>
      </c>
      <c r="CT12" s="12" t="s">
        <v>3897</v>
      </c>
      <c r="CU12" s="18">
        <v>141490343</v>
      </c>
      <c r="CV12" s="18">
        <v>125581236</v>
      </c>
      <c r="CW12" s="18">
        <v>96645496</v>
      </c>
      <c r="CY12" s="12" t="s">
        <v>3896</v>
      </c>
      <c r="CZ12" s="12" t="s">
        <v>3897</v>
      </c>
      <c r="DA12" s="19" t="s">
        <v>87</v>
      </c>
      <c r="DB12" s="19" t="s">
        <v>87</v>
      </c>
      <c r="DC12" s="19" t="s">
        <v>87</v>
      </c>
      <c r="DE12" s="12" t="s">
        <v>3896</v>
      </c>
      <c r="DF12" s="12" t="s">
        <v>3897</v>
      </c>
      <c r="DG12" s="18">
        <v>0</v>
      </c>
      <c r="DH12" s="18">
        <v>0</v>
      </c>
      <c r="DI12" s="18">
        <v>0</v>
      </c>
      <c r="DK12" s="12" t="s">
        <v>3896</v>
      </c>
      <c r="DL12" s="12" t="s">
        <v>3897</v>
      </c>
      <c r="DM12" s="18">
        <v>11320351</v>
      </c>
      <c r="DN12" s="18">
        <v>11598750</v>
      </c>
      <c r="DO12" s="18">
        <v>15559035</v>
      </c>
      <c r="DQ12" s="12" t="s">
        <v>3896</v>
      </c>
      <c r="DR12" s="12" t="s">
        <v>3897</v>
      </c>
      <c r="DS12" s="18">
        <v>568198</v>
      </c>
      <c r="DT12" s="19" t="s">
        <v>87</v>
      </c>
      <c r="DU12" s="19" t="s">
        <v>87</v>
      </c>
      <c r="DW12" s="12" t="s">
        <v>3896</v>
      </c>
      <c r="DX12" s="12" t="s">
        <v>3897</v>
      </c>
      <c r="DY12" s="18">
        <v>411000</v>
      </c>
      <c r="DZ12" s="18">
        <v>759992</v>
      </c>
      <c r="EA12" s="18">
        <v>1921861</v>
      </c>
      <c r="EC12" s="12" t="s">
        <v>3896</v>
      </c>
      <c r="ED12" s="12" t="s">
        <v>3897</v>
      </c>
      <c r="EE12" s="18">
        <v>98240511</v>
      </c>
      <c r="EF12" s="18">
        <v>68988469</v>
      </c>
      <c r="EG12" s="18">
        <v>88826045</v>
      </c>
      <c r="EI12" s="12" t="s">
        <v>3896</v>
      </c>
      <c r="EJ12" s="12" t="s">
        <v>3897</v>
      </c>
      <c r="EK12" s="18">
        <v>2389441</v>
      </c>
      <c r="EL12" s="19" t="s">
        <v>87</v>
      </c>
      <c r="EM12" s="18">
        <v>2078192</v>
      </c>
      <c r="EO12" s="12" t="s">
        <v>3896</v>
      </c>
      <c r="EP12" s="12" t="s">
        <v>3897</v>
      </c>
      <c r="EQ12" s="18">
        <v>0</v>
      </c>
      <c r="ER12" s="18">
        <v>0</v>
      </c>
      <c r="ES12" s="18">
        <v>0</v>
      </c>
      <c r="EU12" s="12" t="s">
        <v>3896</v>
      </c>
      <c r="EV12" s="12" t="s">
        <v>3897</v>
      </c>
      <c r="EW12" s="19" t="s">
        <v>87</v>
      </c>
      <c r="EX12" s="19" t="s">
        <v>87</v>
      </c>
      <c r="EY12" s="18">
        <v>782765</v>
      </c>
      <c r="FA12" s="12" t="s">
        <v>3896</v>
      </c>
      <c r="FB12" s="12" t="s">
        <v>3897</v>
      </c>
      <c r="FC12" s="19" t="s">
        <v>87</v>
      </c>
      <c r="FD12" s="19" t="s">
        <v>87</v>
      </c>
      <c r="FE12" s="18">
        <v>0</v>
      </c>
      <c r="FG12" s="12" t="s">
        <v>3896</v>
      </c>
      <c r="FH12" s="12" t="s">
        <v>3897</v>
      </c>
      <c r="FI12" s="18">
        <v>425401</v>
      </c>
      <c r="FJ12" s="18">
        <v>762056</v>
      </c>
      <c r="FK12" s="18">
        <v>613560</v>
      </c>
      <c r="FM12" s="12" t="s">
        <v>3896</v>
      </c>
      <c r="FN12" s="12" t="s">
        <v>3897</v>
      </c>
      <c r="FO12" s="18">
        <v>0</v>
      </c>
      <c r="FP12" s="18">
        <v>0</v>
      </c>
      <c r="FQ12" s="18">
        <v>0</v>
      </c>
      <c r="FS12" s="12" t="s">
        <v>3896</v>
      </c>
      <c r="FT12" s="12" t="s">
        <v>3897</v>
      </c>
      <c r="FU12" s="18">
        <v>0</v>
      </c>
      <c r="FV12" s="19" t="s">
        <v>87</v>
      </c>
      <c r="FW12" s="19" t="s">
        <v>87</v>
      </c>
      <c r="FY12" s="12" t="s">
        <v>3896</v>
      </c>
      <c r="FZ12" s="12" t="s">
        <v>3897</v>
      </c>
      <c r="GA12" s="18">
        <v>1794634871</v>
      </c>
      <c r="GB12" s="18">
        <v>1614900462</v>
      </c>
      <c r="GC12" s="18">
        <v>1919386440</v>
      </c>
      <c r="GE12" s="12" t="s">
        <v>3896</v>
      </c>
      <c r="GF12" s="12" t="s">
        <v>3897</v>
      </c>
      <c r="GG12" s="18">
        <v>1795084871</v>
      </c>
      <c r="GH12" s="18">
        <v>1615662702</v>
      </c>
      <c r="GI12" s="18">
        <v>1920000000</v>
      </c>
      <c r="GK12" s="12" t="s">
        <v>3896</v>
      </c>
      <c r="GL12" s="12" t="s">
        <v>3897</v>
      </c>
      <c r="GM12" s="18">
        <v>0</v>
      </c>
      <c r="GN12" s="18">
        <v>0</v>
      </c>
      <c r="GO12" s="18">
        <v>0</v>
      </c>
      <c r="GQ12" s="12" t="s">
        <v>3896</v>
      </c>
      <c r="GR12" s="12" t="s">
        <v>3897</v>
      </c>
      <c r="GS12" s="18">
        <v>67791109</v>
      </c>
      <c r="GT12" s="18">
        <v>44980177</v>
      </c>
      <c r="GU12" s="18">
        <v>43313994</v>
      </c>
      <c r="GW12" s="12" t="s">
        <v>3896</v>
      </c>
      <c r="GX12" s="12" t="s">
        <v>3897</v>
      </c>
      <c r="GY12" s="19" t="s">
        <v>87</v>
      </c>
      <c r="GZ12" s="19" t="s">
        <v>87</v>
      </c>
      <c r="HA12" s="19" t="s">
        <v>87</v>
      </c>
    </row>
    <row r="13" spans="1:209" x14ac:dyDescent="0.25">
      <c r="B13" s="12" t="s">
        <v>3898</v>
      </c>
      <c r="C13" s="12" t="s">
        <v>3899</v>
      </c>
      <c r="D13" s="18">
        <v>0</v>
      </c>
      <c r="E13" s="18">
        <v>0</v>
      </c>
      <c r="F13" s="18">
        <v>0</v>
      </c>
      <c r="H13" s="12" t="s">
        <v>3898</v>
      </c>
      <c r="I13" s="12" t="s">
        <v>3899</v>
      </c>
      <c r="J13" s="19" t="s">
        <v>87</v>
      </c>
      <c r="K13" s="19" t="s">
        <v>87</v>
      </c>
      <c r="L13" s="19" t="s">
        <v>87</v>
      </c>
      <c r="N13" s="12" t="s">
        <v>3898</v>
      </c>
      <c r="O13" s="12" t="s">
        <v>3899</v>
      </c>
      <c r="P13" s="19" t="s">
        <v>87</v>
      </c>
      <c r="Q13" s="19" t="s">
        <v>87</v>
      </c>
      <c r="R13" s="19" t="s">
        <v>87</v>
      </c>
      <c r="T13" s="12" t="s">
        <v>3898</v>
      </c>
      <c r="U13" s="12" t="s">
        <v>3899</v>
      </c>
      <c r="V13" s="18">
        <v>12101122</v>
      </c>
      <c r="W13" s="18">
        <v>7325443</v>
      </c>
      <c r="X13" s="18">
        <v>6578714</v>
      </c>
      <c r="Z13" s="12" t="s">
        <v>3898</v>
      </c>
      <c r="AA13" s="12" t="s">
        <v>3899</v>
      </c>
      <c r="AB13" s="18">
        <v>1335865</v>
      </c>
      <c r="AC13" s="18">
        <v>1126885</v>
      </c>
      <c r="AD13" s="18">
        <v>584721</v>
      </c>
      <c r="AF13" s="12" t="s">
        <v>3898</v>
      </c>
      <c r="AG13" s="12" t="s">
        <v>3899</v>
      </c>
      <c r="AH13" s="18">
        <v>2662451</v>
      </c>
      <c r="AI13" s="19" t="s">
        <v>87</v>
      </c>
      <c r="AJ13" s="19" t="s">
        <v>87</v>
      </c>
      <c r="AL13" s="12" t="s">
        <v>3898</v>
      </c>
      <c r="AM13" s="12" t="s">
        <v>3899</v>
      </c>
      <c r="AN13" s="19" t="s">
        <v>87</v>
      </c>
      <c r="AO13" s="19" t="s">
        <v>87</v>
      </c>
      <c r="AP13" s="19" t="s">
        <v>87</v>
      </c>
      <c r="AR13" s="12" t="s">
        <v>3898</v>
      </c>
      <c r="AS13" s="12" t="s">
        <v>3899</v>
      </c>
      <c r="AT13" s="18">
        <v>0</v>
      </c>
      <c r="AU13" s="18">
        <v>0</v>
      </c>
      <c r="AV13" s="18">
        <v>0</v>
      </c>
      <c r="AX13" s="12" t="s">
        <v>3898</v>
      </c>
      <c r="AY13" s="12" t="s">
        <v>3899</v>
      </c>
      <c r="AZ13" s="19" t="s">
        <v>87</v>
      </c>
      <c r="BA13" s="19" t="s">
        <v>87</v>
      </c>
      <c r="BB13" s="19" t="s">
        <v>87</v>
      </c>
      <c r="BI13" s="12" t="s">
        <v>3898</v>
      </c>
      <c r="BJ13" s="12" t="s">
        <v>3899</v>
      </c>
      <c r="BK13" s="18">
        <v>220000</v>
      </c>
      <c r="BL13" s="18">
        <v>108000</v>
      </c>
      <c r="BM13" s="18">
        <v>81000</v>
      </c>
      <c r="BO13" s="12" t="s">
        <v>3898</v>
      </c>
      <c r="BP13" s="12" t="s">
        <v>3899</v>
      </c>
      <c r="BQ13" s="18">
        <v>0</v>
      </c>
      <c r="BR13" s="18">
        <v>0</v>
      </c>
      <c r="BS13" s="18">
        <v>0</v>
      </c>
      <c r="BU13" s="12" t="s">
        <v>3898</v>
      </c>
      <c r="BV13" s="12" t="s">
        <v>3899</v>
      </c>
      <c r="BW13" s="19" t="s">
        <v>87</v>
      </c>
      <c r="BX13" s="18">
        <v>309174</v>
      </c>
      <c r="BY13" s="19" t="s">
        <v>87</v>
      </c>
      <c r="CA13" s="12" t="s">
        <v>3898</v>
      </c>
      <c r="CB13" s="12" t="s">
        <v>3899</v>
      </c>
      <c r="CC13" s="18">
        <v>0</v>
      </c>
      <c r="CD13" s="18">
        <v>0</v>
      </c>
      <c r="CE13" s="18">
        <v>0</v>
      </c>
      <c r="CG13" s="12" t="s">
        <v>3898</v>
      </c>
      <c r="CH13" s="12" t="s">
        <v>3899</v>
      </c>
      <c r="CI13" s="18">
        <v>100000</v>
      </c>
      <c r="CJ13" s="18">
        <v>80000</v>
      </c>
      <c r="CK13" s="18">
        <v>647300</v>
      </c>
      <c r="CM13" s="12" t="s">
        <v>3898</v>
      </c>
      <c r="CN13" s="12" t="s">
        <v>3899</v>
      </c>
      <c r="CO13" s="18">
        <v>0</v>
      </c>
      <c r="CP13" s="18">
        <v>0</v>
      </c>
      <c r="CQ13" s="18">
        <v>0</v>
      </c>
      <c r="CS13" s="12" t="s">
        <v>3898</v>
      </c>
      <c r="CT13" s="12" t="s">
        <v>3899</v>
      </c>
      <c r="CU13" s="18">
        <v>908932</v>
      </c>
      <c r="CV13" s="18">
        <v>839757</v>
      </c>
      <c r="CW13" s="18">
        <v>3223</v>
      </c>
      <c r="CY13" s="12" t="s">
        <v>3898</v>
      </c>
      <c r="CZ13" s="12" t="s">
        <v>3899</v>
      </c>
      <c r="DA13" s="18">
        <v>0</v>
      </c>
      <c r="DB13" s="19" t="s">
        <v>87</v>
      </c>
      <c r="DC13" s="19" t="s">
        <v>87</v>
      </c>
      <c r="DE13" s="12" t="s">
        <v>3898</v>
      </c>
      <c r="DF13" s="12" t="s">
        <v>3899</v>
      </c>
      <c r="DG13" s="18">
        <v>0</v>
      </c>
      <c r="DH13" s="18">
        <v>0</v>
      </c>
      <c r="DI13" s="18">
        <v>0</v>
      </c>
      <c r="DK13" s="12" t="s">
        <v>3898</v>
      </c>
      <c r="DL13" s="12" t="s">
        <v>3899</v>
      </c>
      <c r="DM13" s="19" t="s">
        <v>87</v>
      </c>
      <c r="DN13" s="19" t="s">
        <v>87</v>
      </c>
      <c r="DO13" s="18">
        <v>0</v>
      </c>
      <c r="DQ13" s="12" t="s">
        <v>3898</v>
      </c>
      <c r="DR13" s="12" t="s">
        <v>3899</v>
      </c>
      <c r="DS13" s="19" t="s">
        <v>87</v>
      </c>
      <c r="DT13" s="19" t="s">
        <v>87</v>
      </c>
      <c r="DU13" s="19" t="s">
        <v>87</v>
      </c>
      <c r="DW13" s="12" t="s">
        <v>3898</v>
      </c>
      <c r="DX13" s="12" t="s">
        <v>3899</v>
      </c>
      <c r="DY13" s="18">
        <v>0</v>
      </c>
      <c r="DZ13" s="18">
        <v>6227</v>
      </c>
      <c r="EA13" s="18">
        <v>724</v>
      </c>
      <c r="EC13" s="12" t="s">
        <v>3898</v>
      </c>
      <c r="ED13" s="12" t="s">
        <v>3899</v>
      </c>
      <c r="EE13" s="18">
        <v>1126961</v>
      </c>
      <c r="EF13" s="19" t="s">
        <v>87</v>
      </c>
      <c r="EG13" s="19" t="s">
        <v>87</v>
      </c>
      <c r="EI13" s="12" t="s">
        <v>3898</v>
      </c>
      <c r="EJ13" s="12" t="s">
        <v>3899</v>
      </c>
      <c r="EK13" s="18">
        <v>0</v>
      </c>
      <c r="EL13" s="18">
        <v>0</v>
      </c>
      <c r="EM13" s="19" t="s">
        <v>87</v>
      </c>
      <c r="EO13" s="12" t="s">
        <v>3898</v>
      </c>
      <c r="EP13" s="12" t="s">
        <v>3899</v>
      </c>
      <c r="EQ13" s="18">
        <v>0</v>
      </c>
      <c r="ER13" s="18">
        <v>0</v>
      </c>
      <c r="ES13" s="18">
        <v>0</v>
      </c>
      <c r="EU13" s="12" t="s">
        <v>3898</v>
      </c>
      <c r="EV13" s="12" t="s">
        <v>3899</v>
      </c>
      <c r="EW13" s="18">
        <v>0</v>
      </c>
      <c r="EX13" s="18">
        <v>0</v>
      </c>
      <c r="EY13" s="18">
        <v>0</v>
      </c>
      <c r="FA13" s="12" t="s">
        <v>3898</v>
      </c>
      <c r="FB13" s="12" t="s">
        <v>3899</v>
      </c>
      <c r="FC13" s="19" t="s">
        <v>87</v>
      </c>
      <c r="FD13" s="19" t="s">
        <v>87</v>
      </c>
      <c r="FE13" s="18">
        <v>1965426</v>
      </c>
      <c r="FG13" s="12" t="s">
        <v>3898</v>
      </c>
      <c r="FH13" s="12" t="s">
        <v>3899</v>
      </c>
      <c r="FI13" s="18">
        <v>126649</v>
      </c>
      <c r="FJ13" s="19" t="s">
        <v>87</v>
      </c>
      <c r="FK13" s="18">
        <v>0</v>
      </c>
      <c r="FM13" s="12" t="s">
        <v>3898</v>
      </c>
      <c r="FN13" s="12" t="s">
        <v>3899</v>
      </c>
      <c r="FO13" s="18">
        <v>0</v>
      </c>
      <c r="FP13" s="18">
        <v>0</v>
      </c>
      <c r="FQ13" s="18">
        <v>0</v>
      </c>
      <c r="FS13" s="12" t="s">
        <v>3898</v>
      </c>
      <c r="FT13" s="12" t="s">
        <v>3899</v>
      </c>
      <c r="FU13" s="18">
        <v>0</v>
      </c>
      <c r="FV13" s="18">
        <v>0</v>
      </c>
      <c r="FW13" s="18">
        <v>0</v>
      </c>
      <c r="FY13" s="12" t="s">
        <v>3898</v>
      </c>
      <c r="FZ13" s="12" t="s">
        <v>3899</v>
      </c>
      <c r="GA13" s="18">
        <v>9794485</v>
      </c>
      <c r="GB13" s="18">
        <v>8285089</v>
      </c>
      <c r="GC13" s="18">
        <v>25851039</v>
      </c>
      <c r="GE13" s="12" t="s">
        <v>3898</v>
      </c>
      <c r="GF13" s="12" t="s">
        <v>3899</v>
      </c>
      <c r="GG13" s="18">
        <v>9922485</v>
      </c>
      <c r="GH13" s="18">
        <v>8292312</v>
      </c>
      <c r="GI13" s="18">
        <v>27816465</v>
      </c>
      <c r="GK13" s="12" t="s">
        <v>3898</v>
      </c>
      <c r="GL13" s="12" t="s">
        <v>3899</v>
      </c>
      <c r="GM13" s="18">
        <v>0</v>
      </c>
      <c r="GN13" s="18">
        <v>0</v>
      </c>
      <c r="GO13" s="18">
        <v>0</v>
      </c>
      <c r="GQ13" s="12" t="s">
        <v>3898</v>
      </c>
      <c r="GR13" s="12" t="s">
        <v>3899</v>
      </c>
      <c r="GS13" s="18">
        <v>0</v>
      </c>
      <c r="GT13" s="18">
        <v>0</v>
      </c>
      <c r="GU13" s="18">
        <v>0</v>
      </c>
      <c r="GW13" s="12" t="s">
        <v>3898</v>
      </c>
      <c r="GX13" s="12" t="s">
        <v>3899</v>
      </c>
      <c r="GY13" s="19" t="s">
        <v>87</v>
      </c>
      <c r="GZ13" s="19" t="s">
        <v>87</v>
      </c>
      <c r="HA13" s="19" t="s">
        <v>87</v>
      </c>
    </row>
    <row r="14" spans="1:209" x14ac:dyDescent="0.25">
      <c r="B14" s="12" t="s">
        <v>3900</v>
      </c>
      <c r="C14" s="12" t="s">
        <v>3901</v>
      </c>
      <c r="D14" s="19" t="s">
        <v>87</v>
      </c>
      <c r="E14" s="19" t="s">
        <v>87</v>
      </c>
      <c r="F14" s="19" t="s">
        <v>87</v>
      </c>
      <c r="H14" s="12" t="s">
        <v>3900</v>
      </c>
      <c r="I14" s="12" t="s">
        <v>3901</v>
      </c>
      <c r="J14" s="18">
        <v>8570978</v>
      </c>
      <c r="K14" s="19" t="s">
        <v>87</v>
      </c>
      <c r="L14" s="19" t="s">
        <v>87</v>
      </c>
      <c r="N14" s="12" t="s">
        <v>3900</v>
      </c>
      <c r="O14" s="12" t="s">
        <v>3901</v>
      </c>
      <c r="P14" s="18">
        <v>42741000</v>
      </c>
      <c r="Q14" s="18">
        <v>20695000</v>
      </c>
      <c r="R14" s="18">
        <v>26529000</v>
      </c>
      <c r="T14" s="12" t="s">
        <v>3900</v>
      </c>
      <c r="U14" s="12" t="s">
        <v>3901</v>
      </c>
      <c r="V14" s="18">
        <v>919231489</v>
      </c>
      <c r="W14" s="18">
        <v>906047916</v>
      </c>
      <c r="X14" s="18">
        <v>995461065</v>
      </c>
      <c r="Z14" s="12" t="s">
        <v>3900</v>
      </c>
      <c r="AA14" s="12" t="s">
        <v>3901</v>
      </c>
      <c r="AB14" s="18">
        <v>214395723</v>
      </c>
      <c r="AC14" s="18">
        <v>250044500</v>
      </c>
      <c r="AD14" s="18">
        <v>244540686</v>
      </c>
      <c r="AF14" s="12" t="s">
        <v>3900</v>
      </c>
      <c r="AG14" s="12" t="s">
        <v>3901</v>
      </c>
      <c r="AH14" s="18">
        <v>14002458</v>
      </c>
      <c r="AI14" s="18">
        <v>16819346</v>
      </c>
      <c r="AJ14" s="18">
        <v>33701366</v>
      </c>
      <c r="AL14" s="12" t="s">
        <v>3900</v>
      </c>
      <c r="AM14" s="12" t="s">
        <v>3901</v>
      </c>
      <c r="AN14" s="18">
        <v>66700000</v>
      </c>
      <c r="AO14" s="18">
        <v>84788000</v>
      </c>
      <c r="AP14" s="18">
        <v>85875000</v>
      </c>
      <c r="AR14" s="12" t="s">
        <v>3900</v>
      </c>
      <c r="AS14" s="12" t="s">
        <v>3901</v>
      </c>
      <c r="AT14" s="18">
        <v>176583956</v>
      </c>
      <c r="AU14" s="18">
        <v>182043899</v>
      </c>
      <c r="AV14" s="18">
        <v>221363520</v>
      </c>
      <c r="AX14" s="12" t="s">
        <v>3900</v>
      </c>
      <c r="AY14" s="12" t="s">
        <v>3901</v>
      </c>
      <c r="AZ14" s="18">
        <v>156519064</v>
      </c>
      <c r="BA14" s="18">
        <v>157433722</v>
      </c>
      <c r="BB14" s="18">
        <v>229453045</v>
      </c>
      <c r="BI14" s="12" t="s">
        <v>3900</v>
      </c>
      <c r="BJ14" s="12" t="s">
        <v>3901</v>
      </c>
      <c r="BK14" s="18">
        <v>179902000</v>
      </c>
      <c r="BL14" s="18">
        <v>145719000</v>
      </c>
      <c r="BM14" s="18">
        <v>165679000</v>
      </c>
      <c r="BO14" s="12" t="s">
        <v>3900</v>
      </c>
      <c r="BP14" s="12" t="s">
        <v>3901</v>
      </c>
      <c r="BQ14" s="18">
        <v>0</v>
      </c>
      <c r="BR14" s="18">
        <v>0</v>
      </c>
      <c r="BS14" s="18">
        <v>0</v>
      </c>
      <c r="BU14" s="12" t="s">
        <v>3900</v>
      </c>
      <c r="BV14" s="12" t="s">
        <v>3901</v>
      </c>
      <c r="BW14" s="19" t="s">
        <v>87</v>
      </c>
      <c r="BX14" s="18">
        <v>150534731</v>
      </c>
      <c r="BY14" s="19" t="s">
        <v>87</v>
      </c>
      <c r="CA14" s="12" t="s">
        <v>3900</v>
      </c>
      <c r="CB14" s="12" t="s">
        <v>3901</v>
      </c>
      <c r="CC14" s="18">
        <v>11448020</v>
      </c>
      <c r="CD14" s="18">
        <v>14019550</v>
      </c>
      <c r="CE14" s="18">
        <v>10724314</v>
      </c>
      <c r="CG14" s="12" t="s">
        <v>3900</v>
      </c>
      <c r="CH14" s="12" t="s">
        <v>3901</v>
      </c>
      <c r="CI14" s="18">
        <v>2351980</v>
      </c>
      <c r="CJ14" s="18">
        <v>2862087</v>
      </c>
      <c r="CK14" s="18">
        <v>2100664</v>
      </c>
      <c r="CM14" s="12" t="s">
        <v>3900</v>
      </c>
      <c r="CN14" s="12" t="s">
        <v>3901</v>
      </c>
      <c r="CO14" s="18">
        <v>0</v>
      </c>
      <c r="CP14" s="19" t="s">
        <v>87</v>
      </c>
      <c r="CQ14" s="18">
        <v>0</v>
      </c>
      <c r="CS14" s="12" t="s">
        <v>3900</v>
      </c>
      <c r="CT14" s="12" t="s">
        <v>3901</v>
      </c>
      <c r="CU14" s="18">
        <v>32003487</v>
      </c>
      <c r="CV14" s="18">
        <v>9101018</v>
      </c>
      <c r="CW14" s="18">
        <v>10572019</v>
      </c>
      <c r="CY14" s="12" t="s">
        <v>3900</v>
      </c>
      <c r="CZ14" s="12" t="s">
        <v>3901</v>
      </c>
      <c r="DA14" s="19" t="s">
        <v>87</v>
      </c>
      <c r="DB14" s="18">
        <v>5869968</v>
      </c>
      <c r="DC14" s="18">
        <v>15023788</v>
      </c>
      <c r="DE14" s="12" t="s">
        <v>3900</v>
      </c>
      <c r="DF14" s="12" t="s">
        <v>3901</v>
      </c>
      <c r="DG14" s="18">
        <v>0</v>
      </c>
      <c r="DH14" s="18">
        <v>0</v>
      </c>
      <c r="DI14" s="18">
        <v>0</v>
      </c>
      <c r="DK14" s="12" t="s">
        <v>3900</v>
      </c>
      <c r="DL14" s="12" t="s">
        <v>3901</v>
      </c>
      <c r="DM14" s="18">
        <v>11082599</v>
      </c>
      <c r="DN14" s="18">
        <v>12412026</v>
      </c>
      <c r="DO14" s="18">
        <v>9574988</v>
      </c>
      <c r="DQ14" s="12" t="s">
        <v>3900</v>
      </c>
      <c r="DR14" s="12" t="s">
        <v>3901</v>
      </c>
      <c r="DS14" s="18">
        <v>9510023</v>
      </c>
      <c r="DT14" s="18">
        <v>9687876</v>
      </c>
      <c r="DU14" s="18">
        <v>7524668</v>
      </c>
      <c r="DW14" s="12" t="s">
        <v>3900</v>
      </c>
      <c r="DX14" s="12" t="s">
        <v>3901</v>
      </c>
      <c r="DY14" s="19" t="s">
        <v>87</v>
      </c>
      <c r="DZ14" s="18">
        <v>1905989</v>
      </c>
      <c r="EA14" s="18">
        <v>12140495</v>
      </c>
      <c r="EC14" s="12" t="s">
        <v>3900</v>
      </c>
      <c r="ED14" s="12" t="s">
        <v>3901</v>
      </c>
      <c r="EE14" s="18">
        <v>10356140</v>
      </c>
      <c r="EF14" s="18">
        <v>9158009</v>
      </c>
      <c r="EG14" s="18">
        <v>10456630</v>
      </c>
      <c r="EI14" s="12" t="s">
        <v>3900</v>
      </c>
      <c r="EJ14" s="12" t="s">
        <v>3901</v>
      </c>
      <c r="EK14" s="19" t="s">
        <v>87</v>
      </c>
      <c r="EL14" s="19" t="s">
        <v>87</v>
      </c>
      <c r="EM14" s="18">
        <v>721286</v>
      </c>
      <c r="EO14" s="12" t="s">
        <v>3900</v>
      </c>
      <c r="EP14" s="12" t="s">
        <v>3901</v>
      </c>
      <c r="EQ14" s="18">
        <v>0</v>
      </c>
      <c r="ER14" s="18">
        <v>0</v>
      </c>
      <c r="ES14" s="18">
        <v>0</v>
      </c>
      <c r="EU14" s="12" t="s">
        <v>3900</v>
      </c>
      <c r="EV14" s="12" t="s">
        <v>3901</v>
      </c>
      <c r="EW14" s="18">
        <v>0</v>
      </c>
      <c r="EX14" s="18">
        <v>0</v>
      </c>
      <c r="EY14" s="18">
        <v>0</v>
      </c>
      <c r="FA14" s="12" t="s">
        <v>3900</v>
      </c>
      <c r="FB14" s="12" t="s">
        <v>3901</v>
      </c>
      <c r="FC14" s="18">
        <v>5896217</v>
      </c>
      <c r="FD14" s="18">
        <v>6791138</v>
      </c>
      <c r="FE14" s="18">
        <v>7619009</v>
      </c>
      <c r="FG14" s="12" t="s">
        <v>3900</v>
      </c>
      <c r="FH14" s="12" t="s">
        <v>3901</v>
      </c>
      <c r="FI14" s="18">
        <v>3747316</v>
      </c>
      <c r="FJ14" s="18">
        <v>3320575</v>
      </c>
      <c r="FK14" s="18">
        <v>3216075</v>
      </c>
      <c r="FM14" s="12" t="s">
        <v>3900</v>
      </c>
      <c r="FN14" s="12" t="s">
        <v>3901</v>
      </c>
      <c r="FO14" s="19" t="s">
        <v>87</v>
      </c>
      <c r="FP14" s="19" t="s">
        <v>87</v>
      </c>
      <c r="FQ14" s="19" t="s">
        <v>87</v>
      </c>
      <c r="FS14" s="12" t="s">
        <v>3900</v>
      </c>
      <c r="FT14" s="12" t="s">
        <v>3901</v>
      </c>
      <c r="FU14" s="19" t="s">
        <v>87</v>
      </c>
      <c r="FV14" s="19" t="s">
        <v>87</v>
      </c>
      <c r="FW14" s="19" t="s">
        <v>87</v>
      </c>
      <c r="FY14" s="12" t="s">
        <v>3900</v>
      </c>
      <c r="FZ14" s="12" t="s">
        <v>3901</v>
      </c>
      <c r="GA14" s="18">
        <v>964062712</v>
      </c>
      <c r="GB14" s="18">
        <v>947825262</v>
      </c>
      <c r="GC14" s="18">
        <v>1111877454</v>
      </c>
      <c r="GE14" s="12" t="s">
        <v>3900</v>
      </c>
      <c r="GF14" s="12" t="s">
        <v>3901</v>
      </c>
      <c r="GG14" s="18">
        <v>973706245</v>
      </c>
      <c r="GH14" s="18">
        <v>957936975</v>
      </c>
      <c r="GI14" s="18">
        <v>1122712539</v>
      </c>
      <c r="GK14" s="12" t="s">
        <v>3900</v>
      </c>
      <c r="GL14" s="12" t="s">
        <v>3901</v>
      </c>
      <c r="GM14" s="18">
        <v>0</v>
      </c>
      <c r="GN14" s="18">
        <v>0</v>
      </c>
      <c r="GO14" s="18">
        <v>0</v>
      </c>
      <c r="GQ14" s="12" t="s">
        <v>3900</v>
      </c>
      <c r="GR14" s="12" t="s">
        <v>3901</v>
      </c>
      <c r="GS14" s="18">
        <v>100084442</v>
      </c>
      <c r="GT14" s="18">
        <v>131834276</v>
      </c>
      <c r="GU14" s="19" t="s">
        <v>87</v>
      </c>
      <c r="GW14" s="12" t="s">
        <v>3900</v>
      </c>
      <c r="GX14" s="12" t="s">
        <v>3901</v>
      </c>
      <c r="GY14" s="19" t="s">
        <v>87</v>
      </c>
      <c r="GZ14" s="19" t="s">
        <v>87</v>
      </c>
      <c r="HA14" s="19" t="s">
        <v>87</v>
      </c>
    </row>
    <row r="15" spans="1:209" x14ac:dyDescent="0.25">
      <c r="B15" s="12" t="s">
        <v>3902</v>
      </c>
      <c r="C15" s="12" t="s">
        <v>3903</v>
      </c>
      <c r="D15" s="19" t="s">
        <v>87</v>
      </c>
      <c r="E15" s="18">
        <v>0</v>
      </c>
      <c r="F15" s="18">
        <v>0</v>
      </c>
      <c r="H15" s="12" t="s">
        <v>3902</v>
      </c>
      <c r="I15" s="12" t="s">
        <v>3903</v>
      </c>
      <c r="J15" s="19" t="s">
        <v>87</v>
      </c>
      <c r="K15" s="19" t="s">
        <v>87</v>
      </c>
      <c r="L15" s="19" t="s">
        <v>87</v>
      </c>
      <c r="N15" s="12" t="s">
        <v>3902</v>
      </c>
      <c r="O15" s="12" t="s">
        <v>3903</v>
      </c>
      <c r="P15" s="19" t="s">
        <v>87</v>
      </c>
      <c r="Q15" s="19" t="s">
        <v>87</v>
      </c>
      <c r="R15" s="19" t="s">
        <v>87</v>
      </c>
      <c r="T15" s="12" t="s">
        <v>3902</v>
      </c>
      <c r="U15" s="12" t="s">
        <v>3903</v>
      </c>
      <c r="V15" s="18">
        <v>0</v>
      </c>
      <c r="W15" s="18">
        <v>0</v>
      </c>
      <c r="X15" s="18">
        <v>0</v>
      </c>
      <c r="Z15" s="12" t="s">
        <v>3902</v>
      </c>
      <c r="AA15" s="12" t="s">
        <v>3903</v>
      </c>
      <c r="AB15" s="19" t="s">
        <v>87</v>
      </c>
      <c r="AC15" s="19" t="s">
        <v>87</v>
      </c>
      <c r="AD15" s="18">
        <v>214844</v>
      </c>
      <c r="AF15" s="12" t="s">
        <v>3902</v>
      </c>
      <c r="AG15" s="12" t="s">
        <v>3903</v>
      </c>
      <c r="AH15" s="18">
        <v>2493731</v>
      </c>
      <c r="AI15" s="18">
        <v>3030676</v>
      </c>
      <c r="AJ15" s="18">
        <v>2954995</v>
      </c>
      <c r="AL15" s="12" t="s">
        <v>3902</v>
      </c>
      <c r="AM15" s="12" t="s">
        <v>3903</v>
      </c>
      <c r="AN15" s="19" t="s">
        <v>87</v>
      </c>
      <c r="AO15" s="19" t="s">
        <v>87</v>
      </c>
      <c r="AP15" s="19" t="s">
        <v>87</v>
      </c>
      <c r="AR15" s="12" t="s">
        <v>3902</v>
      </c>
      <c r="AS15" s="12" t="s">
        <v>3903</v>
      </c>
      <c r="AT15" s="18">
        <v>1676311</v>
      </c>
      <c r="AU15" s="18">
        <v>1227710</v>
      </c>
      <c r="AV15" s="18">
        <v>2666130</v>
      </c>
      <c r="AX15" s="12" t="s">
        <v>3902</v>
      </c>
      <c r="AY15" s="12" t="s">
        <v>3903</v>
      </c>
      <c r="AZ15" s="18">
        <v>0</v>
      </c>
      <c r="BA15" s="18">
        <v>0</v>
      </c>
      <c r="BB15" s="18">
        <v>0</v>
      </c>
      <c r="BI15" s="12" t="s">
        <v>3902</v>
      </c>
      <c r="BJ15" s="12" t="s">
        <v>3903</v>
      </c>
      <c r="BK15" s="18">
        <v>0</v>
      </c>
      <c r="BL15" s="18">
        <v>0</v>
      </c>
      <c r="BM15" s="18">
        <v>0</v>
      </c>
      <c r="BO15" s="12" t="s">
        <v>3902</v>
      </c>
      <c r="BP15" s="12" t="s">
        <v>3903</v>
      </c>
      <c r="BQ15" s="18">
        <v>0</v>
      </c>
      <c r="BR15" s="18">
        <v>0</v>
      </c>
      <c r="BS15" s="18">
        <v>0</v>
      </c>
      <c r="BU15" s="12" t="s">
        <v>3902</v>
      </c>
      <c r="BV15" s="12" t="s">
        <v>3903</v>
      </c>
      <c r="BW15" s="18">
        <v>0</v>
      </c>
      <c r="BX15" s="18">
        <v>0</v>
      </c>
      <c r="BY15" s="18">
        <v>0</v>
      </c>
      <c r="CA15" s="12" t="s">
        <v>3902</v>
      </c>
      <c r="CB15" s="12" t="s">
        <v>3903</v>
      </c>
      <c r="CC15" s="18">
        <v>0</v>
      </c>
      <c r="CD15" s="18">
        <v>0</v>
      </c>
      <c r="CE15" s="18">
        <v>0</v>
      </c>
      <c r="CG15" s="12" t="s">
        <v>3902</v>
      </c>
      <c r="CH15" s="12" t="s">
        <v>3903</v>
      </c>
      <c r="CI15" s="18">
        <v>0</v>
      </c>
      <c r="CJ15" s="18">
        <v>0</v>
      </c>
      <c r="CK15" s="18">
        <v>110000</v>
      </c>
      <c r="CM15" s="12" t="s">
        <v>3902</v>
      </c>
      <c r="CN15" s="12" t="s">
        <v>3903</v>
      </c>
      <c r="CO15" s="19" t="s">
        <v>87</v>
      </c>
      <c r="CP15" s="19" t="s">
        <v>87</v>
      </c>
      <c r="CQ15" s="19" t="s">
        <v>87</v>
      </c>
      <c r="CS15" s="12" t="s">
        <v>3902</v>
      </c>
      <c r="CT15" s="12" t="s">
        <v>3903</v>
      </c>
      <c r="CU15" s="18">
        <v>0</v>
      </c>
      <c r="CV15" s="18">
        <v>0</v>
      </c>
      <c r="CW15" s="18">
        <v>0</v>
      </c>
      <c r="CY15" s="12" t="s">
        <v>3902</v>
      </c>
      <c r="CZ15" s="12" t="s">
        <v>3903</v>
      </c>
      <c r="DA15" s="18">
        <v>0</v>
      </c>
      <c r="DB15" s="18">
        <v>0</v>
      </c>
      <c r="DC15" s="18">
        <v>0</v>
      </c>
      <c r="DE15" s="12" t="s">
        <v>3902</v>
      </c>
      <c r="DF15" s="12" t="s">
        <v>3903</v>
      </c>
      <c r="DG15" s="18">
        <v>0</v>
      </c>
      <c r="DH15" s="18">
        <v>0</v>
      </c>
      <c r="DI15" s="18">
        <v>0</v>
      </c>
      <c r="DK15" s="12" t="s">
        <v>3902</v>
      </c>
      <c r="DL15" s="12" t="s">
        <v>3903</v>
      </c>
      <c r="DM15" s="19" t="s">
        <v>87</v>
      </c>
      <c r="DN15" s="18">
        <v>188667</v>
      </c>
      <c r="DO15" s="18">
        <v>116830</v>
      </c>
      <c r="DQ15" s="12" t="s">
        <v>3902</v>
      </c>
      <c r="DR15" s="12" t="s">
        <v>3903</v>
      </c>
      <c r="DS15" s="18">
        <v>0</v>
      </c>
      <c r="DT15" s="18">
        <v>0</v>
      </c>
      <c r="DU15" s="18">
        <v>0</v>
      </c>
      <c r="DW15" s="12" t="s">
        <v>3902</v>
      </c>
      <c r="DX15" s="12" t="s">
        <v>3903</v>
      </c>
      <c r="DY15" s="18">
        <v>49033</v>
      </c>
      <c r="DZ15" s="18">
        <v>67887</v>
      </c>
      <c r="EA15" s="18">
        <v>76025</v>
      </c>
      <c r="EC15" s="12" t="s">
        <v>3902</v>
      </c>
      <c r="ED15" s="12" t="s">
        <v>3903</v>
      </c>
      <c r="EE15" s="18">
        <v>1155918</v>
      </c>
      <c r="EF15" s="18">
        <v>3284199</v>
      </c>
      <c r="EG15" s="18">
        <v>3140887</v>
      </c>
      <c r="EI15" s="12" t="s">
        <v>3902</v>
      </c>
      <c r="EJ15" s="12" t="s">
        <v>3903</v>
      </c>
      <c r="EK15" s="18">
        <v>0</v>
      </c>
      <c r="EL15" s="18">
        <v>0</v>
      </c>
      <c r="EM15" s="19" t="s">
        <v>87</v>
      </c>
      <c r="EO15" s="12" t="s">
        <v>3902</v>
      </c>
      <c r="EP15" s="12" t="s">
        <v>3903</v>
      </c>
      <c r="EQ15" s="18">
        <v>0</v>
      </c>
      <c r="ER15" s="18">
        <v>0</v>
      </c>
      <c r="ES15" s="18">
        <v>0</v>
      </c>
      <c r="EU15" s="12" t="s">
        <v>3902</v>
      </c>
      <c r="EV15" s="12" t="s">
        <v>3903</v>
      </c>
      <c r="EW15" s="18">
        <v>0</v>
      </c>
      <c r="EX15" s="19" t="s">
        <v>87</v>
      </c>
      <c r="EY15" s="19" t="s">
        <v>87</v>
      </c>
      <c r="FA15" s="12" t="s">
        <v>3902</v>
      </c>
      <c r="FB15" s="12" t="s">
        <v>3903</v>
      </c>
      <c r="FC15" s="18">
        <v>78728</v>
      </c>
      <c r="FD15" s="19" t="s">
        <v>87</v>
      </c>
      <c r="FE15" s="19" t="s">
        <v>87</v>
      </c>
      <c r="FG15" s="12" t="s">
        <v>3902</v>
      </c>
      <c r="FH15" s="12" t="s">
        <v>3903</v>
      </c>
      <c r="FI15" s="18">
        <v>2420493</v>
      </c>
      <c r="FJ15" s="18">
        <v>2540587</v>
      </c>
      <c r="FK15" s="18">
        <v>2632841</v>
      </c>
      <c r="FM15" s="12" t="s">
        <v>3902</v>
      </c>
      <c r="FN15" s="12" t="s">
        <v>3903</v>
      </c>
      <c r="FO15" s="18">
        <v>0</v>
      </c>
      <c r="FP15" s="18">
        <v>0</v>
      </c>
      <c r="FQ15" s="18">
        <v>0</v>
      </c>
      <c r="FS15" s="12" t="s">
        <v>3902</v>
      </c>
      <c r="FT15" s="12" t="s">
        <v>3903</v>
      </c>
      <c r="FU15" s="19" t="s">
        <v>87</v>
      </c>
      <c r="FV15" s="19" t="s">
        <v>87</v>
      </c>
      <c r="FW15" s="19" t="s">
        <v>87</v>
      </c>
      <c r="FY15" s="12" t="s">
        <v>3902</v>
      </c>
      <c r="FZ15" s="12" t="s">
        <v>3903</v>
      </c>
      <c r="GA15" s="18">
        <v>10641031</v>
      </c>
      <c r="GB15" s="18">
        <v>13160001</v>
      </c>
      <c r="GC15" s="18">
        <v>15422618</v>
      </c>
      <c r="GE15" s="12" t="s">
        <v>3902</v>
      </c>
      <c r="GF15" s="12" t="s">
        <v>3903</v>
      </c>
      <c r="GG15" s="18">
        <v>13140252</v>
      </c>
      <c r="GH15" s="18">
        <v>15770001</v>
      </c>
      <c r="GI15" s="18">
        <v>18222618</v>
      </c>
      <c r="GK15" s="12" t="s">
        <v>3902</v>
      </c>
      <c r="GL15" s="12" t="s">
        <v>3903</v>
      </c>
      <c r="GM15" s="18">
        <v>0</v>
      </c>
      <c r="GN15" s="18">
        <v>0</v>
      </c>
      <c r="GO15" s="18">
        <v>0</v>
      </c>
      <c r="GQ15" s="12" t="s">
        <v>3902</v>
      </c>
      <c r="GR15" s="12" t="s">
        <v>3903</v>
      </c>
      <c r="GS15" s="18">
        <v>0</v>
      </c>
      <c r="GT15" s="18">
        <v>0</v>
      </c>
      <c r="GU15" s="19" t="s">
        <v>87</v>
      </c>
      <c r="GW15" s="12" t="s">
        <v>3902</v>
      </c>
      <c r="GX15" s="12" t="s">
        <v>3903</v>
      </c>
      <c r="GY15" s="19" t="s">
        <v>87</v>
      </c>
      <c r="GZ15" s="19" t="s">
        <v>87</v>
      </c>
      <c r="HA15" s="19" t="s">
        <v>87</v>
      </c>
    </row>
    <row r="16" spans="1:209" x14ac:dyDescent="0.25">
      <c r="B16" s="12" t="s">
        <v>3904</v>
      </c>
      <c r="C16" s="12" t="s">
        <v>3905</v>
      </c>
      <c r="D16" s="18">
        <v>18814993</v>
      </c>
      <c r="E16" s="18">
        <v>12472871</v>
      </c>
      <c r="F16" s="18">
        <v>11112294</v>
      </c>
      <c r="H16" s="12" t="s">
        <v>3904</v>
      </c>
      <c r="I16" s="12" t="s">
        <v>3905</v>
      </c>
      <c r="J16" s="18">
        <v>154052682</v>
      </c>
      <c r="K16" s="18">
        <v>162563011</v>
      </c>
      <c r="L16" s="18">
        <v>142385838</v>
      </c>
      <c r="N16" s="12" t="s">
        <v>3904</v>
      </c>
      <c r="O16" s="12" t="s">
        <v>3905</v>
      </c>
      <c r="P16" s="18">
        <v>78600000</v>
      </c>
      <c r="Q16" s="18">
        <v>75898000</v>
      </c>
      <c r="R16" s="18">
        <v>68358000</v>
      </c>
      <c r="T16" s="12" t="s">
        <v>3904</v>
      </c>
      <c r="U16" s="12" t="s">
        <v>3905</v>
      </c>
      <c r="V16" s="18">
        <v>330132787</v>
      </c>
      <c r="W16" s="18">
        <v>315894383</v>
      </c>
      <c r="X16" s="18">
        <v>588167235</v>
      </c>
      <c r="Z16" s="12" t="s">
        <v>3904</v>
      </c>
      <c r="AA16" s="12" t="s">
        <v>3905</v>
      </c>
      <c r="AB16" s="18">
        <v>131261427</v>
      </c>
      <c r="AC16" s="18">
        <v>109829584</v>
      </c>
      <c r="AD16" s="18">
        <v>124935585</v>
      </c>
      <c r="AF16" s="12" t="s">
        <v>3904</v>
      </c>
      <c r="AG16" s="12" t="s">
        <v>3905</v>
      </c>
      <c r="AH16" s="18">
        <v>79034485</v>
      </c>
      <c r="AI16" s="18">
        <v>82796705</v>
      </c>
      <c r="AJ16" s="18">
        <v>88934873</v>
      </c>
      <c r="AL16" s="12" t="s">
        <v>3904</v>
      </c>
      <c r="AM16" s="12" t="s">
        <v>3905</v>
      </c>
      <c r="AN16" s="18">
        <v>20942000</v>
      </c>
      <c r="AO16" s="18">
        <v>24536000</v>
      </c>
      <c r="AP16" s="18">
        <v>21429000</v>
      </c>
      <c r="AR16" s="12" t="s">
        <v>3904</v>
      </c>
      <c r="AS16" s="12" t="s">
        <v>3905</v>
      </c>
      <c r="AT16" s="18">
        <v>18400125</v>
      </c>
      <c r="AU16" s="18">
        <v>11618774</v>
      </c>
      <c r="AV16" s="18">
        <v>13380730</v>
      </c>
      <c r="AX16" s="12" t="s">
        <v>3904</v>
      </c>
      <c r="AY16" s="12" t="s">
        <v>3905</v>
      </c>
      <c r="AZ16" s="18">
        <v>109767921</v>
      </c>
      <c r="BA16" s="18">
        <v>79629380</v>
      </c>
      <c r="BB16" s="18">
        <v>96642731</v>
      </c>
      <c r="BI16" s="12" t="s">
        <v>3904</v>
      </c>
      <c r="BJ16" s="12" t="s">
        <v>3905</v>
      </c>
      <c r="BK16" s="18">
        <v>14380000</v>
      </c>
      <c r="BL16" s="18">
        <v>9005000</v>
      </c>
      <c r="BM16" s="18">
        <v>11798000</v>
      </c>
      <c r="BO16" s="12" t="s">
        <v>3904</v>
      </c>
      <c r="BP16" s="12" t="s">
        <v>3905</v>
      </c>
      <c r="BQ16" s="18">
        <v>0</v>
      </c>
      <c r="BR16" s="18">
        <v>0</v>
      </c>
      <c r="BS16" s="18">
        <v>0</v>
      </c>
      <c r="BU16" s="12" t="s">
        <v>3904</v>
      </c>
      <c r="BV16" s="12" t="s">
        <v>3905</v>
      </c>
      <c r="BW16" s="19" t="s">
        <v>87</v>
      </c>
      <c r="BX16" s="18">
        <v>226330914</v>
      </c>
      <c r="BY16" s="19" t="s">
        <v>87</v>
      </c>
      <c r="CA16" s="12" t="s">
        <v>3904</v>
      </c>
      <c r="CB16" s="12" t="s">
        <v>3905</v>
      </c>
      <c r="CC16" s="19" t="s">
        <v>87</v>
      </c>
      <c r="CD16" s="18">
        <v>16585681</v>
      </c>
      <c r="CE16" s="18">
        <v>20922903</v>
      </c>
      <c r="CG16" s="12" t="s">
        <v>3904</v>
      </c>
      <c r="CH16" s="12" t="s">
        <v>3905</v>
      </c>
      <c r="CI16" s="18">
        <v>1190426</v>
      </c>
      <c r="CJ16" s="18">
        <v>1959582</v>
      </c>
      <c r="CK16" s="18">
        <v>9082904</v>
      </c>
      <c r="CM16" s="12" t="s">
        <v>3904</v>
      </c>
      <c r="CN16" s="12" t="s">
        <v>3905</v>
      </c>
      <c r="CO16" s="19" t="s">
        <v>87</v>
      </c>
      <c r="CP16" s="19" t="s">
        <v>87</v>
      </c>
      <c r="CQ16" s="19" t="s">
        <v>87</v>
      </c>
      <c r="CS16" s="12" t="s">
        <v>3904</v>
      </c>
      <c r="CT16" s="12" t="s">
        <v>3905</v>
      </c>
      <c r="CU16" s="18">
        <v>31552173</v>
      </c>
      <c r="CV16" s="18">
        <v>25678333</v>
      </c>
      <c r="CW16" s="18">
        <v>36770910</v>
      </c>
      <c r="CY16" s="12" t="s">
        <v>3904</v>
      </c>
      <c r="CZ16" s="12" t="s">
        <v>3905</v>
      </c>
      <c r="DA16" s="19" t="s">
        <v>87</v>
      </c>
      <c r="DB16" s="19" t="s">
        <v>87</v>
      </c>
      <c r="DC16" s="18">
        <v>9754415</v>
      </c>
      <c r="DE16" s="12" t="s">
        <v>3904</v>
      </c>
      <c r="DF16" s="12" t="s">
        <v>3905</v>
      </c>
      <c r="DG16" s="18">
        <v>0</v>
      </c>
      <c r="DH16" s="18">
        <v>0</v>
      </c>
      <c r="DI16" s="18">
        <v>0</v>
      </c>
      <c r="DK16" s="12" t="s">
        <v>3904</v>
      </c>
      <c r="DL16" s="12" t="s">
        <v>3905</v>
      </c>
      <c r="DM16" s="18">
        <v>8820830</v>
      </c>
      <c r="DN16" s="18">
        <v>3775517</v>
      </c>
      <c r="DO16" s="18">
        <v>12923830</v>
      </c>
      <c r="DQ16" s="12" t="s">
        <v>3904</v>
      </c>
      <c r="DR16" s="12" t="s">
        <v>3905</v>
      </c>
      <c r="DS16" s="18">
        <v>13817259</v>
      </c>
      <c r="DT16" s="19" t="s">
        <v>87</v>
      </c>
      <c r="DU16" s="19" t="s">
        <v>87</v>
      </c>
      <c r="DW16" s="12" t="s">
        <v>3904</v>
      </c>
      <c r="DX16" s="12" t="s">
        <v>3905</v>
      </c>
      <c r="DY16" s="19" t="s">
        <v>87</v>
      </c>
      <c r="DZ16" s="18">
        <v>24243020</v>
      </c>
      <c r="EA16" s="18">
        <v>29187500</v>
      </c>
      <c r="EC16" s="12" t="s">
        <v>3904</v>
      </c>
      <c r="ED16" s="12" t="s">
        <v>3905</v>
      </c>
      <c r="EE16" s="18">
        <v>81992682</v>
      </c>
      <c r="EF16" s="18">
        <v>87851627</v>
      </c>
      <c r="EG16" s="18">
        <v>109899166</v>
      </c>
      <c r="EI16" s="12" t="s">
        <v>3904</v>
      </c>
      <c r="EJ16" s="12" t="s">
        <v>3905</v>
      </c>
      <c r="EK16" s="19" t="s">
        <v>87</v>
      </c>
      <c r="EL16" s="19" t="s">
        <v>87</v>
      </c>
      <c r="EM16" s="18">
        <v>15085192</v>
      </c>
      <c r="EO16" s="12" t="s">
        <v>3904</v>
      </c>
      <c r="EP16" s="12" t="s">
        <v>3905</v>
      </c>
      <c r="EQ16" s="18">
        <v>1897799</v>
      </c>
      <c r="ER16" s="18">
        <v>1029510</v>
      </c>
      <c r="ES16" s="19" t="s">
        <v>87</v>
      </c>
      <c r="EU16" s="12" t="s">
        <v>3904</v>
      </c>
      <c r="EV16" s="12" t="s">
        <v>3905</v>
      </c>
      <c r="EW16" s="18">
        <v>0</v>
      </c>
      <c r="EX16" s="18">
        <v>0</v>
      </c>
      <c r="EY16" s="18">
        <v>0</v>
      </c>
      <c r="FA16" s="12" t="s">
        <v>3904</v>
      </c>
      <c r="FB16" s="12" t="s">
        <v>3905</v>
      </c>
      <c r="FC16" s="18">
        <v>1580687</v>
      </c>
      <c r="FD16" s="18">
        <v>659600</v>
      </c>
      <c r="FE16" s="18">
        <v>1383654</v>
      </c>
      <c r="FG16" s="12" t="s">
        <v>3904</v>
      </c>
      <c r="FH16" s="12" t="s">
        <v>3905</v>
      </c>
      <c r="FI16" s="18">
        <v>2241027</v>
      </c>
      <c r="FJ16" s="18">
        <v>2186670</v>
      </c>
      <c r="FK16" s="18">
        <v>2010431</v>
      </c>
      <c r="FM16" s="12" t="s">
        <v>3904</v>
      </c>
      <c r="FN16" s="12" t="s">
        <v>3905</v>
      </c>
      <c r="FO16" s="19" t="s">
        <v>87</v>
      </c>
      <c r="FP16" s="19" t="s">
        <v>87</v>
      </c>
      <c r="FQ16" s="19" t="s">
        <v>87</v>
      </c>
      <c r="FS16" s="12" t="s">
        <v>3904</v>
      </c>
      <c r="FT16" s="12" t="s">
        <v>3905</v>
      </c>
      <c r="FU16" s="19" t="s">
        <v>87</v>
      </c>
      <c r="FV16" s="19" t="s">
        <v>87</v>
      </c>
      <c r="FW16" s="19" t="s">
        <v>87</v>
      </c>
      <c r="FY16" s="12" t="s">
        <v>3904</v>
      </c>
      <c r="FZ16" s="12" t="s">
        <v>3905</v>
      </c>
      <c r="GA16" s="18">
        <v>806214416</v>
      </c>
      <c r="GB16" s="18">
        <v>749534924</v>
      </c>
      <c r="GC16" s="18">
        <v>831049732</v>
      </c>
      <c r="GE16" s="12" t="s">
        <v>3904</v>
      </c>
      <c r="GF16" s="12" t="s">
        <v>3905</v>
      </c>
      <c r="GG16" s="18">
        <v>810036129</v>
      </c>
      <c r="GH16" s="18">
        <v>752381194</v>
      </c>
      <c r="GI16" s="18">
        <v>834443817</v>
      </c>
      <c r="GK16" s="12" t="s">
        <v>3904</v>
      </c>
      <c r="GL16" s="12" t="s">
        <v>3905</v>
      </c>
      <c r="GM16" s="18">
        <v>0</v>
      </c>
      <c r="GN16" s="18">
        <v>0</v>
      </c>
      <c r="GO16" s="18">
        <v>0</v>
      </c>
      <c r="GQ16" s="12" t="s">
        <v>3904</v>
      </c>
      <c r="GR16" s="12" t="s">
        <v>3905</v>
      </c>
      <c r="GS16" s="18">
        <v>8558626</v>
      </c>
      <c r="GT16" s="19" t="s">
        <v>87</v>
      </c>
      <c r="GU16" s="19" t="s">
        <v>87</v>
      </c>
      <c r="GW16" s="12" t="s">
        <v>3904</v>
      </c>
      <c r="GX16" s="12" t="s">
        <v>3905</v>
      </c>
      <c r="GY16" s="19" t="s">
        <v>87</v>
      </c>
      <c r="GZ16" s="19" t="s">
        <v>87</v>
      </c>
      <c r="HA16" s="19" t="s">
        <v>87</v>
      </c>
    </row>
    <row r="17" spans="2:209" x14ac:dyDescent="0.25">
      <c r="B17" s="12" t="s">
        <v>3906</v>
      </c>
      <c r="C17" s="12" t="s">
        <v>3907</v>
      </c>
      <c r="D17" s="19" t="s">
        <v>87</v>
      </c>
      <c r="E17" s="19" t="s">
        <v>87</v>
      </c>
      <c r="F17" s="19" t="s">
        <v>87</v>
      </c>
      <c r="H17" s="12" t="s">
        <v>3906</v>
      </c>
      <c r="I17" s="12" t="s">
        <v>3907</v>
      </c>
      <c r="J17" s="18">
        <v>8524410</v>
      </c>
      <c r="K17" s="19" t="s">
        <v>87</v>
      </c>
      <c r="L17" s="19" t="s">
        <v>87</v>
      </c>
      <c r="N17" s="12" t="s">
        <v>3906</v>
      </c>
      <c r="O17" s="12" t="s">
        <v>3907</v>
      </c>
      <c r="P17" s="19" t="s">
        <v>87</v>
      </c>
      <c r="Q17" s="18">
        <v>0</v>
      </c>
      <c r="R17" s="18">
        <v>0</v>
      </c>
      <c r="T17" s="12" t="s">
        <v>3906</v>
      </c>
      <c r="U17" s="12" t="s">
        <v>3907</v>
      </c>
      <c r="V17" s="19" t="s">
        <v>87</v>
      </c>
      <c r="W17" s="18">
        <v>938725</v>
      </c>
      <c r="X17" s="18">
        <v>102570</v>
      </c>
      <c r="Z17" s="12" t="s">
        <v>3906</v>
      </c>
      <c r="AA17" s="12" t="s">
        <v>3907</v>
      </c>
      <c r="AB17" s="18">
        <v>34274884</v>
      </c>
      <c r="AC17" s="18">
        <v>35266402</v>
      </c>
      <c r="AD17" s="18">
        <v>32388249</v>
      </c>
      <c r="AF17" s="12" t="s">
        <v>3906</v>
      </c>
      <c r="AG17" s="12" t="s">
        <v>3907</v>
      </c>
      <c r="AH17" s="18">
        <v>42333802</v>
      </c>
      <c r="AI17" s="18">
        <v>43728764</v>
      </c>
      <c r="AJ17" s="19" t="s">
        <v>87</v>
      </c>
      <c r="AL17" s="12" t="s">
        <v>3906</v>
      </c>
      <c r="AM17" s="12" t="s">
        <v>3907</v>
      </c>
      <c r="AN17" s="19" t="s">
        <v>87</v>
      </c>
      <c r="AO17" s="19" t="s">
        <v>87</v>
      </c>
      <c r="AP17" s="19" t="s">
        <v>87</v>
      </c>
      <c r="AR17" s="12" t="s">
        <v>3906</v>
      </c>
      <c r="AS17" s="12" t="s">
        <v>3907</v>
      </c>
      <c r="AT17" s="18">
        <v>30812327</v>
      </c>
      <c r="AU17" s="18">
        <v>22177545</v>
      </c>
      <c r="AV17" s="18">
        <v>21293352</v>
      </c>
      <c r="AX17" s="12" t="s">
        <v>3906</v>
      </c>
      <c r="AY17" s="12" t="s">
        <v>3907</v>
      </c>
      <c r="AZ17" s="19" t="s">
        <v>87</v>
      </c>
      <c r="BA17" s="19" t="s">
        <v>87</v>
      </c>
      <c r="BB17" s="19" t="s">
        <v>87</v>
      </c>
      <c r="BI17" s="12" t="s">
        <v>3906</v>
      </c>
      <c r="BJ17" s="12" t="s">
        <v>3907</v>
      </c>
      <c r="BK17" s="18">
        <v>7606000</v>
      </c>
      <c r="BL17" s="18">
        <v>4186000</v>
      </c>
      <c r="BM17" s="18">
        <v>8355000</v>
      </c>
      <c r="BO17" s="12" t="s">
        <v>3906</v>
      </c>
      <c r="BP17" s="12" t="s">
        <v>3907</v>
      </c>
      <c r="BQ17" s="18">
        <v>0</v>
      </c>
      <c r="BR17" s="18">
        <v>0</v>
      </c>
      <c r="BS17" s="18">
        <v>0</v>
      </c>
      <c r="BU17" s="12" t="s">
        <v>3906</v>
      </c>
      <c r="BV17" s="12" t="s">
        <v>3907</v>
      </c>
      <c r="BW17" s="19" t="s">
        <v>87</v>
      </c>
      <c r="BX17" s="18">
        <v>68131621</v>
      </c>
      <c r="BY17" s="19" t="s">
        <v>87</v>
      </c>
      <c r="CA17" s="12" t="s">
        <v>3906</v>
      </c>
      <c r="CB17" s="12" t="s">
        <v>3907</v>
      </c>
      <c r="CC17" s="19" t="s">
        <v>87</v>
      </c>
      <c r="CD17" s="19" t="s">
        <v>87</v>
      </c>
      <c r="CE17" s="19" t="s">
        <v>87</v>
      </c>
      <c r="CG17" s="12" t="s">
        <v>3906</v>
      </c>
      <c r="CH17" s="12" t="s">
        <v>3907</v>
      </c>
      <c r="CI17" s="18">
        <v>0</v>
      </c>
      <c r="CJ17" s="18">
        <v>26094</v>
      </c>
      <c r="CK17" s="18">
        <v>15206</v>
      </c>
      <c r="CM17" s="12" t="s">
        <v>3906</v>
      </c>
      <c r="CN17" s="12" t="s">
        <v>3907</v>
      </c>
      <c r="CO17" s="19" t="s">
        <v>87</v>
      </c>
      <c r="CP17" s="18">
        <v>0</v>
      </c>
      <c r="CQ17" s="19" t="s">
        <v>87</v>
      </c>
      <c r="CS17" s="12" t="s">
        <v>3906</v>
      </c>
      <c r="CT17" s="12" t="s">
        <v>3907</v>
      </c>
      <c r="CU17" s="18">
        <v>6836910</v>
      </c>
      <c r="CV17" s="18">
        <v>13058204</v>
      </c>
      <c r="CW17" s="18">
        <v>13413989</v>
      </c>
      <c r="CY17" s="12" t="s">
        <v>3906</v>
      </c>
      <c r="CZ17" s="12" t="s">
        <v>3907</v>
      </c>
      <c r="DA17" s="18">
        <v>0</v>
      </c>
      <c r="DB17" s="18">
        <v>0</v>
      </c>
      <c r="DC17" s="18">
        <v>0</v>
      </c>
      <c r="DE17" s="12" t="s">
        <v>3906</v>
      </c>
      <c r="DF17" s="12" t="s">
        <v>3907</v>
      </c>
      <c r="DG17" s="18">
        <v>0</v>
      </c>
      <c r="DH17" s="18">
        <v>0</v>
      </c>
      <c r="DI17" s="18">
        <v>0</v>
      </c>
      <c r="DK17" s="12" t="s">
        <v>3906</v>
      </c>
      <c r="DL17" s="12" t="s">
        <v>3907</v>
      </c>
      <c r="DM17" s="18">
        <v>3953191</v>
      </c>
      <c r="DN17" s="18">
        <v>2273976</v>
      </c>
      <c r="DO17" s="18">
        <v>2153120</v>
      </c>
      <c r="DQ17" s="12" t="s">
        <v>3906</v>
      </c>
      <c r="DR17" s="12" t="s">
        <v>3907</v>
      </c>
      <c r="DS17" s="19" t="s">
        <v>87</v>
      </c>
      <c r="DT17" s="19" t="s">
        <v>87</v>
      </c>
      <c r="DU17" s="19" t="s">
        <v>87</v>
      </c>
      <c r="DW17" s="12" t="s">
        <v>3906</v>
      </c>
      <c r="DX17" s="12" t="s">
        <v>3907</v>
      </c>
      <c r="DY17" s="19" t="s">
        <v>87</v>
      </c>
      <c r="DZ17" s="18">
        <v>1099919</v>
      </c>
      <c r="EA17" s="18">
        <v>987170</v>
      </c>
      <c r="EC17" s="12" t="s">
        <v>3906</v>
      </c>
      <c r="ED17" s="12" t="s">
        <v>3907</v>
      </c>
      <c r="EE17" s="19" t="s">
        <v>87</v>
      </c>
      <c r="EF17" s="18">
        <v>20791062</v>
      </c>
      <c r="EG17" s="18">
        <v>19067264</v>
      </c>
      <c r="EI17" s="12" t="s">
        <v>3906</v>
      </c>
      <c r="EJ17" s="12" t="s">
        <v>3907</v>
      </c>
      <c r="EK17" s="18">
        <v>0</v>
      </c>
      <c r="EL17" s="18">
        <v>0</v>
      </c>
      <c r="EM17" s="19" t="s">
        <v>87</v>
      </c>
      <c r="EO17" s="12" t="s">
        <v>3906</v>
      </c>
      <c r="EP17" s="12" t="s">
        <v>3907</v>
      </c>
      <c r="EQ17" s="18">
        <v>0</v>
      </c>
      <c r="ER17" s="18">
        <v>0</v>
      </c>
      <c r="ES17" s="18">
        <v>0</v>
      </c>
      <c r="EU17" s="12" t="s">
        <v>3906</v>
      </c>
      <c r="EV17" s="12" t="s">
        <v>3907</v>
      </c>
      <c r="EW17" s="18">
        <v>0</v>
      </c>
      <c r="EX17" s="18">
        <v>0</v>
      </c>
      <c r="EY17" s="18">
        <v>0</v>
      </c>
      <c r="FA17" s="12" t="s">
        <v>3906</v>
      </c>
      <c r="FB17" s="12" t="s">
        <v>3907</v>
      </c>
      <c r="FC17" s="19" t="s">
        <v>87</v>
      </c>
      <c r="FD17" s="19" t="s">
        <v>87</v>
      </c>
      <c r="FE17" s="18">
        <v>0</v>
      </c>
      <c r="FG17" s="12" t="s">
        <v>3906</v>
      </c>
      <c r="FH17" s="12" t="s">
        <v>3907</v>
      </c>
      <c r="FI17" s="18">
        <v>236732</v>
      </c>
      <c r="FJ17" s="19" t="s">
        <v>87</v>
      </c>
      <c r="FK17" s="19" t="s">
        <v>87</v>
      </c>
      <c r="FM17" s="12" t="s">
        <v>3906</v>
      </c>
      <c r="FN17" s="12" t="s">
        <v>3907</v>
      </c>
      <c r="FO17" s="18">
        <v>0</v>
      </c>
      <c r="FP17" s="18">
        <v>0</v>
      </c>
      <c r="FQ17" s="18">
        <v>0</v>
      </c>
      <c r="FS17" s="12" t="s">
        <v>3906</v>
      </c>
      <c r="FT17" s="12" t="s">
        <v>3907</v>
      </c>
      <c r="FU17" s="19" t="s">
        <v>87</v>
      </c>
      <c r="FV17" s="18">
        <v>0</v>
      </c>
      <c r="FW17" s="18">
        <v>0</v>
      </c>
      <c r="FY17" s="12" t="s">
        <v>3906</v>
      </c>
      <c r="FZ17" s="12" t="s">
        <v>3907</v>
      </c>
      <c r="GA17" s="18">
        <v>163595445</v>
      </c>
      <c r="GB17" s="18">
        <v>153220522</v>
      </c>
      <c r="GC17" s="18">
        <v>154705888</v>
      </c>
      <c r="GE17" s="12" t="s">
        <v>3906</v>
      </c>
      <c r="GF17" s="12" t="s">
        <v>3907</v>
      </c>
      <c r="GG17" s="18">
        <v>163955445</v>
      </c>
      <c r="GH17" s="18">
        <v>153270522</v>
      </c>
      <c r="GI17" s="18">
        <v>154785888</v>
      </c>
      <c r="GK17" s="12" t="s">
        <v>3906</v>
      </c>
      <c r="GL17" s="12" t="s">
        <v>3907</v>
      </c>
      <c r="GM17" s="18">
        <v>0</v>
      </c>
      <c r="GN17" s="18">
        <v>0</v>
      </c>
      <c r="GO17" s="18">
        <v>0</v>
      </c>
      <c r="GQ17" s="12" t="s">
        <v>3906</v>
      </c>
      <c r="GR17" s="12" t="s">
        <v>3907</v>
      </c>
      <c r="GS17" s="18">
        <v>0</v>
      </c>
      <c r="GT17" s="19" t="s">
        <v>87</v>
      </c>
      <c r="GU17" s="18">
        <v>0</v>
      </c>
      <c r="GW17" s="12" t="s">
        <v>3906</v>
      </c>
      <c r="GX17" s="12" t="s">
        <v>3907</v>
      </c>
      <c r="GY17" s="19" t="s">
        <v>87</v>
      </c>
      <c r="GZ17" s="19" t="s">
        <v>87</v>
      </c>
      <c r="HA17" s="19" t="s">
        <v>87</v>
      </c>
    </row>
    <row r="18" spans="2:209" x14ac:dyDescent="0.25">
      <c r="B18" s="12" t="s">
        <v>3908</v>
      </c>
      <c r="C18" s="12" t="s">
        <v>3909</v>
      </c>
      <c r="D18" s="19" t="s">
        <v>87</v>
      </c>
      <c r="E18" s="18">
        <v>0</v>
      </c>
      <c r="F18" s="18">
        <v>0</v>
      </c>
      <c r="H18" s="12" t="s">
        <v>3908</v>
      </c>
      <c r="I18" s="12" t="s">
        <v>3909</v>
      </c>
      <c r="J18" s="19" t="s">
        <v>87</v>
      </c>
      <c r="K18" s="19" t="s">
        <v>87</v>
      </c>
      <c r="L18" s="19" t="s">
        <v>87</v>
      </c>
      <c r="N18" s="12" t="s">
        <v>3908</v>
      </c>
      <c r="O18" s="12" t="s">
        <v>3909</v>
      </c>
      <c r="P18" s="18">
        <v>0</v>
      </c>
      <c r="Q18" s="18">
        <v>0</v>
      </c>
      <c r="R18" s="19" t="s">
        <v>87</v>
      </c>
      <c r="T18" s="12" t="s">
        <v>3908</v>
      </c>
      <c r="U18" s="12" t="s">
        <v>3909</v>
      </c>
      <c r="V18" s="19" t="s">
        <v>87</v>
      </c>
      <c r="W18" s="19" t="s">
        <v>87</v>
      </c>
      <c r="X18" s="18">
        <v>3341329</v>
      </c>
      <c r="Z18" s="12" t="s">
        <v>3908</v>
      </c>
      <c r="AA18" s="12" t="s">
        <v>3909</v>
      </c>
      <c r="AB18" s="18">
        <v>1653533</v>
      </c>
      <c r="AC18" s="18">
        <v>1238418</v>
      </c>
      <c r="AD18" s="18">
        <v>1120520</v>
      </c>
      <c r="AF18" s="12" t="s">
        <v>3908</v>
      </c>
      <c r="AG18" s="12" t="s">
        <v>3909</v>
      </c>
      <c r="AH18" s="18">
        <v>41172</v>
      </c>
      <c r="AI18" s="19" t="s">
        <v>87</v>
      </c>
      <c r="AJ18" s="19" t="s">
        <v>87</v>
      </c>
      <c r="AL18" s="12" t="s">
        <v>3908</v>
      </c>
      <c r="AM18" s="12" t="s">
        <v>3909</v>
      </c>
      <c r="AN18" s="18">
        <v>127000</v>
      </c>
      <c r="AO18" s="19" t="s">
        <v>87</v>
      </c>
      <c r="AP18" s="19" t="s">
        <v>87</v>
      </c>
      <c r="AR18" s="12" t="s">
        <v>3908</v>
      </c>
      <c r="AS18" s="12" t="s">
        <v>3909</v>
      </c>
      <c r="AT18" s="18">
        <v>1895413</v>
      </c>
      <c r="AU18" s="18">
        <v>1355944</v>
      </c>
      <c r="AV18" s="18">
        <v>1054078</v>
      </c>
      <c r="AX18" s="12" t="s">
        <v>3908</v>
      </c>
      <c r="AY18" s="12" t="s">
        <v>3909</v>
      </c>
      <c r="AZ18" s="18">
        <v>0</v>
      </c>
      <c r="BA18" s="18">
        <v>0</v>
      </c>
      <c r="BB18" s="18">
        <v>0</v>
      </c>
      <c r="BI18" s="12" t="s">
        <v>3908</v>
      </c>
      <c r="BJ18" s="12" t="s">
        <v>3909</v>
      </c>
      <c r="BK18" s="18">
        <v>23366000</v>
      </c>
      <c r="BL18" s="18">
        <v>0</v>
      </c>
      <c r="BM18" s="18">
        <v>0</v>
      </c>
      <c r="BO18" s="12" t="s">
        <v>3908</v>
      </c>
      <c r="BP18" s="12" t="s">
        <v>3909</v>
      </c>
      <c r="BQ18" s="18">
        <v>0</v>
      </c>
      <c r="BR18" s="18">
        <v>0</v>
      </c>
      <c r="BS18" s="18">
        <v>0</v>
      </c>
      <c r="BU18" s="12" t="s">
        <v>3908</v>
      </c>
      <c r="BV18" s="12" t="s">
        <v>3909</v>
      </c>
      <c r="BW18" s="19" t="s">
        <v>87</v>
      </c>
      <c r="BX18" s="18">
        <v>10795350</v>
      </c>
      <c r="BY18" s="19" t="s">
        <v>87</v>
      </c>
      <c r="CA18" s="12" t="s">
        <v>3908</v>
      </c>
      <c r="CB18" s="12" t="s">
        <v>3909</v>
      </c>
      <c r="CC18" s="19" t="s">
        <v>87</v>
      </c>
      <c r="CD18" s="19" t="s">
        <v>87</v>
      </c>
      <c r="CE18" s="19" t="s">
        <v>87</v>
      </c>
      <c r="CG18" s="12" t="s">
        <v>3908</v>
      </c>
      <c r="CH18" s="12" t="s">
        <v>3909</v>
      </c>
      <c r="CI18" s="18">
        <v>546955</v>
      </c>
      <c r="CJ18" s="18">
        <v>285801</v>
      </c>
      <c r="CK18" s="18">
        <v>5207426</v>
      </c>
      <c r="CM18" s="12" t="s">
        <v>3908</v>
      </c>
      <c r="CN18" s="12" t="s">
        <v>3909</v>
      </c>
      <c r="CO18" s="18">
        <v>0</v>
      </c>
      <c r="CP18" s="18">
        <v>0</v>
      </c>
      <c r="CQ18" s="18">
        <v>0</v>
      </c>
      <c r="CS18" s="12" t="s">
        <v>3908</v>
      </c>
      <c r="CT18" s="12" t="s">
        <v>3909</v>
      </c>
      <c r="CU18" s="18">
        <v>7301368</v>
      </c>
      <c r="CV18" s="18">
        <v>7377589</v>
      </c>
      <c r="CW18" s="18">
        <v>5472990</v>
      </c>
      <c r="CY18" s="12" t="s">
        <v>3908</v>
      </c>
      <c r="CZ18" s="12" t="s">
        <v>3909</v>
      </c>
      <c r="DA18" s="18">
        <v>0</v>
      </c>
      <c r="DB18" s="18">
        <v>0</v>
      </c>
      <c r="DC18" s="18">
        <v>0</v>
      </c>
      <c r="DE18" s="12" t="s">
        <v>3908</v>
      </c>
      <c r="DF18" s="12" t="s">
        <v>3909</v>
      </c>
      <c r="DG18" s="18">
        <v>0</v>
      </c>
      <c r="DH18" s="18">
        <v>0</v>
      </c>
      <c r="DI18" s="18">
        <v>0</v>
      </c>
      <c r="DK18" s="12" t="s">
        <v>3908</v>
      </c>
      <c r="DL18" s="12" t="s">
        <v>3909</v>
      </c>
      <c r="DM18" s="18">
        <v>2620</v>
      </c>
      <c r="DN18" s="18">
        <v>320</v>
      </c>
      <c r="DO18" s="18">
        <v>320</v>
      </c>
      <c r="DQ18" s="12" t="s">
        <v>3908</v>
      </c>
      <c r="DR18" s="12" t="s">
        <v>3909</v>
      </c>
      <c r="DS18" s="19" t="s">
        <v>87</v>
      </c>
      <c r="DT18" s="19" t="s">
        <v>87</v>
      </c>
      <c r="DU18" s="18">
        <v>0</v>
      </c>
      <c r="DW18" s="12" t="s">
        <v>3908</v>
      </c>
      <c r="DX18" s="12" t="s">
        <v>3909</v>
      </c>
      <c r="DY18" s="18">
        <v>0</v>
      </c>
      <c r="DZ18" s="18">
        <v>51958</v>
      </c>
      <c r="EA18" s="18">
        <v>107681</v>
      </c>
      <c r="EC18" s="12" t="s">
        <v>3908</v>
      </c>
      <c r="ED18" s="12" t="s">
        <v>3909</v>
      </c>
      <c r="EE18" s="18">
        <v>190769</v>
      </c>
      <c r="EF18" s="18">
        <v>197569</v>
      </c>
      <c r="EG18" s="19" t="s">
        <v>87</v>
      </c>
      <c r="EI18" s="12" t="s">
        <v>3908</v>
      </c>
      <c r="EJ18" s="12" t="s">
        <v>3909</v>
      </c>
      <c r="EK18" s="18">
        <v>0</v>
      </c>
      <c r="EL18" s="18">
        <v>0</v>
      </c>
      <c r="EM18" s="19" t="s">
        <v>87</v>
      </c>
      <c r="EO18" s="12" t="s">
        <v>3908</v>
      </c>
      <c r="EP18" s="12" t="s">
        <v>3909</v>
      </c>
      <c r="EQ18" s="18">
        <v>0</v>
      </c>
      <c r="ER18" s="18">
        <v>0</v>
      </c>
      <c r="ES18" s="18">
        <v>0</v>
      </c>
      <c r="EU18" s="12" t="s">
        <v>3908</v>
      </c>
      <c r="EV18" s="12" t="s">
        <v>3909</v>
      </c>
      <c r="EW18" s="18">
        <v>0</v>
      </c>
      <c r="EX18" s="18">
        <v>0</v>
      </c>
      <c r="EY18" s="18">
        <v>0</v>
      </c>
      <c r="FA18" s="12" t="s">
        <v>3908</v>
      </c>
      <c r="FB18" s="12" t="s">
        <v>3909</v>
      </c>
      <c r="FC18" s="18">
        <v>0</v>
      </c>
      <c r="FD18" s="19" t="s">
        <v>87</v>
      </c>
      <c r="FE18" s="18">
        <v>0</v>
      </c>
      <c r="FG18" s="12" t="s">
        <v>3908</v>
      </c>
      <c r="FH18" s="12" t="s">
        <v>3909</v>
      </c>
      <c r="FI18" s="18">
        <v>0</v>
      </c>
      <c r="FJ18" s="18">
        <v>0</v>
      </c>
      <c r="FK18" s="18">
        <v>0</v>
      </c>
      <c r="FM18" s="12" t="s">
        <v>3908</v>
      </c>
      <c r="FN18" s="12" t="s">
        <v>3909</v>
      </c>
      <c r="FO18" s="18">
        <v>0</v>
      </c>
      <c r="FP18" s="18">
        <v>0</v>
      </c>
      <c r="FQ18" s="18">
        <v>0</v>
      </c>
      <c r="FS18" s="12" t="s">
        <v>3908</v>
      </c>
      <c r="FT18" s="12" t="s">
        <v>3909</v>
      </c>
      <c r="FU18" s="18">
        <v>0</v>
      </c>
      <c r="FV18" s="18">
        <v>0</v>
      </c>
      <c r="FW18" s="18">
        <v>0</v>
      </c>
      <c r="FY18" s="12" t="s">
        <v>3908</v>
      </c>
      <c r="FZ18" s="12" t="s">
        <v>3909</v>
      </c>
      <c r="GA18" s="18">
        <v>39000000</v>
      </c>
      <c r="GB18" s="18">
        <v>12000000</v>
      </c>
      <c r="GC18" s="18">
        <v>17916596</v>
      </c>
      <c r="GE18" s="12" t="s">
        <v>3908</v>
      </c>
      <c r="GF18" s="12" t="s">
        <v>3909</v>
      </c>
      <c r="GG18" s="18">
        <v>39000000</v>
      </c>
      <c r="GH18" s="18">
        <v>12000000</v>
      </c>
      <c r="GI18" s="18">
        <v>17916596</v>
      </c>
      <c r="GK18" s="12" t="s">
        <v>3908</v>
      </c>
      <c r="GL18" s="12" t="s">
        <v>3909</v>
      </c>
      <c r="GM18" s="18">
        <v>0</v>
      </c>
      <c r="GN18" s="18">
        <v>0</v>
      </c>
      <c r="GO18" s="18">
        <v>0</v>
      </c>
      <c r="GQ18" s="12" t="s">
        <v>3908</v>
      </c>
      <c r="GR18" s="12" t="s">
        <v>3909</v>
      </c>
      <c r="GS18" s="18">
        <v>0</v>
      </c>
      <c r="GT18" s="18">
        <v>0</v>
      </c>
      <c r="GU18" s="18">
        <v>0</v>
      </c>
      <c r="GW18" s="12" t="s">
        <v>3908</v>
      </c>
      <c r="GX18" s="12" t="s">
        <v>3909</v>
      </c>
      <c r="GY18" s="19" t="s">
        <v>87</v>
      </c>
      <c r="GZ18" s="19" t="s">
        <v>87</v>
      </c>
      <c r="HA18" s="19" t="s">
        <v>87</v>
      </c>
    </row>
    <row r="19" spans="2:209" ht="14.45" x14ac:dyDescent="0.3">
      <c r="B19" s="12" t="s">
        <v>3910</v>
      </c>
      <c r="C19" s="12" t="s">
        <v>3911</v>
      </c>
      <c r="D19" s="19" t="s">
        <v>87</v>
      </c>
      <c r="E19" s="18">
        <v>0</v>
      </c>
      <c r="F19" s="19" t="s">
        <v>87</v>
      </c>
      <c r="H19" s="12" t="s">
        <v>3910</v>
      </c>
      <c r="I19" s="12" t="s">
        <v>3911</v>
      </c>
      <c r="J19" s="18">
        <v>1441611</v>
      </c>
      <c r="K19" s="18">
        <v>1872225</v>
      </c>
      <c r="L19" s="18">
        <v>2229418</v>
      </c>
      <c r="N19" s="12" t="s">
        <v>3910</v>
      </c>
      <c r="O19" s="12" t="s">
        <v>3911</v>
      </c>
      <c r="P19" s="19" t="s">
        <v>87</v>
      </c>
      <c r="Q19" s="19" t="s">
        <v>87</v>
      </c>
      <c r="R19" s="19" t="s">
        <v>87</v>
      </c>
      <c r="T19" s="12" t="s">
        <v>3910</v>
      </c>
      <c r="U19" s="12" t="s">
        <v>3911</v>
      </c>
      <c r="V19" s="18">
        <v>23524812</v>
      </c>
      <c r="W19" s="18">
        <v>32506703</v>
      </c>
      <c r="X19" s="18">
        <v>50712742</v>
      </c>
      <c r="Z19" s="12" t="s">
        <v>3910</v>
      </c>
      <c r="AA19" s="12" t="s">
        <v>3911</v>
      </c>
      <c r="AB19" s="18">
        <v>9749358</v>
      </c>
      <c r="AC19" s="18">
        <v>8494991</v>
      </c>
      <c r="AD19" s="18">
        <v>7812281</v>
      </c>
      <c r="AF19" s="12" t="s">
        <v>3910</v>
      </c>
      <c r="AG19" s="12" t="s">
        <v>3911</v>
      </c>
      <c r="AH19" s="18">
        <v>38799101</v>
      </c>
      <c r="AI19" s="18">
        <v>46743441</v>
      </c>
      <c r="AJ19" s="19" t="s">
        <v>87</v>
      </c>
      <c r="AL19" s="12" t="s">
        <v>3910</v>
      </c>
      <c r="AM19" s="12" t="s">
        <v>3911</v>
      </c>
      <c r="AN19" s="19" t="s">
        <v>87</v>
      </c>
      <c r="AO19" s="19" t="s">
        <v>87</v>
      </c>
      <c r="AP19" s="19" t="s">
        <v>87</v>
      </c>
      <c r="AR19" s="12" t="s">
        <v>3910</v>
      </c>
      <c r="AS19" s="12" t="s">
        <v>3911</v>
      </c>
      <c r="AT19" s="18">
        <v>160310</v>
      </c>
      <c r="AU19" s="18">
        <v>299358</v>
      </c>
      <c r="AV19" s="18">
        <v>1511499</v>
      </c>
      <c r="AX19" s="12" t="s">
        <v>3910</v>
      </c>
      <c r="AY19" s="12" t="s">
        <v>3911</v>
      </c>
      <c r="AZ19" s="18">
        <v>1520822</v>
      </c>
      <c r="BA19" s="19" t="s">
        <v>87</v>
      </c>
      <c r="BB19" s="18">
        <v>1140073</v>
      </c>
      <c r="BI19" s="12" t="s">
        <v>3910</v>
      </c>
      <c r="BJ19" s="12" t="s">
        <v>3911</v>
      </c>
      <c r="BK19" s="18">
        <v>48964000</v>
      </c>
      <c r="BL19" s="18">
        <v>52715000</v>
      </c>
      <c r="BM19" s="18">
        <v>75669000</v>
      </c>
      <c r="BO19" s="12" t="s">
        <v>3910</v>
      </c>
      <c r="BP19" s="12" t="s">
        <v>3911</v>
      </c>
      <c r="BQ19" s="18">
        <v>0</v>
      </c>
      <c r="BR19" s="18">
        <v>0</v>
      </c>
      <c r="BS19" s="18">
        <v>0</v>
      </c>
      <c r="BU19" s="12" t="s">
        <v>3910</v>
      </c>
      <c r="BV19" s="12" t="s">
        <v>3911</v>
      </c>
      <c r="BW19" s="19" t="s">
        <v>87</v>
      </c>
      <c r="BX19" s="18">
        <v>88051428</v>
      </c>
      <c r="BY19" s="19" t="s">
        <v>87</v>
      </c>
      <c r="CA19" s="12" t="s">
        <v>3910</v>
      </c>
      <c r="CB19" s="12" t="s">
        <v>3911</v>
      </c>
      <c r="CC19" s="19" t="s">
        <v>87</v>
      </c>
      <c r="CD19" s="19" t="s">
        <v>87</v>
      </c>
      <c r="CE19" s="19" t="s">
        <v>87</v>
      </c>
      <c r="CG19" s="12" t="s">
        <v>3910</v>
      </c>
      <c r="CH19" s="12" t="s">
        <v>3911</v>
      </c>
      <c r="CI19" s="18">
        <v>350269</v>
      </c>
      <c r="CJ19" s="18">
        <v>2871566</v>
      </c>
      <c r="CK19" s="18">
        <v>1199281</v>
      </c>
      <c r="CM19" s="12" t="s">
        <v>3910</v>
      </c>
      <c r="CN19" s="12" t="s">
        <v>3911</v>
      </c>
      <c r="CO19" s="18">
        <v>0</v>
      </c>
      <c r="CP19" s="19" t="s">
        <v>87</v>
      </c>
      <c r="CQ19" s="19" t="s">
        <v>87</v>
      </c>
      <c r="CS19" s="12" t="s">
        <v>3910</v>
      </c>
      <c r="CT19" s="12" t="s">
        <v>3911</v>
      </c>
      <c r="CU19" s="18">
        <v>30839861</v>
      </c>
      <c r="CV19" s="18">
        <v>21727190</v>
      </c>
      <c r="CW19" s="18">
        <v>20590684</v>
      </c>
      <c r="CY19" s="12" t="s">
        <v>3910</v>
      </c>
      <c r="CZ19" s="12" t="s">
        <v>3911</v>
      </c>
      <c r="DA19" s="19" t="s">
        <v>87</v>
      </c>
      <c r="DB19" s="19" t="s">
        <v>87</v>
      </c>
      <c r="DC19" s="19" t="s">
        <v>87</v>
      </c>
      <c r="DE19" s="12" t="s">
        <v>3910</v>
      </c>
      <c r="DF19" s="12" t="s">
        <v>3911</v>
      </c>
      <c r="DG19" s="18">
        <v>0</v>
      </c>
      <c r="DH19" s="18">
        <v>0</v>
      </c>
      <c r="DI19" s="18">
        <v>0</v>
      </c>
      <c r="DK19" s="12" t="s">
        <v>3910</v>
      </c>
      <c r="DL19" s="12" t="s">
        <v>3911</v>
      </c>
      <c r="DM19" s="18">
        <v>548873</v>
      </c>
      <c r="DN19" s="18">
        <v>499533</v>
      </c>
      <c r="DO19" s="18">
        <v>2204888</v>
      </c>
      <c r="DQ19" s="12" t="s">
        <v>3910</v>
      </c>
      <c r="DR19" s="12" t="s">
        <v>3911</v>
      </c>
      <c r="DS19" s="18">
        <v>1106293</v>
      </c>
      <c r="DT19" s="18">
        <v>943604</v>
      </c>
      <c r="DU19" s="18">
        <v>1155029</v>
      </c>
      <c r="DW19" s="12" t="s">
        <v>3910</v>
      </c>
      <c r="DX19" s="12" t="s">
        <v>3911</v>
      </c>
      <c r="DY19" s="18">
        <v>3203371</v>
      </c>
      <c r="DZ19" s="18">
        <v>3917227</v>
      </c>
      <c r="EA19" s="18">
        <v>11538780</v>
      </c>
      <c r="EC19" s="12" t="s">
        <v>3910</v>
      </c>
      <c r="ED19" s="12" t="s">
        <v>3911</v>
      </c>
      <c r="EE19" s="18">
        <v>28750548</v>
      </c>
      <c r="EF19" s="18">
        <v>23715477</v>
      </c>
      <c r="EG19" s="18">
        <v>32534483</v>
      </c>
      <c r="EI19" s="12" t="s">
        <v>3910</v>
      </c>
      <c r="EJ19" s="12" t="s">
        <v>3911</v>
      </c>
      <c r="EK19" s="19" t="s">
        <v>87</v>
      </c>
      <c r="EL19" s="19" t="s">
        <v>87</v>
      </c>
      <c r="EM19" s="18">
        <v>0</v>
      </c>
      <c r="EO19" s="12" t="s">
        <v>3910</v>
      </c>
      <c r="EP19" s="12" t="s">
        <v>3911</v>
      </c>
      <c r="EQ19" s="18">
        <v>0</v>
      </c>
      <c r="ER19" s="18">
        <v>0</v>
      </c>
      <c r="ES19" s="18">
        <v>0</v>
      </c>
      <c r="EU19" s="12" t="s">
        <v>3910</v>
      </c>
      <c r="EV19" s="12" t="s">
        <v>3911</v>
      </c>
      <c r="EW19" s="18">
        <v>0</v>
      </c>
      <c r="EX19" s="18">
        <v>0</v>
      </c>
      <c r="EY19" s="18">
        <v>0</v>
      </c>
      <c r="FA19" s="12" t="s">
        <v>3910</v>
      </c>
      <c r="FB19" s="12" t="s">
        <v>3911</v>
      </c>
      <c r="FC19" s="18">
        <v>0</v>
      </c>
      <c r="FD19" s="19" t="s">
        <v>87</v>
      </c>
      <c r="FE19" s="19" t="s">
        <v>87</v>
      </c>
      <c r="FG19" s="12" t="s">
        <v>3910</v>
      </c>
      <c r="FH19" s="12" t="s">
        <v>3911</v>
      </c>
      <c r="FI19" s="18">
        <v>62890</v>
      </c>
      <c r="FJ19" s="19" t="s">
        <v>87</v>
      </c>
      <c r="FK19" s="18">
        <v>73627</v>
      </c>
      <c r="FM19" s="12" t="s">
        <v>3910</v>
      </c>
      <c r="FN19" s="12" t="s">
        <v>3911</v>
      </c>
      <c r="FO19" s="18">
        <v>0</v>
      </c>
      <c r="FP19" s="18">
        <v>0</v>
      </c>
      <c r="FQ19" s="18">
        <v>0</v>
      </c>
      <c r="FS19" s="12" t="s">
        <v>3910</v>
      </c>
      <c r="FT19" s="12" t="s">
        <v>3911</v>
      </c>
      <c r="FU19" s="18">
        <v>103832</v>
      </c>
      <c r="FV19" s="18">
        <v>244157</v>
      </c>
      <c r="FW19" s="18">
        <v>457026</v>
      </c>
      <c r="FY19" s="12" t="s">
        <v>3910</v>
      </c>
      <c r="FZ19" s="12" t="s">
        <v>3911</v>
      </c>
      <c r="GA19" s="18">
        <v>175054279</v>
      </c>
      <c r="GB19" s="18">
        <v>176979646</v>
      </c>
      <c r="GC19" s="18">
        <v>216015029</v>
      </c>
      <c r="GE19" s="12" t="s">
        <v>3910</v>
      </c>
      <c r="GF19" s="12" t="s">
        <v>3911</v>
      </c>
      <c r="GG19" s="18">
        <v>175117169</v>
      </c>
      <c r="GH19" s="18">
        <v>176999646</v>
      </c>
      <c r="GI19" s="18">
        <v>216365029</v>
      </c>
      <c r="GK19" s="12" t="s">
        <v>3910</v>
      </c>
      <c r="GL19" s="12" t="s">
        <v>3911</v>
      </c>
      <c r="GM19" s="18">
        <v>0</v>
      </c>
      <c r="GN19" s="18">
        <v>0</v>
      </c>
      <c r="GO19" s="18">
        <v>0</v>
      </c>
      <c r="GQ19" s="12" t="s">
        <v>3910</v>
      </c>
      <c r="GR19" s="12" t="s">
        <v>3911</v>
      </c>
      <c r="GS19" s="19" t="s">
        <v>87</v>
      </c>
      <c r="GT19" s="19" t="s">
        <v>87</v>
      </c>
      <c r="GU19" s="19" t="s">
        <v>87</v>
      </c>
      <c r="GW19" s="12" t="s">
        <v>3910</v>
      </c>
      <c r="GX19" s="12" t="s">
        <v>3911</v>
      </c>
      <c r="GY19" s="19" t="s">
        <v>87</v>
      </c>
      <c r="GZ19" s="19" t="s">
        <v>87</v>
      </c>
      <c r="HA19" s="19" t="s">
        <v>87</v>
      </c>
    </row>
    <row r="20" spans="2:209" ht="14.45" x14ac:dyDescent="0.3">
      <c r="B20" s="12" t="s">
        <v>3912</v>
      </c>
      <c r="C20" s="12" t="s">
        <v>3913</v>
      </c>
      <c r="D20" s="18">
        <v>0</v>
      </c>
      <c r="E20" s="18">
        <v>0</v>
      </c>
      <c r="F20" s="18">
        <v>0</v>
      </c>
      <c r="H20" s="12" t="s">
        <v>3912</v>
      </c>
      <c r="I20" s="12" t="s">
        <v>3913</v>
      </c>
      <c r="J20" s="19" t="s">
        <v>87</v>
      </c>
      <c r="K20" s="19" t="s">
        <v>87</v>
      </c>
      <c r="L20" s="19" t="s">
        <v>87</v>
      </c>
      <c r="N20" s="12" t="s">
        <v>3912</v>
      </c>
      <c r="O20" s="12" t="s">
        <v>3913</v>
      </c>
      <c r="P20" s="18">
        <v>0</v>
      </c>
      <c r="Q20" s="18">
        <v>0</v>
      </c>
      <c r="R20" s="18">
        <v>0</v>
      </c>
      <c r="T20" s="12" t="s">
        <v>3912</v>
      </c>
      <c r="U20" s="12" t="s">
        <v>3913</v>
      </c>
      <c r="V20" s="18">
        <v>7352651</v>
      </c>
      <c r="W20" s="18">
        <v>11534980</v>
      </c>
      <c r="X20" s="19" t="s">
        <v>87</v>
      </c>
      <c r="Z20" s="12" t="s">
        <v>3912</v>
      </c>
      <c r="AA20" s="12" t="s">
        <v>3913</v>
      </c>
      <c r="AB20" s="18">
        <v>5971958</v>
      </c>
      <c r="AC20" s="18">
        <v>4771812</v>
      </c>
      <c r="AD20" s="18">
        <v>5060163</v>
      </c>
      <c r="AF20" s="12" t="s">
        <v>3912</v>
      </c>
      <c r="AG20" s="12" t="s">
        <v>3913</v>
      </c>
      <c r="AH20" s="19" t="s">
        <v>87</v>
      </c>
      <c r="AI20" s="19" t="s">
        <v>87</v>
      </c>
      <c r="AJ20" s="19" t="s">
        <v>87</v>
      </c>
      <c r="AL20" s="12" t="s">
        <v>3912</v>
      </c>
      <c r="AM20" s="12" t="s">
        <v>3913</v>
      </c>
      <c r="AN20" s="18">
        <v>0</v>
      </c>
      <c r="AO20" s="18">
        <v>0</v>
      </c>
      <c r="AP20" s="18">
        <v>0</v>
      </c>
      <c r="AR20" s="12" t="s">
        <v>3912</v>
      </c>
      <c r="AS20" s="12" t="s">
        <v>3913</v>
      </c>
      <c r="AT20" s="18">
        <v>0</v>
      </c>
      <c r="AU20" s="18">
        <v>0</v>
      </c>
      <c r="AV20" s="18">
        <v>0</v>
      </c>
      <c r="AX20" s="12" t="s">
        <v>3912</v>
      </c>
      <c r="AY20" s="12" t="s">
        <v>3913</v>
      </c>
      <c r="AZ20" s="18">
        <v>0</v>
      </c>
      <c r="BA20" s="18">
        <v>0</v>
      </c>
      <c r="BB20" s="18">
        <v>0</v>
      </c>
      <c r="BI20" s="12" t="s">
        <v>3912</v>
      </c>
      <c r="BJ20" s="12" t="s">
        <v>3913</v>
      </c>
      <c r="BK20" s="19" t="s">
        <v>87</v>
      </c>
      <c r="BL20" s="19" t="s">
        <v>87</v>
      </c>
      <c r="BM20" s="19" t="s">
        <v>87</v>
      </c>
      <c r="BO20" s="12" t="s">
        <v>3912</v>
      </c>
      <c r="BP20" s="12" t="s">
        <v>3913</v>
      </c>
      <c r="BQ20" s="18">
        <v>0</v>
      </c>
      <c r="BR20" s="18">
        <v>0</v>
      </c>
      <c r="BS20" s="18">
        <v>0</v>
      </c>
      <c r="BU20" s="12" t="s">
        <v>3912</v>
      </c>
      <c r="BV20" s="12" t="s">
        <v>3913</v>
      </c>
      <c r="BW20" s="19" t="s">
        <v>87</v>
      </c>
      <c r="BX20" s="18">
        <v>11470869</v>
      </c>
      <c r="BY20" s="19" t="s">
        <v>87</v>
      </c>
      <c r="CA20" s="12" t="s">
        <v>3912</v>
      </c>
      <c r="CB20" s="12" t="s">
        <v>3913</v>
      </c>
      <c r="CC20" s="18">
        <v>0</v>
      </c>
      <c r="CD20" s="18">
        <v>0</v>
      </c>
      <c r="CE20" s="18">
        <v>0</v>
      </c>
      <c r="CG20" s="12" t="s">
        <v>3912</v>
      </c>
      <c r="CH20" s="12" t="s">
        <v>3913</v>
      </c>
      <c r="CI20" s="18">
        <v>0</v>
      </c>
      <c r="CJ20" s="18">
        <v>0</v>
      </c>
      <c r="CK20" s="18">
        <v>0</v>
      </c>
      <c r="CM20" s="12" t="s">
        <v>3912</v>
      </c>
      <c r="CN20" s="12" t="s">
        <v>3913</v>
      </c>
      <c r="CO20" s="19" t="s">
        <v>87</v>
      </c>
      <c r="CP20" s="19" t="s">
        <v>87</v>
      </c>
      <c r="CQ20" s="19" t="s">
        <v>87</v>
      </c>
      <c r="CS20" s="12" t="s">
        <v>3912</v>
      </c>
      <c r="CT20" s="12" t="s">
        <v>3913</v>
      </c>
      <c r="CU20" s="18">
        <v>1465933</v>
      </c>
      <c r="CV20" s="18">
        <v>2766512</v>
      </c>
      <c r="CW20" s="18">
        <v>1285432</v>
      </c>
      <c r="CY20" s="12" t="s">
        <v>3912</v>
      </c>
      <c r="CZ20" s="12" t="s">
        <v>3913</v>
      </c>
      <c r="DA20" s="18">
        <v>0</v>
      </c>
      <c r="DB20" s="18">
        <v>0</v>
      </c>
      <c r="DC20" s="18">
        <v>0</v>
      </c>
      <c r="DE20" s="12" t="s">
        <v>3912</v>
      </c>
      <c r="DF20" s="12" t="s">
        <v>3913</v>
      </c>
      <c r="DG20" s="18">
        <v>0</v>
      </c>
      <c r="DH20" s="18">
        <v>0</v>
      </c>
      <c r="DI20" s="18">
        <v>0</v>
      </c>
      <c r="DK20" s="12" t="s">
        <v>3912</v>
      </c>
      <c r="DL20" s="12" t="s">
        <v>3913</v>
      </c>
      <c r="DM20" s="19" t="s">
        <v>87</v>
      </c>
      <c r="DN20" s="19" t="s">
        <v>87</v>
      </c>
      <c r="DO20" s="18">
        <v>1050388</v>
      </c>
      <c r="DQ20" s="12" t="s">
        <v>3912</v>
      </c>
      <c r="DR20" s="12" t="s">
        <v>3913</v>
      </c>
      <c r="DS20" s="18">
        <v>0</v>
      </c>
      <c r="DT20" s="18">
        <v>0</v>
      </c>
      <c r="DU20" s="19" t="s">
        <v>87</v>
      </c>
      <c r="DW20" s="12" t="s">
        <v>3912</v>
      </c>
      <c r="DX20" s="12" t="s">
        <v>3913</v>
      </c>
      <c r="DY20" s="18">
        <v>105161</v>
      </c>
      <c r="DZ20" s="19" t="s">
        <v>87</v>
      </c>
      <c r="EA20" s="19" t="s">
        <v>87</v>
      </c>
      <c r="EC20" s="12" t="s">
        <v>3912</v>
      </c>
      <c r="ED20" s="12" t="s">
        <v>3913</v>
      </c>
      <c r="EE20" s="18">
        <v>0</v>
      </c>
      <c r="EF20" s="18">
        <v>0</v>
      </c>
      <c r="EG20" s="19" t="s">
        <v>87</v>
      </c>
      <c r="EI20" s="12" t="s">
        <v>3912</v>
      </c>
      <c r="EJ20" s="12" t="s">
        <v>3913</v>
      </c>
      <c r="EK20" s="18">
        <v>0</v>
      </c>
      <c r="EL20" s="18">
        <v>0</v>
      </c>
      <c r="EM20" s="18">
        <v>0</v>
      </c>
      <c r="EO20" s="12" t="s">
        <v>3912</v>
      </c>
      <c r="EP20" s="12" t="s">
        <v>3913</v>
      </c>
      <c r="EQ20" s="18">
        <v>0</v>
      </c>
      <c r="ER20" s="18">
        <v>0</v>
      </c>
      <c r="ES20" s="18">
        <v>0</v>
      </c>
      <c r="EU20" s="12" t="s">
        <v>3912</v>
      </c>
      <c r="EV20" s="12" t="s">
        <v>3913</v>
      </c>
      <c r="EW20" s="18">
        <v>0</v>
      </c>
      <c r="EX20" s="18">
        <v>0</v>
      </c>
      <c r="EY20" s="18">
        <v>0</v>
      </c>
      <c r="FA20" s="12" t="s">
        <v>3912</v>
      </c>
      <c r="FB20" s="12" t="s">
        <v>3913</v>
      </c>
      <c r="FC20" s="18">
        <v>0</v>
      </c>
      <c r="FD20" s="18">
        <v>0</v>
      </c>
      <c r="FE20" s="18">
        <v>0</v>
      </c>
      <c r="FG20" s="12" t="s">
        <v>3912</v>
      </c>
      <c r="FH20" s="12" t="s">
        <v>3913</v>
      </c>
      <c r="FI20" s="18">
        <v>0</v>
      </c>
      <c r="FJ20" s="18">
        <v>0</v>
      </c>
      <c r="FK20" s="18">
        <v>0</v>
      </c>
      <c r="FM20" s="12" t="s">
        <v>3912</v>
      </c>
      <c r="FN20" s="12" t="s">
        <v>3913</v>
      </c>
      <c r="FO20" s="18">
        <v>0</v>
      </c>
      <c r="FP20" s="18">
        <v>0</v>
      </c>
      <c r="FQ20" s="18">
        <v>0</v>
      </c>
      <c r="FS20" s="12" t="s">
        <v>3912</v>
      </c>
      <c r="FT20" s="12" t="s">
        <v>3913</v>
      </c>
      <c r="FU20" s="18">
        <v>0</v>
      </c>
      <c r="FV20" s="18">
        <v>0</v>
      </c>
      <c r="FW20" s="18">
        <v>0</v>
      </c>
      <c r="FY20" s="12" t="s">
        <v>3912</v>
      </c>
      <c r="FZ20" s="12" t="s">
        <v>3913</v>
      </c>
      <c r="GA20" s="18">
        <v>12515997</v>
      </c>
      <c r="GB20" s="18">
        <v>13297485</v>
      </c>
      <c r="GC20" s="18">
        <v>12986360</v>
      </c>
      <c r="GE20" s="12" t="s">
        <v>3912</v>
      </c>
      <c r="GF20" s="12" t="s">
        <v>3913</v>
      </c>
      <c r="GG20" s="18">
        <v>12515997</v>
      </c>
      <c r="GH20" s="18">
        <v>13297485</v>
      </c>
      <c r="GI20" s="18">
        <v>12986360</v>
      </c>
      <c r="GK20" s="12" t="s">
        <v>3912</v>
      </c>
      <c r="GL20" s="12" t="s">
        <v>3913</v>
      </c>
      <c r="GM20" s="18">
        <v>0</v>
      </c>
      <c r="GN20" s="18">
        <v>0</v>
      </c>
      <c r="GO20" s="18">
        <v>0</v>
      </c>
      <c r="GQ20" s="12" t="s">
        <v>3912</v>
      </c>
      <c r="GR20" s="12" t="s">
        <v>3913</v>
      </c>
      <c r="GS20" s="19" t="s">
        <v>87</v>
      </c>
      <c r="GT20" s="19" t="s">
        <v>87</v>
      </c>
      <c r="GU20" s="18">
        <v>0</v>
      </c>
      <c r="GW20" s="12" t="s">
        <v>3912</v>
      </c>
      <c r="GX20" s="12" t="s">
        <v>3913</v>
      </c>
      <c r="GY20" s="19" t="s">
        <v>87</v>
      </c>
      <c r="GZ20" s="19" t="s">
        <v>87</v>
      </c>
      <c r="HA20" s="19" t="s">
        <v>87</v>
      </c>
    </row>
    <row r="21" spans="2:209" ht="14.45" x14ac:dyDescent="0.3">
      <c r="B21" s="12" t="s">
        <v>3914</v>
      </c>
      <c r="C21" s="12" t="s">
        <v>3915</v>
      </c>
      <c r="D21" s="19" t="s">
        <v>87</v>
      </c>
      <c r="E21" s="19" t="s">
        <v>87</v>
      </c>
      <c r="F21" s="19" t="s">
        <v>87</v>
      </c>
      <c r="H21" s="12" t="s">
        <v>3914</v>
      </c>
      <c r="I21" s="12" t="s">
        <v>3915</v>
      </c>
      <c r="J21" s="19" t="s">
        <v>87</v>
      </c>
      <c r="K21" s="18">
        <v>1828494</v>
      </c>
      <c r="L21" s="19" t="s">
        <v>87</v>
      </c>
      <c r="N21" s="12" t="s">
        <v>3914</v>
      </c>
      <c r="O21" s="12" t="s">
        <v>3915</v>
      </c>
      <c r="P21" s="19" t="s">
        <v>87</v>
      </c>
      <c r="Q21" s="19" t="s">
        <v>87</v>
      </c>
      <c r="R21" s="19" t="s">
        <v>87</v>
      </c>
      <c r="T21" s="12" t="s">
        <v>3914</v>
      </c>
      <c r="U21" s="12" t="s">
        <v>3915</v>
      </c>
      <c r="V21" s="18">
        <v>613202573</v>
      </c>
      <c r="W21" s="18">
        <v>439675520</v>
      </c>
      <c r="X21" s="18">
        <v>553344452</v>
      </c>
      <c r="Z21" s="12" t="s">
        <v>3914</v>
      </c>
      <c r="AA21" s="12" t="s">
        <v>3915</v>
      </c>
      <c r="AB21" s="18">
        <v>202066509</v>
      </c>
      <c r="AC21" s="18">
        <v>174831358</v>
      </c>
      <c r="AD21" s="18">
        <v>179356416</v>
      </c>
      <c r="AF21" s="12" t="s">
        <v>3914</v>
      </c>
      <c r="AG21" s="12" t="s">
        <v>3915</v>
      </c>
      <c r="AH21" s="18">
        <v>30969699</v>
      </c>
      <c r="AI21" s="18">
        <v>15546190</v>
      </c>
      <c r="AJ21" s="19" t="s">
        <v>87</v>
      </c>
      <c r="AL21" s="12" t="s">
        <v>3914</v>
      </c>
      <c r="AM21" s="12" t="s">
        <v>3915</v>
      </c>
      <c r="AN21" s="19" t="s">
        <v>87</v>
      </c>
      <c r="AO21" s="19" t="s">
        <v>87</v>
      </c>
      <c r="AP21" s="19" t="s">
        <v>87</v>
      </c>
      <c r="AR21" s="12" t="s">
        <v>3914</v>
      </c>
      <c r="AS21" s="12" t="s">
        <v>3915</v>
      </c>
      <c r="AT21" s="18">
        <v>277310341</v>
      </c>
      <c r="AU21" s="18">
        <v>236283807</v>
      </c>
      <c r="AV21" s="18">
        <v>240014747</v>
      </c>
      <c r="AX21" s="12" t="s">
        <v>3914</v>
      </c>
      <c r="AY21" s="12" t="s">
        <v>3915</v>
      </c>
      <c r="AZ21" s="19" t="s">
        <v>87</v>
      </c>
      <c r="BA21" s="18">
        <v>3753339</v>
      </c>
      <c r="BB21" s="19" t="s">
        <v>87</v>
      </c>
      <c r="BI21" s="12" t="s">
        <v>3914</v>
      </c>
      <c r="BJ21" s="12" t="s">
        <v>3915</v>
      </c>
      <c r="BK21" s="18">
        <v>40395000</v>
      </c>
      <c r="BL21" s="18">
        <v>23778000</v>
      </c>
      <c r="BM21" s="18">
        <v>26932000</v>
      </c>
      <c r="BO21" s="12" t="s">
        <v>3914</v>
      </c>
      <c r="BP21" s="12" t="s">
        <v>3915</v>
      </c>
      <c r="BQ21" s="18">
        <v>0</v>
      </c>
      <c r="BR21" s="18">
        <v>0</v>
      </c>
      <c r="BS21" s="18">
        <v>0</v>
      </c>
      <c r="BU21" s="12" t="s">
        <v>3914</v>
      </c>
      <c r="BV21" s="12" t="s">
        <v>3915</v>
      </c>
      <c r="BW21" s="19" t="s">
        <v>87</v>
      </c>
      <c r="BX21" s="18">
        <v>167405351</v>
      </c>
      <c r="BY21" s="19" t="s">
        <v>87</v>
      </c>
      <c r="CA21" s="12" t="s">
        <v>3914</v>
      </c>
      <c r="CB21" s="12" t="s">
        <v>3915</v>
      </c>
      <c r="CC21" s="19" t="s">
        <v>87</v>
      </c>
      <c r="CD21" s="19" t="s">
        <v>87</v>
      </c>
      <c r="CE21" s="18">
        <v>0</v>
      </c>
      <c r="CG21" s="12" t="s">
        <v>3914</v>
      </c>
      <c r="CH21" s="12" t="s">
        <v>3915</v>
      </c>
      <c r="CI21" s="18">
        <v>0</v>
      </c>
      <c r="CJ21" s="18">
        <v>0</v>
      </c>
      <c r="CK21" s="18">
        <v>21302</v>
      </c>
      <c r="CM21" s="12" t="s">
        <v>3914</v>
      </c>
      <c r="CN21" s="12" t="s">
        <v>3915</v>
      </c>
      <c r="CO21" s="18">
        <v>0</v>
      </c>
      <c r="CP21" s="18">
        <v>0</v>
      </c>
      <c r="CQ21" s="18">
        <v>0</v>
      </c>
      <c r="CS21" s="12" t="s">
        <v>3914</v>
      </c>
      <c r="CT21" s="12" t="s">
        <v>3915</v>
      </c>
      <c r="CU21" s="18">
        <v>10585032</v>
      </c>
      <c r="CV21" s="18">
        <v>9423867</v>
      </c>
      <c r="CW21" s="18">
        <v>9704322</v>
      </c>
      <c r="CY21" s="12" t="s">
        <v>3914</v>
      </c>
      <c r="CZ21" s="12" t="s">
        <v>3915</v>
      </c>
      <c r="DA21" s="18">
        <v>2549645</v>
      </c>
      <c r="DB21" s="18">
        <v>3471590</v>
      </c>
      <c r="DC21" s="18">
        <v>3806894</v>
      </c>
      <c r="DE21" s="12" t="s">
        <v>3914</v>
      </c>
      <c r="DF21" s="12" t="s">
        <v>3915</v>
      </c>
      <c r="DG21" s="18">
        <v>0</v>
      </c>
      <c r="DH21" s="18">
        <v>0</v>
      </c>
      <c r="DI21" s="18">
        <v>0</v>
      </c>
      <c r="DK21" s="12" t="s">
        <v>3914</v>
      </c>
      <c r="DL21" s="12" t="s">
        <v>3915</v>
      </c>
      <c r="DM21" s="18">
        <v>6843532</v>
      </c>
      <c r="DN21" s="18">
        <v>7497156</v>
      </c>
      <c r="DO21" s="18">
        <v>7941086</v>
      </c>
      <c r="DQ21" s="12" t="s">
        <v>3914</v>
      </c>
      <c r="DR21" s="12" t="s">
        <v>3915</v>
      </c>
      <c r="DS21" s="18">
        <v>3564382</v>
      </c>
      <c r="DT21" s="18">
        <v>3643229</v>
      </c>
      <c r="DU21" s="18">
        <v>3297076</v>
      </c>
      <c r="DW21" s="12" t="s">
        <v>3914</v>
      </c>
      <c r="DX21" s="12" t="s">
        <v>3915</v>
      </c>
      <c r="DY21" s="18">
        <v>7648894</v>
      </c>
      <c r="DZ21" s="18">
        <v>7954646</v>
      </c>
      <c r="EA21" s="18">
        <v>4318872</v>
      </c>
      <c r="EC21" s="12" t="s">
        <v>3914</v>
      </c>
      <c r="ED21" s="12" t="s">
        <v>3915</v>
      </c>
      <c r="EE21" s="18">
        <v>10626520</v>
      </c>
      <c r="EF21" s="18">
        <v>8536926</v>
      </c>
      <c r="EG21" s="18">
        <v>4885448</v>
      </c>
      <c r="EI21" s="12" t="s">
        <v>3914</v>
      </c>
      <c r="EJ21" s="12" t="s">
        <v>3915</v>
      </c>
      <c r="EK21" s="18">
        <v>0</v>
      </c>
      <c r="EL21" s="18">
        <v>0</v>
      </c>
      <c r="EM21" s="18">
        <v>0</v>
      </c>
      <c r="EO21" s="12" t="s">
        <v>3914</v>
      </c>
      <c r="EP21" s="12" t="s">
        <v>3915</v>
      </c>
      <c r="EQ21" s="18">
        <v>0</v>
      </c>
      <c r="ER21" s="18">
        <v>0</v>
      </c>
      <c r="ES21" s="18">
        <v>0</v>
      </c>
      <c r="EU21" s="12" t="s">
        <v>3914</v>
      </c>
      <c r="EV21" s="12" t="s">
        <v>3915</v>
      </c>
      <c r="EW21" s="18">
        <v>0</v>
      </c>
      <c r="EX21" s="18">
        <v>0</v>
      </c>
      <c r="EY21" s="18">
        <v>0</v>
      </c>
      <c r="FA21" s="12" t="s">
        <v>3914</v>
      </c>
      <c r="FB21" s="12" t="s">
        <v>3915</v>
      </c>
      <c r="FC21" s="19" t="s">
        <v>87</v>
      </c>
      <c r="FD21" s="18">
        <v>172813</v>
      </c>
      <c r="FE21" s="18">
        <v>124521</v>
      </c>
      <c r="FG21" s="12" t="s">
        <v>3914</v>
      </c>
      <c r="FH21" s="12" t="s">
        <v>3915</v>
      </c>
      <c r="FI21" s="18">
        <v>254627</v>
      </c>
      <c r="FJ21" s="18">
        <v>333459</v>
      </c>
      <c r="FK21" s="18">
        <v>503446</v>
      </c>
      <c r="FM21" s="12" t="s">
        <v>3914</v>
      </c>
      <c r="FN21" s="12" t="s">
        <v>3915</v>
      </c>
      <c r="FO21" s="18">
        <v>0</v>
      </c>
      <c r="FP21" s="18">
        <v>0</v>
      </c>
      <c r="FQ21" s="18">
        <v>0</v>
      </c>
      <c r="FS21" s="12" t="s">
        <v>3914</v>
      </c>
      <c r="FT21" s="12" t="s">
        <v>3915</v>
      </c>
      <c r="FU21" s="18">
        <v>7261070</v>
      </c>
      <c r="FV21" s="18">
        <v>15982579</v>
      </c>
      <c r="FW21" s="18">
        <v>11620550</v>
      </c>
      <c r="FY21" s="12" t="s">
        <v>3914</v>
      </c>
      <c r="FZ21" s="12" t="s">
        <v>3915</v>
      </c>
      <c r="GA21" s="18">
        <v>599502422</v>
      </c>
      <c r="GB21" s="18">
        <v>497801247</v>
      </c>
      <c r="GC21" s="18">
        <v>509047249</v>
      </c>
      <c r="GE21" s="12" t="s">
        <v>3914</v>
      </c>
      <c r="GF21" s="12" t="s">
        <v>3915</v>
      </c>
      <c r="GG21" s="18">
        <v>600102422</v>
      </c>
      <c r="GH21" s="18">
        <v>498307520</v>
      </c>
      <c r="GI21" s="18">
        <v>509675217</v>
      </c>
      <c r="GK21" s="12" t="s">
        <v>3914</v>
      </c>
      <c r="GL21" s="12" t="s">
        <v>3915</v>
      </c>
      <c r="GM21" s="18">
        <v>0</v>
      </c>
      <c r="GN21" s="18">
        <v>0</v>
      </c>
      <c r="GO21" s="18">
        <v>0</v>
      </c>
      <c r="GQ21" s="12" t="s">
        <v>3914</v>
      </c>
      <c r="GR21" s="12" t="s">
        <v>3915</v>
      </c>
      <c r="GS21" s="19" t="s">
        <v>87</v>
      </c>
      <c r="GT21" s="19" t="s">
        <v>87</v>
      </c>
      <c r="GU21" s="18">
        <v>0</v>
      </c>
      <c r="GW21" s="12" t="s">
        <v>3914</v>
      </c>
      <c r="GX21" s="12" t="s">
        <v>3915</v>
      </c>
      <c r="GY21" s="19" t="s">
        <v>87</v>
      </c>
      <c r="GZ21" s="19" t="s">
        <v>87</v>
      </c>
      <c r="HA21" s="19" t="s">
        <v>87</v>
      </c>
    </row>
    <row r="22" spans="2:209" ht="14.45" x14ac:dyDescent="0.3">
      <c r="B22" s="12" t="s">
        <v>3916</v>
      </c>
      <c r="C22" s="12" t="s">
        <v>3917</v>
      </c>
      <c r="D22" s="18">
        <v>40078620</v>
      </c>
      <c r="E22" s="18">
        <v>47172424</v>
      </c>
      <c r="F22" s="18">
        <v>54555597</v>
      </c>
      <c r="H22" s="12" t="s">
        <v>3916</v>
      </c>
      <c r="I22" s="12" t="s">
        <v>3917</v>
      </c>
      <c r="J22" s="18">
        <v>81871916</v>
      </c>
      <c r="K22" s="18">
        <v>86907315</v>
      </c>
      <c r="L22" s="18">
        <v>98823193</v>
      </c>
      <c r="N22" s="12" t="s">
        <v>3916</v>
      </c>
      <c r="O22" s="12" t="s">
        <v>3917</v>
      </c>
      <c r="P22" s="19" t="s">
        <v>87</v>
      </c>
      <c r="Q22" s="19" t="s">
        <v>87</v>
      </c>
      <c r="R22" s="19" t="s">
        <v>87</v>
      </c>
      <c r="T22" s="12" t="s">
        <v>3916</v>
      </c>
      <c r="U22" s="12" t="s">
        <v>3917</v>
      </c>
      <c r="V22" s="18">
        <v>39554094</v>
      </c>
      <c r="W22" s="18">
        <v>88881390</v>
      </c>
      <c r="X22" s="18">
        <v>101164249</v>
      </c>
      <c r="Z22" s="12" t="s">
        <v>3916</v>
      </c>
      <c r="AA22" s="12" t="s">
        <v>3917</v>
      </c>
      <c r="AB22" s="18">
        <v>118779048</v>
      </c>
      <c r="AC22" s="18">
        <v>123554740</v>
      </c>
      <c r="AD22" s="18">
        <v>132062821</v>
      </c>
      <c r="AF22" s="12" t="s">
        <v>3916</v>
      </c>
      <c r="AG22" s="12" t="s">
        <v>3917</v>
      </c>
      <c r="AH22" s="18">
        <v>535223871</v>
      </c>
      <c r="AI22" s="18">
        <v>514184095</v>
      </c>
      <c r="AJ22" s="19" t="s">
        <v>87</v>
      </c>
      <c r="AL22" s="12" t="s">
        <v>3916</v>
      </c>
      <c r="AM22" s="12" t="s">
        <v>3917</v>
      </c>
      <c r="AN22" s="18">
        <v>31289000</v>
      </c>
      <c r="AO22" s="18">
        <v>26199000</v>
      </c>
      <c r="AP22" s="18">
        <v>22400000</v>
      </c>
      <c r="AR22" s="12" t="s">
        <v>3916</v>
      </c>
      <c r="AS22" s="12" t="s">
        <v>3917</v>
      </c>
      <c r="AT22" s="18">
        <v>0</v>
      </c>
      <c r="AU22" s="18">
        <v>0</v>
      </c>
      <c r="AV22" s="18">
        <v>0</v>
      </c>
      <c r="AX22" s="12" t="s">
        <v>3916</v>
      </c>
      <c r="AY22" s="12" t="s">
        <v>3917</v>
      </c>
      <c r="AZ22" s="18">
        <v>115348872</v>
      </c>
      <c r="BA22" s="18">
        <v>73307967</v>
      </c>
      <c r="BB22" s="18">
        <v>115387485</v>
      </c>
      <c r="BI22" s="12" t="s">
        <v>3916</v>
      </c>
      <c r="BJ22" s="12" t="s">
        <v>3917</v>
      </c>
      <c r="BK22" s="18">
        <v>26454000</v>
      </c>
      <c r="BL22" s="18">
        <v>30176000</v>
      </c>
      <c r="BM22" s="18">
        <v>29260000</v>
      </c>
      <c r="BO22" s="12" t="s">
        <v>3916</v>
      </c>
      <c r="BP22" s="12" t="s">
        <v>3917</v>
      </c>
      <c r="BQ22" s="18">
        <v>0</v>
      </c>
      <c r="BR22" s="18">
        <v>0</v>
      </c>
      <c r="BS22" s="18">
        <v>0</v>
      </c>
      <c r="BU22" s="12" t="s">
        <v>3916</v>
      </c>
      <c r="BV22" s="12" t="s">
        <v>3917</v>
      </c>
      <c r="BW22" s="19" t="s">
        <v>87</v>
      </c>
      <c r="BX22" s="18">
        <v>932328</v>
      </c>
      <c r="BY22" s="19" t="s">
        <v>87</v>
      </c>
      <c r="CA22" s="12" t="s">
        <v>3916</v>
      </c>
      <c r="CB22" s="12" t="s">
        <v>3917</v>
      </c>
      <c r="CC22" s="18">
        <v>22391110</v>
      </c>
      <c r="CD22" s="18">
        <v>19322165</v>
      </c>
      <c r="CE22" s="19" t="s">
        <v>87</v>
      </c>
      <c r="CG22" s="12" t="s">
        <v>3916</v>
      </c>
      <c r="CH22" s="12" t="s">
        <v>3917</v>
      </c>
      <c r="CI22" s="18">
        <v>4983318</v>
      </c>
      <c r="CJ22" s="18">
        <v>4992349</v>
      </c>
      <c r="CK22" s="18">
        <v>5112894</v>
      </c>
      <c r="CM22" s="12" t="s">
        <v>3916</v>
      </c>
      <c r="CN22" s="12" t="s">
        <v>3917</v>
      </c>
      <c r="CO22" s="19" t="s">
        <v>87</v>
      </c>
      <c r="CP22" s="19" t="s">
        <v>87</v>
      </c>
      <c r="CQ22" s="19" t="s">
        <v>87</v>
      </c>
      <c r="CS22" s="12" t="s">
        <v>3916</v>
      </c>
      <c r="CT22" s="12" t="s">
        <v>3917</v>
      </c>
      <c r="CU22" s="18">
        <v>114112527</v>
      </c>
      <c r="CV22" s="18">
        <v>92720985</v>
      </c>
      <c r="CW22" s="18">
        <v>99121561</v>
      </c>
      <c r="CY22" s="12" t="s">
        <v>3916</v>
      </c>
      <c r="CZ22" s="12" t="s">
        <v>3917</v>
      </c>
      <c r="DA22" s="18">
        <v>0</v>
      </c>
      <c r="DB22" s="18">
        <v>0</v>
      </c>
      <c r="DC22" s="18">
        <v>0</v>
      </c>
      <c r="DE22" s="12" t="s">
        <v>3916</v>
      </c>
      <c r="DF22" s="12" t="s">
        <v>3917</v>
      </c>
      <c r="DG22" s="18">
        <v>0</v>
      </c>
      <c r="DH22" s="18">
        <v>0</v>
      </c>
      <c r="DI22" s="18">
        <v>0</v>
      </c>
      <c r="DK22" s="12" t="s">
        <v>3916</v>
      </c>
      <c r="DL22" s="12" t="s">
        <v>3917</v>
      </c>
      <c r="DM22" s="18">
        <v>1523654</v>
      </c>
      <c r="DN22" s="18">
        <v>2229110</v>
      </c>
      <c r="DO22" s="18">
        <v>2085501</v>
      </c>
      <c r="DQ22" s="12" t="s">
        <v>3916</v>
      </c>
      <c r="DR22" s="12" t="s">
        <v>3917</v>
      </c>
      <c r="DS22" s="19" t="s">
        <v>87</v>
      </c>
      <c r="DT22" s="18">
        <v>6006849</v>
      </c>
      <c r="DU22" s="19" t="s">
        <v>87</v>
      </c>
      <c r="DW22" s="12" t="s">
        <v>3916</v>
      </c>
      <c r="DX22" s="12" t="s">
        <v>3917</v>
      </c>
      <c r="DY22" s="19" t="s">
        <v>87</v>
      </c>
      <c r="DZ22" s="19" t="s">
        <v>87</v>
      </c>
      <c r="EA22" s="19" t="s">
        <v>87</v>
      </c>
      <c r="EC22" s="12" t="s">
        <v>3916</v>
      </c>
      <c r="ED22" s="12" t="s">
        <v>3917</v>
      </c>
      <c r="EE22" s="18">
        <v>319116198</v>
      </c>
      <c r="EF22" s="18">
        <v>386427327</v>
      </c>
      <c r="EG22" s="18">
        <v>432561719</v>
      </c>
      <c r="EI22" s="12" t="s">
        <v>3916</v>
      </c>
      <c r="EJ22" s="12" t="s">
        <v>3917</v>
      </c>
      <c r="EK22" s="19" t="s">
        <v>87</v>
      </c>
      <c r="EL22" s="18">
        <v>0</v>
      </c>
      <c r="EM22" s="19" t="s">
        <v>87</v>
      </c>
      <c r="EO22" s="12" t="s">
        <v>3916</v>
      </c>
      <c r="EP22" s="12" t="s">
        <v>3917</v>
      </c>
      <c r="EQ22" s="18">
        <v>0</v>
      </c>
      <c r="ER22" s="18">
        <v>0</v>
      </c>
      <c r="ES22" s="18">
        <v>0</v>
      </c>
      <c r="EU22" s="12" t="s">
        <v>3916</v>
      </c>
      <c r="EV22" s="12" t="s">
        <v>3917</v>
      </c>
      <c r="EW22" s="18">
        <v>0</v>
      </c>
      <c r="EX22" s="18">
        <v>0</v>
      </c>
      <c r="EY22" s="18">
        <v>0</v>
      </c>
      <c r="FA22" s="12" t="s">
        <v>3916</v>
      </c>
      <c r="FB22" s="12" t="s">
        <v>3917</v>
      </c>
      <c r="FC22" s="19" t="s">
        <v>87</v>
      </c>
      <c r="FD22" s="18">
        <v>1232364</v>
      </c>
      <c r="FE22" s="18">
        <v>1102870</v>
      </c>
      <c r="FG22" s="12" t="s">
        <v>3916</v>
      </c>
      <c r="FH22" s="12" t="s">
        <v>3917</v>
      </c>
      <c r="FI22" s="18">
        <v>864097</v>
      </c>
      <c r="FJ22" s="19" t="s">
        <v>87</v>
      </c>
      <c r="FK22" s="19" t="s">
        <v>87</v>
      </c>
      <c r="FM22" s="12" t="s">
        <v>3916</v>
      </c>
      <c r="FN22" s="12" t="s">
        <v>3917</v>
      </c>
      <c r="FO22" s="18">
        <v>0</v>
      </c>
      <c r="FP22" s="18">
        <v>0</v>
      </c>
      <c r="FQ22" s="18">
        <v>0</v>
      </c>
      <c r="FS22" s="12" t="s">
        <v>3916</v>
      </c>
      <c r="FT22" s="12" t="s">
        <v>3917</v>
      </c>
      <c r="FU22" s="18">
        <v>0</v>
      </c>
      <c r="FV22" s="18">
        <v>0</v>
      </c>
      <c r="FW22" s="18">
        <v>0</v>
      </c>
      <c r="FY22" s="12" t="s">
        <v>3916</v>
      </c>
      <c r="FZ22" s="12" t="s">
        <v>3917</v>
      </c>
      <c r="GA22" s="18">
        <v>1454628232</v>
      </c>
      <c r="GB22" s="18">
        <v>1470000000</v>
      </c>
      <c r="GC22" s="18">
        <v>1500000000</v>
      </c>
      <c r="GE22" s="12" t="s">
        <v>3916</v>
      </c>
      <c r="GF22" s="12" t="s">
        <v>3917</v>
      </c>
      <c r="GG22" s="18">
        <v>1455828232</v>
      </c>
      <c r="GH22" s="18">
        <v>1466614174</v>
      </c>
      <c r="GI22" s="18">
        <v>1500000000</v>
      </c>
      <c r="GK22" s="12" t="s">
        <v>3916</v>
      </c>
      <c r="GL22" s="12" t="s">
        <v>3917</v>
      </c>
      <c r="GM22" s="18">
        <v>0</v>
      </c>
      <c r="GN22" s="18">
        <v>0</v>
      </c>
      <c r="GO22" s="18">
        <v>0</v>
      </c>
      <c r="GQ22" s="12" t="s">
        <v>3916</v>
      </c>
      <c r="GR22" s="12" t="s">
        <v>3917</v>
      </c>
      <c r="GS22" s="18">
        <v>0</v>
      </c>
      <c r="GT22" s="18">
        <v>0</v>
      </c>
      <c r="GU22" s="18">
        <v>0</v>
      </c>
      <c r="GW22" s="12" t="s">
        <v>3916</v>
      </c>
      <c r="GX22" s="12" t="s">
        <v>3917</v>
      </c>
      <c r="GY22" s="19" t="s">
        <v>87</v>
      </c>
      <c r="GZ22" s="19" t="s">
        <v>87</v>
      </c>
      <c r="HA22" s="19" t="s">
        <v>87</v>
      </c>
    </row>
    <row r="23" spans="2:209" ht="14.45" x14ac:dyDescent="0.3">
      <c r="B23" s="12" t="s">
        <v>3918</v>
      </c>
      <c r="C23" s="12" t="s">
        <v>3919</v>
      </c>
      <c r="D23" s="19" t="s">
        <v>87</v>
      </c>
      <c r="E23" s="19" t="s">
        <v>87</v>
      </c>
      <c r="F23" s="19" t="s">
        <v>87</v>
      </c>
      <c r="H23" s="12" t="s">
        <v>3918</v>
      </c>
      <c r="I23" s="12" t="s">
        <v>3919</v>
      </c>
      <c r="J23" s="18">
        <v>3066420</v>
      </c>
      <c r="K23" s="18">
        <v>2885610</v>
      </c>
      <c r="L23" s="18">
        <v>2809849</v>
      </c>
      <c r="N23" s="12" t="s">
        <v>3918</v>
      </c>
      <c r="O23" s="12" t="s">
        <v>3919</v>
      </c>
      <c r="P23" s="19" t="s">
        <v>87</v>
      </c>
      <c r="Q23" s="19" t="s">
        <v>87</v>
      </c>
      <c r="R23" s="19" t="s">
        <v>87</v>
      </c>
      <c r="T23" s="12" t="s">
        <v>3918</v>
      </c>
      <c r="U23" s="12" t="s">
        <v>3919</v>
      </c>
      <c r="V23" s="18">
        <v>261561</v>
      </c>
      <c r="W23" s="18">
        <v>472284</v>
      </c>
      <c r="X23" s="18">
        <v>389790</v>
      </c>
      <c r="Z23" s="12" t="s">
        <v>3918</v>
      </c>
      <c r="AA23" s="12" t="s">
        <v>3919</v>
      </c>
      <c r="AB23" s="18">
        <v>106880</v>
      </c>
      <c r="AC23" s="18">
        <v>93154</v>
      </c>
      <c r="AD23" s="18">
        <v>101648</v>
      </c>
      <c r="AF23" s="12" t="s">
        <v>3918</v>
      </c>
      <c r="AG23" s="12" t="s">
        <v>3919</v>
      </c>
      <c r="AH23" s="18">
        <v>34381761</v>
      </c>
      <c r="AI23" s="18">
        <v>40043664</v>
      </c>
      <c r="AJ23" s="19" t="s">
        <v>87</v>
      </c>
      <c r="AL23" s="12" t="s">
        <v>3918</v>
      </c>
      <c r="AM23" s="12" t="s">
        <v>3919</v>
      </c>
      <c r="AN23" s="19" t="s">
        <v>87</v>
      </c>
      <c r="AO23" s="19" t="s">
        <v>87</v>
      </c>
      <c r="AP23" s="19" t="s">
        <v>87</v>
      </c>
      <c r="AR23" s="12" t="s">
        <v>3918</v>
      </c>
      <c r="AS23" s="12" t="s">
        <v>3919</v>
      </c>
      <c r="AT23" s="18">
        <v>0</v>
      </c>
      <c r="AU23" s="18">
        <v>0</v>
      </c>
      <c r="AV23" s="18">
        <v>0</v>
      </c>
      <c r="AX23" s="12" t="s">
        <v>3918</v>
      </c>
      <c r="AY23" s="12" t="s">
        <v>3919</v>
      </c>
      <c r="AZ23" s="18">
        <v>14194756</v>
      </c>
      <c r="BA23" s="18">
        <v>14282668</v>
      </c>
      <c r="BB23" s="18">
        <v>13778793</v>
      </c>
      <c r="BI23" s="12" t="s">
        <v>3918</v>
      </c>
      <c r="BJ23" s="12" t="s">
        <v>3919</v>
      </c>
      <c r="BK23" s="19" t="s">
        <v>87</v>
      </c>
      <c r="BL23" s="19" t="s">
        <v>87</v>
      </c>
      <c r="BM23" s="18">
        <v>0</v>
      </c>
      <c r="BO23" s="12" t="s">
        <v>3918</v>
      </c>
      <c r="BP23" s="12" t="s">
        <v>3919</v>
      </c>
      <c r="BQ23" s="18">
        <v>0</v>
      </c>
      <c r="BR23" s="18">
        <v>0</v>
      </c>
      <c r="BS23" s="18">
        <v>0</v>
      </c>
      <c r="BU23" s="12" t="s">
        <v>3918</v>
      </c>
      <c r="BV23" s="12" t="s">
        <v>3919</v>
      </c>
      <c r="BW23" s="18">
        <v>0</v>
      </c>
      <c r="BX23" s="18">
        <v>0</v>
      </c>
      <c r="BY23" s="18">
        <v>0</v>
      </c>
      <c r="CA23" s="12" t="s">
        <v>3918</v>
      </c>
      <c r="CB23" s="12" t="s">
        <v>3919</v>
      </c>
      <c r="CC23" s="18">
        <v>1358162</v>
      </c>
      <c r="CD23" s="18">
        <v>484222</v>
      </c>
      <c r="CE23" s="18">
        <v>479276</v>
      </c>
      <c r="CG23" s="12" t="s">
        <v>3918</v>
      </c>
      <c r="CH23" s="12" t="s">
        <v>3919</v>
      </c>
      <c r="CI23" s="18">
        <v>831471</v>
      </c>
      <c r="CJ23" s="18">
        <v>1592868</v>
      </c>
      <c r="CK23" s="18">
        <v>1932319</v>
      </c>
      <c r="CM23" s="12" t="s">
        <v>3918</v>
      </c>
      <c r="CN23" s="12" t="s">
        <v>3919</v>
      </c>
      <c r="CO23" s="18">
        <v>0</v>
      </c>
      <c r="CP23" s="18">
        <v>0</v>
      </c>
      <c r="CQ23" s="18">
        <v>0</v>
      </c>
      <c r="CS23" s="12" t="s">
        <v>3918</v>
      </c>
      <c r="CT23" s="12" t="s">
        <v>3919</v>
      </c>
      <c r="CU23" s="18">
        <v>444340</v>
      </c>
      <c r="CV23" s="18">
        <v>520937</v>
      </c>
      <c r="CW23" s="18">
        <v>464329</v>
      </c>
      <c r="CY23" s="12" t="s">
        <v>3918</v>
      </c>
      <c r="CZ23" s="12" t="s">
        <v>3919</v>
      </c>
      <c r="DA23" s="18">
        <v>1644000</v>
      </c>
      <c r="DB23" s="18">
        <v>1842060</v>
      </c>
      <c r="DC23" s="18">
        <v>2158518</v>
      </c>
      <c r="DE23" s="12" t="s">
        <v>3918</v>
      </c>
      <c r="DF23" s="12" t="s">
        <v>3919</v>
      </c>
      <c r="DG23" s="18">
        <v>0</v>
      </c>
      <c r="DH23" s="18">
        <v>0</v>
      </c>
      <c r="DI23" s="18">
        <v>0</v>
      </c>
      <c r="DK23" s="12" t="s">
        <v>3918</v>
      </c>
      <c r="DL23" s="12" t="s">
        <v>3919</v>
      </c>
      <c r="DM23" s="18">
        <v>243631</v>
      </c>
      <c r="DN23" s="18">
        <v>260376</v>
      </c>
      <c r="DO23" s="18">
        <v>194355</v>
      </c>
      <c r="DQ23" s="12" t="s">
        <v>3918</v>
      </c>
      <c r="DR23" s="12" t="s">
        <v>3919</v>
      </c>
      <c r="DS23" s="18">
        <v>182424</v>
      </c>
      <c r="DT23" s="18">
        <v>110677</v>
      </c>
      <c r="DU23" s="18">
        <v>98494</v>
      </c>
      <c r="DW23" s="12" t="s">
        <v>3918</v>
      </c>
      <c r="DX23" s="12" t="s">
        <v>3919</v>
      </c>
      <c r="DY23" s="18">
        <v>341201</v>
      </c>
      <c r="DZ23" s="18">
        <v>332020</v>
      </c>
      <c r="EA23" s="18">
        <v>341172</v>
      </c>
      <c r="EC23" s="12" t="s">
        <v>3918</v>
      </c>
      <c r="ED23" s="12" t="s">
        <v>3919</v>
      </c>
      <c r="EE23" s="18">
        <v>2078472</v>
      </c>
      <c r="EF23" s="18">
        <v>2260514</v>
      </c>
      <c r="EG23" s="18">
        <v>2108093</v>
      </c>
      <c r="EI23" s="12" t="s">
        <v>3918</v>
      </c>
      <c r="EJ23" s="12" t="s">
        <v>3919</v>
      </c>
      <c r="EK23" s="18">
        <v>0</v>
      </c>
      <c r="EL23" s="18">
        <v>0</v>
      </c>
      <c r="EM23" s="19" t="s">
        <v>87</v>
      </c>
      <c r="EO23" s="12" t="s">
        <v>3918</v>
      </c>
      <c r="EP23" s="12" t="s">
        <v>3919</v>
      </c>
      <c r="EQ23" s="18">
        <v>0</v>
      </c>
      <c r="ER23" s="18">
        <v>0</v>
      </c>
      <c r="ES23" s="18">
        <v>0</v>
      </c>
      <c r="EU23" s="12" t="s">
        <v>3918</v>
      </c>
      <c r="EV23" s="12" t="s">
        <v>3919</v>
      </c>
      <c r="EW23" s="18">
        <v>0</v>
      </c>
      <c r="EX23" s="18">
        <v>0</v>
      </c>
      <c r="EY23" s="18">
        <v>0</v>
      </c>
      <c r="FA23" s="12" t="s">
        <v>3918</v>
      </c>
      <c r="FB23" s="12" t="s">
        <v>3919</v>
      </c>
      <c r="FC23" s="19" t="s">
        <v>87</v>
      </c>
      <c r="FD23" s="18">
        <v>373662</v>
      </c>
      <c r="FE23" s="18">
        <v>2820508</v>
      </c>
      <c r="FG23" s="12" t="s">
        <v>3918</v>
      </c>
      <c r="FH23" s="12" t="s">
        <v>3919</v>
      </c>
      <c r="FI23" s="18">
        <v>231619</v>
      </c>
      <c r="FJ23" s="19" t="s">
        <v>87</v>
      </c>
      <c r="FK23" s="18">
        <v>41415</v>
      </c>
      <c r="FM23" s="12" t="s">
        <v>3918</v>
      </c>
      <c r="FN23" s="12" t="s">
        <v>3919</v>
      </c>
      <c r="FO23" s="18">
        <v>0</v>
      </c>
      <c r="FP23" s="18">
        <v>0</v>
      </c>
      <c r="FQ23" s="18">
        <v>0</v>
      </c>
      <c r="FS23" s="12" t="s">
        <v>3918</v>
      </c>
      <c r="FT23" s="12" t="s">
        <v>3919</v>
      </c>
      <c r="FU23" s="18">
        <v>0</v>
      </c>
      <c r="FV23" s="18">
        <v>0</v>
      </c>
      <c r="FW23" s="18">
        <v>0</v>
      </c>
      <c r="FY23" s="12" t="s">
        <v>3918</v>
      </c>
      <c r="FZ23" s="12" t="s">
        <v>3919</v>
      </c>
      <c r="GA23" s="18">
        <v>62829709</v>
      </c>
      <c r="GB23" s="18">
        <v>100000000</v>
      </c>
      <c r="GC23" s="18">
        <v>91311585</v>
      </c>
      <c r="GE23" s="12" t="s">
        <v>3918</v>
      </c>
      <c r="GF23" s="12" t="s">
        <v>3919</v>
      </c>
      <c r="GG23" s="18">
        <v>63189709</v>
      </c>
      <c r="GH23" s="18">
        <v>91000000</v>
      </c>
      <c r="GI23" s="18">
        <v>94173508</v>
      </c>
      <c r="GK23" s="12" t="s">
        <v>3918</v>
      </c>
      <c r="GL23" s="12" t="s">
        <v>3919</v>
      </c>
      <c r="GM23" s="18">
        <v>0</v>
      </c>
      <c r="GN23" s="18">
        <v>0</v>
      </c>
      <c r="GO23" s="18">
        <v>0</v>
      </c>
      <c r="GQ23" s="12" t="s">
        <v>3918</v>
      </c>
      <c r="GR23" s="12" t="s">
        <v>3919</v>
      </c>
      <c r="GS23" s="18">
        <v>0</v>
      </c>
      <c r="GT23" s="18">
        <v>0</v>
      </c>
      <c r="GU23" s="18">
        <v>0</v>
      </c>
      <c r="GW23" s="12" t="s">
        <v>3918</v>
      </c>
      <c r="GX23" s="12" t="s">
        <v>3919</v>
      </c>
      <c r="GY23" s="19" t="s">
        <v>87</v>
      </c>
      <c r="GZ23" s="19" t="s">
        <v>87</v>
      </c>
      <c r="HA23" s="19" t="s">
        <v>87</v>
      </c>
    </row>
    <row r="24" spans="2:209" ht="14.45" x14ac:dyDescent="0.3">
      <c r="B24" s="12" t="s">
        <v>3920</v>
      </c>
      <c r="C24" s="12" t="s">
        <v>3921</v>
      </c>
      <c r="D24" s="18">
        <v>11914707</v>
      </c>
      <c r="E24" s="18">
        <v>9929977</v>
      </c>
      <c r="F24" s="18">
        <v>10993514</v>
      </c>
      <c r="H24" s="12" t="s">
        <v>3920</v>
      </c>
      <c r="I24" s="12" t="s">
        <v>3921</v>
      </c>
      <c r="J24" s="18">
        <v>50296570</v>
      </c>
      <c r="K24" s="18">
        <v>50019860</v>
      </c>
      <c r="L24" s="18">
        <v>47281609</v>
      </c>
      <c r="N24" s="12" t="s">
        <v>3920</v>
      </c>
      <c r="O24" s="12" t="s">
        <v>3921</v>
      </c>
      <c r="P24" s="18">
        <v>31150000</v>
      </c>
      <c r="Q24" s="18">
        <v>29231000</v>
      </c>
      <c r="R24" s="19" t="s">
        <v>87</v>
      </c>
      <c r="T24" s="12" t="s">
        <v>3920</v>
      </c>
      <c r="U24" s="12" t="s">
        <v>3921</v>
      </c>
      <c r="V24" s="18">
        <v>18944271</v>
      </c>
      <c r="W24" s="18">
        <v>6592841</v>
      </c>
      <c r="X24" s="18">
        <v>7972215</v>
      </c>
      <c r="Z24" s="12" t="s">
        <v>3920</v>
      </c>
      <c r="AA24" s="12" t="s">
        <v>3921</v>
      </c>
      <c r="AB24" s="18">
        <v>33108810</v>
      </c>
      <c r="AC24" s="18">
        <v>31480653</v>
      </c>
      <c r="AD24" s="18">
        <v>35393656</v>
      </c>
      <c r="AF24" s="12" t="s">
        <v>3920</v>
      </c>
      <c r="AG24" s="12" t="s">
        <v>3921</v>
      </c>
      <c r="AH24" s="18">
        <v>44915514</v>
      </c>
      <c r="AI24" s="18">
        <v>31096399</v>
      </c>
      <c r="AJ24" s="19" t="s">
        <v>87</v>
      </c>
      <c r="AL24" s="12" t="s">
        <v>3920</v>
      </c>
      <c r="AM24" s="12" t="s">
        <v>3921</v>
      </c>
      <c r="AN24" s="18">
        <v>2844000</v>
      </c>
      <c r="AO24" s="18">
        <v>3475000</v>
      </c>
      <c r="AP24" s="18">
        <v>3982000</v>
      </c>
      <c r="AR24" s="12" t="s">
        <v>3920</v>
      </c>
      <c r="AS24" s="12" t="s">
        <v>3921</v>
      </c>
      <c r="AT24" s="18">
        <v>80268</v>
      </c>
      <c r="AU24" s="18">
        <v>93637</v>
      </c>
      <c r="AV24" s="18">
        <v>91733</v>
      </c>
      <c r="AX24" s="12" t="s">
        <v>3920</v>
      </c>
      <c r="AY24" s="12" t="s">
        <v>3921</v>
      </c>
      <c r="AZ24" s="18">
        <v>131922188</v>
      </c>
      <c r="BA24" s="18">
        <v>114305116</v>
      </c>
      <c r="BB24" s="18">
        <v>124005642</v>
      </c>
      <c r="BI24" s="12" t="s">
        <v>3920</v>
      </c>
      <c r="BJ24" s="12" t="s">
        <v>3921</v>
      </c>
      <c r="BK24" s="18">
        <v>7143000</v>
      </c>
      <c r="BL24" s="18">
        <v>8041000</v>
      </c>
      <c r="BM24" s="18">
        <v>7907000</v>
      </c>
      <c r="BO24" s="12" t="s">
        <v>3920</v>
      </c>
      <c r="BP24" s="12" t="s">
        <v>3921</v>
      </c>
      <c r="BQ24" s="18">
        <v>0</v>
      </c>
      <c r="BR24" s="18">
        <v>0</v>
      </c>
      <c r="BS24" s="18">
        <v>0</v>
      </c>
      <c r="BU24" s="12" t="s">
        <v>3920</v>
      </c>
      <c r="BV24" s="12" t="s">
        <v>3921</v>
      </c>
      <c r="BW24" s="19" t="s">
        <v>87</v>
      </c>
      <c r="BX24" s="18">
        <v>1972966</v>
      </c>
      <c r="BY24" s="19" t="s">
        <v>87</v>
      </c>
      <c r="CA24" s="12" t="s">
        <v>3920</v>
      </c>
      <c r="CB24" s="12" t="s">
        <v>3921</v>
      </c>
      <c r="CC24" s="18">
        <v>34860013</v>
      </c>
      <c r="CD24" s="19" t="s">
        <v>87</v>
      </c>
      <c r="CE24" s="19" t="s">
        <v>87</v>
      </c>
      <c r="CG24" s="12" t="s">
        <v>3920</v>
      </c>
      <c r="CH24" s="12" t="s">
        <v>3921</v>
      </c>
      <c r="CI24" s="18">
        <v>33806054</v>
      </c>
      <c r="CJ24" s="18">
        <v>32199253</v>
      </c>
      <c r="CK24" s="18">
        <v>35829082</v>
      </c>
      <c r="CM24" s="12" t="s">
        <v>3920</v>
      </c>
      <c r="CN24" s="12" t="s">
        <v>3921</v>
      </c>
      <c r="CO24" s="19" t="s">
        <v>87</v>
      </c>
      <c r="CP24" s="19" t="s">
        <v>87</v>
      </c>
      <c r="CQ24" s="19" t="s">
        <v>87</v>
      </c>
      <c r="CS24" s="12" t="s">
        <v>3920</v>
      </c>
      <c r="CT24" s="12" t="s">
        <v>3921</v>
      </c>
      <c r="CU24" s="18">
        <v>70041980</v>
      </c>
      <c r="CV24" s="18">
        <v>68431683</v>
      </c>
      <c r="CW24" s="18">
        <v>56568824</v>
      </c>
      <c r="CY24" s="12" t="s">
        <v>3920</v>
      </c>
      <c r="CZ24" s="12" t="s">
        <v>3921</v>
      </c>
      <c r="DA24" s="18">
        <v>1584092</v>
      </c>
      <c r="DB24" s="18">
        <v>2204420</v>
      </c>
      <c r="DC24" s="18">
        <v>2504786</v>
      </c>
      <c r="DE24" s="12" t="s">
        <v>3920</v>
      </c>
      <c r="DF24" s="12" t="s">
        <v>3921</v>
      </c>
      <c r="DG24" s="18">
        <v>0</v>
      </c>
      <c r="DH24" s="18">
        <v>0</v>
      </c>
      <c r="DI24" s="18">
        <v>0</v>
      </c>
      <c r="DK24" s="12" t="s">
        <v>3920</v>
      </c>
      <c r="DL24" s="12" t="s">
        <v>3921</v>
      </c>
      <c r="DM24" s="18">
        <v>2731073</v>
      </c>
      <c r="DN24" s="18">
        <v>3305447</v>
      </c>
      <c r="DO24" s="18">
        <v>4253576</v>
      </c>
      <c r="DQ24" s="12" t="s">
        <v>3920</v>
      </c>
      <c r="DR24" s="12" t="s">
        <v>3921</v>
      </c>
      <c r="DS24" s="18">
        <v>7892673</v>
      </c>
      <c r="DT24" s="18">
        <v>4748647</v>
      </c>
      <c r="DU24" s="18">
        <v>3013995</v>
      </c>
      <c r="DW24" s="12" t="s">
        <v>3920</v>
      </c>
      <c r="DX24" s="12" t="s">
        <v>3921</v>
      </c>
      <c r="DY24" s="18">
        <v>34442192</v>
      </c>
      <c r="DZ24" s="18">
        <v>54023546</v>
      </c>
      <c r="EA24" s="18">
        <v>84668906</v>
      </c>
      <c r="EC24" s="12" t="s">
        <v>3920</v>
      </c>
      <c r="ED24" s="12" t="s">
        <v>3921</v>
      </c>
      <c r="EE24" s="18">
        <v>123873210</v>
      </c>
      <c r="EF24" s="18">
        <v>102707320</v>
      </c>
      <c r="EG24" s="18">
        <v>125152727</v>
      </c>
      <c r="EI24" s="12" t="s">
        <v>3920</v>
      </c>
      <c r="EJ24" s="12" t="s">
        <v>3921</v>
      </c>
      <c r="EK24" s="19" t="s">
        <v>87</v>
      </c>
      <c r="EL24" s="19" t="s">
        <v>87</v>
      </c>
      <c r="EM24" s="19" t="s">
        <v>87</v>
      </c>
      <c r="EO24" s="12" t="s">
        <v>3920</v>
      </c>
      <c r="EP24" s="12" t="s">
        <v>3921</v>
      </c>
      <c r="EQ24" s="18">
        <v>943190</v>
      </c>
      <c r="ER24" s="18">
        <v>761231</v>
      </c>
      <c r="ES24" s="18">
        <v>392038</v>
      </c>
      <c r="EU24" s="12" t="s">
        <v>3920</v>
      </c>
      <c r="EV24" s="12" t="s">
        <v>3921</v>
      </c>
      <c r="EW24" s="18">
        <v>0</v>
      </c>
      <c r="EX24" s="18">
        <v>0</v>
      </c>
      <c r="EY24" s="18">
        <v>0</v>
      </c>
      <c r="FA24" s="12" t="s">
        <v>3920</v>
      </c>
      <c r="FB24" s="12" t="s">
        <v>3921</v>
      </c>
      <c r="FC24" s="18">
        <v>4138388</v>
      </c>
      <c r="FD24" s="18">
        <v>3763423</v>
      </c>
      <c r="FE24" s="18">
        <v>1358228</v>
      </c>
      <c r="FG24" s="12" t="s">
        <v>3920</v>
      </c>
      <c r="FH24" s="12" t="s">
        <v>3921</v>
      </c>
      <c r="FI24" s="18">
        <v>811995</v>
      </c>
      <c r="FJ24" s="18">
        <v>960369</v>
      </c>
      <c r="FK24" s="18">
        <v>836486</v>
      </c>
      <c r="FM24" s="12" t="s">
        <v>3920</v>
      </c>
      <c r="FN24" s="12" t="s">
        <v>3921</v>
      </c>
      <c r="FO24" s="18">
        <v>0</v>
      </c>
      <c r="FP24" s="18">
        <v>0</v>
      </c>
      <c r="FQ24" s="18">
        <v>0</v>
      </c>
      <c r="FS24" s="12" t="s">
        <v>3920</v>
      </c>
      <c r="FT24" s="12" t="s">
        <v>3921</v>
      </c>
      <c r="FU24" s="18">
        <v>0</v>
      </c>
      <c r="FV24" s="18">
        <v>0</v>
      </c>
      <c r="FW24" s="18">
        <v>0</v>
      </c>
      <c r="FY24" s="12" t="s">
        <v>3920</v>
      </c>
      <c r="FZ24" s="12" t="s">
        <v>3921</v>
      </c>
      <c r="GA24" s="18">
        <v>631049617</v>
      </c>
      <c r="GB24" s="18">
        <v>582440048</v>
      </c>
      <c r="GC24" s="18">
        <v>675357405</v>
      </c>
      <c r="GE24" s="12" t="s">
        <v>3920</v>
      </c>
      <c r="GF24" s="12" t="s">
        <v>3921</v>
      </c>
      <c r="GG24" s="18">
        <v>636000000</v>
      </c>
      <c r="GH24" s="18">
        <v>587163840</v>
      </c>
      <c r="GI24" s="18">
        <v>677552119</v>
      </c>
      <c r="GK24" s="12" t="s">
        <v>3920</v>
      </c>
      <c r="GL24" s="12" t="s">
        <v>3921</v>
      </c>
      <c r="GM24" s="18">
        <v>0</v>
      </c>
      <c r="GN24" s="18">
        <v>0</v>
      </c>
      <c r="GO24" s="18">
        <v>0</v>
      </c>
      <c r="GQ24" s="12" t="s">
        <v>3920</v>
      </c>
      <c r="GR24" s="12" t="s">
        <v>3921</v>
      </c>
      <c r="GS24" s="18">
        <v>10516984</v>
      </c>
      <c r="GT24" s="18">
        <v>9098666</v>
      </c>
      <c r="GU24" s="18">
        <v>27022535</v>
      </c>
      <c r="GW24" s="12" t="s">
        <v>3920</v>
      </c>
      <c r="GX24" s="12" t="s">
        <v>3921</v>
      </c>
      <c r="GY24" s="19" t="s">
        <v>87</v>
      </c>
      <c r="GZ24" s="19" t="s">
        <v>87</v>
      </c>
      <c r="HA24" s="19" t="s">
        <v>87</v>
      </c>
    </row>
    <row r="25" spans="2:209" x14ac:dyDescent="0.25">
      <c r="B25" s="12" t="s">
        <v>3922</v>
      </c>
      <c r="C25" s="12" t="s">
        <v>3923</v>
      </c>
      <c r="D25" s="18">
        <v>5761499</v>
      </c>
      <c r="E25" s="18">
        <v>9260255</v>
      </c>
      <c r="F25" s="18">
        <v>9904917</v>
      </c>
      <c r="H25" s="12" t="s">
        <v>3922</v>
      </c>
      <c r="I25" s="12" t="s">
        <v>3923</v>
      </c>
      <c r="J25" s="19" t="s">
        <v>87</v>
      </c>
      <c r="K25" s="18">
        <v>12877865</v>
      </c>
      <c r="L25" s="18">
        <v>14080328</v>
      </c>
      <c r="N25" s="12" t="s">
        <v>3922</v>
      </c>
      <c r="O25" s="12" t="s">
        <v>3923</v>
      </c>
      <c r="P25" s="19" t="s">
        <v>87</v>
      </c>
      <c r="Q25" s="19" t="s">
        <v>87</v>
      </c>
      <c r="R25" s="19" t="s">
        <v>87</v>
      </c>
      <c r="T25" s="12" t="s">
        <v>3922</v>
      </c>
      <c r="U25" s="12" t="s">
        <v>3923</v>
      </c>
      <c r="V25" s="18">
        <v>48736822</v>
      </c>
      <c r="W25" s="18">
        <v>90940672</v>
      </c>
      <c r="X25" s="18">
        <v>84757443</v>
      </c>
      <c r="Z25" s="12" t="s">
        <v>3922</v>
      </c>
      <c r="AA25" s="12" t="s">
        <v>3923</v>
      </c>
      <c r="AB25" s="18">
        <v>497265</v>
      </c>
      <c r="AC25" s="18">
        <v>396852</v>
      </c>
      <c r="AD25" s="18">
        <v>557184</v>
      </c>
      <c r="AF25" s="12" t="s">
        <v>3922</v>
      </c>
      <c r="AG25" s="12" t="s">
        <v>3923</v>
      </c>
      <c r="AH25" s="18">
        <v>4957329</v>
      </c>
      <c r="AI25" s="18">
        <v>6617584</v>
      </c>
      <c r="AJ25" s="18">
        <v>7651958</v>
      </c>
      <c r="AL25" s="12" t="s">
        <v>3922</v>
      </c>
      <c r="AM25" s="12" t="s">
        <v>3923</v>
      </c>
      <c r="AN25" s="19" t="s">
        <v>87</v>
      </c>
      <c r="AO25" s="19" t="s">
        <v>87</v>
      </c>
      <c r="AP25" s="19" t="s">
        <v>87</v>
      </c>
      <c r="AR25" s="12" t="s">
        <v>3922</v>
      </c>
      <c r="AS25" s="12" t="s">
        <v>3923</v>
      </c>
      <c r="AT25" s="19" t="s">
        <v>87</v>
      </c>
      <c r="AU25" s="19" t="s">
        <v>87</v>
      </c>
      <c r="AV25" s="18">
        <v>0</v>
      </c>
      <c r="AX25" s="12" t="s">
        <v>3922</v>
      </c>
      <c r="AY25" s="12" t="s">
        <v>3923</v>
      </c>
      <c r="AZ25" s="18">
        <v>13098408</v>
      </c>
      <c r="BA25" s="19" t="s">
        <v>87</v>
      </c>
      <c r="BB25" s="19" t="s">
        <v>87</v>
      </c>
      <c r="BI25" s="12" t="s">
        <v>3922</v>
      </c>
      <c r="BJ25" s="12" t="s">
        <v>3923</v>
      </c>
      <c r="BK25" s="18">
        <v>18832000</v>
      </c>
      <c r="BL25" s="18">
        <v>19782000</v>
      </c>
      <c r="BM25" s="18">
        <v>17920000</v>
      </c>
      <c r="BO25" s="12" t="s">
        <v>3922</v>
      </c>
      <c r="BP25" s="12" t="s">
        <v>3923</v>
      </c>
      <c r="BQ25" s="18">
        <v>0</v>
      </c>
      <c r="BR25" s="18">
        <v>0</v>
      </c>
      <c r="BS25" s="18">
        <v>0</v>
      </c>
      <c r="BU25" s="12" t="s">
        <v>3922</v>
      </c>
      <c r="BV25" s="12" t="s">
        <v>3923</v>
      </c>
      <c r="BW25" s="19" t="s">
        <v>87</v>
      </c>
      <c r="BX25" s="18">
        <v>43737</v>
      </c>
      <c r="BY25" s="19" t="s">
        <v>87</v>
      </c>
      <c r="CA25" s="12" t="s">
        <v>3922</v>
      </c>
      <c r="CB25" s="12" t="s">
        <v>3923</v>
      </c>
      <c r="CC25" s="19" t="s">
        <v>87</v>
      </c>
      <c r="CD25" s="18">
        <v>1824825</v>
      </c>
      <c r="CE25" s="19" t="s">
        <v>87</v>
      </c>
      <c r="CG25" s="12" t="s">
        <v>3922</v>
      </c>
      <c r="CH25" s="12" t="s">
        <v>3923</v>
      </c>
      <c r="CI25" s="18">
        <v>3529770</v>
      </c>
      <c r="CJ25" s="18">
        <v>3502991</v>
      </c>
      <c r="CK25" s="18">
        <v>805912</v>
      </c>
      <c r="CM25" s="12" t="s">
        <v>3922</v>
      </c>
      <c r="CN25" s="12" t="s">
        <v>3923</v>
      </c>
      <c r="CO25" s="18">
        <v>0</v>
      </c>
      <c r="CP25" s="19" t="s">
        <v>87</v>
      </c>
      <c r="CQ25" s="18">
        <v>0</v>
      </c>
      <c r="CS25" s="12" t="s">
        <v>3922</v>
      </c>
      <c r="CT25" s="12" t="s">
        <v>3923</v>
      </c>
      <c r="CU25" s="19" t="s">
        <v>87</v>
      </c>
      <c r="CV25" s="19" t="s">
        <v>87</v>
      </c>
      <c r="CW25" s="19" t="s">
        <v>87</v>
      </c>
      <c r="CY25" s="12" t="s">
        <v>3922</v>
      </c>
      <c r="CZ25" s="12" t="s">
        <v>3923</v>
      </c>
      <c r="DA25" s="18">
        <v>0</v>
      </c>
      <c r="DB25" s="18">
        <v>0</v>
      </c>
      <c r="DC25" s="18">
        <v>0</v>
      </c>
      <c r="DE25" s="12" t="s">
        <v>3922</v>
      </c>
      <c r="DF25" s="12" t="s">
        <v>3923</v>
      </c>
      <c r="DG25" s="18">
        <v>0</v>
      </c>
      <c r="DH25" s="18">
        <v>0</v>
      </c>
      <c r="DI25" s="18">
        <v>0</v>
      </c>
      <c r="DK25" s="12" t="s">
        <v>3922</v>
      </c>
      <c r="DL25" s="12" t="s">
        <v>3923</v>
      </c>
      <c r="DM25" s="18">
        <v>122966</v>
      </c>
      <c r="DN25" s="18">
        <v>527718</v>
      </c>
      <c r="DO25" s="18">
        <v>403602</v>
      </c>
      <c r="DQ25" s="12" t="s">
        <v>3922</v>
      </c>
      <c r="DR25" s="12" t="s">
        <v>3923</v>
      </c>
      <c r="DS25" s="18">
        <v>4741775</v>
      </c>
      <c r="DT25" s="18">
        <v>2059372</v>
      </c>
      <c r="DU25" s="18">
        <v>1956669</v>
      </c>
      <c r="DW25" s="12" t="s">
        <v>3922</v>
      </c>
      <c r="DX25" s="12" t="s">
        <v>3923</v>
      </c>
      <c r="DY25" s="18">
        <v>374247</v>
      </c>
      <c r="DZ25" s="18">
        <v>179014</v>
      </c>
      <c r="EA25" s="19" t="s">
        <v>87</v>
      </c>
      <c r="EC25" s="12" t="s">
        <v>3922</v>
      </c>
      <c r="ED25" s="12" t="s">
        <v>3923</v>
      </c>
      <c r="EE25" s="19" t="s">
        <v>87</v>
      </c>
      <c r="EF25" s="19" t="s">
        <v>87</v>
      </c>
      <c r="EG25" s="19" t="s">
        <v>87</v>
      </c>
      <c r="EI25" s="12" t="s">
        <v>3922</v>
      </c>
      <c r="EJ25" s="12" t="s">
        <v>3923</v>
      </c>
      <c r="EK25" s="18">
        <v>0</v>
      </c>
      <c r="EL25" s="18">
        <v>0</v>
      </c>
      <c r="EM25" s="18">
        <v>0</v>
      </c>
      <c r="EO25" s="12" t="s">
        <v>3922</v>
      </c>
      <c r="EP25" s="12" t="s">
        <v>3923</v>
      </c>
      <c r="EQ25" s="18">
        <v>0</v>
      </c>
      <c r="ER25" s="18">
        <v>0</v>
      </c>
      <c r="ES25" s="18">
        <v>0</v>
      </c>
      <c r="EU25" s="12" t="s">
        <v>3922</v>
      </c>
      <c r="EV25" s="12" t="s">
        <v>3923</v>
      </c>
      <c r="EW25" s="18">
        <v>0</v>
      </c>
      <c r="EX25" s="19" t="s">
        <v>87</v>
      </c>
      <c r="EY25" s="19" t="s">
        <v>87</v>
      </c>
      <c r="FA25" s="12" t="s">
        <v>3922</v>
      </c>
      <c r="FB25" s="12" t="s">
        <v>3923</v>
      </c>
      <c r="FC25" s="18">
        <v>0</v>
      </c>
      <c r="FD25" s="18">
        <v>0</v>
      </c>
      <c r="FE25" s="18">
        <v>0</v>
      </c>
      <c r="FG25" s="12" t="s">
        <v>3922</v>
      </c>
      <c r="FH25" s="12" t="s">
        <v>3923</v>
      </c>
      <c r="FI25" s="18">
        <v>224103</v>
      </c>
      <c r="FJ25" s="18">
        <v>114674</v>
      </c>
      <c r="FK25" s="19" t="s">
        <v>87</v>
      </c>
      <c r="FM25" s="12" t="s">
        <v>3922</v>
      </c>
      <c r="FN25" s="12" t="s">
        <v>3923</v>
      </c>
      <c r="FO25" s="18">
        <v>0</v>
      </c>
      <c r="FP25" s="18">
        <v>0</v>
      </c>
      <c r="FQ25" s="18">
        <v>0</v>
      </c>
      <c r="FS25" s="12" t="s">
        <v>3922</v>
      </c>
      <c r="FT25" s="12" t="s">
        <v>3923</v>
      </c>
      <c r="FU25" s="18">
        <v>0</v>
      </c>
      <c r="FV25" s="18">
        <v>0</v>
      </c>
      <c r="FW25" s="18">
        <v>0</v>
      </c>
      <c r="FY25" s="12" t="s">
        <v>3922</v>
      </c>
      <c r="FZ25" s="12" t="s">
        <v>3923</v>
      </c>
      <c r="GA25" s="18">
        <v>150158524</v>
      </c>
      <c r="GB25" s="18">
        <v>133844210</v>
      </c>
      <c r="GC25" s="18">
        <v>153052950</v>
      </c>
      <c r="GE25" s="12" t="s">
        <v>3922</v>
      </c>
      <c r="GF25" s="12" t="s">
        <v>3923</v>
      </c>
      <c r="GG25" s="18">
        <v>150382627</v>
      </c>
      <c r="GH25" s="18">
        <v>133958885</v>
      </c>
      <c r="GI25" s="18">
        <v>153112950</v>
      </c>
      <c r="GK25" s="12" t="s">
        <v>3922</v>
      </c>
      <c r="GL25" s="12" t="s">
        <v>3923</v>
      </c>
      <c r="GM25" s="18">
        <v>0</v>
      </c>
      <c r="GN25" s="18">
        <v>0</v>
      </c>
      <c r="GO25" s="18">
        <v>0</v>
      </c>
      <c r="GQ25" s="12" t="s">
        <v>3922</v>
      </c>
      <c r="GR25" s="12" t="s">
        <v>3923</v>
      </c>
      <c r="GS25" s="18">
        <v>0</v>
      </c>
      <c r="GT25" s="18">
        <v>0</v>
      </c>
      <c r="GU25" s="18">
        <v>0</v>
      </c>
      <c r="GW25" s="12" t="s">
        <v>3922</v>
      </c>
      <c r="GX25" s="12" t="s">
        <v>3923</v>
      </c>
      <c r="GY25" s="19" t="s">
        <v>87</v>
      </c>
      <c r="GZ25" s="19" t="s">
        <v>87</v>
      </c>
      <c r="HA25" s="19" t="s">
        <v>87</v>
      </c>
    </row>
    <row r="26" spans="2:209" x14ac:dyDescent="0.25">
      <c r="B26" s="12" t="s">
        <v>3924</v>
      </c>
      <c r="C26" s="12" t="s">
        <v>3925</v>
      </c>
      <c r="D26" s="18">
        <v>11847350</v>
      </c>
      <c r="E26" s="18">
        <v>12926206</v>
      </c>
      <c r="F26" s="18">
        <v>12169915</v>
      </c>
      <c r="H26" s="12" t="s">
        <v>3924</v>
      </c>
      <c r="I26" s="12" t="s">
        <v>3925</v>
      </c>
      <c r="J26" s="19" t="s">
        <v>87</v>
      </c>
      <c r="K26" s="18">
        <v>245432705</v>
      </c>
      <c r="L26" s="18">
        <v>253349187</v>
      </c>
      <c r="N26" s="12" t="s">
        <v>3924</v>
      </c>
      <c r="O26" s="12" t="s">
        <v>3925</v>
      </c>
      <c r="P26" s="19" t="s">
        <v>87</v>
      </c>
      <c r="Q26" s="18">
        <v>0</v>
      </c>
      <c r="R26" s="18">
        <v>0</v>
      </c>
      <c r="T26" s="12" t="s">
        <v>3924</v>
      </c>
      <c r="U26" s="12" t="s">
        <v>3925</v>
      </c>
      <c r="V26" s="18">
        <v>32384936</v>
      </c>
      <c r="W26" s="18">
        <v>1868856</v>
      </c>
      <c r="X26" s="18">
        <v>12896443</v>
      </c>
      <c r="Z26" s="12" t="s">
        <v>3924</v>
      </c>
      <c r="AA26" s="12" t="s">
        <v>3925</v>
      </c>
      <c r="AB26" s="18">
        <v>0</v>
      </c>
      <c r="AC26" s="18">
        <v>0</v>
      </c>
      <c r="AD26" s="18">
        <v>0</v>
      </c>
      <c r="AF26" s="12" t="s">
        <v>3924</v>
      </c>
      <c r="AG26" s="12" t="s">
        <v>3925</v>
      </c>
      <c r="AH26" s="19" t="s">
        <v>87</v>
      </c>
      <c r="AI26" s="18">
        <v>5335296</v>
      </c>
      <c r="AJ26" s="19" t="s">
        <v>87</v>
      </c>
      <c r="AL26" s="12" t="s">
        <v>3924</v>
      </c>
      <c r="AM26" s="12" t="s">
        <v>3925</v>
      </c>
      <c r="AN26" s="19" t="s">
        <v>87</v>
      </c>
      <c r="AO26" s="19" t="s">
        <v>87</v>
      </c>
      <c r="AP26" s="19" t="s">
        <v>87</v>
      </c>
      <c r="AR26" s="12" t="s">
        <v>3924</v>
      </c>
      <c r="AS26" s="12" t="s">
        <v>3925</v>
      </c>
      <c r="AT26" s="18">
        <v>235633</v>
      </c>
      <c r="AU26" s="18">
        <v>85365</v>
      </c>
      <c r="AV26" s="18">
        <v>0</v>
      </c>
      <c r="AX26" s="12" t="s">
        <v>3924</v>
      </c>
      <c r="AY26" s="12" t="s">
        <v>3925</v>
      </c>
      <c r="AZ26" s="19" t="s">
        <v>87</v>
      </c>
      <c r="BA26" s="18">
        <v>0</v>
      </c>
      <c r="BB26" s="18">
        <v>1136576</v>
      </c>
      <c r="BI26" s="12" t="s">
        <v>3924</v>
      </c>
      <c r="BJ26" s="12" t="s">
        <v>3925</v>
      </c>
      <c r="BK26" s="19" t="s">
        <v>87</v>
      </c>
      <c r="BL26" s="19" t="s">
        <v>87</v>
      </c>
      <c r="BM26" s="19" t="s">
        <v>87</v>
      </c>
      <c r="BO26" s="12" t="s">
        <v>3924</v>
      </c>
      <c r="BP26" s="12" t="s">
        <v>3925</v>
      </c>
      <c r="BQ26" s="18">
        <v>0</v>
      </c>
      <c r="BR26" s="18">
        <v>0</v>
      </c>
      <c r="BS26" s="18">
        <v>0</v>
      </c>
      <c r="BU26" s="12" t="s">
        <v>3924</v>
      </c>
      <c r="BV26" s="12" t="s">
        <v>3925</v>
      </c>
      <c r="BW26" s="19" t="s">
        <v>87</v>
      </c>
      <c r="BX26" s="18">
        <v>60242</v>
      </c>
      <c r="BY26" s="19" t="s">
        <v>87</v>
      </c>
      <c r="CA26" s="12" t="s">
        <v>3924</v>
      </c>
      <c r="CB26" s="12" t="s">
        <v>3925</v>
      </c>
      <c r="CC26" s="19" t="s">
        <v>87</v>
      </c>
      <c r="CD26" s="19" t="s">
        <v>87</v>
      </c>
      <c r="CE26" s="19" t="s">
        <v>87</v>
      </c>
      <c r="CG26" s="12" t="s">
        <v>3924</v>
      </c>
      <c r="CH26" s="12" t="s">
        <v>3925</v>
      </c>
      <c r="CI26" s="18">
        <v>20894980</v>
      </c>
      <c r="CJ26" s="18">
        <v>21187771</v>
      </c>
      <c r="CK26" s="18">
        <v>18852454</v>
      </c>
      <c r="CM26" s="12" t="s">
        <v>3924</v>
      </c>
      <c r="CN26" s="12" t="s">
        <v>3925</v>
      </c>
      <c r="CO26" s="18">
        <v>0</v>
      </c>
      <c r="CP26" s="18">
        <v>0</v>
      </c>
      <c r="CQ26" s="18">
        <v>0</v>
      </c>
      <c r="CS26" s="12" t="s">
        <v>3924</v>
      </c>
      <c r="CT26" s="12" t="s">
        <v>3925</v>
      </c>
      <c r="CU26" s="19" t="s">
        <v>87</v>
      </c>
      <c r="CV26" s="19" t="s">
        <v>87</v>
      </c>
      <c r="CW26" s="19" t="s">
        <v>87</v>
      </c>
      <c r="CY26" s="12" t="s">
        <v>3924</v>
      </c>
      <c r="CZ26" s="12" t="s">
        <v>3925</v>
      </c>
      <c r="DA26" s="19" t="s">
        <v>87</v>
      </c>
      <c r="DB26" s="19" t="s">
        <v>87</v>
      </c>
      <c r="DC26" s="19" t="s">
        <v>87</v>
      </c>
      <c r="DE26" s="12" t="s">
        <v>3924</v>
      </c>
      <c r="DF26" s="12" t="s">
        <v>3925</v>
      </c>
      <c r="DG26" s="18">
        <v>0</v>
      </c>
      <c r="DH26" s="18">
        <v>0</v>
      </c>
      <c r="DI26" s="18">
        <v>0</v>
      </c>
      <c r="DK26" s="12" t="s">
        <v>3924</v>
      </c>
      <c r="DL26" s="12" t="s">
        <v>3925</v>
      </c>
      <c r="DM26" s="18">
        <v>3577966</v>
      </c>
      <c r="DN26" s="18">
        <v>2858448</v>
      </c>
      <c r="DO26" s="18">
        <v>2224764</v>
      </c>
      <c r="DQ26" s="12" t="s">
        <v>3924</v>
      </c>
      <c r="DR26" s="12" t="s">
        <v>3925</v>
      </c>
      <c r="DS26" s="18">
        <v>9704481</v>
      </c>
      <c r="DT26" s="18">
        <v>7463238</v>
      </c>
      <c r="DU26" s="18">
        <v>7340188</v>
      </c>
      <c r="DW26" s="12" t="s">
        <v>3924</v>
      </c>
      <c r="DX26" s="12" t="s">
        <v>3925</v>
      </c>
      <c r="DY26" s="18">
        <v>15682576</v>
      </c>
      <c r="DZ26" s="18">
        <v>14846762</v>
      </c>
      <c r="EA26" s="18">
        <v>13893304</v>
      </c>
      <c r="EC26" s="12" t="s">
        <v>3924</v>
      </c>
      <c r="ED26" s="12" t="s">
        <v>3925</v>
      </c>
      <c r="EE26" s="18">
        <v>245290624</v>
      </c>
      <c r="EF26" s="18">
        <v>207099385</v>
      </c>
      <c r="EG26" s="18">
        <v>225514582</v>
      </c>
      <c r="EI26" s="12" t="s">
        <v>3924</v>
      </c>
      <c r="EJ26" s="12" t="s">
        <v>3925</v>
      </c>
      <c r="EK26" s="19" t="s">
        <v>87</v>
      </c>
      <c r="EL26" s="19" t="s">
        <v>87</v>
      </c>
      <c r="EM26" s="19" t="s">
        <v>87</v>
      </c>
      <c r="EO26" s="12" t="s">
        <v>3924</v>
      </c>
      <c r="EP26" s="12" t="s">
        <v>3925</v>
      </c>
      <c r="EQ26" s="18">
        <v>0</v>
      </c>
      <c r="ER26" s="19" t="s">
        <v>87</v>
      </c>
      <c r="ES26" s="19" t="s">
        <v>87</v>
      </c>
      <c r="EU26" s="12" t="s">
        <v>3924</v>
      </c>
      <c r="EV26" s="12" t="s">
        <v>3925</v>
      </c>
      <c r="EW26" s="18">
        <v>0</v>
      </c>
      <c r="EX26" s="18">
        <v>0</v>
      </c>
      <c r="EY26" s="18">
        <v>0</v>
      </c>
      <c r="FA26" s="12" t="s">
        <v>3924</v>
      </c>
      <c r="FB26" s="12" t="s">
        <v>3925</v>
      </c>
      <c r="FC26" s="19" t="s">
        <v>87</v>
      </c>
      <c r="FD26" s="18">
        <v>3632801</v>
      </c>
      <c r="FE26" s="18">
        <v>3539461</v>
      </c>
      <c r="FG26" s="12" t="s">
        <v>3924</v>
      </c>
      <c r="FH26" s="12" t="s">
        <v>3925</v>
      </c>
      <c r="FI26" s="18">
        <v>856427</v>
      </c>
      <c r="FJ26" s="18">
        <v>845715</v>
      </c>
      <c r="FK26" s="18">
        <v>1077385</v>
      </c>
      <c r="FM26" s="12" t="s">
        <v>3924</v>
      </c>
      <c r="FN26" s="12" t="s">
        <v>3925</v>
      </c>
      <c r="FO26" s="18">
        <v>0</v>
      </c>
      <c r="FP26" s="18">
        <v>0</v>
      </c>
      <c r="FQ26" s="18">
        <v>0</v>
      </c>
      <c r="FS26" s="12" t="s">
        <v>3924</v>
      </c>
      <c r="FT26" s="12" t="s">
        <v>3925</v>
      </c>
      <c r="FU26" s="18">
        <v>0</v>
      </c>
      <c r="FV26" s="18">
        <v>0</v>
      </c>
      <c r="FW26" s="18">
        <v>0</v>
      </c>
      <c r="FY26" s="12" t="s">
        <v>3924</v>
      </c>
      <c r="FZ26" s="12" t="s">
        <v>3925</v>
      </c>
      <c r="GA26" s="18">
        <v>622658250</v>
      </c>
      <c r="GB26" s="18">
        <v>623594118</v>
      </c>
      <c r="GC26" s="18">
        <v>657401014</v>
      </c>
      <c r="GE26" s="12" t="s">
        <v>3924</v>
      </c>
      <c r="GF26" s="12" t="s">
        <v>3925</v>
      </c>
      <c r="GG26" s="18">
        <v>626658250</v>
      </c>
      <c r="GH26" s="18">
        <v>628072635</v>
      </c>
      <c r="GI26" s="18">
        <v>662017861</v>
      </c>
      <c r="GK26" s="12" t="s">
        <v>3924</v>
      </c>
      <c r="GL26" s="12" t="s">
        <v>3925</v>
      </c>
      <c r="GM26" s="18">
        <v>0</v>
      </c>
      <c r="GN26" s="18">
        <v>0</v>
      </c>
      <c r="GO26" s="18">
        <v>0</v>
      </c>
      <c r="GQ26" s="12" t="s">
        <v>3924</v>
      </c>
      <c r="GR26" s="12" t="s">
        <v>3925</v>
      </c>
      <c r="GS26" s="18">
        <v>0</v>
      </c>
      <c r="GT26" s="18">
        <v>0</v>
      </c>
      <c r="GU26" s="18">
        <v>0</v>
      </c>
      <c r="GW26" s="12" t="s">
        <v>3924</v>
      </c>
      <c r="GX26" s="12" t="s">
        <v>3925</v>
      </c>
      <c r="GY26" s="19" t="s">
        <v>87</v>
      </c>
      <c r="GZ26" s="19" t="s">
        <v>87</v>
      </c>
      <c r="HA26" s="19" t="s">
        <v>87</v>
      </c>
    </row>
    <row r="27" spans="2:209" x14ac:dyDescent="0.25">
      <c r="B27" s="12" t="s">
        <v>3926</v>
      </c>
      <c r="C27" s="12" t="s">
        <v>3927</v>
      </c>
      <c r="D27" s="19" t="s">
        <v>87</v>
      </c>
      <c r="E27" s="19" t="s">
        <v>87</v>
      </c>
      <c r="F27" s="19" t="s">
        <v>87</v>
      </c>
      <c r="H27" s="12" t="s">
        <v>3926</v>
      </c>
      <c r="I27" s="12" t="s">
        <v>3927</v>
      </c>
      <c r="J27" s="19" t="s">
        <v>87</v>
      </c>
      <c r="K27" s="19" t="s">
        <v>87</v>
      </c>
      <c r="L27" s="19" t="s">
        <v>87</v>
      </c>
      <c r="N27" s="12" t="s">
        <v>3926</v>
      </c>
      <c r="O27" s="12" t="s">
        <v>3927</v>
      </c>
      <c r="P27" s="19" t="s">
        <v>87</v>
      </c>
      <c r="Q27" s="19" t="s">
        <v>87</v>
      </c>
      <c r="R27" s="19" t="s">
        <v>87</v>
      </c>
      <c r="T27" s="12" t="s">
        <v>3926</v>
      </c>
      <c r="U27" s="12" t="s">
        <v>3927</v>
      </c>
      <c r="V27" s="18">
        <v>0</v>
      </c>
      <c r="W27" s="19" t="s">
        <v>87</v>
      </c>
      <c r="X27" s="18">
        <v>0</v>
      </c>
      <c r="Z27" s="12" t="s">
        <v>3926</v>
      </c>
      <c r="AA27" s="12" t="s">
        <v>3927</v>
      </c>
      <c r="AB27" s="18">
        <v>90401289</v>
      </c>
      <c r="AC27" s="18">
        <v>83859396</v>
      </c>
      <c r="AD27" s="18">
        <v>80147443</v>
      </c>
      <c r="AF27" s="12" t="s">
        <v>3926</v>
      </c>
      <c r="AG27" s="12" t="s">
        <v>3927</v>
      </c>
      <c r="AH27" s="19" t="s">
        <v>87</v>
      </c>
      <c r="AI27" s="18">
        <v>65021489</v>
      </c>
      <c r="AJ27" s="19" t="s">
        <v>87</v>
      </c>
      <c r="AL27" s="12" t="s">
        <v>3926</v>
      </c>
      <c r="AM27" s="12" t="s">
        <v>3927</v>
      </c>
      <c r="AN27" s="19" t="s">
        <v>87</v>
      </c>
      <c r="AO27" s="19" t="s">
        <v>87</v>
      </c>
      <c r="AP27" s="19" t="s">
        <v>87</v>
      </c>
      <c r="AR27" s="12" t="s">
        <v>3926</v>
      </c>
      <c r="AS27" s="12" t="s">
        <v>3927</v>
      </c>
      <c r="AT27" s="18">
        <v>67971314</v>
      </c>
      <c r="AU27" s="18">
        <v>59049504</v>
      </c>
      <c r="AV27" s="18">
        <v>62859150</v>
      </c>
      <c r="AX27" s="12" t="s">
        <v>3926</v>
      </c>
      <c r="AY27" s="12" t="s">
        <v>3927</v>
      </c>
      <c r="AZ27" s="19" t="s">
        <v>87</v>
      </c>
      <c r="BA27" s="19" t="s">
        <v>87</v>
      </c>
      <c r="BB27" s="19" t="s">
        <v>87</v>
      </c>
      <c r="BI27" s="12" t="s">
        <v>3926</v>
      </c>
      <c r="BJ27" s="12" t="s">
        <v>3927</v>
      </c>
      <c r="BK27" s="18">
        <v>21778000</v>
      </c>
      <c r="BL27" s="18">
        <v>10538000</v>
      </c>
      <c r="BM27" s="18">
        <v>11167000</v>
      </c>
      <c r="BO27" s="12" t="s">
        <v>3926</v>
      </c>
      <c r="BP27" s="12" t="s">
        <v>3927</v>
      </c>
      <c r="BQ27" s="18">
        <v>0</v>
      </c>
      <c r="BR27" s="18">
        <v>0</v>
      </c>
      <c r="BS27" s="18">
        <v>0</v>
      </c>
      <c r="BU27" s="12" t="s">
        <v>3926</v>
      </c>
      <c r="BV27" s="12" t="s">
        <v>3927</v>
      </c>
      <c r="BW27" s="19" t="s">
        <v>87</v>
      </c>
      <c r="BX27" s="18">
        <v>0</v>
      </c>
      <c r="BY27" s="18">
        <v>0</v>
      </c>
      <c r="CA27" s="12" t="s">
        <v>3926</v>
      </c>
      <c r="CB27" s="12" t="s">
        <v>3927</v>
      </c>
      <c r="CC27" s="19" t="s">
        <v>87</v>
      </c>
      <c r="CD27" s="19" t="s">
        <v>87</v>
      </c>
      <c r="CE27" s="19" t="s">
        <v>87</v>
      </c>
      <c r="CG27" s="12" t="s">
        <v>3926</v>
      </c>
      <c r="CH27" s="12" t="s">
        <v>3927</v>
      </c>
      <c r="CI27" s="18">
        <v>0</v>
      </c>
      <c r="CJ27" s="18">
        <v>0</v>
      </c>
      <c r="CK27" s="18">
        <v>0</v>
      </c>
      <c r="CM27" s="12" t="s">
        <v>3926</v>
      </c>
      <c r="CN27" s="12" t="s">
        <v>3927</v>
      </c>
      <c r="CO27" s="18">
        <v>0</v>
      </c>
      <c r="CP27" s="18">
        <v>0</v>
      </c>
      <c r="CQ27" s="18">
        <v>0</v>
      </c>
      <c r="CS27" s="12" t="s">
        <v>3926</v>
      </c>
      <c r="CT27" s="12" t="s">
        <v>3927</v>
      </c>
      <c r="CU27" s="19" t="s">
        <v>87</v>
      </c>
      <c r="CV27" s="19" t="s">
        <v>87</v>
      </c>
      <c r="CW27" s="19" t="s">
        <v>87</v>
      </c>
      <c r="CY27" s="12" t="s">
        <v>3926</v>
      </c>
      <c r="CZ27" s="12" t="s">
        <v>3927</v>
      </c>
      <c r="DA27" s="18">
        <v>7817351</v>
      </c>
      <c r="DB27" s="18">
        <v>10073545</v>
      </c>
      <c r="DC27" s="18">
        <v>8435465</v>
      </c>
      <c r="DE27" s="12" t="s">
        <v>3926</v>
      </c>
      <c r="DF27" s="12" t="s">
        <v>3927</v>
      </c>
      <c r="DG27" s="18">
        <v>0</v>
      </c>
      <c r="DH27" s="18">
        <v>0</v>
      </c>
      <c r="DI27" s="18">
        <v>0</v>
      </c>
      <c r="DK27" s="12" t="s">
        <v>3926</v>
      </c>
      <c r="DL27" s="12" t="s">
        <v>3927</v>
      </c>
      <c r="DM27" s="18">
        <v>8872151</v>
      </c>
      <c r="DN27" s="18">
        <v>5894380</v>
      </c>
      <c r="DO27" s="18">
        <v>6735137</v>
      </c>
      <c r="DQ27" s="12" t="s">
        <v>3926</v>
      </c>
      <c r="DR27" s="12" t="s">
        <v>3927</v>
      </c>
      <c r="DS27" s="18">
        <v>77479251</v>
      </c>
      <c r="DT27" s="18">
        <v>50711287</v>
      </c>
      <c r="DU27" s="18">
        <v>55497383</v>
      </c>
      <c r="DW27" s="12" t="s">
        <v>3926</v>
      </c>
      <c r="DX27" s="12" t="s">
        <v>3927</v>
      </c>
      <c r="DY27" s="18">
        <v>67366</v>
      </c>
      <c r="DZ27" s="18">
        <v>54506</v>
      </c>
      <c r="EA27" s="18">
        <v>83758</v>
      </c>
      <c r="EC27" s="12" t="s">
        <v>3926</v>
      </c>
      <c r="ED27" s="12" t="s">
        <v>3927</v>
      </c>
      <c r="EE27" s="18">
        <v>39808889</v>
      </c>
      <c r="EF27" s="18">
        <v>29520843</v>
      </c>
      <c r="EG27" s="18">
        <v>47819210</v>
      </c>
      <c r="EI27" s="12" t="s">
        <v>3926</v>
      </c>
      <c r="EJ27" s="12" t="s">
        <v>3927</v>
      </c>
      <c r="EK27" s="18">
        <v>0</v>
      </c>
      <c r="EL27" s="18">
        <v>0</v>
      </c>
      <c r="EM27" s="18">
        <v>0</v>
      </c>
      <c r="EO27" s="12" t="s">
        <v>3926</v>
      </c>
      <c r="EP27" s="12" t="s">
        <v>3927</v>
      </c>
      <c r="EQ27" s="19" t="s">
        <v>87</v>
      </c>
      <c r="ER27" s="19" t="s">
        <v>87</v>
      </c>
      <c r="ES27" s="18">
        <v>0</v>
      </c>
      <c r="EU27" s="12" t="s">
        <v>3926</v>
      </c>
      <c r="EV27" s="12" t="s">
        <v>3927</v>
      </c>
      <c r="EW27" s="18">
        <v>0</v>
      </c>
      <c r="EX27" s="18">
        <v>0</v>
      </c>
      <c r="EY27" s="18">
        <v>0</v>
      </c>
      <c r="FA27" s="12" t="s">
        <v>3926</v>
      </c>
      <c r="FB27" s="12" t="s">
        <v>3927</v>
      </c>
      <c r="FC27" s="19" t="s">
        <v>87</v>
      </c>
      <c r="FD27" s="18">
        <v>374860</v>
      </c>
      <c r="FE27" s="19" t="s">
        <v>87</v>
      </c>
      <c r="FG27" s="12" t="s">
        <v>3926</v>
      </c>
      <c r="FH27" s="12" t="s">
        <v>3927</v>
      </c>
      <c r="FI27" s="18">
        <v>1094693</v>
      </c>
      <c r="FJ27" s="18">
        <v>914991</v>
      </c>
      <c r="FK27" s="18">
        <v>1351866</v>
      </c>
      <c r="FM27" s="12" t="s">
        <v>3926</v>
      </c>
      <c r="FN27" s="12" t="s">
        <v>3927</v>
      </c>
      <c r="FO27" s="19" t="s">
        <v>87</v>
      </c>
      <c r="FP27" s="19" t="s">
        <v>87</v>
      </c>
      <c r="FQ27" s="19" t="s">
        <v>87</v>
      </c>
      <c r="FS27" s="12" t="s">
        <v>3926</v>
      </c>
      <c r="FT27" s="12" t="s">
        <v>3927</v>
      </c>
      <c r="FU27" s="18">
        <v>17716025</v>
      </c>
      <c r="FV27" s="18">
        <v>18144972</v>
      </c>
      <c r="FW27" s="18">
        <v>15435417</v>
      </c>
      <c r="FY27" s="12" t="s">
        <v>3926</v>
      </c>
      <c r="FZ27" s="12" t="s">
        <v>3927</v>
      </c>
      <c r="GA27" s="18">
        <v>442552959</v>
      </c>
      <c r="GB27" s="18">
        <v>359061128</v>
      </c>
      <c r="GC27" s="18">
        <v>377543466</v>
      </c>
      <c r="GE27" s="12" t="s">
        <v>3926</v>
      </c>
      <c r="GF27" s="12" t="s">
        <v>3927</v>
      </c>
      <c r="GG27" s="18">
        <v>443872959</v>
      </c>
      <c r="GH27" s="18">
        <v>360350979</v>
      </c>
      <c r="GI27" s="18">
        <v>379143466</v>
      </c>
      <c r="GK27" s="12" t="s">
        <v>3926</v>
      </c>
      <c r="GL27" s="12" t="s">
        <v>3927</v>
      </c>
      <c r="GM27" s="18">
        <v>0</v>
      </c>
      <c r="GN27" s="18">
        <v>0</v>
      </c>
      <c r="GO27" s="18">
        <v>0</v>
      </c>
      <c r="GQ27" s="12" t="s">
        <v>3926</v>
      </c>
      <c r="GR27" s="12" t="s">
        <v>3927</v>
      </c>
      <c r="GS27" s="18">
        <v>0</v>
      </c>
      <c r="GT27" s="18">
        <v>0</v>
      </c>
      <c r="GU27" s="18">
        <v>0</v>
      </c>
      <c r="GW27" s="12" t="s">
        <v>3926</v>
      </c>
      <c r="GX27" s="12" t="s">
        <v>3927</v>
      </c>
      <c r="GY27" s="19" t="s">
        <v>87</v>
      </c>
      <c r="GZ27" s="19" t="s">
        <v>87</v>
      </c>
      <c r="HA27" s="19" t="s">
        <v>87</v>
      </c>
    </row>
    <row r="28" spans="2:209" x14ac:dyDescent="0.25">
      <c r="B28" s="12" t="s">
        <v>3928</v>
      </c>
      <c r="C28" s="12" t="s">
        <v>3929</v>
      </c>
      <c r="D28" s="19" t="s">
        <v>87</v>
      </c>
      <c r="E28" s="19" t="s">
        <v>87</v>
      </c>
      <c r="F28" s="19" t="s">
        <v>87</v>
      </c>
      <c r="H28" s="12" t="s">
        <v>3928</v>
      </c>
      <c r="I28" s="12" t="s">
        <v>3929</v>
      </c>
      <c r="J28" s="19" t="s">
        <v>87</v>
      </c>
      <c r="K28" s="19" t="s">
        <v>87</v>
      </c>
      <c r="L28" s="19" t="s">
        <v>87</v>
      </c>
      <c r="N28" s="12" t="s">
        <v>3928</v>
      </c>
      <c r="O28" s="12" t="s">
        <v>3929</v>
      </c>
      <c r="P28" s="18">
        <v>0</v>
      </c>
      <c r="Q28" s="18">
        <v>0</v>
      </c>
      <c r="R28" s="18">
        <v>0</v>
      </c>
      <c r="T28" s="12" t="s">
        <v>3928</v>
      </c>
      <c r="U28" s="12" t="s">
        <v>3929</v>
      </c>
      <c r="V28" s="18">
        <v>0</v>
      </c>
      <c r="W28" s="18">
        <v>0</v>
      </c>
      <c r="X28" s="18">
        <v>0</v>
      </c>
      <c r="Z28" s="12" t="s">
        <v>3928</v>
      </c>
      <c r="AA28" s="12" t="s">
        <v>3929</v>
      </c>
      <c r="AB28" s="18">
        <v>1175370424</v>
      </c>
      <c r="AC28" s="18">
        <v>1192063239</v>
      </c>
      <c r="AD28" s="18">
        <v>1299873137</v>
      </c>
      <c r="AF28" s="12" t="s">
        <v>3928</v>
      </c>
      <c r="AG28" s="12" t="s">
        <v>3929</v>
      </c>
      <c r="AH28" s="18">
        <v>184382000</v>
      </c>
      <c r="AI28" s="18">
        <v>165584000</v>
      </c>
      <c r="AJ28" s="18">
        <v>113625000</v>
      </c>
      <c r="AL28" s="12" t="s">
        <v>3928</v>
      </c>
      <c r="AM28" s="12" t="s">
        <v>3929</v>
      </c>
      <c r="AN28" s="19" t="s">
        <v>87</v>
      </c>
      <c r="AO28" s="19" t="s">
        <v>87</v>
      </c>
      <c r="AP28" s="19" t="s">
        <v>87</v>
      </c>
      <c r="AR28" s="12" t="s">
        <v>3928</v>
      </c>
      <c r="AS28" s="12" t="s">
        <v>3929</v>
      </c>
      <c r="AT28" s="18">
        <v>63524478</v>
      </c>
      <c r="AU28" s="18">
        <v>76111898</v>
      </c>
      <c r="AV28" s="18">
        <v>74976088</v>
      </c>
      <c r="AX28" s="12" t="s">
        <v>3928</v>
      </c>
      <c r="AY28" s="12" t="s">
        <v>3929</v>
      </c>
      <c r="AZ28" s="19" t="s">
        <v>87</v>
      </c>
      <c r="BA28" s="19" t="s">
        <v>87</v>
      </c>
      <c r="BB28" s="19" t="s">
        <v>87</v>
      </c>
      <c r="BI28" s="12" t="s">
        <v>3928</v>
      </c>
      <c r="BJ28" s="12" t="s">
        <v>3929</v>
      </c>
      <c r="BK28" s="18">
        <v>401547000</v>
      </c>
      <c r="BL28" s="18">
        <v>422074000</v>
      </c>
      <c r="BM28" s="18">
        <v>448765000</v>
      </c>
      <c r="BO28" s="12" t="s">
        <v>3928</v>
      </c>
      <c r="BP28" s="12" t="s">
        <v>3929</v>
      </c>
      <c r="BQ28" s="18">
        <v>0</v>
      </c>
      <c r="BR28" s="18">
        <v>0</v>
      </c>
      <c r="BS28" s="18">
        <v>0</v>
      </c>
      <c r="BU28" s="12" t="s">
        <v>3928</v>
      </c>
      <c r="BV28" s="12" t="s">
        <v>3929</v>
      </c>
      <c r="BW28" s="19" t="s">
        <v>87</v>
      </c>
      <c r="BX28" s="18">
        <v>17270</v>
      </c>
      <c r="BY28" s="18">
        <v>0</v>
      </c>
      <c r="CA28" s="12" t="s">
        <v>3928</v>
      </c>
      <c r="CB28" s="12" t="s">
        <v>3929</v>
      </c>
      <c r="CC28" s="19" t="s">
        <v>87</v>
      </c>
      <c r="CD28" s="19" t="s">
        <v>87</v>
      </c>
      <c r="CE28" s="19" t="s">
        <v>87</v>
      </c>
      <c r="CG28" s="12" t="s">
        <v>3928</v>
      </c>
      <c r="CH28" s="12" t="s">
        <v>3929</v>
      </c>
      <c r="CI28" s="18">
        <v>0</v>
      </c>
      <c r="CJ28" s="18">
        <v>0</v>
      </c>
      <c r="CK28" s="18">
        <v>0</v>
      </c>
      <c r="CM28" s="12" t="s">
        <v>3928</v>
      </c>
      <c r="CN28" s="12" t="s">
        <v>3929</v>
      </c>
      <c r="CO28" s="18">
        <v>0</v>
      </c>
      <c r="CP28" s="18">
        <v>0</v>
      </c>
      <c r="CQ28" s="18">
        <v>0</v>
      </c>
      <c r="CS28" s="12" t="s">
        <v>3928</v>
      </c>
      <c r="CT28" s="12" t="s">
        <v>3929</v>
      </c>
      <c r="CU28" s="19" t="s">
        <v>87</v>
      </c>
      <c r="CV28" s="19" t="s">
        <v>87</v>
      </c>
      <c r="CW28" s="19" t="s">
        <v>87</v>
      </c>
      <c r="CY28" s="12" t="s">
        <v>3928</v>
      </c>
      <c r="CZ28" s="12" t="s">
        <v>3929</v>
      </c>
      <c r="DA28" s="18">
        <v>7017195</v>
      </c>
      <c r="DB28" s="18">
        <v>7215290</v>
      </c>
      <c r="DC28" s="18">
        <v>6987864</v>
      </c>
      <c r="DE28" s="12" t="s">
        <v>3928</v>
      </c>
      <c r="DF28" s="12" t="s">
        <v>3929</v>
      </c>
      <c r="DG28" s="18">
        <v>0</v>
      </c>
      <c r="DH28" s="18">
        <v>0</v>
      </c>
      <c r="DI28" s="18">
        <v>0</v>
      </c>
      <c r="DK28" s="12" t="s">
        <v>3928</v>
      </c>
      <c r="DL28" s="12" t="s">
        <v>3929</v>
      </c>
      <c r="DM28" s="19" t="s">
        <v>87</v>
      </c>
      <c r="DN28" s="19" t="s">
        <v>87</v>
      </c>
      <c r="DO28" s="18">
        <v>0</v>
      </c>
      <c r="DQ28" s="12" t="s">
        <v>3928</v>
      </c>
      <c r="DR28" s="12" t="s">
        <v>3929</v>
      </c>
      <c r="DS28" s="19" t="s">
        <v>87</v>
      </c>
      <c r="DT28" s="19" t="s">
        <v>87</v>
      </c>
      <c r="DU28" s="19" t="s">
        <v>87</v>
      </c>
      <c r="DW28" s="12" t="s">
        <v>3928</v>
      </c>
      <c r="DX28" s="12" t="s">
        <v>3929</v>
      </c>
      <c r="DY28" s="18">
        <v>127954</v>
      </c>
      <c r="DZ28" s="18">
        <v>0</v>
      </c>
      <c r="EA28" s="18">
        <v>0</v>
      </c>
      <c r="EC28" s="12" t="s">
        <v>3928</v>
      </c>
      <c r="ED28" s="12" t="s">
        <v>3929</v>
      </c>
      <c r="EE28" s="19" t="s">
        <v>87</v>
      </c>
      <c r="EF28" s="19" t="s">
        <v>87</v>
      </c>
      <c r="EG28" s="19" t="s">
        <v>87</v>
      </c>
      <c r="EI28" s="12" t="s">
        <v>3928</v>
      </c>
      <c r="EJ28" s="12" t="s">
        <v>3929</v>
      </c>
      <c r="EK28" s="18">
        <v>0</v>
      </c>
      <c r="EL28" s="18">
        <v>0</v>
      </c>
      <c r="EM28" s="18">
        <v>0</v>
      </c>
      <c r="EO28" s="12" t="s">
        <v>3928</v>
      </c>
      <c r="EP28" s="12" t="s">
        <v>3929</v>
      </c>
      <c r="EQ28" s="18">
        <v>0</v>
      </c>
      <c r="ER28" s="18">
        <v>0</v>
      </c>
      <c r="ES28" s="18">
        <v>0</v>
      </c>
      <c r="EU28" s="12" t="s">
        <v>3928</v>
      </c>
      <c r="EV28" s="12" t="s">
        <v>3929</v>
      </c>
      <c r="EW28" s="18">
        <v>0</v>
      </c>
      <c r="EX28" s="18">
        <v>0</v>
      </c>
      <c r="EY28" s="18">
        <v>0</v>
      </c>
      <c r="FA28" s="12" t="s">
        <v>3928</v>
      </c>
      <c r="FB28" s="12" t="s">
        <v>3929</v>
      </c>
      <c r="FC28" s="18">
        <v>0</v>
      </c>
      <c r="FD28" s="18">
        <v>0</v>
      </c>
      <c r="FE28" s="18">
        <v>0</v>
      </c>
      <c r="FG28" s="12" t="s">
        <v>3928</v>
      </c>
      <c r="FH28" s="12" t="s">
        <v>3929</v>
      </c>
      <c r="FI28" s="18">
        <v>448410</v>
      </c>
      <c r="FJ28" s="18">
        <v>357230</v>
      </c>
      <c r="FK28" s="18">
        <v>587698</v>
      </c>
      <c r="FM28" s="12" t="s">
        <v>3928</v>
      </c>
      <c r="FN28" s="12" t="s">
        <v>3929</v>
      </c>
      <c r="FO28" s="18">
        <v>0</v>
      </c>
      <c r="FP28" s="18">
        <v>0</v>
      </c>
      <c r="FQ28" s="18">
        <v>0</v>
      </c>
      <c r="FS28" s="12" t="s">
        <v>3928</v>
      </c>
      <c r="FT28" s="12" t="s">
        <v>3929</v>
      </c>
      <c r="FU28" s="18">
        <v>4760093</v>
      </c>
      <c r="FV28" s="18">
        <v>4101203</v>
      </c>
      <c r="FW28" s="18">
        <v>3534201</v>
      </c>
      <c r="FY28" s="12" t="s">
        <v>3928</v>
      </c>
      <c r="FZ28" s="12" t="s">
        <v>3929</v>
      </c>
      <c r="GA28" s="18">
        <v>1956573074</v>
      </c>
      <c r="GB28" s="18">
        <v>1984492871</v>
      </c>
      <c r="GC28" s="18">
        <v>2064665824</v>
      </c>
      <c r="GE28" s="12" t="s">
        <v>3928</v>
      </c>
      <c r="GF28" s="12" t="s">
        <v>3929</v>
      </c>
      <c r="GG28" s="18">
        <v>1957021484</v>
      </c>
      <c r="GH28" s="18">
        <v>1984850101</v>
      </c>
      <c r="GI28" s="18">
        <v>2065253522</v>
      </c>
      <c r="GK28" s="12" t="s">
        <v>3928</v>
      </c>
      <c r="GL28" s="12" t="s">
        <v>3929</v>
      </c>
      <c r="GM28" s="18">
        <v>0</v>
      </c>
      <c r="GN28" s="18">
        <v>0</v>
      </c>
      <c r="GO28" s="18">
        <v>0</v>
      </c>
      <c r="GQ28" s="12" t="s">
        <v>3928</v>
      </c>
      <c r="GR28" s="12" t="s">
        <v>3929</v>
      </c>
      <c r="GS28" s="19" t="s">
        <v>87</v>
      </c>
      <c r="GT28" s="19" t="s">
        <v>87</v>
      </c>
      <c r="GU28" s="19" t="s">
        <v>87</v>
      </c>
      <c r="GW28" s="12" t="s">
        <v>3928</v>
      </c>
      <c r="GX28" s="12" t="s">
        <v>3929</v>
      </c>
      <c r="GY28" s="19" t="s">
        <v>87</v>
      </c>
      <c r="GZ28" s="19" t="s">
        <v>87</v>
      </c>
      <c r="HA28" s="19" t="s">
        <v>87</v>
      </c>
    </row>
    <row r="29" spans="2:209" x14ac:dyDescent="0.25">
      <c r="B29" s="12" t="s">
        <v>3930</v>
      </c>
      <c r="C29" s="12" t="s">
        <v>3931</v>
      </c>
      <c r="D29" s="18">
        <v>0</v>
      </c>
      <c r="E29" s="19" t="s">
        <v>87</v>
      </c>
      <c r="F29" s="19" t="s">
        <v>87</v>
      </c>
      <c r="H29" s="12" t="s">
        <v>3930</v>
      </c>
      <c r="I29" s="12" t="s">
        <v>3931</v>
      </c>
      <c r="J29" s="19" t="s">
        <v>87</v>
      </c>
      <c r="K29" s="19" t="s">
        <v>87</v>
      </c>
      <c r="L29" s="19" t="s">
        <v>87</v>
      </c>
      <c r="N29" s="12" t="s">
        <v>3930</v>
      </c>
      <c r="O29" s="12" t="s">
        <v>3931</v>
      </c>
      <c r="P29" s="18">
        <v>0</v>
      </c>
      <c r="Q29" s="19" t="s">
        <v>87</v>
      </c>
      <c r="R29" s="19" t="s">
        <v>87</v>
      </c>
      <c r="T29" s="12" t="s">
        <v>3930</v>
      </c>
      <c r="U29" s="12" t="s">
        <v>3931</v>
      </c>
      <c r="V29" s="19" t="s">
        <v>87</v>
      </c>
      <c r="W29" s="19" t="s">
        <v>87</v>
      </c>
      <c r="X29" s="19" t="s">
        <v>87</v>
      </c>
      <c r="Z29" s="12" t="s">
        <v>3930</v>
      </c>
      <c r="AA29" s="12" t="s">
        <v>3931</v>
      </c>
      <c r="AB29" s="18">
        <v>32119579</v>
      </c>
      <c r="AC29" s="18">
        <v>23005278</v>
      </c>
      <c r="AD29" s="18">
        <v>30544094</v>
      </c>
      <c r="AF29" s="12" t="s">
        <v>3930</v>
      </c>
      <c r="AG29" s="12" t="s">
        <v>3931</v>
      </c>
      <c r="AH29" s="19" t="s">
        <v>87</v>
      </c>
      <c r="AI29" s="18">
        <v>83793066</v>
      </c>
      <c r="AJ29" s="19" t="s">
        <v>87</v>
      </c>
      <c r="AL29" s="12" t="s">
        <v>3930</v>
      </c>
      <c r="AM29" s="12" t="s">
        <v>3931</v>
      </c>
      <c r="AN29" s="19" t="s">
        <v>87</v>
      </c>
      <c r="AO29" s="19" t="s">
        <v>87</v>
      </c>
      <c r="AP29" s="19" t="s">
        <v>87</v>
      </c>
      <c r="AR29" s="12" t="s">
        <v>3930</v>
      </c>
      <c r="AS29" s="12" t="s">
        <v>3931</v>
      </c>
      <c r="AT29" s="18">
        <v>33322836</v>
      </c>
      <c r="AU29" s="18">
        <v>29954039</v>
      </c>
      <c r="AV29" s="18">
        <v>35181822</v>
      </c>
      <c r="AX29" s="12" t="s">
        <v>3930</v>
      </c>
      <c r="AY29" s="12" t="s">
        <v>3931</v>
      </c>
      <c r="AZ29" s="19" t="s">
        <v>87</v>
      </c>
      <c r="BA29" s="19" t="s">
        <v>87</v>
      </c>
      <c r="BB29" s="19" t="s">
        <v>87</v>
      </c>
      <c r="BI29" s="12" t="s">
        <v>3930</v>
      </c>
      <c r="BJ29" s="12" t="s">
        <v>3931</v>
      </c>
      <c r="BK29" s="18">
        <v>4031000</v>
      </c>
      <c r="BL29" s="18">
        <v>3793000</v>
      </c>
      <c r="BM29" s="18">
        <v>6464000</v>
      </c>
      <c r="BO29" s="12" t="s">
        <v>3930</v>
      </c>
      <c r="BP29" s="12" t="s">
        <v>3931</v>
      </c>
      <c r="BQ29" s="18">
        <v>0</v>
      </c>
      <c r="BR29" s="18">
        <v>0</v>
      </c>
      <c r="BS29" s="18">
        <v>0</v>
      </c>
      <c r="BU29" s="12" t="s">
        <v>3930</v>
      </c>
      <c r="BV29" s="12" t="s">
        <v>3931</v>
      </c>
      <c r="BW29" s="19" t="s">
        <v>87</v>
      </c>
      <c r="BX29" s="18">
        <v>0</v>
      </c>
      <c r="BY29" s="18">
        <v>0</v>
      </c>
      <c r="CA29" s="12" t="s">
        <v>3930</v>
      </c>
      <c r="CB29" s="12" t="s">
        <v>3931</v>
      </c>
      <c r="CC29" s="19" t="s">
        <v>87</v>
      </c>
      <c r="CD29" s="19" t="s">
        <v>87</v>
      </c>
      <c r="CE29" s="19" t="s">
        <v>87</v>
      </c>
      <c r="CG29" s="12" t="s">
        <v>3930</v>
      </c>
      <c r="CH29" s="12" t="s">
        <v>3931</v>
      </c>
      <c r="CI29" s="18">
        <v>0</v>
      </c>
      <c r="CJ29" s="18">
        <v>0</v>
      </c>
      <c r="CK29" s="18">
        <v>0</v>
      </c>
      <c r="CM29" s="12" t="s">
        <v>3930</v>
      </c>
      <c r="CN29" s="12" t="s">
        <v>3931</v>
      </c>
      <c r="CO29" s="18">
        <v>0</v>
      </c>
      <c r="CP29" s="18">
        <v>0</v>
      </c>
      <c r="CQ29" s="18">
        <v>0</v>
      </c>
      <c r="CS29" s="12" t="s">
        <v>3930</v>
      </c>
      <c r="CT29" s="12" t="s">
        <v>3931</v>
      </c>
      <c r="CU29" s="19" t="s">
        <v>87</v>
      </c>
      <c r="CV29" s="19" t="s">
        <v>87</v>
      </c>
      <c r="CW29" s="19" t="s">
        <v>87</v>
      </c>
      <c r="CY29" s="12" t="s">
        <v>3930</v>
      </c>
      <c r="CZ29" s="12" t="s">
        <v>3931</v>
      </c>
      <c r="DA29" s="18">
        <v>3429026</v>
      </c>
      <c r="DB29" s="18">
        <v>2384299</v>
      </c>
      <c r="DC29" s="18">
        <v>4471857</v>
      </c>
      <c r="DE29" s="12" t="s">
        <v>3930</v>
      </c>
      <c r="DF29" s="12" t="s">
        <v>3931</v>
      </c>
      <c r="DG29" s="18">
        <v>0</v>
      </c>
      <c r="DH29" s="18">
        <v>0</v>
      </c>
      <c r="DI29" s="18">
        <v>0</v>
      </c>
      <c r="DK29" s="12" t="s">
        <v>3930</v>
      </c>
      <c r="DL29" s="12" t="s">
        <v>3931</v>
      </c>
      <c r="DM29" s="19" t="s">
        <v>87</v>
      </c>
      <c r="DN29" s="19" t="s">
        <v>87</v>
      </c>
      <c r="DO29" s="18">
        <v>128974</v>
      </c>
      <c r="DQ29" s="12" t="s">
        <v>3930</v>
      </c>
      <c r="DR29" s="12" t="s">
        <v>3931</v>
      </c>
      <c r="DS29" s="18">
        <v>7398335</v>
      </c>
      <c r="DT29" s="18">
        <v>3348784</v>
      </c>
      <c r="DU29" s="18">
        <v>3135071</v>
      </c>
      <c r="DW29" s="12" t="s">
        <v>3930</v>
      </c>
      <c r="DX29" s="12" t="s">
        <v>3931</v>
      </c>
      <c r="DY29" s="18">
        <v>3628620</v>
      </c>
      <c r="DZ29" s="18">
        <v>3366340</v>
      </c>
      <c r="EA29" s="18">
        <v>3848384</v>
      </c>
      <c r="EC29" s="12" t="s">
        <v>3930</v>
      </c>
      <c r="ED29" s="12" t="s">
        <v>3931</v>
      </c>
      <c r="EE29" s="18">
        <v>28271889</v>
      </c>
      <c r="EF29" s="18">
        <v>27419979</v>
      </c>
      <c r="EG29" s="18">
        <v>42025909</v>
      </c>
      <c r="EI29" s="12" t="s">
        <v>3930</v>
      </c>
      <c r="EJ29" s="12" t="s">
        <v>3931</v>
      </c>
      <c r="EK29" s="18">
        <v>0</v>
      </c>
      <c r="EL29" s="18">
        <v>0</v>
      </c>
      <c r="EM29" s="18">
        <v>0</v>
      </c>
      <c r="EO29" s="12" t="s">
        <v>3930</v>
      </c>
      <c r="EP29" s="12" t="s">
        <v>3931</v>
      </c>
      <c r="EQ29" s="18">
        <v>0</v>
      </c>
      <c r="ER29" s="18">
        <v>0</v>
      </c>
      <c r="ES29" s="18">
        <v>0</v>
      </c>
      <c r="EU29" s="12" t="s">
        <v>3930</v>
      </c>
      <c r="EV29" s="12" t="s">
        <v>3931</v>
      </c>
      <c r="EW29" s="18">
        <v>0</v>
      </c>
      <c r="EX29" s="18">
        <v>0</v>
      </c>
      <c r="EY29" s="18">
        <v>0</v>
      </c>
      <c r="FA29" s="12" t="s">
        <v>3930</v>
      </c>
      <c r="FB29" s="12" t="s">
        <v>3931</v>
      </c>
      <c r="FC29" s="18">
        <v>0</v>
      </c>
      <c r="FD29" s="18">
        <v>0</v>
      </c>
      <c r="FE29" s="18">
        <v>0</v>
      </c>
      <c r="FG29" s="12" t="s">
        <v>3930</v>
      </c>
      <c r="FH29" s="12" t="s">
        <v>3931</v>
      </c>
      <c r="FI29" s="18">
        <v>5677472</v>
      </c>
      <c r="FJ29" s="18">
        <v>5567916</v>
      </c>
      <c r="FK29" s="18">
        <v>4910824</v>
      </c>
      <c r="FM29" s="12" t="s">
        <v>3930</v>
      </c>
      <c r="FN29" s="12" t="s">
        <v>3931</v>
      </c>
      <c r="FO29" s="19" t="s">
        <v>87</v>
      </c>
      <c r="FP29" s="19" t="s">
        <v>87</v>
      </c>
      <c r="FQ29" s="19" t="s">
        <v>87</v>
      </c>
      <c r="FS29" s="12" t="s">
        <v>3930</v>
      </c>
      <c r="FT29" s="12" t="s">
        <v>3931</v>
      </c>
      <c r="FU29" s="18">
        <v>2877127</v>
      </c>
      <c r="FV29" s="18">
        <v>1664951</v>
      </c>
      <c r="FW29" s="18">
        <v>1424468</v>
      </c>
      <c r="FY29" s="12" t="s">
        <v>3930</v>
      </c>
      <c r="FZ29" s="12" t="s">
        <v>3931</v>
      </c>
      <c r="GA29" s="18">
        <v>252461681</v>
      </c>
      <c r="GB29" s="18">
        <v>250675572</v>
      </c>
      <c r="GC29" s="18">
        <v>295215015</v>
      </c>
      <c r="GE29" s="12" t="s">
        <v>3930</v>
      </c>
      <c r="GF29" s="12" t="s">
        <v>3931</v>
      </c>
      <c r="GG29" s="18">
        <v>258139153</v>
      </c>
      <c r="GH29" s="18">
        <v>256243488</v>
      </c>
      <c r="GI29" s="18">
        <v>300125839</v>
      </c>
      <c r="GK29" s="12" t="s">
        <v>3930</v>
      </c>
      <c r="GL29" s="12" t="s">
        <v>3931</v>
      </c>
      <c r="GM29" s="18">
        <v>0</v>
      </c>
      <c r="GN29" s="18">
        <v>0</v>
      </c>
      <c r="GO29" s="18">
        <v>0</v>
      </c>
      <c r="GQ29" s="12" t="s">
        <v>3930</v>
      </c>
      <c r="GR29" s="12" t="s">
        <v>3931</v>
      </c>
      <c r="GS29" s="18">
        <v>0</v>
      </c>
      <c r="GT29" s="18">
        <v>0</v>
      </c>
      <c r="GU29" s="18">
        <v>0</v>
      </c>
      <c r="GW29" s="12" t="s">
        <v>3930</v>
      </c>
      <c r="GX29" s="12" t="s">
        <v>3931</v>
      </c>
      <c r="GY29" s="19" t="s">
        <v>87</v>
      </c>
      <c r="GZ29" s="19" t="s">
        <v>87</v>
      </c>
      <c r="HA29" s="19" t="s">
        <v>87</v>
      </c>
    </row>
    <row r="30" spans="2:209" x14ac:dyDescent="0.25">
      <c r="B30" s="12" t="s">
        <v>3932</v>
      </c>
      <c r="C30" s="12" t="s">
        <v>3933</v>
      </c>
      <c r="D30" s="19" t="s">
        <v>87</v>
      </c>
      <c r="E30" s="19" t="s">
        <v>87</v>
      </c>
      <c r="F30" s="19" t="s">
        <v>87</v>
      </c>
      <c r="H30" s="12" t="s">
        <v>3932</v>
      </c>
      <c r="I30" s="12" t="s">
        <v>3933</v>
      </c>
      <c r="J30" s="19" t="s">
        <v>87</v>
      </c>
      <c r="K30" s="19" t="s">
        <v>87</v>
      </c>
      <c r="L30" s="19" t="s">
        <v>87</v>
      </c>
      <c r="N30" s="12" t="s">
        <v>3932</v>
      </c>
      <c r="O30" s="12" t="s">
        <v>3933</v>
      </c>
      <c r="P30" s="18">
        <v>0</v>
      </c>
      <c r="Q30" s="18">
        <v>0</v>
      </c>
      <c r="R30" s="18">
        <v>0</v>
      </c>
      <c r="T30" s="12" t="s">
        <v>3932</v>
      </c>
      <c r="U30" s="12" t="s">
        <v>3933</v>
      </c>
      <c r="V30" s="19" t="s">
        <v>87</v>
      </c>
      <c r="W30" s="19" t="s">
        <v>87</v>
      </c>
      <c r="X30" s="19" t="s">
        <v>87</v>
      </c>
      <c r="Z30" s="12" t="s">
        <v>3932</v>
      </c>
      <c r="AA30" s="12" t="s">
        <v>3933</v>
      </c>
      <c r="AB30" s="18">
        <v>105954354</v>
      </c>
      <c r="AC30" s="18">
        <v>108636174</v>
      </c>
      <c r="AD30" s="18">
        <v>112603164</v>
      </c>
      <c r="AF30" s="12" t="s">
        <v>3932</v>
      </c>
      <c r="AG30" s="12" t="s">
        <v>3933</v>
      </c>
      <c r="AH30" s="19" t="s">
        <v>87</v>
      </c>
      <c r="AI30" s="18">
        <v>1861903</v>
      </c>
      <c r="AJ30" s="19" t="s">
        <v>87</v>
      </c>
      <c r="AL30" s="12" t="s">
        <v>3932</v>
      </c>
      <c r="AM30" s="12" t="s">
        <v>3933</v>
      </c>
      <c r="AN30" s="18">
        <v>0</v>
      </c>
      <c r="AO30" s="18">
        <v>0</v>
      </c>
      <c r="AP30" s="18">
        <v>0</v>
      </c>
      <c r="AR30" s="12" t="s">
        <v>3932</v>
      </c>
      <c r="AS30" s="12" t="s">
        <v>3933</v>
      </c>
      <c r="AT30" s="18">
        <v>407735</v>
      </c>
      <c r="AU30" s="18">
        <v>450759</v>
      </c>
      <c r="AV30" s="18">
        <v>720093</v>
      </c>
      <c r="AX30" s="12" t="s">
        <v>3932</v>
      </c>
      <c r="AY30" s="12" t="s">
        <v>3933</v>
      </c>
      <c r="AZ30" s="18">
        <v>0</v>
      </c>
      <c r="BA30" s="19" t="s">
        <v>87</v>
      </c>
      <c r="BB30" s="18">
        <v>191178</v>
      </c>
      <c r="BI30" s="12" t="s">
        <v>3932</v>
      </c>
      <c r="BJ30" s="12" t="s">
        <v>3933</v>
      </c>
      <c r="BK30" s="18">
        <v>55942000</v>
      </c>
      <c r="BL30" s="18">
        <v>89329000</v>
      </c>
      <c r="BM30" s="18">
        <v>67954000</v>
      </c>
      <c r="BO30" s="12" t="s">
        <v>3932</v>
      </c>
      <c r="BP30" s="12" t="s">
        <v>3933</v>
      </c>
      <c r="BQ30" s="18">
        <v>0</v>
      </c>
      <c r="BR30" s="18">
        <v>0</v>
      </c>
      <c r="BS30" s="18">
        <v>0</v>
      </c>
      <c r="BU30" s="12" t="s">
        <v>3932</v>
      </c>
      <c r="BV30" s="12" t="s">
        <v>3933</v>
      </c>
      <c r="BW30" s="18">
        <v>0</v>
      </c>
      <c r="BX30" s="18">
        <v>0</v>
      </c>
      <c r="BY30" s="18">
        <v>0</v>
      </c>
      <c r="CA30" s="12" t="s">
        <v>3932</v>
      </c>
      <c r="CB30" s="12" t="s">
        <v>3933</v>
      </c>
      <c r="CC30" s="19" t="s">
        <v>87</v>
      </c>
      <c r="CD30" s="19" t="s">
        <v>87</v>
      </c>
      <c r="CE30" s="19" t="s">
        <v>87</v>
      </c>
      <c r="CG30" s="12" t="s">
        <v>3932</v>
      </c>
      <c r="CH30" s="12" t="s">
        <v>3933</v>
      </c>
      <c r="CI30" s="18">
        <v>0</v>
      </c>
      <c r="CJ30" s="18">
        <v>0</v>
      </c>
      <c r="CK30" s="18">
        <v>0</v>
      </c>
      <c r="CM30" s="12" t="s">
        <v>3932</v>
      </c>
      <c r="CN30" s="12" t="s">
        <v>3933</v>
      </c>
      <c r="CO30" s="18">
        <v>0</v>
      </c>
      <c r="CP30" s="18">
        <v>0</v>
      </c>
      <c r="CQ30" s="18">
        <v>0</v>
      </c>
      <c r="CS30" s="12" t="s">
        <v>3932</v>
      </c>
      <c r="CT30" s="12" t="s">
        <v>3933</v>
      </c>
      <c r="CU30" s="19" t="s">
        <v>87</v>
      </c>
      <c r="CV30" s="19" t="s">
        <v>87</v>
      </c>
      <c r="CW30" s="19" t="s">
        <v>87</v>
      </c>
      <c r="CY30" s="12" t="s">
        <v>3932</v>
      </c>
      <c r="CZ30" s="12" t="s">
        <v>3933</v>
      </c>
      <c r="DA30" s="18">
        <v>2606121</v>
      </c>
      <c r="DB30" s="18">
        <v>3629830</v>
      </c>
      <c r="DC30" s="18">
        <v>4557755</v>
      </c>
      <c r="DE30" s="12" t="s">
        <v>3932</v>
      </c>
      <c r="DF30" s="12" t="s">
        <v>3933</v>
      </c>
      <c r="DG30" s="18">
        <v>0</v>
      </c>
      <c r="DH30" s="18">
        <v>0</v>
      </c>
      <c r="DI30" s="18">
        <v>0</v>
      </c>
      <c r="DK30" s="12" t="s">
        <v>3932</v>
      </c>
      <c r="DL30" s="12" t="s">
        <v>3933</v>
      </c>
      <c r="DM30" s="19" t="s">
        <v>87</v>
      </c>
      <c r="DN30" s="19" t="s">
        <v>87</v>
      </c>
      <c r="DO30" s="18">
        <v>0</v>
      </c>
      <c r="DQ30" s="12" t="s">
        <v>3932</v>
      </c>
      <c r="DR30" s="12" t="s">
        <v>3933</v>
      </c>
      <c r="DS30" s="19" t="s">
        <v>87</v>
      </c>
      <c r="DT30" s="19" t="s">
        <v>87</v>
      </c>
      <c r="DU30" s="19" t="s">
        <v>87</v>
      </c>
      <c r="DW30" s="12" t="s">
        <v>3932</v>
      </c>
      <c r="DX30" s="12" t="s">
        <v>3933</v>
      </c>
      <c r="DY30" s="18">
        <v>0</v>
      </c>
      <c r="DZ30" s="18">
        <v>0</v>
      </c>
      <c r="EA30" s="18">
        <v>0</v>
      </c>
      <c r="EC30" s="12" t="s">
        <v>3932</v>
      </c>
      <c r="ED30" s="12" t="s">
        <v>3933</v>
      </c>
      <c r="EE30" s="18">
        <v>0</v>
      </c>
      <c r="EF30" s="18">
        <v>0</v>
      </c>
      <c r="EG30" s="18">
        <v>0</v>
      </c>
      <c r="EI30" s="12" t="s">
        <v>3932</v>
      </c>
      <c r="EJ30" s="12" t="s">
        <v>3933</v>
      </c>
      <c r="EK30" s="18">
        <v>0</v>
      </c>
      <c r="EL30" s="18">
        <v>0</v>
      </c>
      <c r="EM30" s="18">
        <v>0</v>
      </c>
      <c r="EO30" s="12" t="s">
        <v>3932</v>
      </c>
      <c r="EP30" s="12" t="s">
        <v>3933</v>
      </c>
      <c r="EQ30" s="18">
        <v>0</v>
      </c>
      <c r="ER30" s="18">
        <v>0</v>
      </c>
      <c r="ES30" s="18">
        <v>0</v>
      </c>
      <c r="EU30" s="12" t="s">
        <v>3932</v>
      </c>
      <c r="EV30" s="12" t="s">
        <v>3933</v>
      </c>
      <c r="EW30" s="18">
        <v>0</v>
      </c>
      <c r="EX30" s="18">
        <v>0</v>
      </c>
      <c r="EY30" s="18">
        <v>0</v>
      </c>
      <c r="FA30" s="12" t="s">
        <v>3932</v>
      </c>
      <c r="FB30" s="12" t="s">
        <v>3933</v>
      </c>
      <c r="FC30" s="19" t="s">
        <v>87</v>
      </c>
      <c r="FD30" s="19" t="s">
        <v>87</v>
      </c>
      <c r="FE30" s="19" t="s">
        <v>87</v>
      </c>
      <c r="FG30" s="12" t="s">
        <v>3932</v>
      </c>
      <c r="FH30" s="12" t="s">
        <v>3933</v>
      </c>
      <c r="FI30" s="18">
        <v>0</v>
      </c>
      <c r="FJ30" s="19" t="s">
        <v>87</v>
      </c>
      <c r="FK30" s="19" t="s">
        <v>87</v>
      </c>
      <c r="FM30" s="12" t="s">
        <v>3932</v>
      </c>
      <c r="FN30" s="12" t="s">
        <v>3933</v>
      </c>
      <c r="FO30" s="18">
        <v>0</v>
      </c>
      <c r="FP30" s="18">
        <v>0</v>
      </c>
      <c r="FQ30" s="18">
        <v>0</v>
      </c>
      <c r="FS30" s="12" t="s">
        <v>3932</v>
      </c>
      <c r="FT30" s="12" t="s">
        <v>3933</v>
      </c>
      <c r="FU30" s="19" t="s">
        <v>87</v>
      </c>
      <c r="FV30" s="19" t="s">
        <v>87</v>
      </c>
      <c r="FW30" s="19" t="s">
        <v>87</v>
      </c>
      <c r="FY30" s="12" t="s">
        <v>3932</v>
      </c>
      <c r="FZ30" s="12" t="s">
        <v>3933</v>
      </c>
      <c r="GA30" s="18">
        <v>184911162</v>
      </c>
      <c r="GB30" s="18">
        <v>223274072</v>
      </c>
      <c r="GC30" s="18">
        <v>210112941</v>
      </c>
      <c r="GE30" s="12" t="s">
        <v>3932</v>
      </c>
      <c r="GF30" s="12" t="s">
        <v>3933</v>
      </c>
      <c r="GG30" s="18">
        <v>184926162</v>
      </c>
      <c r="GH30" s="18">
        <v>223283072</v>
      </c>
      <c r="GI30" s="18">
        <v>210512941</v>
      </c>
      <c r="GK30" s="12" t="s">
        <v>3932</v>
      </c>
      <c r="GL30" s="12" t="s">
        <v>3933</v>
      </c>
      <c r="GM30" s="18">
        <v>0</v>
      </c>
      <c r="GN30" s="18">
        <v>0</v>
      </c>
      <c r="GO30" s="18">
        <v>0</v>
      </c>
      <c r="GQ30" s="12" t="s">
        <v>3932</v>
      </c>
      <c r="GR30" s="12" t="s">
        <v>3933</v>
      </c>
      <c r="GS30" s="19" t="s">
        <v>87</v>
      </c>
      <c r="GT30" s="19" t="s">
        <v>87</v>
      </c>
      <c r="GU30" s="19" t="s">
        <v>87</v>
      </c>
      <c r="GW30" s="12" t="s">
        <v>3932</v>
      </c>
      <c r="GX30" s="12" t="s">
        <v>3933</v>
      </c>
      <c r="GY30" s="19" t="s">
        <v>87</v>
      </c>
      <c r="GZ30" s="19" t="s">
        <v>87</v>
      </c>
      <c r="HA30" s="19" t="s">
        <v>87</v>
      </c>
    </row>
    <row r="31" spans="2:209" x14ac:dyDescent="0.25">
      <c r="B31" s="12" t="s">
        <v>3934</v>
      </c>
      <c r="C31" s="12" t="s">
        <v>3935</v>
      </c>
      <c r="D31" s="19" t="s">
        <v>87</v>
      </c>
      <c r="E31" s="19" t="s">
        <v>87</v>
      </c>
      <c r="F31" s="19" t="s">
        <v>87</v>
      </c>
      <c r="H31" s="12" t="s">
        <v>3934</v>
      </c>
      <c r="I31" s="12" t="s">
        <v>3935</v>
      </c>
      <c r="J31" s="19" t="s">
        <v>87</v>
      </c>
      <c r="K31" s="18">
        <v>518491563</v>
      </c>
      <c r="L31" s="18">
        <v>503617959</v>
      </c>
      <c r="N31" s="12" t="s">
        <v>3934</v>
      </c>
      <c r="O31" s="12" t="s">
        <v>3935</v>
      </c>
      <c r="P31" s="19" t="s">
        <v>87</v>
      </c>
      <c r="Q31" s="19" t="s">
        <v>87</v>
      </c>
      <c r="R31" s="19" t="s">
        <v>87</v>
      </c>
      <c r="T31" s="12" t="s">
        <v>3934</v>
      </c>
      <c r="U31" s="12" t="s">
        <v>3935</v>
      </c>
      <c r="V31" s="19" t="s">
        <v>87</v>
      </c>
      <c r="W31" s="19" t="s">
        <v>87</v>
      </c>
      <c r="X31" s="18">
        <v>936622</v>
      </c>
      <c r="Z31" s="12" t="s">
        <v>3934</v>
      </c>
      <c r="AA31" s="12" t="s">
        <v>3935</v>
      </c>
      <c r="AB31" s="18">
        <v>64891511</v>
      </c>
      <c r="AC31" s="18">
        <v>60540813</v>
      </c>
      <c r="AD31" s="18">
        <v>68460566</v>
      </c>
      <c r="AF31" s="12" t="s">
        <v>3934</v>
      </c>
      <c r="AG31" s="12" t="s">
        <v>3935</v>
      </c>
      <c r="AH31" s="18">
        <v>173071382</v>
      </c>
      <c r="AI31" s="18">
        <v>163908644</v>
      </c>
      <c r="AJ31" s="18">
        <v>202736136</v>
      </c>
      <c r="AL31" s="12" t="s">
        <v>3934</v>
      </c>
      <c r="AM31" s="12" t="s">
        <v>3935</v>
      </c>
      <c r="AN31" s="19" t="s">
        <v>87</v>
      </c>
      <c r="AO31" s="19" t="s">
        <v>87</v>
      </c>
      <c r="AP31" s="19" t="s">
        <v>87</v>
      </c>
      <c r="AR31" s="12" t="s">
        <v>3934</v>
      </c>
      <c r="AS31" s="12" t="s">
        <v>3935</v>
      </c>
      <c r="AT31" s="18">
        <v>72762</v>
      </c>
      <c r="AU31" s="18">
        <v>536015</v>
      </c>
      <c r="AV31" s="19" t="s">
        <v>87</v>
      </c>
      <c r="AX31" s="12" t="s">
        <v>3934</v>
      </c>
      <c r="AY31" s="12" t="s">
        <v>3935</v>
      </c>
      <c r="AZ31" s="18">
        <v>418586427</v>
      </c>
      <c r="BA31" s="18">
        <v>365467933</v>
      </c>
      <c r="BB31" s="18">
        <v>423387811</v>
      </c>
      <c r="BI31" s="12" t="s">
        <v>3934</v>
      </c>
      <c r="BJ31" s="12" t="s">
        <v>3935</v>
      </c>
      <c r="BK31" s="18">
        <v>2825000</v>
      </c>
      <c r="BL31" s="18">
        <v>8394000</v>
      </c>
      <c r="BM31" s="18">
        <v>9406000</v>
      </c>
      <c r="BO31" s="12" t="s">
        <v>3934</v>
      </c>
      <c r="BP31" s="12" t="s">
        <v>3935</v>
      </c>
      <c r="BQ31" s="18">
        <v>0</v>
      </c>
      <c r="BR31" s="18">
        <v>0</v>
      </c>
      <c r="BS31" s="18">
        <v>0</v>
      </c>
      <c r="BU31" s="12" t="s">
        <v>3934</v>
      </c>
      <c r="BV31" s="12" t="s">
        <v>3935</v>
      </c>
      <c r="BW31" s="18">
        <v>0</v>
      </c>
      <c r="BX31" s="18">
        <v>0</v>
      </c>
      <c r="BY31" s="18">
        <v>0</v>
      </c>
      <c r="CA31" s="12" t="s">
        <v>3934</v>
      </c>
      <c r="CB31" s="12" t="s">
        <v>3935</v>
      </c>
      <c r="CC31" s="19" t="s">
        <v>87</v>
      </c>
      <c r="CD31" s="19" t="s">
        <v>87</v>
      </c>
      <c r="CE31" s="19" t="s">
        <v>87</v>
      </c>
      <c r="CG31" s="12" t="s">
        <v>3934</v>
      </c>
      <c r="CH31" s="12" t="s">
        <v>3935</v>
      </c>
      <c r="CI31" s="18">
        <v>0</v>
      </c>
      <c r="CJ31" s="18">
        <v>0</v>
      </c>
      <c r="CK31" s="18">
        <v>0</v>
      </c>
      <c r="CM31" s="12" t="s">
        <v>3934</v>
      </c>
      <c r="CN31" s="12" t="s">
        <v>3935</v>
      </c>
      <c r="CO31" s="18">
        <v>0</v>
      </c>
      <c r="CP31" s="18">
        <v>0</v>
      </c>
      <c r="CQ31" s="18">
        <v>0</v>
      </c>
      <c r="CS31" s="12" t="s">
        <v>3934</v>
      </c>
      <c r="CT31" s="12" t="s">
        <v>3935</v>
      </c>
      <c r="CU31" s="19" t="s">
        <v>87</v>
      </c>
      <c r="CV31" s="19" t="s">
        <v>87</v>
      </c>
      <c r="CW31" s="19" t="s">
        <v>87</v>
      </c>
      <c r="CY31" s="12" t="s">
        <v>3934</v>
      </c>
      <c r="CZ31" s="12" t="s">
        <v>3935</v>
      </c>
      <c r="DA31" s="18">
        <v>0</v>
      </c>
      <c r="DB31" s="18">
        <v>0</v>
      </c>
      <c r="DC31" s="18">
        <v>0</v>
      </c>
      <c r="DE31" s="12" t="s">
        <v>3934</v>
      </c>
      <c r="DF31" s="12" t="s">
        <v>3935</v>
      </c>
      <c r="DG31" s="18">
        <v>0</v>
      </c>
      <c r="DH31" s="18">
        <v>0</v>
      </c>
      <c r="DI31" s="18">
        <v>0</v>
      </c>
      <c r="DK31" s="12" t="s">
        <v>3934</v>
      </c>
      <c r="DL31" s="12" t="s">
        <v>3935</v>
      </c>
      <c r="DM31" s="18">
        <v>14082293</v>
      </c>
      <c r="DN31" s="18">
        <v>14339409</v>
      </c>
      <c r="DO31" s="18">
        <v>13950059</v>
      </c>
      <c r="DQ31" s="12" t="s">
        <v>3934</v>
      </c>
      <c r="DR31" s="12" t="s">
        <v>3935</v>
      </c>
      <c r="DS31" s="18">
        <v>0</v>
      </c>
      <c r="DT31" s="19" t="s">
        <v>87</v>
      </c>
      <c r="DU31" s="19" t="s">
        <v>87</v>
      </c>
      <c r="DW31" s="12" t="s">
        <v>3934</v>
      </c>
      <c r="DX31" s="12" t="s">
        <v>3935</v>
      </c>
      <c r="DY31" s="18">
        <v>13380</v>
      </c>
      <c r="DZ31" s="18">
        <v>0</v>
      </c>
      <c r="EA31" s="18">
        <v>0</v>
      </c>
      <c r="EC31" s="12" t="s">
        <v>3934</v>
      </c>
      <c r="ED31" s="12" t="s">
        <v>3935</v>
      </c>
      <c r="EE31" s="18">
        <v>10021526</v>
      </c>
      <c r="EF31" s="19" t="s">
        <v>87</v>
      </c>
      <c r="EG31" s="19" t="s">
        <v>87</v>
      </c>
      <c r="EI31" s="12" t="s">
        <v>3934</v>
      </c>
      <c r="EJ31" s="12" t="s">
        <v>3935</v>
      </c>
      <c r="EK31" s="18">
        <v>0</v>
      </c>
      <c r="EL31" s="18">
        <v>0</v>
      </c>
      <c r="EM31" s="18">
        <v>0</v>
      </c>
      <c r="EO31" s="12" t="s">
        <v>3934</v>
      </c>
      <c r="EP31" s="12" t="s">
        <v>3935</v>
      </c>
      <c r="EQ31" s="18">
        <v>0</v>
      </c>
      <c r="ER31" s="18">
        <v>0</v>
      </c>
      <c r="ES31" s="18">
        <v>0</v>
      </c>
      <c r="EU31" s="12" t="s">
        <v>3934</v>
      </c>
      <c r="EV31" s="12" t="s">
        <v>3935</v>
      </c>
      <c r="EW31" s="18">
        <v>0</v>
      </c>
      <c r="EX31" s="18">
        <v>0</v>
      </c>
      <c r="EY31" s="18">
        <v>0</v>
      </c>
      <c r="FA31" s="12" t="s">
        <v>3934</v>
      </c>
      <c r="FB31" s="12" t="s">
        <v>3935</v>
      </c>
      <c r="FC31" s="19" t="s">
        <v>87</v>
      </c>
      <c r="FD31" s="19" t="s">
        <v>87</v>
      </c>
      <c r="FE31" s="19" t="s">
        <v>87</v>
      </c>
      <c r="FG31" s="12" t="s">
        <v>3934</v>
      </c>
      <c r="FH31" s="12" t="s">
        <v>3935</v>
      </c>
      <c r="FI31" s="18">
        <v>0</v>
      </c>
      <c r="FJ31" s="19" t="s">
        <v>87</v>
      </c>
      <c r="FK31" s="18">
        <v>0</v>
      </c>
      <c r="FM31" s="12" t="s">
        <v>3934</v>
      </c>
      <c r="FN31" s="12" t="s">
        <v>3935</v>
      </c>
      <c r="FO31" s="18">
        <v>0</v>
      </c>
      <c r="FP31" s="18">
        <v>0</v>
      </c>
      <c r="FQ31" s="18">
        <v>0</v>
      </c>
      <c r="FS31" s="12" t="s">
        <v>3934</v>
      </c>
      <c r="FT31" s="12" t="s">
        <v>3935</v>
      </c>
      <c r="FU31" s="18">
        <v>0</v>
      </c>
      <c r="FV31" s="18">
        <v>0</v>
      </c>
      <c r="FW31" s="18">
        <v>0</v>
      </c>
      <c r="FY31" s="12" t="s">
        <v>3934</v>
      </c>
      <c r="FZ31" s="12" t="s">
        <v>3935</v>
      </c>
      <c r="GA31" s="18">
        <v>1308815383</v>
      </c>
      <c r="GB31" s="18">
        <v>1286499926</v>
      </c>
      <c r="GC31" s="18">
        <v>1389912168</v>
      </c>
      <c r="GE31" s="12" t="s">
        <v>3934</v>
      </c>
      <c r="GF31" s="12" t="s">
        <v>3935</v>
      </c>
      <c r="GG31" s="18">
        <v>1308818183</v>
      </c>
      <c r="GH31" s="18">
        <v>1286501526</v>
      </c>
      <c r="GI31" s="18">
        <v>1389912568</v>
      </c>
      <c r="GK31" s="12" t="s">
        <v>3934</v>
      </c>
      <c r="GL31" s="12" t="s">
        <v>3935</v>
      </c>
      <c r="GM31" s="18">
        <v>0</v>
      </c>
      <c r="GN31" s="18">
        <v>0</v>
      </c>
      <c r="GO31" s="18">
        <v>0</v>
      </c>
      <c r="GQ31" s="12" t="s">
        <v>3934</v>
      </c>
      <c r="GR31" s="12" t="s">
        <v>3935</v>
      </c>
      <c r="GS31" s="18">
        <v>0</v>
      </c>
      <c r="GT31" s="18">
        <v>0</v>
      </c>
      <c r="GU31" s="19" t="s">
        <v>87</v>
      </c>
      <c r="GW31" s="12" t="s">
        <v>3934</v>
      </c>
      <c r="GX31" s="12" t="s">
        <v>3935</v>
      </c>
      <c r="GY31" s="19" t="s">
        <v>87</v>
      </c>
      <c r="GZ31" s="19" t="s">
        <v>87</v>
      </c>
      <c r="HA31" s="19" t="s">
        <v>87</v>
      </c>
    </row>
    <row r="32" spans="2:209" x14ac:dyDescent="0.25">
      <c r="B32" s="12" t="s">
        <v>3936</v>
      </c>
      <c r="C32" s="12" t="s">
        <v>3937</v>
      </c>
      <c r="D32" s="18">
        <v>14188880</v>
      </c>
      <c r="E32" s="18">
        <v>21026312</v>
      </c>
      <c r="F32" s="18">
        <v>22469692</v>
      </c>
      <c r="H32" s="12" t="s">
        <v>3936</v>
      </c>
      <c r="I32" s="12" t="s">
        <v>3937</v>
      </c>
      <c r="J32" s="19" t="s">
        <v>87</v>
      </c>
      <c r="K32" s="18">
        <v>97976114</v>
      </c>
      <c r="L32" s="18">
        <v>94834270</v>
      </c>
      <c r="N32" s="12" t="s">
        <v>3936</v>
      </c>
      <c r="O32" s="12" t="s">
        <v>3937</v>
      </c>
      <c r="P32" s="18">
        <v>0</v>
      </c>
      <c r="Q32" s="19" t="s">
        <v>87</v>
      </c>
      <c r="R32" s="19" t="s">
        <v>87</v>
      </c>
      <c r="T32" s="12" t="s">
        <v>3936</v>
      </c>
      <c r="U32" s="12" t="s">
        <v>3937</v>
      </c>
      <c r="V32" s="19" t="s">
        <v>87</v>
      </c>
      <c r="W32" s="18">
        <v>15995554</v>
      </c>
      <c r="X32" s="18">
        <v>23989481</v>
      </c>
      <c r="Z32" s="12" t="s">
        <v>3936</v>
      </c>
      <c r="AA32" s="12" t="s">
        <v>3937</v>
      </c>
      <c r="AB32" s="18">
        <v>109133365</v>
      </c>
      <c r="AC32" s="18">
        <v>87300558</v>
      </c>
      <c r="AD32" s="18">
        <v>65809192</v>
      </c>
      <c r="AF32" s="12" t="s">
        <v>3936</v>
      </c>
      <c r="AG32" s="12" t="s">
        <v>3937</v>
      </c>
      <c r="AH32" s="19" t="s">
        <v>87</v>
      </c>
      <c r="AI32" s="18">
        <v>35017301</v>
      </c>
      <c r="AJ32" s="18">
        <v>32489181</v>
      </c>
      <c r="AL32" s="12" t="s">
        <v>3936</v>
      </c>
      <c r="AM32" s="12" t="s">
        <v>3937</v>
      </c>
      <c r="AN32" s="19" t="s">
        <v>87</v>
      </c>
      <c r="AO32" s="18">
        <v>0</v>
      </c>
      <c r="AP32" s="19" t="s">
        <v>87</v>
      </c>
      <c r="AR32" s="12" t="s">
        <v>3936</v>
      </c>
      <c r="AS32" s="12" t="s">
        <v>3937</v>
      </c>
      <c r="AT32" s="18">
        <v>2662239</v>
      </c>
      <c r="AU32" s="18">
        <v>3305301</v>
      </c>
      <c r="AV32" s="18">
        <v>2899357</v>
      </c>
      <c r="AX32" s="12" t="s">
        <v>3936</v>
      </c>
      <c r="AY32" s="12" t="s">
        <v>3937</v>
      </c>
      <c r="AZ32" s="19" t="s">
        <v>87</v>
      </c>
      <c r="BA32" s="19" t="s">
        <v>87</v>
      </c>
      <c r="BB32" s="19" t="s">
        <v>87</v>
      </c>
      <c r="BI32" s="12" t="s">
        <v>3936</v>
      </c>
      <c r="BJ32" s="12" t="s">
        <v>3937</v>
      </c>
      <c r="BK32" s="18">
        <v>80047000</v>
      </c>
      <c r="BL32" s="18">
        <v>42490000</v>
      </c>
      <c r="BM32" s="18">
        <v>41286000</v>
      </c>
      <c r="BO32" s="12" t="s">
        <v>3936</v>
      </c>
      <c r="BP32" s="12" t="s">
        <v>3937</v>
      </c>
      <c r="BQ32" s="18">
        <v>0</v>
      </c>
      <c r="BR32" s="18">
        <v>0</v>
      </c>
      <c r="BS32" s="18">
        <v>0</v>
      </c>
      <c r="BU32" s="12" t="s">
        <v>3936</v>
      </c>
      <c r="BV32" s="12" t="s">
        <v>3937</v>
      </c>
      <c r="BW32" s="19" t="s">
        <v>87</v>
      </c>
      <c r="BX32" s="18">
        <v>264603</v>
      </c>
      <c r="BY32" s="19" t="s">
        <v>87</v>
      </c>
      <c r="CA32" s="12" t="s">
        <v>3936</v>
      </c>
      <c r="CB32" s="12" t="s">
        <v>3937</v>
      </c>
      <c r="CC32" s="18">
        <v>35842104</v>
      </c>
      <c r="CD32" s="19" t="s">
        <v>87</v>
      </c>
      <c r="CE32" s="19" t="s">
        <v>87</v>
      </c>
      <c r="CG32" s="12" t="s">
        <v>3936</v>
      </c>
      <c r="CH32" s="12" t="s">
        <v>3937</v>
      </c>
      <c r="CI32" s="18">
        <v>10635776</v>
      </c>
      <c r="CJ32" s="18">
        <v>8070206</v>
      </c>
      <c r="CK32" s="18">
        <v>5849471</v>
      </c>
      <c r="CM32" s="12" t="s">
        <v>3936</v>
      </c>
      <c r="CN32" s="12" t="s">
        <v>3937</v>
      </c>
      <c r="CO32" s="18">
        <v>0</v>
      </c>
      <c r="CP32" s="18">
        <v>0</v>
      </c>
      <c r="CQ32" s="18">
        <v>0</v>
      </c>
      <c r="CS32" s="12" t="s">
        <v>3936</v>
      </c>
      <c r="CT32" s="12" t="s">
        <v>3937</v>
      </c>
      <c r="CU32" s="19" t="s">
        <v>87</v>
      </c>
      <c r="CV32" s="19" t="s">
        <v>87</v>
      </c>
      <c r="CW32" s="19" t="s">
        <v>87</v>
      </c>
      <c r="CY32" s="12" t="s">
        <v>3936</v>
      </c>
      <c r="CZ32" s="12" t="s">
        <v>3937</v>
      </c>
      <c r="DA32" s="18">
        <v>0</v>
      </c>
      <c r="DB32" s="18">
        <v>0</v>
      </c>
      <c r="DC32" s="18">
        <v>0</v>
      </c>
      <c r="DE32" s="12" t="s">
        <v>3936</v>
      </c>
      <c r="DF32" s="12" t="s">
        <v>3937</v>
      </c>
      <c r="DG32" s="18">
        <v>0</v>
      </c>
      <c r="DH32" s="18">
        <v>0</v>
      </c>
      <c r="DI32" s="18">
        <v>0</v>
      </c>
      <c r="DK32" s="12" t="s">
        <v>3936</v>
      </c>
      <c r="DL32" s="12" t="s">
        <v>3937</v>
      </c>
      <c r="DM32" s="18">
        <v>4120001</v>
      </c>
      <c r="DN32" s="19" t="s">
        <v>87</v>
      </c>
      <c r="DO32" s="18">
        <v>3118249</v>
      </c>
      <c r="DQ32" s="12" t="s">
        <v>3936</v>
      </c>
      <c r="DR32" s="12" t="s">
        <v>3937</v>
      </c>
      <c r="DS32" s="18">
        <v>3703918</v>
      </c>
      <c r="DT32" s="18">
        <v>1575738</v>
      </c>
      <c r="DU32" s="18">
        <v>1618823</v>
      </c>
      <c r="DW32" s="12" t="s">
        <v>3936</v>
      </c>
      <c r="DX32" s="12" t="s">
        <v>3937</v>
      </c>
      <c r="DY32" s="18">
        <v>45851541</v>
      </c>
      <c r="DZ32" s="18">
        <v>53468431</v>
      </c>
      <c r="EA32" s="18">
        <v>54660392</v>
      </c>
      <c r="EC32" s="12" t="s">
        <v>3936</v>
      </c>
      <c r="ED32" s="12" t="s">
        <v>3937</v>
      </c>
      <c r="EE32" s="18">
        <v>79917542</v>
      </c>
      <c r="EF32" s="18">
        <v>58439458</v>
      </c>
      <c r="EG32" s="18">
        <v>45110371</v>
      </c>
      <c r="EI32" s="12" t="s">
        <v>3936</v>
      </c>
      <c r="EJ32" s="12" t="s">
        <v>3937</v>
      </c>
      <c r="EK32" s="19" t="s">
        <v>87</v>
      </c>
      <c r="EL32" s="19" t="s">
        <v>87</v>
      </c>
      <c r="EM32" s="19" t="s">
        <v>87</v>
      </c>
      <c r="EO32" s="12" t="s">
        <v>3936</v>
      </c>
      <c r="EP32" s="12" t="s">
        <v>3937</v>
      </c>
      <c r="EQ32" s="19" t="s">
        <v>87</v>
      </c>
      <c r="ER32" s="19" t="s">
        <v>87</v>
      </c>
      <c r="ES32" s="19" t="s">
        <v>87</v>
      </c>
      <c r="EU32" s="12" t="s">
        <v>3936</v>
      </c>
      <c r="EV32" s="12" t="s">
        <v>3937</v>
      </c>
      <c r="EW32" s="19" t="s">
        <v>87</v>
      </c>
      <c r="EX32" s="19" t="s">
        <v>87</v>
      </c>
      <c r="EY32" s="19" t="s">
        <v>87</v>
      </c>
      <c r="FA32" s="12" t="s">
        <v>3936</v>
      </c>
      <c r="FB32" s="12" t="s">
        <v>3937</v>
      </c>
      <c r="FC32" s="18">
        <v>1566321</v>
      </c>
      <c r="FD32" s="18">
        <v>1012461</v>
      </c>
      <c r="FE32" s="18">
        <v>1117215</v>
      </c>
      <c r="FG32" s="12" t="s">
        <v>3936</v>
      </c>
      <c r="FH32" s="12" t="s">
        <v>3937</v>
      </c>
      <c r="FI32" s="19" t="s">
        <v>87</v>
      </c>
      <c r="FJ32" s="19" t="s">
        <v>87</v>
      </c>
      <c r="FK32" s="19" t="s">
        <v>87</v>
      </c>
      <c r="FM32" s="12" t="s">
        <v>3936</v>
      </c>
      <c r="FN32" s="12" t="s">
        <v>3937</v>
      </c>
      <c r="FO32" s="18">
        <v>0</v>
      </c>
      <c r="FP32" s="18">
        <v>0</v>
      </c>
      <c r="FQ32" s="18">
        <v>0</v>
      </c>
      <c r="FS32" s="12" t="s">
        <v>3936</v>
      </c>
      <c r="FT32" s="12" t="s">
        <v>3937</v>
      </c>
      <c r="FU32" s="19" t="s">
        <v>87</v>
      </c>
      <c r="FV32" s="18">
        <v>215817</v>
      </c>
      <c r="FW32" s="19" t="s">
        <v>87</v>
      </c>
      <c r="FY32" s="12" t="s">
        <v>3936</v>
      </c>
      <c r="FZ32" s="12" t="s">
        <v>3937</v>
      </c>
      <c r="GA32" s="18">
        <v>521103672</v>
      </c>
      <c r="GB32" s="18">
        <v>485370680</v>
      </c>
      <c r="GC32" s="18">
        <v>447853714</v>
      </c>
      <c r="GE32" s="12" t="s">
        <v>3936</v>
      </c>
      <c r="GF32" s="12" t="s">
        <v>3937</v>
      </c>
      <c r="GG32" s="18">
        <v>522853672</v>
      </c>
      <c r="GH32" s="18">
        <v>487370680</v>
      </c>
      <c r="GI32" s="18">
        <v>450353714</v>
      </c>
      <c r="GK32" s="12" t="s">
        <v>3936</v>
      </c>
      <c r="GL32" s="12" t="s">
        <v>3937</v>
      </c>
      <c r="GM32" s="18">
        <v>0</v>
      </c>
      <c r="GN32" s="18">
        <v>0</v>
      </c>
      <c r="GO32" s="18">
        <v>0</v>
      </c>
      <c r="GQ32" s="12" t="s">
        <v>3936</v>
      </c>
      <c r="GR32" s="12" t="s">
        <v>3937</v>
      </c>
      <c r="GS32" s="18">
        <v>0</v>
      </c>
      <c r="GT32" s="18">
        <v>0</v>
      </c>
      <c r="GU32" s="18">
        <v>0</v>
      </c>
      <c r="GW32" s="12" t="s">
        <v>3936</v>
      </c>
      <c r="GX32" s="12" t="s">
        <v>3937</v>
      </c>
      <c r="GY32" s="19" t="s">
        <v>87</v>
      </c>
      <c r="GZ32" s="19" t="s">
        <v>87</v>
      </c>
      <c r="HA32" s="19" t="s">
        <v>87</v>
      </c>
    </row>
    <row r="33" spans="2:209" x14ac:dyDescent="0.25">
      <c r="B33" s="12" t="s">
        <v>3938</v>
      </c>
      <c r="C33" s="12" t="s">
        <v>3939</v>
      </c>
      <c r="D33" s="18">
        <v>25192427</v>
      </c>
      <c r="E33" s="18">
        <v>25172627</v>
      </c>
      <c r="F33" s="18">
        <v>28301453</v>
      </c>
      <c r="H33" s="12" t="s">
        <v>3938</v>
      </c>
      <c r="I33" s="12" t="s">
        <v>3939</v>
      </c>
      <c r="J33" s="19" t="s">
        <v>87</v>
      </c>
      <c r="K33" s="18">
        <v>308249914</v>
      </c>
      <c r="L33" s="18">
        <v>302660546</v>
      </c>
      <c r="N33" s="12" t="s">
        <v>3938</v>
      </c>
      <c r="O33" s="12" t="s">
        <v>3939</v>
      </c>
      <c r="P33" s="18">
        <v>9169000</v>
      </c>
      <c r="Q33" s="19" t="s">
        <v>87</v>
      </c>
      <c r="R33" s="19" t="s">
        <v>87</v>
      </c>
      <c r="T33" s="12" t="s">
        <v>3938</v>
      </c>
      <c r="U33" s="12" t="s">
        <v>3939</v>
      </c>
      <c r="V33" s="18">
        <v>21064849</v>
      </c>
      <c r="W33" s="18">
        <v>24405463</v>
      </c>
      <c r="X33" s="18">
        <v>26338843</v>
      </c>
      <c r="Z33" s="12" t="s">
        <v>3938</v>
      </c>
      <c r="AA33" s="12" t="s">
        <v>3939</v>
      </c>
      <c r="AB33" s="18">
        <v>73874877</v>
      </c>
      <c r="AC33" s="18">
        <v>50361099</v>
      </c>
      <c r="AD33" s="18">
        <v>35957942</v>
      </c>
      <c r="AF33" s="12" t="s">
        <v>3938</v>
      </c>
      <c r="AG33" s="12" t="s">
        <v>3939</v>
      </c>
      <c r="AH33" s="18">
        <v>114605581</v>
      </c>
      <c r="AI33" s="18">
        <v>104996446</v>
      </c>
      <c r="AJ33" s="18">
        <v>108463146</v>
      </c>
      <c r="AL33" s="12" t="s">
        <v>3938</v>
      </c>
      <c r="AM33" s="12" t="s">
        <v>3939</v>
      </c>
      <c r="AN33" s="19" t="s">
        <v>87</v>
      </c>
      <c r="AO33" s="19" t="s">
        <v>87</v>
      </c>
      <c r="AP33" s="19" t="s">
        <v>87</v>
      </c>
      <c r="AR33" s="12" t="s">
        <v>3938</v>
      </c>
      <c r="AS33" s="12" t="s">
        <v>3939</v>
      </c>
      <c r="AT33" s="18">
        <v>17256481</v>
      </c>
      <c r="AU33" s="18">
        <v>12324835</v>
      </c>
      <c r="AV33" s="18">
        <v>11776573</v>
      </c>
      <c r="AX33" s="12" t="s">
        <v>3938</v>
      </c>
      <c r="AY33" s="12" t="s">
        <v>3939</v>
      </c>
      <c r="AZ33" s="18">
        <v>248317175</v>
      </c>
      <c r="BA33" s="18">
        <v>169630952</v>
      </c>
      <c r="BB33" s="18">
        <v>166581181</v>
      </c>
      <c r="BI33" s="12" t="s">
        <v>3938</v>
      </c>
      <c r="BJ33" s="12" t="s">
        <v>3939</v>
      </c>
      <c r="BK33" s="18">
        <v>59766000</v>
      </c>
      <c r="BL33" s="18">
        <v>44561000</v>
      </c>
      <c r="BM33" s="18">
        <v>54241000</v>
      </c>
      <c r="BO33" s="12" t="s">
        <v>3938</v>
      </c>
      <c r="BP33" s="12" t="s">
        <v>3939</v>
      </c>
      <c r="BQ33" s="18">
        <v>0</v>
      </c>
      <c r="BR33" s="18">
        <v>0</v>
      </c>
      <c r="BS33" s="18">
        <v>0</v>
      </c>
      <c r="BU33" s="12" t="s">
        <v>3938</v>
      </c>
      <c r="BV33" s="12" t="s">
        <v>3939</v>
      </c>
      <c r="BW33" s="19" t="s">
        <v>87</v>
      </c>
      <c r="BX33" s="18">
        <v>5757862</v>
      </c>
      <c r="BY33" s="19" t="s">
        <v>87</v>
      </c>
      <c r="CA33" s="12" t="s">
        <v>3938</v>
      </c>
      <c r="CB33" s="12" t="s">
        <v>3939</v>
      </c>
      <c r="CC33" s="18">
        <v>15082578</v>
      </c>
      <c r="CD33" s="18">
        <v>16051925</v>
      </c>
      <c r="CE33" s="19" t="s">
        <v>87</v>
      </c>
      <c r="CG33" s="12" t="s">
        <v>3938</v>
      </c>
      <c r="CH33" s="12" t="s">
        <v>3939</v>
      </c>
      <c r="CI33" s="18">
        <v>3070111</v>
      </c>
      <c r="CJ33" s="18">
        <v>3641244</v>
      </c>
      <c r="CK33" s="18">
        <v>1098778</v>
      </c>
      <c r="CM33" s="12" t="s">
        <v>3938</v>
      </c>
      <c r="CN33" s="12" t="s">
        <v>3939</v>
      </c>
      <c r="CO33" s="19" t="s">
        <v>87</v>
      </c>
      <c r="CP33" s="19" t="s">
        <v>87</v>
      </c>
      <c r="CQ33" s="19" t="s">
        <v>87</v>
      </c>
      <c r="CS33" s="12" t="s">
        <v>3938</v>
      </c>
      <c r="CT33" s="12" t="s">
        <v>3939</v>
      </c>
      <c r="CU33" s="19" t="s">
        <v>87</v>
      </c>
      <c r="CV33" s="19" t="s">
        <v>87</v>
      </c>
      <c r="CW33" s="19" t="s">
        <v>87</v>
      </c>
      <c r="CY33" s="12" t="s">
        <v>3938</v>
      </c>
      <c r="CZ33" s="12" t="s">
        <v>3939</v>
      </c>
      <c r="DA33" s="18">
        <v>0</v>
      </c>
      <c r="DB33" s="18">
        <v>0</v>
      </c>
      <c r="DC33" s="18">
        <v>0</v>
      </c>
      <c r="DE33" s="12" t="s">
        <v>3938</v>
      </c>
      <c r="DF33" s="12" t="s">
        <v>3939</v>
      </c>
      <c r="DG33" s="18">
        <v>0</v>
      </c>
      <c r="DH33" s="18">
        <v>0</v>
      </c>
      <c r="DI33" s="18">
        <v>0</v>
      </c>
      <c r="DK33" s="12" t="s">
        <v>3938</v>
      </c>
      <c r="DL33" s="12" t="s">
        <v>3939</v>
      </c>
      <c r="DM33" s="18">
        <v>742717</v>
      </c>
      <c r="DN33" s="18">
        <v>573224</v>
      </c>
      <c r="DO33" s="18">
        <v>528166</v>
      </c>
      <c r="DQ33" s="12" t="s">
        <v>3938</v>
      </c>
      <c r="DR33" s="12" t="s">
        <v>3939</v>
      </c>
      <c r="DS33" s="18">
        <v>9185482</v>
      </c>
      <c r="DT33" s="18">
        <v>5873055</v>
      </c>
      <c r="DU33" s="18">
        <v>8932921</v>
      </c>
      <c r="DW33" s="12" t="s">
        <v>3938</v>
      </c>
      <c r="DX33" s="12" t="s">
        <v>3939</v>
      </c>
      <c r="DY33" s="18">
        <v>16233289</v>
      </c>
      <c r="DZ33" s="18">
        <v>3306389</v>
      </c>
      <c r="EA33" s="18">
        <v>3890147</v>
      </c>
      <c r="EC33" s="12" t="s">
        <v>3938</v>
      </c>
      <c r="ED33" s="12" t="s">
        <v>3939</v>
      </c>
      <c r="EE33" s="18">
        <v>80195923</v>
      </c>
      <c r="EF33" s="18">
        <v>82940059</v>
      </c>
      <c r="EG33" s="18">
        <v>88365760</v>
      </c>
      <c r="EI33" s="12" t="s">
        <v>3938</v>
      </c>
      <c r="EJ33" s="12" t="s">
        <v>3939</v>
      </c>
      <c r="EK33" s="18">
        <v>0</v>
      </c>
      <c r="EL33" s="18">
        <v>0</v>
      </c>
      <c r="EM33" s="18">
        <v>0</v>
      </c>
      <c r="EO33" s="12" t="s">
        <v>3938</v>
      </c>
      <c r="EP33" s="12" t="s">
        <v>3939</v>
      </c>
      <c r="EQ33" s="18">
        <v>17613556</v>
      </c>
      <c r="ER33" s="18">
        <v>14109250</v>
      </c>
      <c r="ES33" s="18">
        <v>19974568</v>
      </c>
      <c r="EU33" s="12" t="s">
        <v>3938</v>
      </c>
      <c r="EV33" s="12" t="s">
        <v>3939</v>
      </c>
      <c r="EW33" s="19" t="s">
        <v>87</v>
      </c>
      <c r="EX33" s="18">
        <v>0</v>
      </c>
      <c r="EY33" s="18">
        <v>0</v>
      </c>
      <c r="FA33" s="12" t="s">
        <v>3938</v>
      </c>
      <c r="FB33" s="12" t="s">
        <v>3939</v>
      </c>
      <c r="FC33" s="18">
        <v>16190505</v>
      </c>
      <c r="FD33" s="18">
        <v>15241382</v>
      </c>
      <c r="FE33" s="18">
        <v>16547917</v>
      </c>
      <c r="FG33" s="12" t="s">
        <v>3938</v>
      </c>
      <c r="FH33" s="12" t="s">
        <v>3939</v>
      </c>
      <c r="FI33" s="19" t="s">
        <v>87</v>
      </c>
      <c r="FJ33" s="18">
        <v>1040495</v>
      </c>
      <c r="FK33" s="19" t="s">
        <v>87</v>
      </c>
      <c r="FM33" s="12" t="s">
        <v>3938</v>
      </c>
      <c r="FN33" s="12" t="s">
        <v>3939</v>
      </c>
      <c r="FO33" s="19" t="s">
        <v>87</v>
      </c>
      <c r="FP33" s="19" t="s">
        <v>87</v>
      </c>
      <c r="FQ33" s="19" t="s">
        <v>87</v>
      </c>
      <c r="FS33" s="12" t="s">
        <v>3938</v>
      </c>
      <c r="FT33" s="12" t="s">
        <v>3939</v>
      </c>
      <c r="FU33" s="18">
        <v>0</v>
      </c>
      <c r="FV33" s="18">
        <v>0</v>
      </c>
      <c r="FW33" s="18">
        <v>0</v>
      </c>
      <c r="FY33" s="12" t="s">
        <v>3938</v>
      </c>
      <c r="FZ33" s="12" t="s">
        <v>3939</v>
      </c>
      <c r="GA33" s="18">
        <v>1002424387</v>
      </c>
      <c r="GB33" s="18">
        <v>912461275</v>
      </c>
      <c r="GC33" s="18">
        <v>908903158</v>
      </c>
      <c r="GE33" s="12" t="s">
        <v>3938</v>
      </c>
      <c r="GF33" s="12" t="s">
        <v>3939</v>
      </c>
      <c r="GG33" s="18">
        <v>1018704387</v>
      </c>
      <c r="GH33" s="18">
        <v>928743152</v>
      </c>
      <c r="GI33" s="18">
        <v>926303158</v>
      </c>
      <c r="GK33" s="12" t="s">
        <v>3938</v>
      </c>
      <c r="GL33" s="12" t="s">
        <v>3939</v>
      </c>
      <c r="GM33" s="18">
        <v>0</v>
      </c>
      <c r="GN33" s="18">
        <v>0</v>
      </c>
      <c r="GO33" s="18">
        <v>0</v>
      </c>
      <c r="GQ33" s="12" t="s">
        <v>3938</v>
      </c>
      <c r="GR33" s="12" t="s">
        <v>3939</v>
      </c>
      <c r="GS33" s="18">
        <v>3979548</v>
      </c>
      <c r="GT33" s="19" t="s">
        <v>87</v>
      </c>
      <c r="GU33" s="19" t="s">
        <v>87</v>
      </c>
      <c r="GW33" s="12" t="s">
        <v>3938</v>
      </c>
      <c r="GX33" s="12" t="s">
        <v>3939</v>
      </c>
      <c r="GY33" s="19" t="s">
        <v>87</v>
      </c>
      <c r="GZ33" s="19" t="s">
        <v>87</v>
      </c>
      <c r="HA33" s="19" t="s">
        <v>87</v>
      </c>
    </row>
    <row r="34" spans="2:209" x14ac:dyDescent="0.25">
      <c r="B34" s="12" t="s">
        <v>3940</v>
      </c>
      <c r="C34" s="12" t="s">
        <v>3941</v>
      </c>
      <c r="D34" s="18">
        <v>0</v>
      </c>
      <c r="E34" s="18">
        <v>0</v>
      </c>
      <c r="F34" s="18">
        <v>0</v>
      </c>
      <c r="H34" s="12" t="s">
        <v>3940</v>
      </c>
      <c r="I34" s="12" t="s">
        <v>3941</v>
      </c>
      <c r="J34" s="18">
        <v>0</v>
      </c>
      <c r="K34" s="18">
        <v>0</v>
      </c>
      <c r="L34" s="18">
        <v>0</v>
      </c>
      <c r="N34" s="12" t="s">
        <v>3940</v>
      </c>
      <c r="O34" s="12" t="s">
        <v>3941</v>
      </c>
      <c r="P34" s="18">
        <v>0</v>
      </c>
      <c r="Q34" s="18">
        <v>0</v>
      </c>
      <c r="R34" s="18">
        <v>0</v>
      </c>
      <c r="T34" s="12" t="s">
        <v>3940</v>
      </c>
      <c r="U34" s="12" t="s">
        <v>3941</v>
      </c>
      <c r="V34" s="18">
        <v>0</v>
      </c>
      <c r="W34" s="18">
        <v>0</v>
      </c>
      <c r="X34" s="19" t="s">
        <v>87</v>
      </c>
      <c r="Z34" s="12" t="s">
        <v>3940</v>
      </c>
      <c r="AA34" s="12" t="s">
        <v>3941</v>
      </c>
      <c r="AB34" s="19" t="s">
        <v>87</v>
      </c>
      <c r="AC34" s="19" t="s">
        <v>87</v>
      </c>
      <c r="AD34" s="19" t="s">
        <v>87</v>
      </c>
      <c r="AF34" s="12" t="s">
        <v>3940</v>
      </c>
      <c r="AG34" s="12" t="s">
        <v>3941</v>
      </c>
      <c r="AH34" s="18">
        <v>12305246</v>
      </c>
      <c r="AI34" s="18">
        <v>10235821</v>
      </c>
      <c r="AJ34" s="18">
        <v>10318782</v>
      </c>
      <c r="AL34" s="12" t="s">
        <v>3940</v>
      </c>
      <c r="AM34" s="12" t="s">
        <v>3941</v>
      </c>
      <c r="AN34" s="18">
        <v>0</v>
      </c>
      <c r="AO34" s="18">
        <v>0</v>
      </c>
      <c r="AP34" s="18">
        <v>0</v>
      </c>
      <c r="AR34" s="12" t="s">
        <v>3940</v>
      </c>
      <c r="AS34" s="12" t="s">
        <v>3941</v>
      </c>
      <c r="AT34" s="18">
        <v>0</v>
      </c>
      <c r="AU34" s="18">
        <v>0</v>
      </c>
      <c r="AV34" s="18">
        <v>0</v>
      </c>
      <c r="AX34" s="12" t="s">
        <v>3940</v>
      </c>
      <c r="AY34" s="12" t="s">
        <v>3941</v>
      </c>
      <c r="AZ34" s="18">
        <v>0</v>
      </c>
      <c r="BA34" s="18">
        <v>0</v>
      </c>
      <c r="BB34" s="18">
        <v>0</v>
      </c>
      <c r="BI34" s="12" t="s">
        <v>3940</v>
      </c>
      <c r="BJ34" s="12" t="s">
        <v>3941</v>
      </c>
      <c r="BK34" s="18">
        <v>0</v>
      </c>
      <c r="BL34" s="18">
        <v>0</v>
      </c>
      <c r="BM34" s="18">
        <v>0</v>
      </c>
      <c r="BO34" s="12" t="s">
        <v>3940</v>
      </c>
      <c r="BP34" s="12" t="s">
        <v>3941</v>
      </c>
      <c r="BQ34" s="18">
        <v>0</v>
      </c>
      <c r="BR34" s="18">
        <v>0</v>
      </c>
      <c r="BS34" s="18">
        <v>0</v>
      </c>
      <c r="BU34" s="12" t="s">
        <v>3940</v>
      </c>
      <c r="BV34" s="12" t="s">
        <v>3941</v>
      </c>
      <c r="BW34" s="18">
        <v>0</v>
      </c>
      <c r="BX34" s="18">
        <v>0</v>
      </c>
      <c r="BY34" s="18">
        <v>0</v>
      </c>
      <c r="CA34" s="12" t="s">
        <v>3940</v>
      </c>
      <c r="CB34" s="12" t="s">
        <v>3941</v>
      </c>
      <c r="CC34" s="18">
        <v>0</v>
      </c>
      <c r="CD34" s="18">
        <v>0</v>
      </c>
      <c r="CE34" s="18">
        <v>0</v>
      </c>
      <c r="CG34" s="12" t="s">
        <v>3940</v>
      </c>
      <c r="CH34" s="12" t="s">
        <v>3941</v>
      </c>
      <c r="CI34" s="18">
        <v>0</v>
      </c>
      <c r="CJ34" s="18">
        <v>0</v>
      </c>
      <c r="CK34" s="18">
        <v>0</v>
      </c>
      <c r="CM34" s="12" t="s">
        <v>3940</v>
      </c>
      <c r="CN34" s="12" t="s">
        <v>3941</v>
      </c>
      <c r="CO34" s="18">
        <v>0</v>
      </c>
      <c r="CP34" s="18">
        <v>0</v>
      </c>
      <c r="CQ34" s="18">
        <v>0</v>
      </c>
      <c r="CS34" s="12" t="s">
        <v>3940</v>
      </c>
      <c r="CT34" s="12" t="s">
        <v>3941</v>
      </c>
      <c r="CU34" s="18">
        <v>0</v>
      </c>
      <c r="CV34" s="18">
        <v>0</v>
      </c>
      <c r="CW34" s="18">
        <v>0</v>
      </c>
      <c r="CY34" s="12" t="s">
        <v>3940</v>
      </c>
      <c r="CZ34" s="12" t="s">
        <v>3941</v>
      </c>
      <c r="DA34" s="18">
        <v>0</v>
      </c>
      <c r="DB34" s="18">
        <v>0</v>
      </c>
      <c r="DC34" s="18">
        <v>0</v>
      </c>
      <c r="DE34" s="12" t="s">
        <v>3940</v>
      </c>
      <c r="DF34" s="12" t="s">
        <v>3941</v>
      </c>
      <c r="DG34" s="18">
        <v>0</v>
      </c>
      <c r="DH34" s="18">
        <v>0</v>
      </c>
      <c r="DI34" s="18">
        <v>0</v>
      </c>
      <c r="DK34" s="12" t="s">
        <v>3940</v>
      </c>
      <c r="DL34" s="12" t="s">
        <v>3941</v>
      </c>
      <c r="DM34" s="18">
        <v>0</v>
      </c>
      <c r="DN34" s="18">
        <v>0</v>
      </c>
      <c r="DO34" s="18">
        <v>0</v>
      </c>
      <c r="DQ34" s="12" t="s">
        <v>3940</v>
      </c>
      <c r="DR34" s="12" t="s">
        <v>3941</v>
      </c>
      <c r="DS34" s="18">
        <v>0</v>
      </c>
      <c r="DT34" s="18">
        <v>0</v>
      </c>
      <c r="DU34" s="18">
        <v>0</v>
      </c>
      <c r="DW34" s="12" t="s">
        <v>3940</v>
      </c>
      <c r="DX34" s="12" t="s">
        <v>3941</v>
      </c>
      <c r="DY34" s="19" t="s">
        <v>87</v>
      </c>
      <c r="DZ34" s="18">
        <v>0</v>
      </c>
      <c r="EA34" s="18">
        <v>0</v>
      </c>
      <c r="EC34" s="12" t="s">
        <v>3940</v>
      </c>
      <c r="ED34" s="12" t="s">
        <v>3941</v>
      </c>
      <c r="EE34" s="18">
        <v>0</v>
      </c>
      <c r="EF34" s="18">
        <v>0</v>
      </c>
      <c r="EG34" s="18">
        <v>0</v>
      </c>
      <c r="EI34" s="12" t="s">
        <v>3940</v>
      </c>
      <c r="EJ34" s="12" t="s">
        <v>3941</v>
      </c>
      <c r="EK34" s="18">
        <v>0</v>
      </c>
      <c r="EL34" s="18">
        <v>0</v>
      </c>
      <c r="EM34" s="18">
        <v>0</v>
      </c>
      <c r="EO34" s="12" t="s">
        <v>3940</v>
      </c>
      <c r="EP34" s="12" t="s">
        <v>3941</v>
      </c>
      <c r="EQ34" s="18">
        <v>0</v>
      </c>
      <c r="ER34" s="18">
        <v>0</v>
      </c>
      <c r="ES34" s="18">
        <v>0</v>
      </c>
      <c r="EU34" s="12" t="s">
        <v>3940</v>
      </c>
      <c r="EV34" s="12" t="s">
        <v>3941</v>
      </c>
      <c r="EW34" s="18">
        <v>0</v>
      </c>
      <c r="EX34" s="18">
        <v>0</v>
      </c>
      <c r="EY34" s="18">
        <v>0</v>
      </c>
      <c r="FA34" s="12" t="s">
        <v>3940</v>
      </c>
      <c r="FB34" s="12" t="s">
        <v>3941</v>
      </c>
      <c r="FC34" s="18">
        <v>0</v>
      </c>
      <c r="FD34" s="19" t="s">
        <v>87</v>
      </c>
      <c r="FE34" s="18">
        <v>0</v>
      </c>
      <c r="FG34" s="12" t="s">
        <v>3940</v>
      </c>
      <c r="FH34" s="12" t="s">
        <v>3941</v>
      </c>
      <c r="FI34" s="19" t="s">
        <v>87</v>
      </c>
      <c r="FJ34" s="19" t="s">
        <v>87</v>
      </c>
      <c r="FK34" s="19" t="s">
        <v>87</v>
      </c>
      <c r="FM34" s="12" t="s">
        <v>3940</v>
      </c>
      <c r="FN34" s="12" t="s">
        <v>3941</v>
      </c>
      <c r="FO34" s="18">
        <v>0</v>
      </c>
      <c r="FP34" s="18">
        <v>0</v>
      </c>
      <c r="FQ34" s="18">
        <v>0</v>
      </c>
      <c r="FS34" s="12" t="s">
        <v>3940</v>
      </c>
      <c r="FT34" s="12" t="s">
        <v>3941</v>
      </c>
      <c r="FU34" s="18">
        <v>0</v>
      </c>
      <c r="FV34" s="18">
        <v>0</v>
      </c>
      <c r="FW34" s="18">
        <v>0</v>
      </c>
      <c r="FY34" s="12" t="s">
        <v>3940</v>
      </c>
      <c r="FZ34" s="12" t="s">
        <v>3941</v>
      </c>
      <c r="GA34" s="18">
        <v>83234085</v>
      </c>
      <c r="GB34" s="18">
        <v>10485906</v>
      </c>
      <c r="GC34" s="18">
        <v>10800000</v>
      </c>
      <c r="GE34" s="12" t="s">
        <v>3940</v>
      </c>
      <c r="GF34" s="12" t="s">
        <v>3941</v>
      </c>
      <c r="GG34" s="18">
        <v>83634085</v>
      </c>
      <c r="GH34" s="18">
        <v>11685906</v>
      </c>
      <c r="GI34" s="18">
        <v>10757951</v>
      </c>
      <c r="GK34" s="12" t="s">
        <v>3940</v>
      </c>
      <c r="GL34" s="12" t="s">
        <v>3941</v>
      </c>
      <c r="GM34" s="18">
        <v>0</v>
      </c>
      <c r="GN34" s="18">
        <v>0</v>
      </c>
      <c r="GO34" s="18">
        <v>0</v>
      </c>
      <c r="GQ34" s="12" t="s">
        <v>3940</v>
      </c>
      <c r="GR34" s="12" t="s">
        <v>3941</v>
      </c>
      <c r="GS34" s="18">
        <v>0</v>
      </c>
      <c r="GT34" s="18">
        <v>0</v>
      </c>
      <c r="GU34" s="18">
        <v>0</v>
      </c>
      <c r="GW34" s="12" t="s">
        <v>3940</v>
      </c>
      <c r="GX34" s="12" t="s">
        <v>3941</v>
      </c>
      <c r="GY34" s="19" t="s">
        <v>87</v>
      </c>
      <c r="GZ34" s="19" t="s">
        <v>87</v>
      </c>
      <c r="HA34" s="19" t="s">
        <v>87</v>
      </c>
    </row>
    <row r="35" spans="2:209" x14ac:dyDescent="0.25">
      <c r="B35" s="12" t="s">
        <v>3942</v>
      </c>
      <c r="C35" s="12" t="s">
        <v>3943</v>
      </c>
      <c r="D35" s="19" t="s">
        <v>87</v>
      </c>
      <c r="E35" s="19" t="s">
        <v>87</v>
      </c>
      <c r="F35" s="19" t="s">
        <v>87</v>
      </c>
      <c r="H35" s="12" t="s">
        <v>3942</v>
      </c>
      <c r="I35" s="12" t="s">
        <v>3943</v>
      </c>
      <c r="J35" s="18">
        <v>18349691</v>
      </c>
      <c r="K35" s="18">
        <v>17579343</v>
      </c>
      <c r="L35" s="18">
        <v>18788716</v>
      </c>
      <c r="N35" s="12" t="s">
        <v>3942</v>
      </c>
      <c r="O35" s="12" t="s">
        <v>3943</v>
      </c>
      <c r="P35" s="18">
        <v>0</v>
      </c>
      <c r="Q35" s="18">
        <v>0</v>
      </c>
      <c r="R35" s="18">
        <v>0</v>
      </c>
      <c r="T35" s="12" t="s">
        <v>3942</v>
      </c>
      <c r="U35" s="12" t="s">
        <v>3943</v>
      </c>
      <c r="V35" s="19" t="s">
        <v>87</v>
      </c>
      <c r="W35" s="19" t="s">
        <v>87</v>
      </c>
      <c r="X35" s="19" t="s">
        <v>87</v>
      </c>
      <c r="Z35" s="12" t="s">
        <v>3942</v>
      </c>
      <c r="AA35" s="12" t="s">
        <v>3943</v>
      </c>
      <c r="AB35" s="18">
        <v>7781725</v>
      </c>
      <c r="AC35" s="18">
        <v>7590892</v>
      </c>
      <c r="AD35" s="18">
        <v>7276563</v>
      </c>
      <c r="AF35" s="12" t="s">
        <v>3942</v>
      </c>
      <c r="AG35" s="12" t="s">
        <v>3943</v>
      </c>
      <c r="AH35" s="18">
        <v>5553611</v>
      </c>
      <c r="AI35" s="18">
        <v>5878821</v>
      </c>
      <c r="AJ35" s="18">
        <v>6075136</v>
      </c>
      <c r="AL35" s="12" t="s">
        <v>3942</v>
      </c>
      <c r="AM35" s="12" t="s">
        <v>3943</v>
      </c>
      <c r="AN35" s="18">
        <v>0</v>
      </c>
      <c r="AO35" s="18">
        <v>0</v>
      </c>
      <c r="AP35" s="18">
        <v>0</v>
      </c>
      <c r="AR35" s="12" t="s">
        <v>3942</v>
      </c>
      <c r="AS35" s="12" t="s">
        <v>3943</v>
      </c>
      <c r="AT35" s="18">
        <v>0</v>
      </c>
      <c r="AU35" s="18">
        <v>0</v>
      </c>
      <c r="AV35" s="18">
        <v>0</v>
      </c>
      <c r="AX35" s="12" t="s">
        <v>3942</v>
      </c>
      <c r="AY35" s="12" t="s">
        <v>3943</v>
      </c>
      <c r="AZ35" s="18">
        <v>0</v>
      </c>
      <c r="BA35" s="19" t="s">
        <v>87</v>
      </c>
      <c r="BB35" s="19" t="s">
        <v>87</v>
      </c>
      <c r="BI35" s="12" t="s">
        <v>3942</v>
      </c>
      <c r="BJ35" s="12" t="s">
        <v>3943</v>
      </c>
      <c r="BK35" s="19" t="s">
        <v>87</v>
      </c>
      <c r="BL35" s="19" t="s">
        <v>87</v>
      </c>
      <c r="BM35" s="19" t="s">
        <v>87</v>
      </c>
      <c r="BO35" s="12" t="s">
        <v>3942</v>
      </c>
      <c r="BP35" s="12" t="s">
        <v>3943</v>
      </c>
      <c r="BQ35" s="18">
        <v>0</v>
      </c>
      <c r="BR35" s="18">
        <v>0</v>
      </c>
      <c r="BS35" s="18">
        <v>0</v>
      </c>
      <c r="BU35" s="12" t="s">
        <v>3942</v>
      </c>
      <c r="BV35" s="12" t="s">
        <v>3943</v>
      </c>
      <c r="BW35" s="19" t="s">
        <v>87</v>
      </c>
      <c r="BX35" s="18">
        <v>14826293</v>
      </c>
      <c r="BY35" s="19" t="s">
        <v>87</v>
      </c>
      <c r="CA35" s="12" t="s">
        <v>3942</v>
      </c>
      <c r="CB35" s="12" t="s">
        <v>3943</v>
      </c>
      <c r="CC35" s="19" t="s">
        <v>87</v>
      </c>
      <c r="CD35" s="19" t="s">
        <v>87</v>
      </c>
      <c r="CE35" s="19" t="s">
        <v>87</v>
      </c>
      <c r="CG35" s="12" t="s">
        <v>3942</v>
      </c>
      <c r="CH35" s="12" t="s">
        <v>3943</v>
      </c>
      <c r="CI35" s="18">
        <v>0</v>
      </c>
      <c r="CJ35" s="18">
        <v>0</v>
      </c>
      <c r="CK35" s="18">
        <v>0</v>
      </c>
      <c r="CM35" s="12" t="s">
        <v>3942</v>
      </c>
      <c r="CN35" s="12" t="s">
        <v>3943</v>
      </c>
      <c r="CO35" s="18">
        <v>0</v>
      </c>
      <c r="CP35" s="18">
        <v>0</v>
      </c>
      <c r="CQ35" s="18">
        <v>0</v>
      </c>
      <c r="CS35" s="12" t="s">
        <v>3942</v>
      </c>
      <c r="CT35" s="12" t="s">
        <v>3943</v>
      </c>
      <c r="CU35" s="18">
        <v>11250000</v>
      </c>
      <c r="CV35" s="18">
        <v>15168005</v>
      </c>
      <c r="CW35" s="18">
        <v>13326440</v>
      </c>
      <c r="CY35" s="12" t="s">
        <v>3942</v>
      </c>
      <c r="CZ35" s="12" t="s">
        <v>3943</v>
      </c>
      <c r="DA35" s="18">
        <v>0</v>
      </c>
      <c r="DB35" s="18">
        <v>0</v>
      </c>
      <c r="DC35" s="18">
        <v>0</v>
      </c>
      <c r="DE35" s="12" t="s">
        <v>3942</v>
      </c>
      <c r="DF35" s="12" t="s">
        <v>3943</v>
      </c>
      <c r="DG35" s="18">
        <v>0</v>
      </c>
      <c r="DH35" s="18">
        <v>0</v>
      </c>
      <c r="DI35" s="18">
        <v>0</v>
      </c>
      <c r="DK35" s="12" t="s">
        <v>3942</v>
      </c>
      <c r="DL35" s="12" t="s">
        <v>3943</v>
      </c>
      <c r="DM35" s="18">
        <v>0</v>
      </c>
      <c r="DN35" s="18">
        <v>0</v>
      </c>
      <c r="DO35" s="18">
        <v>0</v>
      </c>
      <c r="DQ35" s="12" t="s">
        <v>3942</v>
      </c>
      <c r="DR35" s="12" t="s">
        <v>3943</v>
      </c>
      <c r="DS35" s="19" t="s">
        <v>87</v>
      </c>
      <c r="DT35" s="19" t="s">
        <v>87</v>
      </c>
      <c r="DU35" s="19" t="s">
        <v>87</v>
      </c>
      <c r="DW35" s="12" t="s">
        <v>3942</v>
      </c>
      <c r="DX35" s="12" t="s">
        <v>3943</v>
      </c>
      <c r="DY35" s="18">
        <v>214898</v>
      </c>
      <c r="DZ35" s="18">
        <v>4109303</v>
      </c>
      <c r="EA35" s="18">
        <v>4782611</v>
      </c>
      <c r="EC35" s="12" t="s">
        <v>3942</v>
      </c>
      <c r="ED35" s="12" t="s">
        <v>3943</v>
      </c>
      <c r="EE35" s="19" t="s">
        <v>87</v>
      </c>
      <c r="EF35" s="19" t="s">
        <v>87</v>
      </c>
      <c r="EG35" s="18">
        <v>0</v>
      </c>
      <c r="EI35" s="12" t="s">
        <v>3942</v>
      </c>
      <c r="EJ35" s="12" t="s">
        <v>3943</v>
      </c>
      <c r="EK35" s="18">
        <v>0</v>
      </c>
      <c r="EL35" s="18">
        <v>0</v>
      </c>
      <c r="EM35" s="18">
        <v>0</v>
      </c>
      <c r="EO35" s="12" t="s">
        <v>3942</v>
      </c>
      <c r="EP35" s="12" t="s">
        <v>3943</v>
      </c>
      <c r="EQ35" s="18">
        <v>0</v>
      </c>
      <c r="ER35" s="18">
        <v>0</v>
      </c>
      <c r="ES35" s="18">
        <v>0</v>
      </c>
      <c r="EU35" s="12" t="s">
        <v>3942</v>
      </c>
      <c r="EV35" s="12" t="s">
        <v>3943</v>
      </c>
      <c r="EW35" s="18">
        <v>0</v>
      </c>
      <c r="EX35" s="18">
        <v>0</v>
      </c>
      <c r="EY35" s="18">
        <v>0</v>
      </c>
      <c r="FA35" s="12" t="s">
        <v>3942</v>
      </c>
      <c r="FB35" s="12" t="s">
        <v>3943</v>
      </c>
      <c r="FC35" s="18">
        <v>0</v>
      </c>
      <c r="FD35" s="18">
        <v>0</v>
      </c>
      <c r="FE35" s="18">
        <v>0</v>
      </c>
      <c r="FG35" s="12" t="s">
        <v>3942</v>
      </c>
      <c r="FH35" s="12" t="s">
        <v>3943</v>
      </c>
      <c r="FI35" s="19" t="s">
        <v>87</v>
      </c>
      <c r="FJ35" s="18">
        <v>345127</v>
      </c>
      <c r="FK35" s="18">
        <v>464771</v>
      </c>
      <c r="FM35" s="12" t="s">
        <v>3942</v>
      </c>
      <c r="FN35" s="12" t="s">
        <v>3943</v>
      </c>
      <c r="FO35" s="18">
        <v>0</v>
      </c>
      <c r="FP35" s="18">
        <v>0</v>
      </c>
      <c r="FQ35" s="18">
        <v>0</v>
      </c>
      <c r="FS35" s="12" t="s">
        <v>3942</v>
      </c>
      <c r="FT35" s="12" t="s">
        <v>3943</v>
      </c>
      <c r="FU35" s="18">
        <v>0</v>
      </c>
      <c r="FV35" s="18">
        <v>0</v>
      </c>
      <c r="FW35" s="18">
        <v>0</v>
      </c>
      <c r="FY35" s="12" t="s">
        <v>3942</v>
      </c>
      <c r="FZ35" s="12" t="s">
        <v>3943</v>
      </c>
      <c r="GA35" s="18">
        <v>151459934</v>
      </c>
      <c r="GB35" s="18">
        <v>151940156</v>
      </c>
      <c r="GC35" s="18">
        <v>164845485</v>
      </c>
      <c r="GE35" s="12" t="s">
        <v>3942</v>
      </c>
      <c r="GF35" s="12" t="s">
        <v>3943</v>
      </c>
      <c r="GG35" s="18">
        <v>151579934</v>
      </c>
      <c r="GH35" s="18">
        <v>152285283</v>
      </c>
      <c r="GI35" s="18">
        <v>165310256</v>
      </c>
      <c r="GK35" s="12" t="s">
        <v>3942</v>
      </c>
      <c r="GL35" s="12" t="s">
        <v>3943</v>
      </c>
      <c r="GM35" s="18">
        <v>0</v>
      </c>
      <c r="GN35" s="18">
        <v>0</v>
      </c>
      <c r="GO35" s="18">
        <v>0</v>
      </c>
      <c r="GQ35" s="12" t="s">
        <v>3942</v>
      </c>
      <c r="GR35" s="12" t="s">
        <v>3943</v>
      </c>
      <c r="GS35" s="18">
        <v>0</v>
      </c>
      <c r="GT35" s="18">
        <v>0</v>
      </c>
      <c r="GU35" s="18">
        <v>0</v>
      </c>
      <c r="GW35" s="12" t="s">
        <v>3942</v>
      </c>
      <c r="GX35" s="12" t="s">
        <v>3943</v>
      </c>
      <c r="GY35" s="19" t="s">
        <v>87</v>
      </c>
      <c r="GZ35" s="19" t="s">
        <v>87</v>
      </c>
      <c r="HA35" s="19" t="s">
        <v>87</v>
      </c>
    </row>
    <row r="36" spans="2:209" x14ac:dyDescent="0.25">
      <c r="B36" s="12" t="s">
        <v>3944</v>
      </c>
      <c r="C36" s="12" t="s">
        <v>3945</v>
      </c>
      <c r="D36" s="19" t="s">
        <v>87</v>
      </c>
      <c r="E36" s="19" t="s">
        <v>87</v>
      </c>
      <c r="F36" s="19" t="s">
        <v>87</v>
      </c>
      <c r="H36" s="12" t="s">
        <v>3944</v>
      </c>
      <c r="I36" s="12" t="s">
        <v>3945</v>
      </c>
      <c r="J36" s="19" t="s">
        <v>87</v>
      </c>
      <c r="K36" s="19" t="s">
        <v>87</v>
      </c>
      <c r="L36" s="19" t="s">
        <v>87</v>
      </c>
      <c r="N36" s="12" t="s">
        <v>3944</v>
      </c>
      <c r="O36" s="12" t="s">
        <v>3945</v>
      </c>
      <c r="P36" s="19" t="s">
        <v>87</v>
      </c>
      <c r="Q36" s="19" t="s">
        <v>87</v>
      </c>
      <c r="R36" s="19" t="s">
        <v>87</v>
      </c>
      <c r="T36" s="12" t="s">
        <v>3944</v>
      </c>
      <c r="U36" s="12" t="s">
        <v>3945</v>
      </c>
      <c r="V36" s="18">
        <v>36702701</v>
      </c>
      <c r="W36" s="18">
        <v>54279085</v>
      </c>
      <c r="X36" s="18">
        <v>50997589</v>
      </c>
      <c r="Z36" s="12" t="s">
        <v>3944</v>
      </c>
      <c r="AA36" s="12" t="s">
        <v>3945</v>
      </c>
      <c r="AB36" s="18">
        <v>247320893</v>
      </c>
      <c r="AC36" s="18">
        <v>261279347</v>
      </c>
      <c r="AD36" s="18">
        <v>256425062</v>
      </c>
      <c r="AF36" s="12" t="s">
        <v>3944</v>
      </c>
      <c r="AG36" s="12" t="s">
        <v>3945</v>
      </c>
      <c r="AH36" s="18">
        <v>50346168</v>
      </c>
      <c r="AI36" s="18">
        <v>68363151</v>
      </c>
      <c r="AJ36" s="18">
        <v>61477317</v>
      </c>
      <c r="AL36" s="12" t="s">
        <v>3944</v>
      </c>
      <c r="AM36" s="12" t="s">
        <v>3945</v>
      </c>
      <c r="AN36" s="18">
        <v>20024000</v>
      </c>
      <c r="AO36" s="18">
        <v>22008000</v>
      </c>
      <c r="AP36" s="18">
        <v>17499000</v>
      </c>
      <c r="AR36" s="12" t="s">
        <v>3944</v>
      </c>
      <c r="AS36" s="12" t="s">
        <v>3945</v>
      </c>
      <c r="AT36" s="18">
        <v>22556671</v>
      </c>
      <c r="AU36" s="18">
        <v>17972378</v>
      </c>
      <c r="AV36" s="18">
        <v>19898536</v>
      </c>
      <c r="AX36" s="12" t="s">
        <v>3944</v>
      </c>
      <c r="AY36" s="12" t="s">
        <v>3945</v>
      </c>
      <c r="AZ36" s="18">
        <v>180796956</v>
      </c>
      <c r="BA36" s="18">
        <v>160366579</v>
      </c>
      <c r="BB36" s="18">
        <v>124461438</v>
      </c>
      <c r="BI36" s="12" t="s">
        <v>3944</v>
      </c>
      <c r="BJ36" s="12" t="s">
        <v>3945</v>
      </c>
      <c r="BK36" s="18">
        <v>10495000</v>
      </c>
      <c r="BL36" s="18">
        <v>6345000</v>
      </c>
      <c r="BM36" s="18">
        <v>6084000</v>
      </c>
      <c r="BO36" s="12" t="s">
        <v>3944</v>
      </c>
      <c r="BP36" s="12" t="s">
        <v>3945</v>
      </c>
      <c r="BQ36" s="18">
        <v>0</v>
      </c>
      <c r="BR36" s="18">
        <v>0</v>
      </c>
      <c r="BS36" s="18">
        <v>0</v>
      </c>
      <c r="BU36" s="12" t="s">
        <v>3944</v>
      </c>
      <c r="BV36" s="12" t="s">
        <v>3945</v>
      </c>
      <c r="BW36" s="19" t="s">
        <v>87</v>
      </c>
      <c r="BX36" s="18">
        <v>72529774</v>
      </c>
      <c r="BY36" s="19" t="s">
        <v>87</v>
      </c>
      <c r="CA36" s="12" t="s">
        <v>3944</v>
      </c>
      <c r="CB36" s="12" t="s">
        <v>3945</v>
      </c>
      <c r="CC36" s="19" t="s">
        <v>87</v>
      </c>
      <c r="CD36" s="19" t="s">
        <v>87</v>
      </c>
      <c r="CE36" s="19" t="s">
        <v>87</v>
      </c>
      <c r="CG36" s="12" t="s">
        <v>3944</v>
      </c>
      <c r="CH36" s="12" t="s">
        <v>3945</v>
      </c>
      <c r="CI36" s="18">
        <v>0</v>
      </c>
      <c r="CJ36" s="18">
        <v>0</v>
      </c>
      <c r="CK36" s="18">
        <v>0</v>
      </c>
      <c r="CM36" s="12" t="s">
        <v>3944</v>
      </c>
      <c r="CN36" s="12" t="s">
        <v>3945</v>
      </c>
      <c r="CO36" s="18">
        <v>0</v>
      </c>
      <c r="CP36" s="18">
        <v>0</v>
      </c>
      <c r="CQ36" s="18">
        <v>0</v>
      </c>
      <c r="CS36" s="12" t="s">
        <v>3944</v>
      </c>
      <c r="CT36" s="12" t="s">
        <v>3945</v>
      </c>
      <c r="CU36" s="18">
        <v>10521057</v>
      </c>
      <c r="CV36" s="18">
        <v>9761758</v>
      </c>
      <c r="CW36" s="18">
        <v>6417225</v>
      </c>
      <c r="CY36" s="12" t="s">
        <v>3944</v>
      </c>
      <c r="CZ36" s="12" t="s">
        <v>3945</v>
      </c>
      <c r="DA36" s="19" t="s">
        <v>87</v>
      </c>
      <c r="DB36" s="19" t="s">
        <v>87</v>
      </c>
      <c r="DC36" s="18">
        <v>8929541</v>
      </c>
      <c r="DE36" s="12" t="s">
        <v>3944</v>
      </c>
      <c r="DF36" s="12" t="s">
        <v>3945</v>
      </c>
      <c r="DG36" s="18">
        <v>0</v>
      </c>
      <c r="DH36" s="18">
        <v>0</v>
      </c>
      <c r="DI36" s="18">
        <v>0</v>
      </c>
      <c r="DK36" s="12" t="s">
        <v>3944</v>
      </c>
      <c r="DL36" s="12" t="s">
        <v>3945</v>
      </c>
      <c r="DM36" s="18">
        <v>0</v>
      </c>
      <c r="DN36" s="19" t="s">
        <v>87</v>
      </c>
      <c r="DO36" s="18">
        <v>0</v>
      </c>
      <c r="DQ36" s="12" t="s">
        <v>3944</v>
      </c>
      <c r="DR36" s="12" t="s">
        <v>3945</v>
      </c>
      <c r="DS36" s="18">
        <v>0</v>
      </c>
      <c r="DT36" s="18">
        <v>0</v>
      </c>
      <c r="DU36" s="18">
        <v>0</v>
      </c>
      <c r="DW36" s="12" t="s">
        <v>3944</v>
      </c>
      <c r="DX36" s="12" t="s">
        <v>3945</v>
      </c>
      <c r="DY36" s="18">
        <v>173714</v>
      </c>
      <c r="DZ36" s="18">
        <v>118657</v>
      </c>
      <c r="EA36" s="18">
        <v>199461</v>
      </c>
      <c r="EC36" s="12" t="s">
        <v>3944</v>
      </c>
      <c r="ED36" s="12" t="s">
        <v>3945</v>
      </c>
      <c r="EE36" s="19" t="s">
        <v>87</v>
      </c>
      <c r="EF36" s="19" t="s">
        <v>87</v>
      </c>
      <c r="EG36" s="19" t="s">
        <v>87</v>
      </c>
      <c r="EI36" s="12" t="s">
        <v>3944</v>
      </c>
      <c r="EJ36" s="12" t="s">
        <v>3945</v>
      </c>
      <c r="EK36" s="18">
        <v>0</v>
      </c>
      <c r="EL36" s="18">
        <v>0</v>
      </c>
      <c r="EM36" s="18">
        <v>0</v>
      </c>
      <c r="EO36" s="12" t="s">
        <v>3944</v>
      </c>
      <c r="EP36" s="12" t="s">
        <v>3945</v>
      </c>
      <c r="EQ36" s="18">
        <v>0</v>
      </c>
      <c r="ER36" s="18">
        <v>0</v>
      </c>
      <c r="ES36" s="18">
        <v>0</v>
      </c>
      <c r="EU36" s="12" t="s">
        <v>3944</v>
      </c>
      <c r="EV36" s="12" t="s">
        <v>3945</v>
      </c>
      <c r="EW36" s="18">
        <v>0</v>
      </c>
      <c r="EX36" s="18">
        <v>0</v>
      </c>
      <c r="EY36" s="18">
        <v>0</v>
      </c>
      <c r="FA36" s="12" t="s">
        <v>3944</v>
      </c>
      <c r="FB36" s="12" t="s">
        <v>3945</v>
      </c>
      <c r="FC36" s="18">
        <v>0</v>
      </c>
      <c r="FD36" s="19" t="s">
        <v>87</v>
      </c>
      <c r="FE36" s="19" t="s">
        <v>87</v>
      </c>
      <c r="FG36" s="12" t="s">
        <v>3944</v>
      </c>
      <c r="FH36" s="12" t="s">
        <v>3945</v>
      </c>
      <c r="FI36" s="19" t="s">
        <v>87</v>
      </c>
      <c r="FJ36" s="19" t="s">
        <v>87</v>
      </c>
      <c r="FK36" s="19" t="s">
        <v>87</v>
      </c>
      <c r="FM36" s="12" t="s">
        <v>3944</v>
      </c>
      <c r="FN36" s="12" t="s">
        <v>3945</v>
      </c>
      <c r="FO36" s="19" t="s">
        <v>87</v>
      </c>
      <c r="FP36" s="19" t="s">
        <v>87</v>
      </c>
      <c r="FQ36" s="19" t="s">
        <v>87</v>
      </c>
      <c r="FS36" s="12" t="s">
        <v>3944</v>
      </c>
      <c r="FT36" s="12" t="s">
        <v>3945</v>
      </c>
      <c r="FU36" s="19" t="s">
        <v>87</v>
      </c>
      <c r="FV36" s="19" t="s">
        <v>87</v>
      </c>
      <c r="FW36" s="19" t="s">
        <v>87</v>
      </c>
      <c r="FY36" s="12" t="s">
        <v>3944</v>
      </c>
      <c r="FZ36" s="12" t="s">
        <v>3945</v>
      </c>
      <c r="GA36" s="18">
        <v>609641550</v>
      </c>
      <c r="GB36" s="18">
        <v>621355018</v>
      </c>
      <c r="GC36" s="18">
        <v>581075943</v>
      </c>
      <c r="GE36" s="12" t="s">
        <v>3944</v>
      </c>
      <c r="GF36" s="12" t="s">
        <v>3945</v>
      </c>
      <c r="GG36" s="18">
        <v>609821550</v>
      </c>
      <c r="GH36" s="18">
        <v>621675018</v>
      </c>
      <c r="GI36" s="18">
        <v>581395943</v>
      </c>
      <c r="GK36" s="12" t="s">
        <v>3944</v>
      </c>
      <c r="GL36" s="12" t="s">
        <v>3945</v>
      </c>
      <c r="GM36" s="18">
        <v>0</v>
      </c>
      <c r="GN36" s="18">
        <v>0</v>
      </c>
      <c r="GO36" s="18">
        <v>0</v>
      </c>
      <c r="GQ36" s="12" t="s">
        <v>3944</v>
      </c>
      <c r="GR36" s="12" t="s">
        <v>3945</v>
      </c>
      <c r="GS36" s="19" t="s">
        <v>87</v>
      </c>
      <c r="GT36" s="19" t="s">
        <v>87</v>
      </c>
      <c r="GU36" s="18">
        <v>8296314</v>
      </c>
      <c r="GW36" s="12" t="s">
        <v>3944</v>
      </c>
      <c r="GX36" s="12" t="s">
        <v>3945</v>
      </c>
      <c r="GY36" s="19" t="s">
        <v>87</v>
      </c>
      <c r="GZ36" s="19" t="s">
        <v>87</v>
      </c>
      <c r="HA36" s="19" t="s">
        <v>87</v>
      </c>
    </row>
    <row r="37" spans="2:209" x14ac:dyDescent="0.25">
      <c r="B37" s="12" t="s">
        <v>3946</v>
      </c>
      <c r="C37" s="12" t="s">
        <v>3947</v>
      </c>
      <c r="D37" s="19" t="s">
        <v>87</v>
      </c>
      <c r="E37" s="19" t="s">
        <v>87</v>
      </c>
      <c r="F37" s="19" t="s">
        <v>87</v>
      </c>
      <c r="H37" s="12" t="s">
        <v>3946</v>
      </c>
      <c r="I37" s="12" t="s">
        <v>3947</v>
      </c>
      <c r="J37" s="19" t="s">
        <v>87</v>
      </c>
      <c r="K37" s="18">
        <v>0</v>
      </c>
      <c r="L37" s="19" t="s">
        <v>87</v>
      </c>
      <c r="N37" s="12" t="s">
        <v>3946</v>
      </c>
      <c r="O37" s="12" t="s">
        <v>3947</v>
      </c>
      <c r="P37" s="18">
        <v>14629000</v>
      </c>
      <c r="Q37" s="18">
        <v>14215000</v>
      </c>
      <c r="R37" s="19" t="s">
        <v>87</v>
      </c>
      <c r="T37" s="12" t="s">
        <v>3946</v>
      </c>
      <c r="U37" s="12" t="s">
        <v>3947</v>
      </c>
      <c r="V37" s="19" t="s">
        <v>87</v>
      </c>
      <c r="W37" s="18">
        <v>0</v>
      </c>
      <c r="X37" s="19" t="s">
        <v>87</v>
      </c>
      <c r="Z37" s="12" t="s">
        <v>3946</v>
      </c>
      <c r="AA37" s="12" t="s">
        <v>3947</v>
      </c>
      <c r="AB37" s="18">
        <v>330048987</v>
      </c>
      <c r="AC37" s="18">
        <v>313085298</v>
      </c>
      <c r="AD37" s="18">
        <v>340462470</v>
      </c>
      <c r="AF37" s="12" t="s">
        <v>3946</v>
      </c>
      <c r="AG37" s="12" t="s">
        <v>3947</v>
      </c>
      <c r="AH37" s="18">
        <v>24043732</v>
      </c>
      <c r="AI37" s="18">
        <v>29632579</v>
      </c>
      <c r="AJ37" s="18">
        <v>33197097</v>
      </c>
      <c r="AL37" s="12" t="s">
        <v>3946</v>
      </c>
      <c r="AM37" s="12" t="s">
        <v>3947</v>
      </c>
      <c r="AN37" s="18">
        <v>21408000</v>
      </c>
      <c r="AO37" s="18">
        <v>20671000</v>
      </c>
      <c r="AP37" s="18">
        <v>17425000</v>
      </c>
      <c r="AR37" s="12" t="s">
        <v>3946</v>
      </c>
      <c r="AS37" s="12" t="s">
        <v>3947</v>
      </c>
      <c r="AT37" s="18">
        <v>25375953</v>
      </c>
      <c r="AU37" s="18">
        <v>26936599</v>
      </c>
      <c r="AV37" s="18">
        <v>26621278</v>
      </c>
      <c r="AX37" s="12" t="s">
        <v>3946</v>
      </c>
      <c r="AY37" s="12" t="s">
        <v>3947</v>
      </c>
      <c r="AZ37" s="18">
        <v>59268097</v>
      </c>
      <c r="BA37" s="18">
        <v>43355333</v>
      </c>
      <c r="BB37" s="18">
        <v>60543924</v>
      </c>
      <c r="BI37" s="12" t="s">
        <v>3946</v>
      </c>
      <c r="BJ37" s="12" t="s">
        <v>3947</v>
      </c>
      <c r="BK37" s="18">
        <v>70346000</v>
      </c>
      <c r="BL37" s="18">
        <v>57948000</v>
      </c>
      <c r="BM37" s="18">
        <v>82315000</v>
      </c>
      <c r="BO37" s="12" t="s">
        <v>3946</v>
      </c>
      <c r="BP37" s="12" t="s">
        <v>3947</v>
      </c>
      <c r="BQ37" s="18">
        <v>0</v>
      </c>
      <c r="BR37" s="18">
        <v>0</v>
      </c>
      <c r="BS37" s="18">
        <v>0</v>
      </c>
      <c r="BU37" s="12" t="s">
        <v>3946</v>
      </c>
      <c r="BV37" s="12" t="s">
        <v>3947</v>
      </c>
      <c r="BW37" s="19" t="s">
        <v>87</v>
      </c>
      <c r="BX37" s="18">
        <v>0</v>
      </c>
      <c r="BY37" s="19" t="s">
        <v>87</v>
      </c>
      <c r="CA37" s="12" t="s">
        <v>3946</v>
      </c>
      <c r="CB37" s="12" t="s">
        <v>3947</v>
      </c>
      <c r="CC37" s="19" t="s">
        <v>87</v>
      </c>
      <c r="CD37" s="19" t="s">
        <v>87</v>
      </c>
      <c r="CE37" s="19" t="s">
        <v>87</v>
      </c>
      <c r="CG37" s="12" t="s">
        <v>3946</v>
      </c>
      <c r="CH37" s="12" t="s">
        <v>3947</v>
      </c>
      <c r="CI37" s="18">
        <v>0</v>
      </c>
      <c r="CJ37" s="18">
        <v>0</v>
      </c>
      <c r="CK37" s="18">
        <v>0</v>
      </c>
      <c r="CM37" s="12" t="s">
        <v>3946</v>
      </c>
      <c r="CN37" s="12" t="s">
        <v>3947</v>
      </c>
      <c r="CO37" s="18">
        <v>0</v>
      </c>
      <c r="CP37" s="18">
        <v>0</v>
      </c>
      <c r="CQ37" s="18">
        <v>0</v>
      </c>
      <c r="CS37" s="12" t="s">
        <v>3946</v>
      </c>
      <c r="CT37" s="12" t="s">
        <v>3947</v>
      </c>
      <c r="CU37" s="18">
        <v>700241</v>
      </c>
      <c r="CV37" s="18">
        <v>90247</v>
      </c>
      <c r="CW37" s="18">
        <v>148779</v>
      </c>
      <c r="CY37" s="12" t="s">
        <v>3946</v>
      </c>
      <c r="CZ37" s="12" t="s">
        <v>3947</v>
      </c>
      <c r="DA37" s="19" t="s">
        <v>87</v>
      </c>
      <c r="DB37" s="19" t="s">
        <v>87</v>
      </c>
      <c r="DC37" s="18">
        <v>59324695</v>
      </c>
      <c r="DE37" s="12" t="s">
        <v>3946</v>
      </c>
      <c r="DF37" s="12" t="s">
        <v>3947</v>
      </c>
      <c r="DG37" s="18">
        <v>0</v>
      </c>
      <c r="DH37" s="18">
        <v>0</v>
      </c>
      <c r="DI37" s="18">
        <v>0</v>
      </c>
      <c r="DK37" s="12" t="s">
        <v>3946</v>
      </c>
      <c r="DL37" s="12" t="s">
        <v>3947</v>
      </c>
      <c r="DM37" s="18">
        <v>0</v>
      </c>
      <c r="DN37" s="18">
        <v>0</v>
      </c>
      <c r="DO37" s="18">
        <v>0</v>
      </c>
      <c r="DQ37" s="12" t="s">
        <v>3946</v>
      </c>
      <c r="DR37" s="12" t="s">
        <v>3947</v>
      </c>
      <c r="DS37" s="19" t="s">
        <v>87</v>
      </c>
      <c r="DT37" s="19" t="s">
        <v>87</v>
      </c>
      <c r="DU37" s="19" t="s">
        <v>87</v>
      </c>
      <c r="DW37" s="12" t="s">
        <v>3946</v>
      </c>
      <c r="DX37" s="12" t="s">
        <v>3947</v>
      </c>
      <c r="DY37" s="18">
        <v>557345</v>
      </c>
      <c r="DZ37" s="18">
        <v>1027775</v>
      </c>
      <c r="EA37" s="18">
        <v>1540605</v>
      </c>
      <c r="EC37" s="12" t="s">
        <v>3946</v>
      </c>
      <c r="ED37" s="12" t="s">
        <v>3947</v>
      </c>
      <c r="EE37" s="19" t="s">
        <v>87</v>
      </c>
      <c r="EF37" s="19" t="s">
        <v>87</v>
      </c>
      <c r="EG37" s="19" t="s">
        <v>87</v>
      </c>
      <c r="EI37" s="12" t="s">
        <v>3946</v>
      </c>
      <c r="EJ37" s="12" t="s">
        <v>3947</v>
      </c>
      <c r="EK37" s="18">
        <v>0</v>
      </c>
      <c r="EL37" s="18">
        <v>0</v>
      </c>
      <c r="EM37" s="18">
        <v>0</v>
      </c>
      <c r="EO37" s="12" t="s">
        <v>3946</v>
      </c>
      <c r="EP37" s="12" t="s">
        <v>3947</v>
      </c>
      <c r="EQ37" s="18">
        <v>0</v>
      </c>
      <c r="ER37" s="18">
        <v>0</v>
      </c>
      <c r="ES37" s="18">
        <v>0</v>
      </c>
      <c r="EU37" s="12" t="s">
        <v>3946</v>
      </c>
      <c r="EV37" s="12" t="s">
        <v>3947</v>
      </c>
      <c r="EW37" s="18">
        <v>0</v>
      </c>
      <c r="EX37" s="18">
        <v>0</v>
      </c>
      <c r="EY37" s="18">
        <v>0</v>
      </c>
      <c r="FA37" s="12" t="s">
        <v>3946</v>
      </c>
      <c r="FB37" s="12" t="s">
        <v>3947</v>
      </c>
      <c r="FC37" s="19" t="s">
        <v>87</v>
      </c>
      <c r="FD37" s="19" t="s">
        <v>87</v>
      </c>
      <c r="FE37" s="19" t="s">
        <v>87</v>
      </c>
      <c r="FG37" s="12" t="s">
        <v>3946</v>
      </c>
      <c r="FH37" s="12" t="s">
        <v>3947</v>
      </c>
      <c r="FI37" s="18">
        <v>222415</v>
      </c>
      <c r="FJ37" s="18">
        <v>1138470</v>
      </c>
      <c r="FK37" s="18">
        <v>1227631</v>
      </c>
      <c r="FM37" s="12" t="s">
        <v>3946</v>
      </c>
      <c r="FN37" s="12" t="s">
        <v>3947</v>
      </c>
      <c r="FO37" s="19" t="s">
        <v>87</v>
      </c>
      <c r="FP37" s="19" t="s">
        <v>87</v>
      </c>
      <c r="FQ37" s="19" t="s">
        <v>87</v>
      </c>
      <c r="FS37" s="12" t="s">
        <v>3946</v>
      </c>
      <c r="FT37" s="12" t="s">
        <v>3947</v>
      </c>
      <c r="FU37" s="19" t="s">
        <v>87</v>
      </c>
      <c r="FV37" s="19" t="s">
        <v>87</v>
      </c>
      <c r="FW37" s="19" t="s">
        <v>87</v>
      </c>
      <c r="FY37" s="12" t="s">
        <v>3946</v>
      </c>
      <c r="FZ37" s="12" t="s">
        <v>3947</v>
      </c>
      <c r="GA37" s="18">
        <v>565613199</v>
      </c>
      <c r="GB37" s="18">
        <v>520649449</v>
      </c>
      <c r="GC37" s="18">
        <v>642969823</v>
      </c>
      <c r="GE37" s="12" t="s">
        <v>3946</v>
      </c>
      <c r="GF37" s="12" t="s">
        <v>3947</v>
      </c>
      <c r="GG37" s="18">
        <v>566173199</v>
      </c>
      <c r="GH37" s="18">
        <v>521839449</v>
      </c>
      <c r="GI37" s="18">
        <v>644969823</v>
      </c>
      <c r="GK37" s="12" t="s">
        <v>3946</v>
      </c>
      <c r="GL37" s="12" t="s">
        <v>3947</v>
      </c>
      <c r="GM37" s="18">
        <v>0</v>
      </c>
      <c r="GN37" s="18">
        <v>0</v>
      </c>
      <c r="GO37" s="18">
        <v>0</v>
      </c>
      <c r="GQ37" s="12" t="s">
        <v>3946</v>
      </c>
      <c r="GR37" s="12" t="s">
        <v>3947</v>
      </c>
      <c r="GS37" s="19" t="s">
        <v>87</v>
      </c>
      <c r="GT37" s="18">
        <v>4317970</v>
      </c>
      <c r="GU37" s="18">
        <v>9880772</v>
      </c>
      <c r="GW37" s="12" t="s">
        <v>3946</v>
      </c>
      <c r="GX37" s="12" t="s">
        <v>3947</v>
      </c>
      <c r="GY37" s="19" t="s">
        <v>87</v>
      </c>
      <c r="GZ37" s="19" t="s">
        <v>87</v>
      </c>
      <c r="HA37" s="19" t="s">
        <v>87</v>
      </c>
    </row>
    <row r="38" spans="2:209" x14ac:dyDescent="0.25">
      <c r="B38" s="12" t="s">
        <v>3948</v>
      </c>
      <c r="C38" s="12" t="s">
        <v>3949</v>
      </c>
      <c r="D38" s="19" t="s">
        <v>87</v>
      </c>
      <c r="E38" s="19" t="s">
        <v>87</v>
      </c>
      <c r="F38" s="19" t="s">
        <v>87</v>
      </c>
      <c r="H38" s="12" t="s">
        <v>3948</v>
      </c>
      <c r="I38" s="12" t="s">
        <v>3949</v>
      </c>
      <c r="J38" s="19" t="s">
        <v>87</v>
      </c>
      <c r="K38" s="19" t="s">
        <v>87</v>
      </c>
      <c r="L38" s="19" t="s">
        <v>87</v>
      </c>
      <c r="N38" s="12" t="s">
        <v>3948</v>
      </c>
      <c r="O38" s="12" t="s">
        <v>3949</v>
      </c>
      <c r="P38" s="19" t="s">
        <v>87</v>
      </c>
      <c r="Q38" s="19" t="s">
        <v>87</v>
      </c>
      <c r="R38" s="19" t="s">
        <v>87</v>
      </c>
      <c r="T38" s="12" t="s">
        <v>3948</v>
      </c>
      <c r="U38" s="12" t="s">
        <v>3949</v>
      </c>
      <c r="V38" s="19" t="s">
        <v>87</v>
      </c>
      <c r="W38" s="19" t="s">
        <v>87</v>
      </c>
      <c r="X38" s="19" t="s">
        <v>87</v>
      </c>
      <c r="Z38" s="12" t="s">
        <v>3948</v>
      </c>
      <c r="AA38" s="12" t="s">
        <v>3949</v>
      </c>
      <c r="AB38" s="18">
        <v>16313617</v>
      </c>
      <c r="AC38" s="18">
        <v>7771294</v>
      </c>
      <c r="AD38" s="18">
        <v>4148871</v>
      </c>
      <c r="AF38" s="12" t="s">
        <v>3948</v>
      </c>
      <c r="AG38" s="12" t="s">
        <v>3949</v>
      </c>
      <c r="AH38" s="18">
        <v>4933188</v>
      </c>
      <c r="AI38" s="19" t="s">
        <v>87</v>
      </c>
      <c r="AJ38" s="19" t="s">
        <v>87</v>
      </c>
      <c r="AL38" s="12" t="s">
        <v>3948</v>
      </c>
      <c r="AM38" s="12" t="s">
        <v>3949</v>
      </c>
      <c r="AN38" s="19" t="s">
        <v>87</v>
      </c>
      <c r="AO38" s="19" t="s">
        <v>87</v>
      </c>
      <c r="AP38" s="19" t="s">
        <v>87</v>
      </c>
      <c r="AR38" s="12" t="s">
        <v>3948</v>
      </c>
      <c r="AS38" s="12" t="s">
        <v>3949</v>
      </c>
      <c r="AT38" s="18">
        <v>5233807</v>
      </c>
      <c r="AU38" s="18">
        <v>4647915</v>
      </c>
      <c r="AV38" s="18">
        <v>4426693</v>
      </c>
      <c r="AX38" s="12" t="s">
        <v>3948</v>
      </c>
      <c r="AY38" s="12" t="s">
        <v>3949</v>
      </c>
      <c r="AZ38" s="19" t="s">
        <v>87</v>
      </c>
      <c r="BA38" s="19" t="s">
        <v>87</v>
      </c>
      <c r="BB38" s="19" t="s">
        <v>87</v>
      </c>
      <c r="BI38" s="12" t="s">
        <v>3948</v>
      </c>
      <c r="BJ38" s="12" t="s">
        <v>3949</v>
      </c>
      <c r="BK38" s="18">
        <v>19036000</v>
      </c>
      <c r="BL38" s="18">
        <v>0</v>
      </c>
      <c r="BM38" s="19" t="s">
        <v>87</v>
      </c>
      <c r="BO38" s="12" t="s">
        <v>3948</v>
      </c>
      <c r="BP38" s="12" t="s">
        <v>3949</v>
      </c>
      <c r="BQ38" s="18">
        <v>0</v>
      </c>
      <c r="BR38" s="18">
        <v>0</v>
      </c>
      <c r="BS38" s="18">
        <v>0</v>
      </c>
      <c r="BU38" s="12" t="s">
        <v>3948</v>
      </c>
      <c r="BV38" s="12" t="s">
        <v>3949</v>
      </c>
      <c r="BW38" s="19" t="s">
        <v>87</v>
      </c>
      <c r="BX38" s="18">
        <v>1791411</v>
      </c>
      <c r="BY38" s="19" t="s">
        <v>87</v>
      </c>
      <c r="CA38" s="12" t="s">
        <v>3948</v>
      </c>
      <c r="CB38" s="12" t="s">
        <v>3949</v>
      </c>
      <c r="CC38" s="18">
        <v>0</v>
      </c>
      <c r="CD38" s="18">
        <v>0</v>
      </c>
      <c r="CE38" s="18">
        <v>0</v>
      </c>
      <c r="CG38" s="12" t="s">
        <v>3948</v>
      </c>
      <c r="CH38" s="12" t="s">
        <v>3949</v>
      </c>
      <c r="CI38" s="18">
        <v>0</v>
      </c>
      <c r="CJ38" s="18">
        <v>0</v>
      </c>
      <c r="CK38" s="18">
        <v>0</v>
      </c>
      <c r="CM38" s="12" t="s">
        <v>3948</v>
      </c>
      <c r="CN38" s="12" t="s">
        <v>3949</v>
      </c>
      <c r="CO38" s="18">
        <v>0</v>
      </c>
      <c r="CP38" s="18">
        <v>0</v>
      </c>
      <c r="CQ38" s="18">
        <v>0</v>
      </c>
      <c r="CS38" s="12" t="s">
        <v>3948</v>
      </c>
      <c r="CT38" s="12" t="s">
        <v>3949</v>
      </c>
      <c r="CU38" s="18">
        <v>0</v>
      </c>
      <c r="CV38" s="18">
        <v>0</v>
      </c>
      <c r="CW38" s="18">
        <v>0</v>
      </c>
      <c r="CY38" s="12" t="s">
        <v>3948</v>
      </c>
      <c r="CZ38" s="12" t="s">
        <v>3949</v>
      </c>
      <c r="DA38" s="18">
        <v>0</v>
      </c>
      <c r="DB38" s="18">
        <v>0</v>
      </c>
      <c r="DC38" s="18">
        <v>0</v>
      </c>
      <c r="DE38" s="12" t="s">
        <v>3948</v>
      </c>
      <c r="DF38" s="12" t="s">
        <v>3949</v>
      </c>
      <c r="DG38" s="18">
        <v>0</v>
      </c>
      <c r="DH38" s="18">
        <v>0</v>
      </c>
      <c r="DI38" s="18">
        <v>0</v>
      </c>
      <c r="DK38" s="12" t="s">
        <v>3948</v>
      </c>
      <c r="DL38" s="12" t="s">
        <v>3949</v>
      </c>
      <c r="DM38" s="18">
        <v>0</v>
      </c>
      <c r="DN38" s="18">
        <v>0</v>
      </c>
      <c r="DO38" s="18">
        <v>0</v>
      </c>
      <c r="DQ38" s="12" t="s">
        <v>3948</v>
      </c>
      <c r="DR38" s="12" t="s">
        <v>3949</v>
      </c>
      <c r="DS38" s="18">
        <v>0</v>
      </c>
      <c r="DT38" s="19" t="s">
        <v>87</v>
      </c>
      <c r="DU38" s="18">
        <v>0</v>
      </c>
      <c r="DW38" s="12" t="s">
        <v>3948</v>
      </c>
      <c r="DX38" s="12" t="s">
        <v>3949</v>
      </c>
      <c r="DY38" s="18">
        <v>1200098</v>
      </c>
      <c r="DZ38" s="18">
        <v>0</v>
      </c>
      <c r="EA38" s="18">
        <v>0</v>
      </c>
      <c r="EC38" s="12" t="s">
        <v>3948</v>
      </c>
      <c r="ED38" s="12" t="s">
        <v>3949</v>
      </c>
      <c r="EE38" s="19" t="s">
        <v>87</v>
      </c>
      <c r="EF38" s="19" t="s">
        <v>87</v>
      </c>
      <c r="EG38" s="19" t="s">
        <v>87</v>
      </c>
      <c r="EI38" s="12" t="s">
        <v>3948</v>
      </c>
      <c r="EJ38" s="12" t="s">
        <v>3949</v>
      </c>
      <c r="EK38" s="18">
        <v>0</v>
      </c>
      <c r="EL38" s="18">
        <v>0</v>
      </c>
      <c r="EM38" s="18">
        <v>0</v>
      </c>
      <c r="EO38" s="12" t="s">
        <v>3948</v>
      </c>
      <c r="EP38" s="12" t="s">
        <v>3949</v>
      </c>
      <c r="EQ38" s="18">
        <v>0</v>
      </c>
      <c r="ER38" s="18">
        <v>0</v>
      </c>
      <c r="ES38" s="18">
        <v>0</v>
      </c>
      <c r="EU38" s="12" t="s">
        <v>3948</v>
      </c>
      <c r="EV38" s="12" t="s">
        <v>3949</v>
      </c>
      <c r="EW38" s="18">
        <v>0</v>
      </c>
      <c r="EX38" s="18">
        <v>0</v>
      </c>
      <c r="EY38" s="18">
        <v>0</v>
      </c>
      <c r="FA38" s="12" t="s">
        <v>3948</v>
      </c>
      <c r="FB38" s="12" t="s">
        <v>3949</v>
      </c>
      <c r="FC38" s="19" t="s">
        <v>87</v>
      </c>
      <c r="FD38" s="19" t="s">
        <v>87</v>
      </c>
      <c r="FE38" s="18">
        <v>0</v>
      </c>
      <c r="FG38" s="12" t="s">
        <v>3948</v>
      </c>
      <c r="FH38" s="12" t="s">
        <v>3949</v>
      </c>
      <c r="FI38" s="19" t="s">
        <v>87</v>
      </c>
      <c r="FJ38" s="18">
        <v>1101851</v>
      </c>
      <c r="FK38" s="18">
        <v>981695</v>
      </c>
      <c r="FM38" s="12" t="s">
        <v>3948</v>
      </c>
      <c r="FN38" s="12" t="s">
        <v>3949</v>
      </c>
      <c r="FO38" s="18">
        <v>0</v>
      </c>
      <c r="FP38" s="18">
        <v>0</v>
      </c>
      <c r="FQ38" s="18">
        <v>0</v>
      </c>
      <c r="FS38" s="12" t="s">
        <v>3948</v>
      </c>
      <c r="FT38" s="12" t="s">
        <v>3949</v>
      </c>
      <c r="FU38" s="19" t="s">
        <v>87</v>
      </c>
      <c r="FV38" s="19" t="s">
        <v>87</v>
      </c>
      <c r="FW38" s="18">
        <v>0</v>
      </c>
      <c r="FY38" s="12" t="s">
        <v>3948</v>
      </c>
      <c r="FZ38" s="12" t="s">
        <v>3949</v>
      </c>
      <c r="GA38" s="18">
        <v>90492388</v>
      </c>
      <c r="GB38" s="18">
        <v>55164208</v>
      </c>
      <c r="GC38" s="18">
        <v>43110485</v>
      </c>
      <c r="GE38" s="12" t="s">
        <v>3948</v>
      </c>
      <c r="GF38" s="12" t="s">
        <v>3949</v>
      </c>
      <c r="GG38" s="18">
        <v>92992388</v>
      </c>
      <c r="GH38" s="18">
        <v>56544208</v>
      </c>
      <c r="GI38" s="18">
        <v>44092180</v>
      </c>
      <c r="GK38" s="12" t="s">
        <v>3948</v>
      </c>
      <c r="GL38" s="12" t="s">
        <v>3949</v>
      </c>
      <c r="GM38" s="18">
        <v>0</v>
      </c>
      <c r="GN38" s="18">
        <v>0</v>
      </c>
      <c r="GO38" s="18">
        <v>0</v>
      </c>
      <c r="GQ38" s="12" t="s">
        <v>3948</v>
      </c>
      <c r="GR38" s="12" t="s">
        <v>3949</v>
      </c>
      <c r="GS38" s="18">
        <v>4167752</v>
      </c>
      <c r="GT38" s="18">
        <v>6391287</v>
      </c>
      <c r="GU38" s="19" t="s">
        <v>87</v>
      </c>
      <c r="GW38" s="12" t="s">
        <v>3948</v>
      </c>
      <c r="GX38" s="12" t="s">
        <v>3949</v>
      </c>
      <c r="GY38" s="19" t="s">
        <v>87</v>
      </c>
      <c r="GZ38" s="19" t="s">
        <v>87</v>
      </c>
      <c r="HA38" s="19" t="s">
        <v>87</v>
      </c>
    </row>
    <row r="39" spans="2:209" x14ac:dyDescent="0.25">
      <c r="B39" s="12" t="s">
        <v>3950</v>
      </c>
      <c r="C39" s="12" t="s">
        <v>3951</v>
      </c>
      <c r="D39" s="19" t="s">
        <v>87</v>
      </c>
      <c r="E39" s="19" t="s">
        <v>87</v>
      </c>
      <c r="F39" s="19" t="s">
        <v>87</v>
      </c>
      <c r="H39" s="12" t="s">
        <v>3950</v>
      </c>
      <c r="I39" s="12" t="s">
        <v>3951</v>
      </c>
      <c r="J39" s="19" t="s">
        <v>87</v>
      </c>
      <c r="K39" s="18">
        <v>119021362</v>
      </c>
      <c r="L39" s="18">
        <v>143125853</v>
      </c>
      <c r="N39" s="12" t="s">
        <v>3950</v>
      </c>
      <c r="O39" s="12" t="s">
        <v>3951</v>
      </c>
      <c r="P39" s="19" t="s">
        <v>87</v>
      </c>
      <c r="Q39" s="19" t="s">
        <v>87</v>
      </c>
      <c r="R39" s="19" t="s">
        <v>87</v>
      </c>
      <c r="T39" s="12" t="s">
        <v>3950</v>
      </c>
      <c r="U39" s="12" t="s">
        <v>3951</v>
      </c>
      <c r="V39" s="18">
        <v>51371159</v>
      </c>
      <c r="W39" s="18">
        <v>31486744</v>
      </c>
      <c r="X39" s="18">
        <v>33724748</v>
      </c>
      <c r="Z39" s="12" t="s">
        <v>3950</v>
      </c>
      <c r="AA39" s="12" t="s">
        <v>3951</v>
      </c>
      <c r="AB39" s="18">
        <v>387454405</v>
      </c>
      <c r="AC39" s="18">
        <v>382673948</v>
      </c>
      <c r="AD39" s="18">
        <v>379207039</v>
      </c>
      <c r="AF39" s="12" t="s">
        <v>3950</v>
      </c>
      <c r="AG39" s="12" t="s">
        <v>3951</v>
      </c>
      <c r="AH39" s="18">
        <v>284003459</v>
      </c>
      <c r="AI39" s="18">
        <v>254750809</v>
      </c>
      <c r="AJ39" s="18">
        <v>232331129</v>
      </c>
      <c r="AL39" s="12" t="s">
        <v>3950</v>
      </c>
      <c r="AM39" s="12" t="s">
        <v>3951</v>
      </c>
      <c r="AN39" s="18">
        <v>37542000</v>
      </c>
      <c r="AO39" s="18">
        <v>35058000</v>
      </c>
      <c r="AP39" s="18">
        <v>21236000</v>
      </c>
      <c r="AR39" s="12" t="s">
        <v>3950</v>
      </c>
      <c r="AS39" s="12" t="s">
        <v>3951</v>
      </c>
      <c r="AT39" s="18">
        <v>20270390</v>
      </c>
      <c r="AU39" s="18">
        <v>23498562</v>
      </c>
      <c r="AV39" s="18">
        <v>23229776</v>
      </c>
      <c r="AX39" s="12" t="s">
        <v>3950</v>
      </c>
      <c r="AY39" s="12" t="s">
        <v>3951</v>
      </c>
      <c r="AZ39" s="18">
        <v>154425579</v>
      </c>
      <c r="BA39" s="18">
        <v>151422094</v>
      </c>
      <c r="BB39" s="18">
        <v>196048214</v>
      </c>
      <c r="BI39" s="12" t="s">
        <v>3950</v>
      </c>
      <c r="BJ39" s="12" t="s">
        <v>3951</v>
      </c>
      <c r="BK39" s="18">
        <v>154820000</v>
      </c>
      <c r="BL39" s="18">
        <v>96842000</v>
      </c>
      <c r="BM39" s="18">
        <v>110748000</v>
      </c>
      <c r="BO39" s="12" t="s">
        <v>3950</v>
      </c>
      <c r="BP39" s="12" t="s">
        <v>3951</v>
      </c>
      <c r="BQ39" s="18">
        <v>0</v>
      </c>
      <c r="BR39" s="18">
        <v>0</v>
      </c>
      <c r="BS39" s="18">
        <v>0</v>
      </c>
      <c r="BU39" s="12" t="s">
        <v>3950</v>
      </c>
      <c r="BV39" s="12" t="s">
        <v>3951</v>
      </c>
      <c r="BW39" s="19" t="s">
        <v>87</v>
      </c>
      <c r="BX39" s="18">
        <v>1106759</v>
      </c>
      <c r="BY39" s="19" t="s">
        <v>87</v>
      </c>
      <c r="CA39" s="12" t="s">
        <v>3950</v>
      </c>
      <c r="CB39" s="12" t="s">
        <v>3951</v>
      </c>
      <c r="CC39" s="18">
        <v>32146809</v>
      </c>
      <c r="CD39" s="18">
        <v>29471236</v>
      </c>
      <c r="CE39" s="19" t="s">
        <v>87</v>
      </c>
      <c r="CG39" s="12" t="s">
        <v>3950</v>
      </c>
      <c r="CH39" s="12" t="s">
        <v>3951</v>
      </c>
      <c r="CI39" s="18">
        <v>0</v>
      </c>
      <c r="CJ39" s="18">
        <v>280000</v>
      </c>
      <c r="CK39" s="18">
        <v>251100</v>
      </c>
      <c r="CM39" s="12" t="s">
        <v>3950</v>
      </c>
      <c r="CN39" s="12" t="s">
        <v>3951</v>
      </c>
      <c r="CO39" s="19" t="s">
        <v>87</v>
      </c>
      <c r="CP39" s="19" t="s">
        <v>87</v>
      </c>
      <c r="CQ39" s="19" t="s">
        <v>87</v>
      </c>
      <c r="CS39" s="12" t="s">
        <v>3950</v>
      </c>
      <c r="CT39" s="12" t="s">
        <v>3951</v>
      </c>
      <c r="CU39" s="19" t="s">
        <v>87</v>
      </c>
      <c r="CV39" s="19" t="s">
        <v>87</v>
      </c>
      <c r="CW39" s="19" t="s">
        <v>87</v>
      </c>
      <c r="CY39" s="12" t="s">
        <v>3950</v>
      </c>
      <c r="CZ39" s="12" t="s">
        <v>3951</v>
      </c>
      <c r="DA39" s="18">
        <v>13300682</v>
      </c>
      <c r="DB39" s="18">
        <v>9007772</v>
      </c>
      <c r="DC39" s="18">
        <v>7344283</v>
      </c>
      <c r="DE39" s="12" t="s">
        <v>3950</v>
      </c>
      <c r="DF39" s="12" t="s">
        <v>3951</v>
      </c>
      <c r="DG39" s="18">
        <v>0</v>
      </c>
      <c r="DH39" s="18">
        <v>0</v>
      </c>
      <c r="DI39" s="18">
        <v>0</v>
      </c>
      <c r="DK39" s="12" t="s">
        <v>3950</v>
      </c>
      <c r="DL39" s="12" t="s">
        <v>3951</v>
      </c>
      <c r="DM39" s="19" t="s">
        <v>87</v>
      </c>
      <c r="DN39" s="19" t="s">
        <v>87</v>
      </c>
      <c r="DO39" s="18">
        <v>2012130</v>
      </c>
      <c r="DQ39" s="12" t="s">
        <v>3950</v>
      </c>
      <c r="DR39" s="12" t="s">
        <v>3951</v>
      </c>
      <c r="DS39" s="19" t="s">
        <v>87</v>
      </c>
      <c r="DT39" s="19" t="s">
        <v>87</v>
      </c>
      <c r="DU39" s="19" t="s">
        <v>87</v>
      </c>
      <c r="DW39" s="12" t="s">
        <v>3950</v>
      </c>
      <c r="DX39" s="12" t="s">
        <v>3951</v>
      </c>
      <c r="DY39" s="18">
        <v>4020273</v>
      </c>
      <c r="DZ39" s="18">
        <v>1468460</v>
      </c>
      <c r="EA39" s="18">
        <v>866253</v>
      </c>
      <c r="EC39" s="12" t="s">
        <v>3950</v>
      </c>
      <c r="ED39" s="12" t="s">
        <v>3951</v>
      </c>
      <c r="EE39" s="18">
        <v>4971555</v>
      </c>
      <c r="EF39" s="18">
        <v>4104377</v>
      </c>
      <c r="EG39" s="18">
        <v>4007109</v>
      </c>
      <c r="EI39" s="12" t="s">
        <v>3950</v>
      </c>
      <c r="EJ39" s="12" t="s">
        <v>3951</v>
      </c>
      <c r="EK39" s="19" t="s">
        <v>87</v>
      </c>
      <c r="EL39" s="19" t="s">
        <v>87</v>
      </c>
      <c r="EM39" s="19" t="s">
        <v>87</v>
      </c>
      <c r="EO39" s="12" t="s">
        <v>3950</v>
      </c>
      <c r="EP39" s="12" t="s">
        <v>3951</v>
      </c>
      <c r="EQ39" s="18">
        <v>0</v>
      </c>
      <c r="ER39" s="18">
        <v>0</v>
      </c>
      <c r="ES39" s="18">
        <v>0</v>
      </c>
      <c r="EU39" s="12" t="s">
        <v>3950</v>
      </c>
      <c r="EV39" s="12" t="s">
        <v>3951</v>
      </c>
      <c r="EW39" s="19" t="s">
        <v>87</v>
      </c>
      <c r="EX39" s="19" t="s">
        <v>87</v>
      </c>
      <c r="EY39" s="19" t="s">
        <v>87</v>
      </c>
      <c r="FA39" s="12" t="s">
        <v>3950</v>
      </c>
      <c r="FB39" s="12" t="s">
        <v>3951</v>
      </c>
      <c r="FC39" s="19" t="s">
        <v>87</v>
      </c>
      <c r="FD39" s="18">
        <v>6074557</v>
      </c>
      <c r="FE39" s="18">
        <v>5282877</v>
      </c>
      <c r="FG39" s="12" t="s">
        <v>3950</v>
      </c>
      <c r="FH39" s="12" t="s">
        <v>3951</v>
      </c>
      <c r="FI39" s="18">
        <v>475509</v>
      </c>
      <c r="FJ39" s="19" t="s">
        <v>87</v>
      </c>
      <c r="FK39" s="19" t="s">
        <v>87</v>
      </c>
      <c r="FM39" s="12" t="s">
        <v>3950</v>
      </c>
      <c r="FN39" s="12" t="s">
        <v>3951</v>
      </c>
      <c r="FO39" s="18">
        <v>0</v>
      </c>
      <c r="FP39" s="18">
        <v>0</v>
      </c>
      <c r="FQ39" s="18">
        <v>0</v>
      </c>
      <c r="FS39" s="12" t="s">
        <v>3950</v>
      </c>
      <c r="FT39" s="12" t="s">
        <v>3951</v>
      </c>
      <c r="FU39" s="18">
        <v>0</v>
      </c>
      <c r="FV39" s="18">
        <v>0</v>
      </c>
      <c r="FW39" s="18">
        <v>0</v>
      </c>
      <c r="FY39" s="12" t="s">
        <v>3950</v>
      </c>
      <c r="FZ39" s="12" t="s">
        <v>3951</v>
      </c>
      <c r="GA39" s="18">
        <v>1376470874</v>
      </c>
      <c r="GB39" s="18">
        <v>1296699464</v>
      </c>
      <c r="GC39" s="18">
        <v>1340121187</v>
      </c>
      <c r="GE39" s="12" t="s">
        <v>3950</v>
      </c>
      <c r="GF39" s="12" t="s">
        <v>3951</v>
      </c>
      <c r="GG39" s="18">
        <v>1382470874</v>
      </c>
      <c r="GH39" s="18">
        <v>1303019464</v>
      </c>
      <c r="GI39" s="18">
        <v>1345721187</v>
      </c>
      <c r="GK39" s="12" t="s">
        <v>3950</v>
      </c>
      <c r="GL39" s="12" t="s">
        <v>3951</v>
      </c>
      <c r="GM39" s="18">
        <v>0</v>
      </c>
      <c r="GN39" s="18">
        <v>0</v>
      </c>
      <c r="GO39" s="18">
        <v>0</v>
      </c>
      <c r="GQ39" s="12" t="s">
        <v>3950</v>
      </c>
      <c r="GR39" s="12" t="s">
        <v>3951</v>
      </c>
      <c r="GS39" s="18">
        <v>11431566</v>
      </c>
      <c r="GT39" s="18">
        <v>2131098</v>
      </c>
      <c r="GU39" s="18">
        <v>6711533</v>
      </c>
      <c r="GW39" s="12" t="s">
        <v>3950</v>
      </c>
      <c r="GX39" s="12" t="s">
        <v>3951</v>
      </c>
      <c r="GY39" s="19" t="s">
        <v>87</v>
      </c>
      <c r="GZ39" s="19" t="s">
        <v>87</v>
      </c>
      <c r="HA39" s="19" t="s">
        <v>87</v>
      </c>
    </row>
    <row r="40" spans="2:209" x14ac:dyDescent="0.25">
      <c r="B40" s="12" t="s">
        <v>3952</v>
      </c>
      <c r="C40" s="12" t="s">
        <v>3953</v>
      </c>
      <c r="D40" s="19" t="s">
        <v>87</v>
      </c>
      <c r="E40" s="19" t="s">
        <v>87</v>
      </c>
      <c r="F40" s="19" t="s">
        <v>87</v>
      </c>
      <c r="H40" s="12" t="s">
        <v>3952</v>
      </c>
      <c r="I40" s="12" t="s">
        <v>3953</v>
      </c>
      <c r="J40" s="19" t="s">
        <v>87</v>
      </c>
      <c r="K40" s="19" t="s">
        <v>87</v>
      </c>
      <c r="L40" s="19" t="s">
        <v>87</v>
      </c>
      <c r="N40" s="12" t="s">
        <v>3952</v>
      </c>
      <c r="O40" s="12" t="s">
        <v>3953</v>
      </c>
      <c r="P40" s="18">
        <v>0</v>
      </c>
      <c r="Q40" s="18">
        <v>0</v>
      </c>
      <c r="R40" s="18">
        <v>0</v>
      </c>
      <c r="T40" s="12" t="s">
        <v>3952</v>
      </c>
      <c r="U40" s="12" t="s">
        <v>3953</v>
      </c>
      <c r="V40" s="18">
        <v>116389095</v>
      </c>
      <c r="W40" s="18">
        <v>110376956</v>
      </c>
      <c r="X40" s="18">
        <v>173532976</v>
      </c>
      <c r="Z40" s="12" t="s">
        <v>3952</v>
      </c>
      <c r="AA40" s="12" t="s">
        <v>3953</v>
      </c>
      <c r="AB40" s="18">
        <v>20821156</v>
      </c>
      <c r="AC40" s="18">
        <v>20130845</v>
      </c>
      <c r="AD40" s="18">
        <v>23672453</v>
      </c>
      <c r="AF40" s="12" t="s">
        <v>3952</v>
      </c>
      <c r="AG40" s="12" t="s">
        <v>3953</v>
      </c>
      <c r="AH40" s="18">
        <v>16221564</v>
      </c>
      <c r="AI40" s="18">
        <v>17888312</v>
      </c>
      <c r="AJ40" s="19" t="s">
        <v>87</v>
      </c>
      <c r="AL40" s="12" t="s">
        <v>3952</v>
      </c>
      <c r="AM40" s="12" t="s">
        <v>3953</v>
      </c>
      <c r="AN40" s="19" t="s">
        <v>87</v>
      </c>
      <c r="AO40" s="19" t="s">
        <v>87</v>
      </c>
      <c r="AP40" s="19" t="s">
        <v>87</v>
      </c>
      <c r="AR40" s="12" t="s">
        <v>3952</v>
      </c>
      <c r="AS40" s="12" t="s">
        <v>3953</v>
      </c>
      <c r="AT40" s="18">
        <v>59198</v>
      </c>
      <c r="AU40" s="18">
        <v>1536565</v>
      </c>
      <c r="AV40" s="18">
        <v>2627831</v>
      </c>
      <c r="AX40" s="12" t="s">
        <v>3952</v>
      </c>
      <c r="AY40" s="12" t="s">
        <v>3953</v>
      </c>
      <c r="AZ40" s="19" t="s">
        <v>87</v>
      </c>
      <c r="BA40" s="19" t="s">
        <v>87</v>
      </c>
      <c r="BB40" s="18">
        <v>113727502</v>
      </c>
      <c r="BI40" s="12" t="s">
        <v>3952</v>
      </c>
      <c r="BJ40" s="12" t="s">
        <v>3953</v>
      </c>
      <c r="BK40" s="18">
        <v>0</v>
      </c>
      <c r="BL40" s="18">
        <v>0</v>
      </c>
      <c r="BM40" s="18">
        <v>0</v>
      </c>
      <c r="BO40" s="12" t="s">
        <v>3952</v>
      </c>
      <c r="BP40" s="12" t="s">
        <v>3953</v>
      </c>
      <c r="BQ40" s="18">
        <v>0</v>
      </c>
      <c r="BR40" s="18">
        <v>0</v>
      </c>
      <c r="BS40" s="18">
        <v>0</v>
      </c>
      <c r="BU40" s="12" t="s">
        <v>3952</v>
      </c>
      <c r="BV40" s="12" t="s">
        <v>3953</v>
      </c>
      <c r="BW40" s="19" t="s">
        <v>87</v>
      </c>
      <c r="BX40" s="18">
        <v>96956843</v>
      </c>
      <c r="BY40" s="19" t="s">
        <v>87</v>
      </c>
      <c r="CA40" s="12" t="s">
        <v>3952</v>
      </c>
      <c r="CB40" s="12" t="s">
        <v>3953</v>
      </c>
      <c r="CC40" s="18">
        <v>0</v>
      </c>
      <c r="CD40" s="18">
        <v>0</v>
      </c>
      <c r="CE40" s="18">
        <v>0</v>
      </c>
      <c r="CG40" s="12" t="s">
        <v>3952</v>
      </c>
      <c r="CH40" s="12" t="s">
        <v>3953</v>
      </c>
      <c r="CI40" s="18">
        <v>0</v>
      </c>
      <c r="CJ40" s="18">
        <v>0</v>
      </c>
      <c r="CK40" s="18">
        <v>0</v>
      </c>
      <c r="CM40" s="12" t="s">
        <v>3952</v>
      </c>
      <c r="CN40" s="12" t="s">
        <v>3953</v>
      </c>
      <c r="CO40" s="18">
        <v>0</v>
      </c>
      <c r="CP40" s="18">
        <v>0</v>
      </c>
      <c r="CQ40" s="18">
        <v>0</v>
      </c>
      <c r="CS40" s="12" t="s">
        <v>3952</v>
      </c>
      <c r="CT40" s="12" t="s">
        <v>3953</v>
      </c>
      <c r="CU40" s="18">
        <v>189772130</v>
      </c>
      <c r="CV40" s="18">
        <v>248984717</v>
      </c>
      <c r="CW40" s="18">
        <v>290140856</v>
      </c>
      <c r="CY40" s="12" t="s">
        <v>3952</v>
      </c>
      <c r="CZ40" s="12" t="s">
        <v>3953</v>
      </c>
      <c r="DA40" s="18">
        <v>0</v>
      </c>
      <c r="DB40" s="18">
        <v>0</v>
      </c>
      <c r="DC40" s="18">
        <v>0</v>
      </c>
      <c r="DE40" s="12" t="s">
        <v>3952</v>
      </c>
      <c r="DF40" s="12" t="s">
        <v>3953</v>
      </c>
      <c r="DG40" s="18">
        <v>0</v>
      </c>
      <c r="DH40" s="18">
        <v>0</v>
      </c>
      <c r="DI40" s="18">
        <v>0</v>
      </c>
      <c r="DK40" s="12" t="s">
        <v>3952</v>
      </c>
      <c r="DL40" s="12" t="s">
        <v>3953</v>
      </c>
      <c r="DM40" s="19" t="s">
        <v>87</v>
      </c>
      <c r="DN40" s="19" t="s">
        <v>87</v>
      </c>
      <c r="DO40" s="18">
        <v>2841640</v>
      </c>
      <c r="DQ40" s="12" t="s">
        <v>3952</v>
      </c>
      <c r="DR40" s="12" t="s">
        <v>3953</v>
      </c>
      <c r="DS40" s="19" t="s">
        <v>87</v>
      </c>
      <c r="DT40" s="19" t="s">
        <v>87</v>
      </c>
      <c r="DU40" s="19" t="s">
        <v>87</v>
      </c>
      <c r="DW40" s="12" t="s">
        <v>3952</v>
      </c>
      <c r="DX40" s="12" t="s">
        <v>3953</v>
      </c>
      <c r="DY40" s="18">
        <v>0</v>
      </c>
      <c r="DZ40" s="18">
        <v>0</v>
      </c>
      <c r="EA40" s="18">
        <v>0</v>
      </c>
      <c r="EC40" s="12" t="s">
        <v>3952</v>
      </c>
      <c r="ED40" s="12" t="s">
        <v>3953</v>
      </c>
      <c r="EE40" s="18">
        <v>5028445</v>
      </c>
      <c r="EF40" s="18">
        <v>4296654</v>
      </c>
      <c r="EG40" s="18">
        <v>3480987</v>
      </c>
      <c r="EI40" s="12" t="s">
        <v>3952</v>
      </c>
      <c r="EJ40" s="12" t="s">
        <v>3953</v>
      </c>
      <c r="EK40" s="19" t="s">
        <v>87</v>
      </c>
      <c r="EL40" s="19" t="s">
        <v>87</v>
      </c>
      <c r="EM40" s="19" t="s">
        <v>87</v>
      </c>
      <c r="EO40" s="12" t="s">
        <v>3952</v>
      </c>
      <c r="EP40" s="12" t="s">
        <v>3953</v>
      </c>
      <c r="EQ40" s="18">
        <v>0</v>
      </c>
      <c r="ER40" s="18">
        <v>0</v>
      </c>
      <c r="ES40" s="18">
        <v>0</v>
      </c>
      <c r="EU40" s="12" t="s">
        <v>3952</v>
      </c>
      <c r="EV40" s="12" t="s">
        <v>3953</v>
      </c>
      <c r="EW40" s="18">
        <v>0</v>
      </c>
      <c r="EX40" s="18">
        <v>0</v>
      </c>
      <c r="EY40" s="18">
        <v>0</v>
      </c>
      <c r="FA40" s="12" t="s">
        <v>3952</v>
      </c>
      <c r="FB40" s="12" t="s">
        <v>3953</v>
      </c>
      <c r="FC40" s="18">
        <v>0</v>
      </c>
      <c r="FD40" s="18">
        <v>0</v>
      </c>
      <c r="FE40" s="18">
        <v>0</v>
      </c>
      <c r="FG40" s="12" t="s">
        <v>3952</v>
      </c>
      <c r="FH40" s="12" t="s">
        <v>3953</v>
      </c>
      <c r="FI40" s="18">
        <v>0</v>
      </c>
      <c r="FJ40" s="18">
        <v>0</v>
      </c>
      <c r="FK40" s="18">
        <v>0</v>
      </c>
      <c r="FM40" s="12" t="s">
        <v>3952</v>
      </c>
      <c r="FN40" s="12" t="s">
        <v>3953</v>
      </c>
      <c r="FO40" s="18">
        <v>0</v>
      </c>
      <c r="FP40" s="18">
        <v>0</v>
      </c>
      <c r="FQ40" s="18">
        <v>0</v>
      </c>
      <c r="FS40" s="12" t="s">
        <v>3952</v>
      </c>
      <c r="FT40" s="12" t="s">
        <v>3953</v>
      </c>
      <c r="FU40" s="18">
        <v>319804</v>
      </c>
      <c r="FV40" s="18">
        <v>431634</v>
      </c>
      <c r="FW40" s="18">
        <v>378659</v>
      </c>
      <c r="FY40" s="12" t="s">
        <v>3952</v>
      </c>
      <c r="FZ40" s="12" t="s">
        <v>3953</v>
      </c>
      <c r="GA40" s="18">
        <v>336940906</v>
      </c>
      <c r="GB40" s="18">
        <v>431373982</v>
      </c>
      <c r="GC40" s="18">
        <v>494677693</v>
      </c>
      <c r="GE40" s="12" t="s">
        <v>3952</v>
      </c>
      <c r="GF40" s="12" t="s">
        <v>3953</v>
      </c>
      <c r="GG40" s="18">
        <v>336940906</v>
      </c>
      <c r="GH40" s="18">
        <v>431373982</v>
      </c>
      <c r="GI40" s="18">
        <v>494677693</v>
      </c>
      <c r="GK40" s="12" t="s">
        <v>3952</v>
      </c>
      <c r="GL40" s="12" t="s">
        <v>3953</v>
      </c>
      <c r="GM40" s="18">
        <v>0</v>
      </c>
      <c r="GN40" s="18">
        <v>0</v>
      </c>
      <c r="GO40" s="18">
        <v>0</v>
      </c>
      <c r="GQ40" s="12" t="s">
        <v>3952</v>
      </c>
      <c r="GR40" s="12" t="s">
        <v>3953</v>
      </c>
      <c r="GS40" s="18">
        <v>5962485</v>
      </c>
      <c r="GT40" s="18">
        <v>4146784</v>
      </c>
      <c r="GU40" s="18">
        <v>12836100</v>
      </c>
      <c r="GW40" s="12" t="s">
        <v>3952</v>
      </c>
      <c r="GX40" s="12" t="s">
        <v>3953</v>
      </c>
      <c r="GY40" s="19" t="s">
        <v>87</v>
      </c>
      <c r="GZ40" s="19" t="s">
        <v>87</v>
      </c>
      <c r="HA40" s="19" t="s">
        <v>87</v>
      </c>
    </row>
    <row r="41" spans="2:209" x14ac:dyDescent="0.25">
      <c r="B41" s="12" t="s">
        <v>3954</v>
      </c>
      <c r="C41" s="12" t="s">
        <v>3955</v>
      </c>
      <c r="D41" s="19" t="s">
        <v>87</v>
      </c>
      <c r="E41" s="19" t="s">
        <v>87</v>
      </c>
      <c r="F41" s="19" t="s">
        <v>87</v>
      </c>
      <c r="H41" s="12" t="s">
        <v>3954</v>
      </c>
      <c r="I41" s="12" t="s">
        <v>3955</v>
      </c>
      <c r="J41" s="19" t="s">
        <v>87</v>
      </c>
      <c r="K41" s="19" t="s">
        <v>87</v>
      </c>
      <c r="L41" s="18">
        <v>0</v>
      </c>
      <c r="N41" s="12" t="s">
        <v>3954</v>
      </c>
      <c r="O41" s="12" t="s">
        <v>3955</v>
      </c>
      <c r="P41" s="19" t="s">
        <v>87</v>
      </c>
      <c r="Q41" s="18">
        <v>0</v>
      </c>
      <c r="R41" s="19" t="s">
        <v>87</v>
      </c>
      <c r="T41" s="12" t="s">
        <v>3954</v>
      </c>
      <c r="U41" s="12" t="s">
        <v>3955</v>
      </c>
      <c r="V41" s="18">
        <v>21410192</v>
      </c>
      <c r="W41" s="18">
        <v>29014757</v>
      </c>
      <c r="X41" s="18">
        <v>43934510</v>
      </c>
      <c r="Z41" s="12" t="s">
        <v>3954</v>
      </c>
      <c r="AA41" s="12" t="s">
        <v>3955</v>
      </c>
      <c r="AB41" s="18">
        <v>2910936</v>
      </c>
      <c r="AC41" s="18">
        <v>2575268</v>
      </c>
      <c r="AD41" s="18">
        <v>4181285</v>
      </c>
      <c r="AF41" s="12" t="s">
        <v>3954</v>
      </c>
      <c r="AG41" s="12" t="s">
        <v>3955</v>
      </c>
      <c r="AH41" s="18">
        <v>390047</v>
      </c>
      <c r="AI41" s="18">
        <v>532882</v>
      </c>
      <c r="AJ41" s="19" t="s">
        <v>87</v>
      </c>
      <c r="AL41" s="12" t="s">
        <v>3954</v>
      </c>
      <c r="AM41" s="12" t="s">
        <v>3955</v>
      </c>
      <c r="AN41" s="19" t="s">
        <v>87</v>
      </c>
      <c r="AO41" s="19" t="s">
        <v>87</v>
      </c>
      <c r="AP41" s="19" t="s">
        <v>87</v>
      </c>
      <c r="AR41" s="12" t="s">
        <v>3954</v>
      </c>
      <c r="AS41" s="12" t="s">
        <v>3955</v>
      </c>
      <c r="AT41" s="18">
        <v>65003</v>
      </c>
      <c r="AU41" s="18">
        <v>55928</v>
      </c>
      <c r="AV41" s="18">
        <v>6215912</v>
      </c>
      <c r="AX41" s="12" t="s">
        <v>3954</v>
      </c>
      <c r="AY41" s="12" t="s">
        <v>3955</v>
      </c>
      <c r="AZ41" s="18">
        <v>8173004</v>
      </c>
      <c r="BA41" s="18">
        <v>4825241</v>
      </c>
      <c r="BB41" s="18">
        <v>4817915</v>
      </c>
      <c r="BI41" s="12" t="s">
        <v>3954</v>
      </c>
      <c r="BJ41" s="12" t="s">
        <v>3955</v>
      </c>
      <c r="BK41" s="18">
        <v>0</v>
      </c>
      <c r="BL41" s="18">
        <v>0</v>
      </c>
      <c r="BM41" s="18">
        <v>0</v>
      </c>
      <c r="BO41" s="12" t="s">
        <v>3954</v>
      </c>
      <c r="BP41" s="12" t="s">
        <v>3955</v>
      </c>
      <c r="BQ41" s="18">
        <v>0</v>
      </c>
      <c r="BR41" s="18">
        <v>0</v>
      </c>
      <c r="BS41" s="18">
        <v>0</v>
      </c>
      <c r="BU41" s="12" t="s">
        <v>3954</v>
      </c>
      <c r="BV41" s="12" t="s">
        <v>3955</v>
      </c>
      <c r="BW41" s="19" t="s">
        <v>87</v>
      </c>
      <c r="BX41" s="18">
        <v>6545740</v>
      </c>
      <c r="BY41" s="19" t="s">
        <v>87</v>
      </c>
      <c r="CA41" s="12" t="s">
        <v>3954</v>
      </c>
      <c r="CB41" s="12" t="s">
        <v>3955</v>
      </c>
      <c r="CC41" s="19" t="s">
        <v>87</v>
      </c>
      <c r="CD41" s="19" t="s">
        <v>87</v>
      </c>
      <c r="CE41" s="19" t="s">
        <v>87</v>
      </c>
      <c r="CG41" s="12" t="s">
        <v>3954</v>
      </c>
      <c r="CH41" s="12" t="s">
        <v>3955</v>
      </c>
      <c r="CI41" s="18">
        <v>3864573</v>
      </c>
      <c r="CJ41" s="18">
        <v>4818635</v>
      </c>
      <c r="CK41" s="18">
        <v>4387127</v>
      </c>
      <c r="CM41" s="12" t="s">
        <v>3954</v>
      </c>
      <c r="CN41" s="12" t="s">
        <v>3955</v>
      </c>
      <c r="CO41" s="18">
        <v>0</v>
      </c>
      <c r="CP41" s="18">
        <v>0</v>
      </c>
      <c r="CQ41" s="18">
        <v>0</v>
      </c>
      <c r="CS41" s="12" t="s">
        <v>3954</v>
      </c>
      <c r="CT41" s="12" t="s">
        <v>3955</v>
      </c>
      <c r="CU41" s="18">
        <v>20968348</v>
      </c>
      <c r="CV41" s="18">
        <v>23293358</v>
      </c>
      <c r="CW41" s="18">
        <v>26821801</v>
      </c>
      <c r="CY41" s="12" t="s">
        <v>3954</v>
      </c>
      <c r="CZ41" s="12" t="s">
        <v>3955</v>
      </c>
      <c r="DA41" s="18">
        <v>0</v>
      </c>
      <c r="DB41" s="18">
        <v>0</v>
      </c>
      <c r="DC41" s="18">
        <v>0</v>
      </c>
      <c r="DE41" s="12" t="s">
        <v>3954</v>
      </c>
      <c r="DF41" s="12" t="s">
        <v>3955</v>
      </c>
      <c r="DG41" s="18">
        <v>0</v>
      </c>
      <c r="DH41" s="18">
        <v>0</v>
      </c>
      <c r="DI41" s="18">
        <v>0</v>
      </c>
      <c r="DK41" s="12" t="s">
        <v>3954</v>
      </c>
      <c r="DL41" s="12" t="s">
        <v>3955</v>
      </c>
      <c r="DM41" s="18">
        <v>291693</v>
      </c>
      <c r="DN41" s="18">
        <v>167576</v>
      </c>
      <c r="DO41" s="18">
        <v>169110</v>
      </c>
      <c r="DQ41" s="12" t="s">
        <v>3954</v>
      </c>
      <c r="DR41" s="12" t="s">
        <v>3955</v>
      </c>
      <c r="DS41" s="18">
        <v>294972</v>
      </c>
      <c r="DT41" s="18">
        <v>218023</v>
      </c>
      <c r="DU41" s="18">
        <v>158525</v>
      </c>
      <c r="DW41" s="12" t="s">
        <v>3954</v>
      </c>
      <c r="DX41" s="12" t="s">
        <v>3955</v>
      </c>
      <c r="DY41" s="18">
        <v>539359</v>
      </c>
      <c r="DZ41" s="18">
        <v>678290</v>
      </c>
      <c r="EA41" s="18">
        <v>805694</v>
      </c>
      <c r="EC41" s="12" t="s">
        <v>3954</v>
      </c>
      <c r="ED41" s="12" t="s">
        <v>3955</v>
      </c>
      <c r="EE41" s="19" t="s">
        <v>87</v>
      </c>
      <c r="EF41" s="18">
        <v>1188927</v>
      </c>
      <c r="EG41" s="18">
        <v>1616692</v>
      </c>
      <c r="EI41" s="12" t="s">
        <v>3954</v>
      </c>
      <c r="EJ41" s="12" t="s">
        <v>3955</v>
      </c>
      <c r="EK41" s="19" t="s">
        <v>87</v>
      </c>
      <c r="EL41" s="19" t="s">
        <v>87</v>
      </c>
      <c r="EM41" s="19" t="s">
        <v>87</v>
      </c>
      <c r="EO41" s="12" t="s">
        <v>3954</v>
      </c>
      <c r="EP41" s="12" t="s">
        <v>3955</v>
      </c>
      <c r="EQ41" s="18">
        <v>0</v>
      </c>
      <c r="ER41" s="18">
        <v>0</v>
      </c>
      <c r="ES41" s="18">
        <v>0</v>
      </c>
      <c r="EU41" s="12" t="s">
        <v>3954</v>
      </c>
      <c r="EV41" s="12" t="s">
        <v>3955</v>
      </c>
      <c r="EW41" s="18">
        <v>0</v>
      </c>
      <c r="EX41" s="18">
        <v>0</v>
      </c>
      <c r="EY41" s="18">
        <v>0</v>
      </c>
      <c r="FA41" s="12" t="s">
        <v>3954</v>
      </c>
      <c r="FB41" s="12" t="s">
        <v>3955</v>
      </c>
      <c r="FC41" s="18">
        <v>0</v>
      </c>
      <c r="FD41" s="18">
        <v>0</v>
      </c>
      <c r="FE41" s="18">
        <v>0</v>
      </c>
      <c r="FG41" s="12" t="s">
        <v>3954</v>
      </c>
      <c r="FH41" s="12" t="s">
        <v>3955</v>
      </c>
      <c r="FI41" s="18">
        <v>0</v>
      </c>
      <c r="FJ41" s="19" t="s">
        <v>87</v>
      </c>
      <c r="FK41" s="19" t="s">
        <v>87</v>
      </c>
      <c r="FM41" s="12" t="s">
        <v>3954</v>
      </c>
      <c r="FN41" s="12" t="s">
        <v>3955</v>
      </c>
      <c r="FO41" s="18">
        <v>0</v>
      </c>
      <c r="FP41" s="18">
        <v>0</v>
      </c>
      <c r="FQ41" s="18">
        <v>0</v>
      </c>
      <c r="FS41" s="12" t="s">
        <v>3954</v>
      </c>
      <c r="FT41" s="12" t="s">
        <v>3955</v>
      </c>
      <c r="FU41" s="18">
        <v>0</v>
      </c>
      <c r="FV41" s="18">
        <v>0</v>
      </c>
      <c r="FW41" s="18">
        <v>0</v>
      </c>
      <c r="FY41" s="12" t="s">
        <v>3954</v>
      </c>
      <c r="FZ41" s="12" t="s">
        <v>3955</v>
      </c>
      <c r="GA41" s="18">
        <v>41920186</v>
      </c>
      <c r="GB41" s="18">
        <v>39000000</v>
      </c>
      <c r="GC41" s="18">
        <v>51111683</v>
      </c>
      <c r="GE41" s="12" t="s">
        <v>3954</v>
      </c>
      <c r="GF41" s="12" t="s">
        <v>3955</v>
      </c>
      <c r="GG41" s="18">
        <v>41920186</v>
      </c>
      <c r="GH41" s="18">
        <v>39172324</v>
      </c>
      <c r="GI41" s="18">
        <v>51129683</v>
      </c>
      <c r="GK41" s="12" t="s">
        <v>3954</v>
      </c>
      <c r="GL41" s="12" t="s">
        <v>3955</v>
      </c>
      <c r="GM41" s="18">
        <v>0</v>
      </c>
      <c r="GN41" s="18">
        <v>0</v>
      </c>
      <c r="GO41" s="18">
        <v>0</v>
      </c>
      <c r="GQ41" s="12" t="s">
        <v>3954</v>
      </c>
      <c r="GR41" s="12" t="s">
        <v>3955</v>
      </c>
      <c r="GS41" s="19" t="s">
        <v>87</v>
      </c>
      <c r="GT41" s="19" t="s">
        <v>87</v>
      </c>
      <c r="GU41" s="19" t="s">
        <v>87</v>
      </c>
      <c r="GW41" s="12" t="s">
        <v>3954</v>
      </c>
      <c r="GX41" s="12" t="s">
        <v>3955</v>
      </c>
      <c r="GY41" s="19" t="s">
        <v>87</v>
      </c>
      <c r="GZ41" s="19" t="s">
        <v>87</v>
      </c>
      <c r="HA41" s="19" t="s">
        <v>87</v>
      </c>
    </row>
  </sheetData>
  <sortState ref="N97:Y131">
    <sortCondition ref="N97"/>
  </sortState>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K21"/>
  <sheetViews>
    <sheetView workbookViewId="0">
      <selection activeCell="E11" sqref="E11"/>
    </sheetView>
  </sheetViews>
  <sheetFormatPr defaultColWidth="9.140625" defaultRowHeight="15" x14ac:dyDescent="0.25"/>
  <cols>
    <col min="1" max="1" width="12.5703125" style="9" bestFit="1" customWidth="1"/>
    <col min="2" max="2" width="10.5703125" style="9" customWidth="1"/>
    <col min="3" max="4" width="9.140625" style="9"/>
    <col min="5" max="5" width="12.28515625" style="9" customWidth="1"/>
    <col min="6" max="16384" width="9.140625" style="9"/>
  </cols>
  <sheetData>
    <row r="1" spans="1:11" x14ac:dyDescent="0.25">
      <c r="A1" s="250" t="s">
        <v>4243</v>
      </c>
    </row>
    <row r="3" spans="1:11" x14ac:dyDescent="0.25">
      <c r="A3" s="797" t="s">
        <v>4081</v>
      </c>
      <c r="B3" s="252" t="s">
        <v>4079</v>
      </c>
    </row>
    <row r="4" spans="1:11" x14ac:dyDescent="0.25">
      <c r="A4" s="798"/>
      <c r="B4" s="252" t="s">
        <v>4078</v>
      </c>
    </row>
    <row r="6" spans="1:11" x14ac:dyDescent="0.25">
      <c r="A6" s="9" t="s">
        <v>137</v>
      </c>
    </row>
    <row r="7" spans="1:11" x14ac:dyDescent="0.25">
      <c r="A7" s="27"/>
      <c r="B7" s="27"/>
      <c r="G7" s="26" t="s">
        <v>4077</v>
      </c>
    </row>
    <row r="8" spans="1:11" x14ac:dyDescent="0.25">
      <c r="C8" s="17" t="s">
        <v>85</v>
      </c>
      <c r="D8" s="17"/>
      <c r="E8" s="17"/>
      <c r="I8" s="17" t="s">
        <v>86</v>
      </c>
      <c r="J8" s="17"/>
      <c r="K8" s="17"/>
    </row>
    <row r="9" spans="1:11" x14ac:dyDescent="0.25">
      <c r="A9" s="13" t="s">
        <v>78</v>
      </c>
      <c r="C9" s="12">
        <v>2008</v>
      </c>
      <c r="D9" s="12">
        <v>2009</v>
      </c>
      <c r="E9" s="12">
        <v>2010</v>
      </c>
      <c r="G9" s="13" t="s">
        <v>78</v>
      </c>
      <c r="I9" s="12">
        <v>2008</v>
      </c>
      <c r="J9" s="12">
        <v>2009</v>
      </c>
      <c r="K9" s="12">
        <v>2010</v>
      </c>
    </row>
    <row r="10" spans="1:11" x14ac:dyDescent="0.25">
      <c r="A10" s="12" t="s">
        <v>6</v>
      </c>
      <c r="B10" s="12" t="s">
        <v>7</v>
      </c>
      <c r="C10" s="8"/>
      <c r="D10" s="8"/>
      <c r="E10" s="8">
        <f>SUM('2.3 Marine aquatic products'!E9,'2.3 Marine aquatic products'!E27)</f>
        <v>0</v>
      </c>
      <c r="G10" s="12" t="s">
        <v>6</v>
      </c>
      <c r="H10" s="12" t="s">
        <v>7</v>
      </c>
      <c r="I10" s="18"/>
      <c r="J10" s="18"/>
      <c r="K10" s="8">
        <f>SUM('2.3 Marine aquatic products'!K9,'2.3 Marine aquatic products'!K27)</f>
        <v>0</v>
      </c>
    </row>
    <row r="11" spans="1:11" x14ac:dyDescent="0.25">
      <c r="A11" s="12" t="s">
        <v>8</v>
      </c>
      <c r="B11" s="12" t="s">
        <v>136</v>
      </c>
      <c r="C11" s="19"/>
      <c r="D11" s="19"/>
      <c r="E11" s="8">
        <f>SUM('2.3 Marine aquatic products'!E10,'2.3 Marine aquatic products'!E28)</f>
        <v>2.7</v>
      </c>
      <c r="G11" s="12" t="s">
        <v>8</v>
      </c>
      <c r="H11" s="12" t="s">
        <v>136</v>
      </c>
      <c r="I11" s="19"/>
      <c r="J11" s="19"/>
      <c r="K11" s="8">
        <f>SUM('2.3 Marine aquatic products'!K10,'2.3 Marine aquatic products'!K28)</f>
        <v>11</v>
      </c>
    </row>
    <row r="12" spans="1:11" x14ac:dyDescent="0.25">
      <c r="A12" s="12" t="s">
        <v>56</v>
      </c>
      <c r="B12" s="12" t="s">
        <v>57</v>
      </c>
      <c r="C12" s="19"/>
      <c r="D12" s="8"/>
      <c r="E12" s="8">
        <f>SUM('2.3 Marine aquatic products'!E11,'2.3 Marine aquatic products'!E29)</f>
        <v>43.2</v>
      </c>
      <c r="G12" s="12" t="s">
        <v>56</v>
      </c>
      <c r="H12" s="12" t="s">
        <v>57</v>
      </c>
      <c r="I12" s="18"/>
      <c r="J12" s="18"/>
      <c r="K12" s="8">
        <f>SUM('2.3 Marine aquatic products'!K11,'2.3 Marine aquatic products'!K29)</f>
        <v>258</v>
      </c>
    </row>
    <row r="13" spans="1:11" x14ac:dyDescent="0.25">
      <c r="A13" s="12" t="s">
        <v>58</v>
      </c>
      <c r="B13" s="12" t="s">
        <v>59</v>
      </c>
      <c r="C13" s="8"/>
      <c r="D13" s="8"/>
      <c r="E13" s="8">
        <f>SUM('2.3 Marine aquatic products'!E12,'2.3 Marine aquatic products'!E30)</f>
        <v>0</v>
      </c>
      <c r="G13" s="12" t="s">
        <v>58</v>
      </c>
      <c r="H13" s="12" t="s">
        <v>59</v>
      </c>
      <c r="I13" s="18"/>
      <c r="J13" s="18"/>
      <c r="K13" s="8">
        <f>SUM('2.3 Marine aquatic products'!K12,'2.3 Marine aquatic products'!K30)</f>
        <v>0</v>
      </c>
    </row>
    <row r="16" spans="1:11" x14ac:dyDescent="0.25">
      <c r="A16" s="14" t="s">
        <v>79</v>
      </c>
      <c r="G16" s="14" t="s">
        <v>79</v>
      </c>
    </row>
    <row r="17" spans="1:11" x14ac:dyDescent="0.25">
      <c r="A17" s="12" t="s">
        <v>10</v>
      </c>
      <c r="B17" s="12" t="s">
        <v>11</v>
      </c>
      <c r="C17" s="8"/>
      <c r="D17" s="19"/>
      <c r="E17" s="8">
        <f>SUM('2.3 Marine aquatic products'!E16,'2.3 Marine aquatic products'!E34)</f>
        <v>130</v>
      </c>
      <c r="G17" s="12" t="s">
        <v>10</v>
      </c>
      <c r="H17" s="12" t="s">
        <v>11</v>
      </c>
      <c r="I17" s="18"/>
      <c r="J17" s="19"/>
      <c r="K17" s="8">
        <f>SUM('2.3 Marine aquatic products'!K16,'2.3 Marine aquatic products'!K34)</f>
        <v>22882</v>
      </c>
    </row>
    <row r="18" spans="1:11" x14ac:dyDescent="0.25">
      <c r="A18" s="12" t="s">
        <v>12</v>
      </c>
      <c r="B18" s="12" t="s">
        <v>13</v>
      </c>
      <c r="C18" s="19"/>
      <c r="D18" s="8"/>
      <c r="E18" s="8">
        <f>SUM('2.3 Marine aquatic products'!E17,'2.3 Marine aquatic products'!E35)</f>
        <v>258.3</v>
      </c>
      <c r="G18" s="12" t="s">
        <v>12</v>
      </c>
      <c r="H18" s="12" t="s">
        <v>13</v>
      </c>
      <c r="I18" s="19"/>
      <c r="J18" s="19"/>
      <c r="K18" s="8">
        <f>SUM('2.3 Marine aquatic products'!K17,'2.3 Marine aquatic products'!K35)</f>
        <v>15336</v>
      </c>
    </row>
    <row r="19" spans="1:11" x14ac:dyDescent="0.25">
      <c r="A19" s="12" t="s">
        <v>14</v>
      </c>
      <c r="B19" s="12" t="s">
        <v>15</v>
      </c>
      <c r="C19" s="19"/>
      <c r="D19" s="19"/>
      <c r="E19" s="8">
        <f>SUM('2.3 Marine aquatic products'!E18,'2.3 Marine aquatic products'!E36)</f>
        <v>36.799999999999997</v>
      </c>
      <c r="G19" s="12" t="s">
        <v>14</v>
      </c>
      <c r="H19" s="12" t="s">
        <v>15</v>
      </c>
      <c r="I19" s="19"/>
      <c r="J19" s="19"/>
      <c r="K19" s="8">
        <f>SUM('2.3 Marine aquatic products'!K18,'2.3 Marine aquatic products'!K36)</f>
        <v>1578</v>
      </c>
    </row>
    <row r="20" spans="1:11" x14ac:dyDescent="0.25">
      <c r="A20" s="12" t="s">
        <v>62</v>
      </c>
      <c r="B20" s="12" t="s">
        <v>63</v>
      </c>
      <c r="C20" s="8"/>
      <c r="D20" s="8"/>
      <c r="E20" s="8">
        <f>SUM('2.3 Marine aquatic products'!E19,'2.3 Marine aquatic products'!E37)</f>
        <v>6.3000000000000007</v>
      </c>
      <c r="G20" s="12" t="s">
        <v>62</v>
      </c>
      <c r="H20" s="12" t="s">
        <v>63</v>
      </c>
      <c r="I20" s="18"/>
      <c r="J20" s="18"/>
      <c r="K20" s="8">
        <f>SUM('2.3 Marine aquatic products'!K19,'2.3 Marine aquatic products'!K37)</f>
        <v>2085</v>
      </c>
    </row>
    <row r="21" spans="1:11" x14ac:dyDescent="0.25">
      <c r="A21" s="12" t="s">
        <v>76</v>
      </c>
      <c r="B21" s="12" t="s">
        <v>77</v>
      </c>
      <c r="C21" s="8"/>
      <c r="D21" s="8"/>
      <c r="E21" s="8">
        <f>SUM('2.3 Marine aquatic products'!E20,'2.3 Marine aquatic products'!E38)</f>
        <v>136</v>
      </c>
      <c r="G21" s="12" t="s">
        <v>76</v>
      </c>
      <c r="H21" s="12" t="s">
        <v>77</v>
      </c>
      <c r="I21" s="18"/>
      <c r="J21" s="18"/>
      <c r="K21" s="8">
        <f>SUM('2.3 Marine aquatic products'!K20,'2.3 Marine aquatic products'!K38)</f>
        <v>1411</v>
      </c>
    </row>
  </sheetData>
  <mergeCells count="1">
    <mergeCell ref="A3:A4"/>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K38"/>
  <sheetViews>
    <sheetView workbookViewId="0">
      <selection activeCell="E23" sqref="E23"/>
    </sheetView>
  </sheetViews>
  <sheetFormatPr defaultColWidth="9.140625" defaultRowHeight="15" x14ac:dyDescent="0.25"/>
  <cols>
    <col min="1" max="16384" width="9.140625" style="9"/>
  </cols>
  <sheetData>
    <row r="2" spans="1:11" x14ac:dyDescent="0.25">
      <c r="A2" s="91" t="s">
        <v>299</v>
      </c>
      <c r="B2" s="14" t="s">
        <v>4244</v>
      </c>
      <c r="C2" s="91" t="s">
        <v>4080</v>
      </c>
    </row>
    <row r="5" spans="1:11" x14ac:dyDescent="0.25">
      <c r="A5" s="9" t="s">
        <v>137</v>
      </c>
    </row>
    <row r="6" spans="1:11" x14ac:dyDescent="0.25">
      <c r="A6" s="68" t="s">
        <v>4078</v>
      </c>
      <c r="B6" s="27"/>
      <c r="G6" s="26" t="s">
        <v>4077</v>
      </c>
    </row>
    <row r="7" spans="1:11" x14ac:dyDescent="0.25">
      <c r="C7" s="17" t="s">
        <v>85</v>
      </c>
      <c r="D7" s="17"/>
      <c r="E7" s="17"/>
      <c r="I7" s="17" t="s">
        <v>86</v>
      </c>
      <c r="J7" s="17"/>
      <c r="K7" s="17"/>
    </row>
    <row r="8" spans="1:11" x14ac:dyDescent="0.25">
      <c r="A8" s="13" t="s">
        <v>78</v>
      </c>
      <c r="C8" s="3">
        <v>2008</v>
      </c>
      <c r="D8" s="3">
        <v>2009</v>
      </c>
      <c r="E8" s="3">
        <v>2010</v>
      </c>
      <c r="G8" s="13" t="s">
        <v>78</v>
      </c>
      <c r="I8" s="3">
        <v>2008</v>
      </c>
      <c r="J8" s="3">
        <v>2009</v>
      </c>
      <c r="K8" s="3">
        <v>2010</v>
      </c>
    </row>
    <row r="9" spans="1:11" x14ac:dyDescent="0.25">
      <c r="A9" s="3" t="s">
        <v>6</v>
      </c>
      <c r="B9" s="3" t="s">
        <v>7</v>
      </c>
      <c r="C9" s="255"/>
      <c r="D9" s="255"/>
      <c r="E9" s="255" t="s">
        <v>87</v>
      </c>
      <c r="G9" s="3" t="s">
        <v>6</v>
      </c>
      <c r="H9" s="3" t="s">
        <v>7</v>
      </c>
      <c r="I9" s="256"/>
      <c r="J9" s="256"/>
      <c r="K9" s="256" t="s">
        <v>87</v>
      </c>
    </row>
    <row r="10" spans="1:11" x14ac:dyDescent="0.25">
      <c r="A10" s="3" t="s">
        <v>8</v>
      </c>
      <c r="B10" s="3" t="s">
        <v>136</v>
      </c>
      <c r="C10" s="257"/>
      <c r="D10" s="257"/>
      <c r="E10" s="257">
        <v>2.7</v>
      </c>
      <c r="G10" s="3" t="s">
        <v>8</v>
      </c>
      <c r="H10" s="3" t="s">
        <v>136</v>
      </c>
      <c r="I10" s="257"/>
      <c r="J10" s="257"/>
      <c r="K10" s="257">
        <v>11</v>
      </c>
    </row>
    <row r="11" spans="1:11" x14ac:dyDescent="0.25">
      <c r="A11" s="3" t="s">
        <v>56</v>
      </c>
      <c r="B11" s="3" t="s">
        <v>57</v>
      </c>
      <c r="C11" s="257"/>
      <c r="D11" s="255"/>
      <c r="E11" s="255">
        <v>42.2</v>
      </c>
      <c r="G11" s="3" t="s">
        <v>56</v>
      </c>
      <c r="H11" s="3" t="s">
        <v>57</v>
      </c>
      <c r="I11" s="256"/>
      <c r="J11" s="256"/>
      <c r="K11" s="256">
        <v>258</v>
      </c>
    </row>
    <row r="12" spans="1:11" x14ac:dyDescent="0.25">
      <c r="A12" s="3" t="s">
        <v>58</v>
      </c>
      <c r="B12" s="3" t="s">
        <v>59</v>
      </c>
      <c r="C12" s="255"/>
      <c r="D12" s="255"/>
      <c r="E12" s="255" t="s">
        <v>87</v>
      </c>
      <c r="G12" s="3" t="s">
        <v>58</v>
      </c>
      <c r="H12" s="3" t="s">
        <v>59</v>
      </c>
      <c r="I12" s="256"/>
      <c r="J12" s="256"/>
      <c r="K12" s="256" t="s">
        <v>87</v>
      </c>
    </row>
    <row r="15" spans="1:11" x14ac:dyDescent="0.25">
      <c r="A15" s="14" t="s">
        <v>79</v>
      </c>
      <c r="G15" s="14" t="s">
        <v>79</v>
      </c>
    </row>
    <row r="16" spans="1:11" x14ac:dyDescent="0.25">
      <c r="A16" s="3" t="s">
        <v>10</v>
      </c>
      <c r="B16" s="3" t="s">
        <v>11</v>
      </c>
      <c r="C16" s="255"/>
      <c r="D16" s="257"/>
      <c r="E16" s="257">
        <v>67.8</v>
      </c>
      <c r="G16" s="3" t="s">
        <v>10</v>
      </c>
      <c r="H16" s="3" t="s">
        <v>11</v>
      </c>
      <c r="I16" s="256"/>
      <c r="J16" s="257"/>
      <c r="K16" s="257">
        <v>20562</v>
      </c>
    </row>
    <row r="17" spans="1:11" x14ac:dyDescent="0.25">
      <c r="A17" s="3" t="s">
        <v>12</v>
      </c>
      <c r="B17" s="3" t="s">
        <v>13</v>
      </c>
      <c r="C17" s="257"/>
      <c r="D17" s="255"/>
      <c r="E17" s="255">
        <v>248.4</v>
      </c>
      <c r="G17" s="3" t="s">
        <v>12</v>
      </c>
      <c r="H17" s="3" t="s">
        <v>13</v>
      </c>
      <c r="I17" s="257"/>
      <c r="J17" s="257"/>
      <c r="K17" s="256">
        <v>14869</v>
      </c>
    </row>
    <row r="18" spans="1:11" x14ac:dyDescent="0.25">
      <c r="A18" s="3" t="s">
        <v>14</v>
      </c>
      <c r="B18" s="3" t="s">
        <v>15</v>
      </c>
      <c r="C18" s="257"/>
      <c r="D18" s="257"/>
      <c r="E18" s="257">
        <v>19.899999999999999</v>
      </c>
      <c r="G18" s="3" t="s">
        <v>14</v>
      </c>
      <c r="H18" s="3" t="s">
        <v>15</v>
      </c>
      <c r="I18" s="257"/>
      <c r="J18" s="257"/>
      <c r="K18" s="257">
        <v>1349</v>
      </c>
    </row>
    <row r="19" spans="1:11" x14ac:dyDescent="0.25">
      <c r="A19" s="3" t="s">
        <v>62</v>
      </c>
      <c r="B19" s="3" t="s">
        <v>63</v>
      </c>
      <c r="C19" s="255"/>
      <c r="D19" s="255"/>
      <c r="E19" s="257">
        <v>1.4</v>
      </c>
      <c r="G19" s="3" t="s">
        <v>62</v>
      </c>
      <c r="H19" s="3" t="s">
        <v>63</v>
      </c>
      <c r="I19" s="256"/>
      <c r="J19" s="256"/>
      <c r="K19" s="257">
        <v>1860</v>
      </c>
    </row>
    <row r="20" spans="1:11" x14ac:dyDescent="0.25">
      <c r="A20" s="3" t="s">
        <v>76</v>
      </c>
      <c r="B20" s="3" t="s">
        <v>77</v>
      </c>
      <c r="C20" s="255"/>
      <c r="D20" s="255"/>
      <c r="E20" s="255">
        <v>15</v>
      </c>
      <c r="G20" s="3" t="s">
        <v>76</v>
      </c>
      <c r="H20" s="3" t="s">
        <v>77</v>
      </c>
      <c r="I20" s="256"/>
      <c r="J20" s="256"/>
      <c r="K20" s="256">
        <v>1058</v>
      </c>
    </row>
    <row r="23" spans="1:11" x14ac:dyDescent="0.25">
      <c r="A23" s="9" t="s">
        <v>137</v>
      </c>
    </row>
    <row r="24" spans="1:11" ht="14.45" x14ac:dyDescent="0.3">
      <c r="A24" s="68" t="s">
        <v>4079</v>
      </c>
      <c r="B24" s="27"/>
      <c r="G24" s="26" t="s">
        <v>4077</v>
      </c>
    </row>
    <row r="25" spans="1:11" ht="14.45" x14ac:dyDescent="0.3">
      <c r="C25" s="17" t="s">
        <v>85</v>
      </c>
      <c r="D25" s="17"/>
      <c r="E25" s="17"/>
      <c r="I25" s="17" t="s">
        <v>86</v>
      </c>
      <c r="J25" s="17"/>
      <c r="K25" s="17"/>
    </row>
    <row r="26" spans="1:11" ht="14.45" x14ac:dyDescent="0.3">
      <c r="A26" s="13" t="s">
        <v>78</v>
      </c>
      <c r="C26" s="12">
        <v>2008</v>
      </c>
      <c r="D26" s="12">
        <v>2009</v>
      </c>
      <c r="E26" s="12">
        <v>2010</v>
      </c>
      <c r="G26" s="13" t="s">
        <v>78</v>
      </c>
      <c r="I26" s="12">
        <v>2008</v>
      </c>
      <c r="J26" s="12">
        <v>2009</v>
      </c>
      <c r="K26" s="12">
        <v>2010</v>
      </c>
    </row>
    <row r="27" spans="1:11" x14ac:dyDescent="0.25">
      <c r="A27" s="12" t="s">
        <v>6</v>
      </c>
      <c r="B27" s="12" t="s">
        <v>7</v>
      </c>
      <c r="C27" s="8"/>
      <c r="D27" s="8"/>
      <c r="E27" s="8" t="s">
        <v>87</v>
      </c>
      <c r="G27" s="12" t="s">
        <v>6</v>
      </c>
      <c r="H27" s="12" t="s">
        <v>7</v>
      </c>
      <c r="I27" s="18"/>
      <c r="J27" s="18"/>
      <c r="K27" s="18" t="s">
        <v>87</v>
      </c>
    </row>
    <row r="28" spans="1:11" x14ac:dyDescent="0.25">
      <c r="A28" s="12" t="s">
        <v>8</v>
      </c>
      <c r="B28" s="12" t="s">
        <v>136</v>
      </c>
      <c r="C28" s="19"/>
      <c r="D28" s="19"/>
      <c r="E28" s="19">
        <v>0</v>
      </c>
      <c r="G28" s="12" t="s">
        <v>8</v>
      </c>
      <c r="H28" s="12" t="s">
        <v>136</v>
      </c>
      <c r="I28" s="19"/>
      <c r="J28" s="19"/>
      <c r="K28" s="19" t="s">
        <v>87</v>
      </c>
    </row>
    <row r="29" spans="1:11" x14ac:dyDescent="0.25">
      <c r="A29" s="12" t="s">
        <v>56</v>
      </c>
      <c r="B29" s="12" t="s">
        <v>57</v>
      </c>
      <c r="C29" s="19"/>
      <c r="D29" s="8"/>
      <c r="E29" s="8">
        <v>1</v>
      </c>
      <c r="G29" s="12" t="s">
        <v>56</v>
      </c>
      <c r="H29" s="12" t="s">
        <v>57</v>
      </c>
      <c r="I29" s="18"/>
      <c r="J29" s="18"/>
      <c r="K29" s="18" t="s">
        <v>87</v>
      </c>
    </row>
    <row r="30" spans="1:11" x14ac:dyDescent="0.25">
      <c r="A30" s="12" t="s">
        <v>58</v>
      </c>
      <c r="B30" s="12" t="s">
        <v>59</v>
      </c>
      <c r="C30" s="8"/>
      <c r="D30" s="8"/>
      <c r="E30" s="8" t="s">
        <v>87</v>
      </c>
      <c r="G30" s="12" t="s">
        <v>58</v>
      </c>
      <c r="H30" s="12" t="s">
        <v>59</v>
      </c>
      <c r="I30" s="18"/>
      <c r="J30" s="18"/>
      <c r="K30" s="18" t="s">
        <v>87</v>
      </c>
    </row>
    <row r="32" spans="1:11" x14ac:dyDescent="0.25">
      <c r="C32" s="17" t="s">
        <v>85</v>
      </c>
      <c r="D32" s="17"/>
      <c r="E32" s="17"/>
      <c r="I32" s="17" t="s">
        <v>86</v>
      </c>
      <c r="J32" s="17"/>
      <c r="K32" s="17"/>
    </row>
    <row r="33" spans="1:11" x14ac:dyDescent="0.25">
      <c r="A33" s="14" t="s">
        <v>79</v>
      </c>
      <c r="C33" s="12">
        <v>2008</v>
      </c>
      <c r="D33" s="12">
        <v>2009</v>
      </c>
      <c r="E33" s="12">
        <v>2010</v>
      </c>
      <c r="G33" s="14" t="s">
        <v>79</v>
      </c>
      <c r="I33" s="12">
        <v>2008</v>
      </c>
      <c r="J33" s="12">
        <v>2009</v>
      </c>
      <c r="K33" s="12">
        <v>2010</v>
      </c>
    </row>
    <row r="34" spans="1:11" x14ac:dyDescent="0.25">
      <c r="A34" s="12" t="s">
        <v>10</v>
      </c>
      <c r="B34" s="12" t="s">
        <v>11</v>
      </c>
      <c r="C34" s="8"/>
      <c r="D34" s="19"/>
      <c r="E34" s="19">
        <v>62.2</v>
      </c>
      <c r="G34" s="12" t="s">
        <v>10</v>
      </c>
      <c r="H34" s="12" t="s">
        <v>11</v>
      </c>
      <c r="I34" s="18"/>
      <c r="J34" s="19"/>
      <c r="K34" s="19">
        <v>2320</v>
      </c>
    </row>
    <row r="35" spans="1:11" x14ac:dyDescent="0.25">
      <c r="A35" s="12" t="s">
        <v>12</v>
      </c>
      <c r="B35" s="12" t="s">
        <v>13</v>
      </c>
      <c r="C35" s="19"/>
      <c r="D35" s="8"/>
      <c r="E35" s="8">
        <v>9.9</v>
      </c>
      <c r="G35" s="12" t="s">
        <v>12</v>
      </c>
      <c r="H35" s="12" t="s">
        <v>13</v>
      </c>
      <c r="I35" s="19"/>
      <c r="J35" s="19"/>
      <c r="K35" s="18">
        <v>467</v>
      </c>
    </row>
    <row r="36" spans="1:11" x14ac:dyDescent="0.25">
      <c r="A36" s="12" t="s">
        <v>14</v>
      </c>
      <c r="B36" s="12" t="s">
        <v>15</v>
      </c>
      <c r="C36" s="19"/>
      <c r="D36" s="19"/>
      <c r="E36" s="19">
        <v>16.899999999999999</v>
      </c>
      <c r="G36" s="12" t="s">
        <v>14</v>
      </c>
      <c r="H36" s="12" t="s">
        <v>15</v>
      </c>
      <c r="I36" s="19"/>
      <c r="J36" s="19"/>
      <c r="K36" s="19">
        <v>229</v>
      </c>
    </row>
    <row r="37" spans="1:11" x14ac:dyDescent="0.25">
      <c r="A37" s="12" t="s">
        <v>62</v>
      </c>
      <c r="B37" s="12" t="s">
        <v>63</v>
      </c>
      <c r="C37" s="8"/>
      <c r="D37" s="8"/>
      <c r="E37" s="19">
        <v>4.9000000000000004</v>
      </c>
      <c r="G37" s="12" t="s">
        <v>62</v>
      </c>
      <c r="H37" s="12" t="s">
        <v>63</v>
      </c>
      <c r="I37" s="18"/>
      <c r="J37" s="18"/>
      <c r="K37" s="19">
        <v>225</v>
      </c>
    </row>
    <row r="38" spans="1:11" x14ac:dyDescent="0.25">
      <c r="A38" s="12" t="s">
        <v>76</v>
      </c>
      <c r="B38" s="12" t="s">
        <v>77</v>
      </c>
      <c r="C38" s="8"/>
      <c r="D38" s="8"/>
      <c r="E38" s="8">
        <v>121</v>
      </c>
      <c r="G38" s="12" t="s">
        <v>76</v>
      </c>
      <c r="H38" s="12" t="s">
        <v>77</v>
      </c>
      <c r="I38" s="18"/>
      <c r="J38" s="18"/>
      <c r="K38" s="18">
        <v>353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Z56"/>
  <sheetViews>
    <sheetView topLeftCell="K1" workbookViewId="0">
      <selection activeCell="M5" sqref="M5"/>
    </sheetView>
  </sheetViews>
  <sheetFormatPr defaultColWidth="9.140625" defaultRowHeight="15" x14ac:dyDescent="0.25"/>
  <cols>
    <col min="1" max="7" width="9.140625" style="9"/>
    <col min="8" max="8" width="14.28515625" style="9" customWidth="1"/>
    <col min="9" max="11" width="10.140625" style="9" bestFit="1" customWidth="1"/>
    <col min="12" max="13" width="9.140625" style="9"/>
    <col min="14" max="14" width="19.28515625" style="9" customWidth="1"/>
    <col min="15" max="16" width="9.140625" style="9"/>
    <col min="17" max="17" width="12.7109375" style="9" customWidth="1"/>
    <col min="18" max="18" width="13.42578125" style="9" customWidth="1"/>
    <col min="19" max="20" width="9.140625" style="9"/>
    <col min="21" max="22" width="11" style="9" bestFit="1" customWidth="1"/>
    <col min="23" max="16384" width="9.140625" style="9"/>
  </cols>
  <sheetData>
    <row r="5" spans="1:26" x14ac:dyDescent="0.25">
      <c r="A5" s="9" t="s">
        <v>137</v>
      </c>
    </row>
    <row r="6" spans="1:26" ht="15.75" thickBot="1" x14ac:dyDescent="0.3">
      <c r="A6" s="27"/>
      <c r="B6" s="27"/>
      <c r="G6" s="26" t="s">
        <v>4077</v>
      </c>
    </row>
    <row r="7" spans="1:26" ht="15" customHeight="1" x14ac:dyDescent="0.25">
      <c r="C7" s="17" t="s">
        <v>85</v>
      </c>
      <c r="D7" s="17"/>
      <c r="E7" s="17"/>
      <c r="I7" s="17" t="s">
        <v>86</v>
      </c>
      <c r="J7" s="17"/>
      <c r="K7" s="17"/>
      <c r="M7" s="803" t="s">
        <v>4110</v>
      </c>
      <c r="N7" s="805" t="s">
        <v>4109</v>
      </c>
      <c r="O7" s="799" t="s">
        <v>4108</v>
      </c>
      <c r="P7" s="800"/>
      <c r="Q7" s="801"/>
      <c r="R7" s="799" t="s">
        <v>4107</v>
      </c>
      <c r="S7" s="800"/>
      <c r="T7" s="801"/>
      <c r="U7" s="799" t="s">
        <v>4106</v>
      </c>
      <c r="V7" s="800"/>
      <c r="W7" s="802"/>
      <c r="X7" s="799" t="s">
        <v>4105</v>
      </c>
      <c r="Y7" s="800"/>
      <c r="Z7" s="802"/>
    </row>
    <row r="8" spans="1:26" ht="36.75" customHeight="1" thickBot="1" x14ac:dyDescent="0.3">
      <c r="A8" s="13" t="s">
        <v>78</v>
      </c>
      <c r="C8" s="12">
        <v>2008</v>
      </c>
      <c r="D8" s="12">
        <v>2009</v>
      </c>
      <c r="E8" s="12">
        <v>2010</v>
      </c>
      <c r="G8" s="13" t="s">
        <v>78</v>
      </c>
      <c r="I8" s="12">
        <v>2008</v>
      </c>
      <c r="J8" s="12">
        <v>2009</v>
      </c>
      <c r="K8" s="12">
        <v>2010</v>
      </c>
      <c r="M8" s="804"/>
      <c r="N8" s="806"/>
      <c r="O8" s="263">
        <v>2008</v>
      </c>
      <c r="P8" s="264">
        <v>2009</v>
      </c>
      <c r="Q8" s="265">
        <v>2010</v>
      </c>
      <c r="R8" s="263">
        <v>2008</v>
      </c>
      <c r="S8" s="264">
        <v>2009</v>
      </c>
      <c r="T8" s="265">
        <v>2010</v>
      </c>
      <c r="U8" s="263">
        <v>2008</v>
      </c>
      <c r="V8" s="264">
        <v>2009</v>
      </c>
      <c r="W8" s="266">
        <v>2010</v>
      </c>
      <c r="X8" s="267">
        <v>2008</v>
      </c>
      <c r="Y8" s="264">
        <v>2009</v>
      </c>
      <c r="Z8" s="266">
        <v>2010</v>
      </c>
    </row>
    <row r="9" spans="1:26" ht="15.75" thickBot="1" x14ac:dyDescent="0.3">
      <c r="A9" s="12" t="s">
        <v>6</v>
      </c>
      <c r="B9" s="12" t="s">
        <v>7</v>
      </c>
      <c r="C9" s="8"/>
      <c r="D9" s="8"/>
      <c r="E9" s="8"/>
      <c r="G9" s="12" t="s">
        <v>6</v>
      </c>
      <c r="H9" s="12" t="s">
        <v>7</v>
      </c>
      <c r="I9" s="18"/>
      <c r="J9" s="18"/>
      <c r="K9" s="18"/>
      <c r="M9" s="144" t="s">
        <v>3767</v>
      </c>
      <c r="N9" s="262">
        <f>'2.5 Support data'!F5</f>
        <v>4.8637146620731583E-3</v>
      </c>
      <c r="O9" s="269">
        <f>VLOOKUP(M9,'2.5 data'!$A$12:$G$290,4,FALSE)</f>
        <v>313.58</v>
      </c>
      <c r="P9" s="270">
        <f>VLOOKUP(M9,'2.5 data'!$A$12:$G$290,5,FALSE)</f>
        <v>289.83</v>
      </c>
      <c r="Q9" s="270">
        <f>VLOOKUP(M9,'2.5 data'!$A$12:$G$290,6,FALSE)</f>
        <v>306.60000000000002</v>
      </c>
      <c r="R9" s="270">
        <f>VLOOKUP(M9,'2.5 data'!$A$306:$E$571,3,FALSE)</f>
        <v>124320</v>
      </c>
      <c r="S9" s="270">
        <f>VLOOKUP(M9,'2.5 data'!$A$306:$E$571,4,FALSE)</f>
        <v>109800</v>
      </c>
      <c r="T9" s="271">
        <f>VLOOKUP(M9,'2.5 data'!$A$306:$E$571,5,FALSE)</f>
        <v>89620</v>
      </c>
      <c r="U9" s="276">
        <f>O9*$N9</f>
        <v>1.5251636437329008</v>
      </c>
      <c r="V9" s="277">
        <f t="shared" ref="V9:V56" si="0">P9*$N9</f>
        <v>1.4096504205086633</v>
      </c>
      <c r="W9" s="277">
        <f t="shared" ref="W9:W56" si="1">Q9*$N9</f>
        <v>1.4912149153916305</v>
      </c>
      <c r="X9" s="277">
        <f t="shared" ref="X9:X56" si="2">R9*$N9</f>
        <v>604.65700678893506</v>
      </c>
      <c r="Y9" s="277">
        <f t="shared" ref="Y9:Y56" si="3">S9*$N9</f>
        <v>534.0358698956328</v>
      </c>
      <c r="Z9" s="278">
        <f t="shared" ref="Z9:Z56" si="4">T9*$N9</f>
        <v>435.88610801499647</v>
      </c>
    </row>
    <row r="10" spans="1:26" ht="15.75" thickBot="1" x14ac:dyDescent="0.3">
      <c r="A10" s="12" t="s">
        <v>8</v>
      </c>
      <c r="B10" s="12" t="s">
        <v>136</v>
      </c>
      <c r="C10" s="19">
        <f>SUM(U12:U16)</f>
        <v>0.78586196051117041</v>
      </c>
      <c r="D10" s="19">
        <f>SUM(V12:V16)</f>
        <v>0.60092123264507502</v>
      </c>
      <c r="E10" s="19">
        <f>SUM(W12:W16)</f>
        <v>0.64678105307247546</v>
      </c>
      <c r="G10" s="12" t="s">
        <v>8</v>
      </c>
      <c r="H10" s="12" t="s">
        <v>136</v>
      </c>
      <c r="I10" s="19" t="e">
        <f>SUM(X12:X16)</f>
        <v>#N/A</v>
      </c>
      <c r="J10" s="19" t="e">
        <f>SUM(Y12:Y16)</f>
        <v>#N/A</v>
      </c>
      <c r="K10" s="19" t="e">
        <f>SUM(Z12:Z16)</f>
        <v>#N/A</v>
      </c>
      <c r="M10" s="144" t="s">
        <v>3763</v>
      </c>
      <c r="N10" s="262">
        <f>'2.5 Support data'!F6</f>
        <v>0.11254612546125463</v>
      </c>
      <c r="O10" s="272">
        <f>VLOOKUP(M10,'2.5 data'!$A$12:$G$290,4,FALSE)</f>
        <v>308.39</v>
      </c>
      <c r="P10" s="49">
        <f>VLOOKUP(M10,'2.5 data'!$A$12:$G$290,5,FALSE)</f>
        <v>190.11</v>
      </c>
      <c r="Q10" s="49">
        <f>VLOOKUP(M10,'2.5 data'!$A$12:$G$290,6,FALSE)</f>
        <v>261.66000000000003</v>
      </c>
      <c r="R10" s="49">
        <f>VLOOKUP(M10,'2.5 data'!$A$306:$E$571,3,FALSE)</f>
        <v>153140</v>
      </c>
      <c r="S10" s="49">
        <f>VLOOKUP(M10,'2.5 data'!$A$306:$E$571,4,FALSE)</f>
        <v>122760</v>
      </c>
      <c r="T10" s="167">
        <f>VLOOKUP(M10,'2.5 data'!$A$306:$E$571,5,FALSE)</f>
        <v>110910</v>
      </c>
      <c r="U10" s="279">
        <f t="shared" ref="U10:U56" si="5">O10*$N10</f>
        <v>34.708099630996315</v>
      </c>
      <c r="V10" s="268">
        <f t="shared" si="0"/>
        <v>21.396143911439118</v>
      </c>
      <c r="W10" s="268">
        <f t="shared" si="1"/>
        <v>29.448819188191887</v>
      </c>
      <c r="X10" s="268">
        <f t="shared" si="2"/>
        <v>17235.313653136534</v>
      </c>
      <c r="Y10" s="268">
        <f t="shared" si="3"/>
        <v>13816.162361623617</v>
      </c>
      <c r="Z10" s="280">
        <f t="shared" si="4"/>
        <v>12482.49077490775</v>
      </c>
    </row>
    <row r="11" spans="1:26" ht="15.75" thickBot="1" x14ac:dyDescent="0.3">
      <c r="A11" s="12" t="s">
        <v>56</v>
      </c>
      <c r="B11" s="12" t="s">
        <v>57</v>
      </c>
      <c r="C11" s="19"/>
      <c r="D11" s="8"/>
      <c r="E11" s="8"/>
      <c r="G11" s="12" t="s">
        <v>56</v>
      </c>
      <c r="H11" s="12" t="s">
        <v>57</v>
      </c>
      <c r="I11" s="18"/>
      <c r="J11" s="18"/>
      <c r="K11" s="18"/>
      <c r="M11" s="144" t="s">
        <v>3201</v>
      </c>
      <c r="N11" s="262">
        <f>'2.5 Support data'!F7</f>
        <v>2.1649954421148587E-2</v>
      </c>
      <c r="O11" s="272">
        <f>VLOOKUP(M11,'2.5 data'!$A$12:$G$290,4,FALSE)</f>
        <v>301.08999999999997</v>
      </c>
      <c r="P11" s="49" t="str">
        <f>VLOOKUP(M11,'2.5 data'!$A$12:$G$290,5,FALSE)</f>
        <v>n/a</v>
      </c>
      <c r="Q11" s="49" t="str">
        <f>VLOOKUP(M11,'2.5 data'!$A$12:$G$290,6,FALSE)</f>
        <v>n/a</v>
      </c>
      <c r="R11" s="49">
        <f>VLOOKUP(M11,'2.5 data'!$A$306:$E$571,3,FALSE)</f>
        <v>83720</v>
      </c>
      <c r="S11" s="49">
        <f>VLOOKUP(M11,'2.5 data'!$A$306:$E$571,4,FALSE)</f>
        <v>84480</v>
      </c>
      <c r="T11" s="167">
        <f>VLOOKUP(M11,'2.5 data'!$A$306:$E$571,5,FALSE)</f>
        <v>82040</v>
      </c>
      <c r="U11" s="279">
        <f t="shared" si="5"/>
        <v>6.5185847766636273</v>
      </c>
      <c r="V11" s="268" t="e">
        <f t="shared" si="0"/>
        <v>#VALUE!</v>
      </c>
      <c r="W11" s="268" t="e">
        <f t="shared" si="1"/>
        <v>#VALUE!</v>
      </c>
      <c r="X11" s="268">
        <f t="shared" si="2"/>
        <v>1812.5341841385598</v>
      </c>
      <c r="Y11" s="268">
        <f t="shared" si="3"/>
        <v>1828.9881494986325</v>
      </c>
      <c r="Z11" s="280">
        <f t="shared" si="4"/>
        <v>1776.1622607110301</v>
      </c>
    </row>
    <row r="12" spans="1:26" ht="15.75" thickBot="1" x14ac:dyDescent="0.3">
      <c r="A12" s="12" t="s">
        <v>58</v>
      </c>
      <c r="B12" s="12" t="s">
        <v>59</v>
      </c>
      <c r="C12" s="8"/>
      <c r="D12" s="8"/>
      <c r="E12" s="8"/>
      <c r="G12" s="12" t="s">
        <v>58</v>
      </c>
      <c r="H12" s="12" t="s">
        <v>59</v>
      </c>
      <c r="I12" s="18"/>
      <c r="J12" s="18"/>
      <c r="K12" s="18"/>
      <c r="M12" s="144" t="s">
        <v>3638</v>
      </c>
      <c r="N12" s="262">
        <f>'2.5 Support data'!F8</f>
        <v>2.0408163265306123E-4</v>
      </c>
      <c r="O12" s="272">
        <f>VLOOKUP(M12,'2.5 data'!$A$12:$G$290,4,FALSE)</f>
        <v>4.8</v>
      </c>
      <c r="P12" s="49">
        <f>VLOOKUP(M12,'2.5 data'!$A$12:$G$290,5,FALSE)</f>
        <v>3.48</v>
      </c>
      <c r="Q12" s="49">
        <f>VLOOKUP(M12,'2.5 data'!$A$12:$G$290,6,FALSE)</f>
        <v>4.2699999999999996</v>
      </c>
      <c r="R12" s="49" t="e">
        <f>VLOOKUP(M12,'2.5 data'!$A$306:$E$571,3,FALSE)</f>
        <v>#N/A</v>
      </c>
      <c r="S12" s="49" t="e">
        <f>VLOOKUP(M12,'2.5 data'!$A$306:$E$571,4,FALSE)</f>
        <v>#N/A</v>
      </c>
      <c r="T12" s="167" t="e">
        <f>VLOOKUP(M12,'2.5 data'!$A$306:$E$571,5,FALSE)</f>
        <v>#N/A</v>
      </c>
      <c r="U12" s="279">
        <f t="shared" si="5"/>
        <v>9.7959183673469383E-4</v>
      </c>
      <c r="V12" s="268">
        <f t="shared" si="0"/>
        <v>7.1020408163265309E-4</v>
      </c>
      <c r="W12" s="268">
        <f t="shared" si="1"/>
        <v>8.7142857142857139E-4</v>
      </c>
      <c r="X12" s="268" t="e">
        <f t="shared" si="2"/>
        <v>#N/A</v>
      </c>
      <c r="Y12" s="268" t="e">
        <f t="shared" si="3"/>
        <v>#N/A</v>
      </c>
      <c r="Z12" s="280" t="e">
        <f t="shared" si="4"/>
        <v>#N/A</v>
      </c>
    </row>
    <row r="13" spans="1:26" ht="15.75" thickBot="1" x14ac:dyDescent="0.3">
      <c r="M13" s="144" t="s">
        <v>3633</v>
      </c>
      <c r="N13" s="262">
        <f>'2.5 Support data'!F9</f>
        <v>9.0909090909090909E-4</v>
      </c>
      <c r="O13" s="272">
        <f>VLOOKUP(M13,'2.5 data'!$A$12:$G$290,4,FALSE)</f>
        <v>78.23</v>
      </c>
      <c r="P13" s="49">
        <f>VLOOKUP(M13,'2.5 data'!$A$12:$G$290,5,FALSE)</f>
        <v>65.83</v>
      </c>
      <c r="Q13" s="49">
        <f>VLOOKUP(M13,'2.5 data'!$A$12:$G$290,6,FALSE)</f>
        <v>68.53</v>
      </c>
      <c r="R13" s="49" t="e">
        <f>VLOOKUP(M13,'2.5 data'!$A$306:$E$571,3,FALSE)</f>
        <v>#N/A</v>
      </c>
      <c r="S13" s="49" t="e">
        <f>VLOOKUP(M13,'2.5 data'!$A$306:$E$571,4,FALSE)</f>
        <v>#N/A</v>
      </c>
      <c r="T13" s="167" t="e">
        <f>VLOOKUP(M13,'2.5 data'!$A$306:$E$571,5,FALSE)</f>
        <v>#N/A</v>
      </c>
      <c r="U13" s="279">
        <f t="shared" si="5"/>
        <v>7.1118181818181817E-2</v>
      </c>
      <c r="V13" s="268">
        <f t="shared" si="0"/>
        <v>5.9845454545454542E-2</v>
      </c>
      <c r="W13" s="268">
        <f t="shared" si="1"/>
        <v>6.2300000000000001E-2</v>
      </c>
      <c r="X13" s="268" t="e">
        <f t="shared" si="2"/>
        <v>#N/A</v>
      </c>
      <c r="Y13" s="268" t="e">
        <f t="shared" si="3"/>
        <v>#N/A</v>
      </c>
      <c r="Z13" s="280" t="e">
        <f t="shared" si="4"/>
        <v>#N/A</v>
      </c>
    </row>
    <row r="14" spans="1:26" ht="15.75" thickBot="1" x14ac:dyDescent="0.3">
      <c r="M14" s="144" t="s">
        <v>3603</v>
      </c>
      <c r="N14" s="262">
        <f>'2.5 Support data'!F10</f>
        <v>9.7333073778469917E-5</v>
      </c>
      <c r="O14" s="272">
        <f>VLOOKUP(M14,'2.5 data'!$A$12:$G$290,4,FALSE)</f>
        <v>822.49</v>
      </c>
      <c r="P14" s="49">
        <f>VLOOKUP(M14,'2.5 data'!$A$12:$G$290,5,FALSE)</f>
        <v>623.80999999999995</v>
      </c>
      <c r="Q14" s="49">
        <f>VLOOKUP(M14,'2.5 data'!$A$12:$G$290,6,FALSE)</f>
        <v>617.04</v>
      </c>
      <c r="R14" s="49" t="e">
        <f>VLOOKUP(M14,'2.5 data'!$A$306:$E$571,3,FALSE)</f>
        <v>#N/A</v>
      </c>
      <c r="S14" s="49" t="e">
        <f>VLOOKUP(M14,'2.5 data'!$A$306:$E$571,4,FALSE)</f>
        <v>#N/A</v>
      </c>
      <c r="T14" s="167" t="e">
        <f>VLOOKUP(M14,'2.5 data'!$A$306:$E$571,5,FALSE)</f>
        <v>#N/A</v>
      </c>
      <c r="U14" s="279">
        <f t="shared" si="5"/>
        <v>8.0055479852053718E-2</v>
      </c>
      <c r="V14" s="268">
        <f t="shared" si="0"/>
        <v>6.0717344753747314E-2</v>
      </c>
      <c r="W14" s="268">
        <f t="shared" si="1"/>
        <v>6.0058399844267071E-2</v>
      </c>
      <c r="X14" s="268" t="e">
        <f t="shared" si="2"/>
        <v>#N/A</v>
      </c>
      <c r="Y14" s="268" t="e">
        <f t="shared" si="3"/>
        <v>#N/A</v>
      </c>
      <c r="Z14" s="280" t="e">
        <f t="shared" si="4"/>
        <v>#N/A</v>
      </c>
    </row>
    <row r="15" spans="1:26" ht="15.75" thickBot="1" x14ac:dyDescent="0.3">
      <c r="A15" s="14" t="s">
        <v>79</v>
      </c>
      <c r="G15" s="14" t="s">
        <v>79</v>
      </c>
      <c r="M15" s="144" t="s">
        <v>3599</v>
      </c>
      <c r="N15" s="262">
        <f>'2.5 Support data'!F11</f>
        <v>8.4224711530363016E-5</v>
      </c>
      <c r="O15" s="272">
        <f>VLOOKUP(M15,'2.5 data'!$A$12:$G$290,4,FALSE)</f>
        <v>1484.28</v>
      </c>
      <c r="P15" s="49">
        <f>VLOOKUP(M15,'2.5 data'!$A$12:$G$290,5,FALSE)</f>
        <v>1051.58</v>
      </c>
      <c r="Q15" s="49">
        <f>VLOOKUP(M15,'2.5 data'!$A$12:$G$290,6,FALSE)</f>
        <v>1137.3</v>
      </c>
      <c r="R15" s="49" t="e">
        <f>VLOOKUP(M15,'2.5 data'!$A$306:$E$571,3,FALSE)</f>
        <v>#N/A</v>
      </c>
      <c r="S15" s="49" t="e">
        <f>VLOOKUP(M15,'2.5 data'!$A$306:$E$571,4,FALSE)</f>
        <v>#N/A</v>
      </c>
      <c r="T15" s="167" t="e">
        <f>VLOOKUP(M15,'2.5 data'!$A$306:$E$571,5,FALSE)</f>
        <v>#N/A</v>
      </c>
      <c r="U15" s="279">
        <f t="shared" si="5"/>
        <v>0.12501305483028721</v>
      </c>
      <c r="V15" s="268">
        <f t="shared" si="0"/>
        <v>8.856902215109913E-2</v>
      </c>
      <c r="W15" s="268">
        <f t="shared" si="1"/>
        <v>9.5788764423481859E-2</v>
      </c>
      <c r="X15" s="268" t="e">
        <f t="shared" si="2"/>
        <v>#N/A</v>
      </c>
      <c r="Y15" s="268" t="e">
        <f t="shared" si="3"/>
        <v>#N/A</v>
      </c>
      <c r="Z15" s="280" t="e">
        <f t="shared" si="4"/>
        <v>#N/A</v>
      </c>
    </row>
    <row r="16" spans="1:26" ht="15.75" thickBot="1" x14ac:dyDescent="0.3">
      <c r="A16" s="12" t="s">
        <v>10</v>
      </c>
      <c r="B16" s="12" t="s">
        <v>11</v>
      </c>
      <c r="C16" s="8" t="e">
        <f>SUM(U28:U33)</f>
        <v>#VALUE!</v>
      </c>
      <c r="D16" s="8" t="e">
        <f>SUM(V28:V33)</f>
        <v>#VALUE!</v>
      </c>
      <c r="E16" s="8">
        <f>SUM(W28:W33)</f>
        <v>4573.4246912777926</v>
      </c>
      <c r="G16" s="12" t="s">
        <v>10</v>
      </c>
      <c r="H16" s="12" t="s">
        <v>11</v>
      </c>
      <c r="I16" s="18">
        <f>SUM(X28:X33)</f>
        <v>366871.22118223831</v>
      </c>
      <c r="J16" s="18">
        <f>SUM(Y28:Y33)</f>
        <v>353843.80910671205</v>
      </c>
      <c r="K16" s="18">
        <f>SUM(Z28:Z33)</f>
        <v>406946.30983640812</v>
      </c>
      <c r="M16" s="144" t="s">
        <v>3544</v>
      </c>
      <c r="N16" s="262">
        <f>'2.5 Support data'!F12</f>
        <v>4.8943633249041519E-4</v>
      </c>
      <c r="O16" s="272">
        <f>VLOOKUP(M16,'2.5 data'!$A$12:$G$290,4,FALSE)</f>
        <v>1039.3499999999999</v>
      </c>
      <c r="P16" s="49">
        <f>VLOOKUP(M16,'2.5 data'!$A$12:$G$290,5,FALSE)</f>
        <v>799.04</v>
      </c>
      <c r="Q16" s="49">
        <f>VLOOKUP(M16,'2.5 data'!$A$12:$G$290,6,FALSE)</f>
        <v>873.99</v>
      </c>
      <c r="R16" s="49" t="e">
        <f>VLOOKUP(M16,'2.5 data'!$A$306:$E$571,3,FALSE)</f>
        <v>#N/A</v>
      </c>
      <c r="S16" s="49" t="e">
        <f>VLOOKUP(M16,'2.5 data'!$A$306:$E$571,4,FALSE)</f>
        <v>#N/A</v>
      </c>
      <c r="T16" s="167" t="e">
        <f>VLOOKUP(M16,'2.5 data'!$A$306:$E$571,5,FALSE)</f>
        <v>#N/A</v>
      </c>
      <c r="U16" s="279">
        <f>O16*$N16</f>
        <v>0.50869565217391299</v>
      </c>
      <c r="V16" s="268">
        <f t="shared" si="0"/>
        <v>0.39107920711314131</v>
      </c>
      <c r="W16" s="268">
        <f t="shared" si="1"/>
        <v>0.42776246023329795</v>
      </c>
      <c r="X16" s="268" t="e">
        <f t="shared" si="2"/>
        <v>#N/A</v>
      </c>
      <c r="Y16" s="268" t="e">
        <f t="shared" si="3"/>
        <v>#N/A</v>
      </c>
      <c r="Z16" s="280" t="e">
        <f t="shared" si="4"/>
        <v>#N/A</v>
      </c>
    </row>
    <row r="17" spans="1:26" ht="15.75" thickBot="1" x14ac:dyDescent="0.3">
      <c r="A17" s="12" t="s">
        <v>12</v>
      </c>
      <c r="B17" s="12" t="s">
        <v>13</v>
      </c>
      <c r="C17" s="19">
        <f>SUM(U34:U42)</f>
        <v>446.43274908663494</v>
      </c>
      <c r="D17" s="19">
        <f>SUM(V34:V42)</f>
        <v>398.9078077787039</v>
      </c>
      <c r="E17" s="19">
        <f>SUM(W34:W42)</f>
        <v>476.42992256988992</v>
      </c>
      <c r="G17" s="12" t="s">
        <v>12</v>
      </c>
      <c r="H17" s="12" t="s">
        <v>13</v>
      </c>
      <c r="I17" s="19">
        <f>SUM(X34:X42)</f>
        <v>19641.195573821125</v>
      </c>
      <c r="J17" s="19">
        <f>SUM(Y34:Y42)</f>
        <v>17986.48451580845</v>
      </c>
      <c r="K17" s="19">
        <f>SUM(Z34:Z42)</f>
        <v>16851.906702173379</v>
      </c>
      <c r="M17" s="144" t="s">
        <v>3705</v>
      </c>
      <c r="N17" s="262">
        <f>'2.5 Support data'!F13</f>
        <v>1.0316723408645416E-6</v>
      </c>
      <c r="O17" s="272">
        <f>VLOOKUP(M17,'2.5 data'!$A$12:$G$290,4,FALSE)</f>
        <v>626.20000000000005</v>
      </c>
      <c r="P17" s="49">
        <f>VLOOKUP(M17,'2.5 data'!$A$12:$G$290,5,FALSE)</f>
        <v>610.44000000000005</v>
      </c>
      <c r="Q17" s="49">
        <f>VLOOKUP(M17,'2.5 data'!$A$12:$G$290,6,FALSE)</f>
        <v>948.31</v>
      </c>
      <c r="R17" s="49">
        <f>VLOOKUP(M17,'2.5 data'!$A$306:$E$571,3,FALSE)</f>
        <v>30080</v>
      </c>
      <c r="S17" s="49">
        <f>VLOOKUP(M17,'2.5 data'!$A$306:$E$571,4,FALSE)</f>
        <v>25640</v>
      </c>
      <c r="T17" s="167">
        <f>VLOOKUP(M17,'2.5 data'!$A$306:$E$571,5,FALSE)</f>
        <v>23980</v>
      </c>
      <c r="U17" s="279">
        <f t="shared" si="5"/>
        <v>6.4603321984937597E-4</v>
      </c>
      <c r="V17" s="268">
        <f t="shared" si="0"/>
        <v>6.2977406375735079E-4</v>
      </c>
      <c r="W17" s="268">
        <f t="shared" si="1"/>
        <v>9.7834519756525348E-4</v>
      </c>
      <c r="X17" s="268">
        <f t="shared" si="2"/>
        <v>3.103270401320541E-2</v>
      </c>
      <c r="Y17" s="268">
        <f t="shared" si="3"/>
        <v>2.6452078819766845E-2</v>
      </c>
      <c r="Z17" s="280">
        <f t="shared" si="4"/>
        <v>2.4739502733931707E-2</v>
      </c>
    </row>
    <row r="18" spans="1:26" ht="15.75" thickBot="1" x14ac:dyDescent="0.3">
      <c r="A18" s="12" t="s">
        <v>14</v>
      </c>
      <c r="B18" s="12" t="s">
        <v>15</v>
      </c>
      <c r="C18" s="19"/>
      <c r="D18" s="19"/>
      <c r="E18" s="8"/>
      <c r="G18" s="12" t="s">
        <v>14</v>
      </c>
      <c r="H18" s="12" t="s">
        <v>15</v>
      </c>
      <c r="I18" s="19"/>
      <c r="J18" s="19"/>
      <c r="K18" s="18"/>
      <c r="M18" s="144" t="s">
        <v>3519</v>
      </c>
      <c r="N18" s="262" t="e">
        <f>'2.5 Support data'!F14</f>
        <v>#VALUE!</v>
      </c>
      <c r="O18" s="272">
        <f>VLOOKUP(M18,'2.5 data'!$A$12:$G$290,4,FALSE)</f>
        <v>1340.07</v>
      </c>
      <c r="P18" s="49">
        <f>VLOOKUP(M18,'2.5 data'!$A$12:$G$290,5,FALSE)</f>
        <v>1341.71</v>
      </c>
      <c r="Q18" s="49" t="str">
        <f>VLOOKUP(M18,'2.5 data'!$A$12:$G$290,6,FALSE)</f>
        <v>n/a</v>
      </c>
      <c r="R18" s="49">
        <f>VLOOKUP(M18,'2.5 data'!$A$306:$E$571,3,FALSE)</f>
        <v>222090</v>
      </c>
      <c r="S18" s="49">
        <f>VLOOKUP(M18,'2.5 data'!$A$306:$E$571,4,FALSE)</f>
        <v>214610</v>
      </c>
      <c r="T18" s="167">
        <f>VLOOKUP(M18,'2.5 data'!$A$306:$E$571,5,FALSE)</f>
        <v>171740</v>
      </c>
      <c r="U18" s="279" t="e">
        <f t="shared" si="5"/>
        <v>#VALUE!</v>
      </c>
      <c r="V18" s="268" t="e">
        <f t="shared" si="0"/>
        <v>#VALUE!</v>
      </c>
      <c r="W18" s="268" t="e">
        <f t="shared" si="1"/>
        <v>#VALUE!</v>
      </c>
      <c r="X18" s="268" t="e">
        <f t="shared" si="2"/>
        <v>#VALUE!</v>
      </c>
      <c r="Y18" s="268" t="e">
        <f t="shared" si="3"/>
        <v>#VALUE!</v>
      </c>
      <c r="Z18" s="280" t="e">
        <f t="shared" si="4"/>
        <v>#VALUE!</v>
      </c>
    </row>
    <row r="19" spans="1:26" thickBot="1" x14ac:dyDescent="0.35">
      <c r="A19" s="12" t="s">
        <v>62</v>
      </c>
      <c r="B19" s="12" t="s">
        <v>63</v>
      </c>
      <c r="C19" s="8">
        <f>SUM(U50:U54)</f>
        <v>121.77328609098308</v>
      </c>
      <c r="D19" s="8">
        <f>SUM(V50:V54)</f>
        <v>119.44632104074653</v>
      </c>
      <c r="E19" s="8">
        <f>SUM(W50:W54)</f>
        <v>119.68349466440492</v>
      </c>
      <c r="G19" s="12" t="s">
        <v>62</v>
      </c>
      <c r="H19" s="12" t="s">
        <v>63</v>
      </c>
      <c r="I19" s="18">
        <f>SUM(X50:X54)</f>
        <v>27741.487301809895</v>
      </c>
      <c r="J19" s="18">
        <f>SUM(Y50:Y54)</f>
        <v>23313.119146481273</v>
      </c>
      <c r="K19" s="18">
        <f>SUM(Z50:Z54)</f>
        <v>24604.314557591038</v>
      </c>
      <c r="M19" s="144" t="s">
        <v>3511</v>
      </c>
      <c r="N19" s="262" t="e">
        <f>'2.5 Support data'!F15</f>
        <v>#VALUE!</v>
      </c>
      <c r="O19" s="272">
        <f>VLOOKUP(M19,'2.5 data'!$A$12:$G$290,4,FALSE)</f>
        <v>749.67</v>
      </c>
      <c r="P19" s="49">
        <f>VLOOKUP(M19,'2.5 data'!$A$12:$G$290,5,FALSE)</f>
        <v>919.84</v>
      </c>
      <c r="Q19" s="49" t="str">
        <f>VLOOKUP(M19,'2.5 data'!$A$12:$G$290,6,FALSE)</f>
        <v>n/a</v>
      </c>
      <c r="R19" s="49">
        <f>VLOOKUP(M19,'2.5 data'!$A$306:$E$571,3,FALSE)</f>
        <v>147890</v>
      </c>
      <c r="S19" s="49">
        <f>VLOOKUP(M19,'2.5 data'!$A$306:$E$571,4,FALSE)</f>
        <v>146710</v>
      </c>
      <c r="T19" s="167">
        <f>VLOOKUP(M19,'2.5 data'!$A$306:$E$571,5,FALSE)</f>
        <v>107060</v>
      </c>
      <c r="U19" s="279" t="e">
        <f t="shared" si="5"/>
        <v>#VALUE!</v>
      </c>
      <c r="V19" s="268" t="e">
        <f t="shared" si="0"/>
        <v>#VALUE!</v>
      </c>
      <c r="W19" s="268" t="e">
        <f t="shared" si="1"/>
        <v>#VALUE!</v>
      </c>
      <c r="X19" s="268" t="e">
        <f t="shared" si="2"/>
        <v>#VALUE!</v>
      </c>
      <c r="Y19" s="268" t="e">
        <f t="shared" si="3"/>
        <v>#VALUE!</v>
      </c>
      <c r="Z19" s="280" t="e">
        <f t="shared" si="4"/>
        <v>#VALUE!</v>
      </c>
    </row>
    <row r="20" spans="1:26" thickBot="1" x14ac:dyDescent="0.35">
      <c r="A20" s="12" t="s">
        <v>76</v>
      </c>
      <c r="B20" s="12" t="s">
        <v>77</v>
      </c>
      <c r="C20" s="8"/>
      <c r="D20" s="8"/>
      <c r="E20" s="8"/>
      <c r="G20" s="12" t="s">
        <v>76</v>
      </c>
      <c r="H20" s="12" t="s">
        <v>77</v>
      </c>
      <c r="I20" s="18"/>
      <c r="J20" s="18"/>
      <c r="K20" s="18"/>
      <c r="M20" s="144" t="s">
        <v>3506</v>
      </c>
      <c r="N20" s="262" t="e">
        <f>'2.5 Support data'!F16</f>
        <v>#VALUE!</v>
      </c>
      <c r="O20" s="272">
        <f>VLOOKUP(M20,'2.5 data'!$A$12:$G$290,4,FALSE)</f>
        <v>84.14</v>
      </c>
      <c r="P20" s="49">
        <f>VLOOKUP(M20,'2.5 data'!$A$12:$G$290,5,FALSE)</f>
        <v>96.03</v>
      </c>
      <c r="Q20" s="49" t="str">
        <f>VLOOKUP(M20,'2.5 data'!$A$12:$G$290,6,FALSE)</f>
        <v>n/a</v>
      </c>
      <c r="R20" s="49">
        <f>VLOOKUP(M20,'2.5 data'!$A$306:$E$571,3,FALSE)</f>
        <v>72710</v>
      </c>
      <c r="S20" s="49">
        <f>VLOOKUP(M20,'2.5 data'!$A$306:$E$571,4,FALSE)</f>
        <v>74990</v>
      </c>
      <c r="T20" s="167">
        <f>VLOOKUP(M20,'2.5 data'!$A$306:$E$571,5,FALSE)</f>
        <v>53780</v>
      </c>
      <c r="U20" s="279" t="e">
        <f t="shared" si="5"/>
        <v>#VALUE!</v>
      </c>
      <c r="V20" s="268" t="e">
        <f t="shared" si="0"/>
        <v>#VALUE!</v>
      </c>
      <c r="W20" s="268" t="e">
        <f t="shared" si="1"/>
        <v>#VALUE!</v>
      </c>
      <c r="X20" s="268" t="e">
        <f t="shared" si="2"/>
        <v>#VALUE!</v>
      </c>
      <c r="Y20" s="268" t="e">
        <f t="shared" si="3"/>
        <v>#VALUE!</v>
      </c>
      <c r="Z20" s="280" t="e">
        <f t="shared" si="4"/>
        <v>#VALUE!</v>
      </c>
    </row>
    <row r="21" spans="1:26" thickBot="1" x14ac:dyDescent="0.35">
      <c r="M21" s="144" t="s">
        <v>3501</v>
      </c>
      <c r="N21" s="262" t="e">
        <f>'2.5 Support data'!F17</f>
        <v>#VALUE!</v>
      </c>
      <c r="O21" s="272">
        <f>VLOOKUP(M21,'2.5 data'!$A$12:$G$290,4,FALSE)</f>
        <v>75.540000000000006</v>
      </c>
      <c r="P21" s="49">
        <f>VLOOKUP(M21,'2.5 data'!$A$12:$G$290,5,FALSE)</f>
        <v>78.56</v>
      </c>
      <c r="Q21" s="49" t="str">
        <f>VLOOKUP(M21,'2.5 data'!$A$12:$G$290,6,FALSE)</f>
        <v>n/a</v>
      </c>
      <c r="R21" s="49">
        <f>VLOOKUP(M21,'2.5 data'!$A$306:$E$571,3,FALSE)</f>
        <v>54680</v>
      </c>
      <c r="S21" s="49">
        <f>VLOOKUP(M21,'2.5 data'!$A$306:$E$571,4,FALSE)</f>
        <v>56250</v>
      </c>
      <c r="T21" s="167">
        <f>VLOOKUP(M21,'2.5 data'!$A$306:$E$571,5,FALSE)</f>
        <v>46530</v>
      </c>
      <c r="U21" s="279" t="e">
        <f t="shared" si="5"/>
        <v>#VALUE!</v>
      </c>
      <c r="V21" s="268" t="e">
        <f t="shared" si="0"/>
        <v>#VALUE!</v>
      </c>
      <c r="W21" s="268" t="e">
        <f t="shared" si="1"/>
        <v>#VALUE!</v>
      </c>
      <c r="X21" s="268" t="e">
        <f t="shared" si="2"/>
        <v>#VALUE!</v>
      </c>
      <c r="Y21" s="268" t="e">
        <f t="shared" si="3"/>
        <v>#VALUE!</v>
      </c>
      <c r="Z21" s="280" t="e">
        <f t="shared" si="4"/>
        <v>#VALUE!</v>
      </c>
    </row>
    <row r="22" spans="1:26" thickBot="1" x14ac:dyDescent="0.35">
      <c r="M22" s="144" t="s">
        <v>3497</v>
      </c>
      <c r="N22" s="262" t="e">
        <f>'2.5 Support data'!F18</f>
        <v>#VALUE!</v>
      </c>
      <c r="O22" s="272">
        <f>VLOOKUP(M22,'2.5 data'!$A$12:$G$290,4,FALSE)</f>
        <v>628.95000000000005</v>
      </c>
      <c r="P22" s="49">
        <f>VLOOKUP(M22,'2.5 data'!$A$12:$G$290,5,FALSE)</f>
        <v>618.45000000000005</v>
      </c>
      <c r="Q22" s="49" t="str">
        <f>VLOOKUP(M22,'2.5 data'!$A$12:$G$290,6,FALSE)</f>
        <v>n/a</v>
      </c>
      <c r="R22" s="49">
        <f>VLOOKUP(M22,'2.5 data'!$A$306:$E$571,3,FALSE)</f>
        <v>167400</v>
      </c>
      <c r="S22" s="49">
        <f>VLOOKUP(M22,'2.5 data'!$A$306:$E$571,4,FALSE)</f>
        <v>163800</v>
      </c>
      <c r="T22" s="167">
        <f>VLOOKUP(M22,'2.5 data'!$A$306:$E$571,5,FALSE)</f>
        <v>142000</v>
      </c>
      <c r="U22" s="279" t="e">
        <f t="shared" si="5"/>
        <v>#VALUE!</v>
      </c>
      <c r="V22" s="268" t="e">
        <f t="shared" si="0"/>
        <v>#VALUE!</v>
      </c>
      <c r="W22" s="268" t="e">
        <f t="shared" si="1"/>
        <v>#VALUE!</v>
      </c>
      <c r="X22" s="268" t="e">
        <f t="shared" si="2"/>
        <v>#VALUE!</v>
      </c>
      <c r="Y22" s="268" t="e">
        <f t="shared" si="3"/>
        <v>#VALUE!</v>
      </c>
      <c r="Z22" s="280" t="e">
        <f t="shared" si="4"/>
        <v>#VALUE!</v>
      </c>
    </row>
    <row r="23" spans="1:26" thickBot="1" x14ac:dyDescent="0.35">
      <c r="A23" s="15" t="s">
        <v>80</v>
      </c>
      <c r="G23" s="15" t="s">
        <v>80</v>
      </c>
      <c r="M23" s="144" t="s">
        <v>3493</v>
      </c>
      <c r="N23" s="262" t="e">
        <f>'2.5 Support data'!F19</f>
        <v>#VALUE!</v>
      </c>
      <c r="O23" s="272">
        <f>VLOOKUP(M23,'2.5 data'!$A$12:$G$290,4,FALSE)</f>
        <v>403.15</v>
      </c>
      <c r="P23" s="49">
        <f>VLOOKUP(M23,'2.5 data'!$A$12:$G$290,5,FALSE)</f>
        <v>458.98</v>
      </c>
      <c r="Q23" s="49" t="str">
        <f>VLOOKUP(M23,'2.5 data'!$A$12:$G$290,6,FALSE)</f>
        <v>n/a</v>
      </c>
      <c r="R23" s="49">
        <f>VLOOKUP(M23,'2.5 data'!$A$306:$E$571,3,FALSE)</f>
        <v>147140</v>
      </c>
      <c r="S23" s="49">
        <f>VLOOKUP(M23,'2.5 data'!$A$306:$E$571,4,FALSE)</f>
        <v>143460</v>
      </c>
      <c r="T23" s="167">
        <f>VLOOKUP(M23,'2.5 data'!$A$306:$E$571,5,FALSE)</f>
        <v>117200</v>
      </c>
      <c r="U23" s="279" t="e">
        <f t="shared" si="5"/>
        <v>#VALUE!</v>
      </c>
      <c r="V23" s="268" t="e">
        <f t="shared" si="0"/>
        <v>#VALUE!</v>
      </c>
      <c r="W23" s="268" t="e">
        <f t="shared" si="1"/>
        <v>#VALUE!</v>
      </c>
      <c r="X23" s="268" t="e">
        <f t="shared" si="2"/>
        <v>#VALUE!</v>
      </c>
      <c r="Y23" s="268" t="e">
        <f t="shared" si="3"/>
        <v>#VALUE!</v>
      </c>
      <c r="Z23" s="280" t="e">
        <f t="shared" si="4"/>
        <v>#VALUE!</v>
      </c>
    </row>
    <row r="24" spans="1:26" thickBot="1" x14ac:dyDescent="0.35">
      <c r="A24" s="12" t="s">
        <v>16</v>
      </c>
      <c r="B24" s="12" t="s">
        <v>17</v>
      </c>
      <c r="C24" s="8"/>
      <c r="D24" s="19"/>
      <c r="E24" s="8"/>
      <c r="G24" s="12" t="s">
        <v>16</v>
      </c>
      <c r="H24" s="12" t="s">
        <v>17</v>
      </c>
      <c r="I24" s="18"/>
      <c r="J24" s="19"/>
      <c r="K24" s="18"/>
      <c r="M24" s="144" t="s">
        <v>3489</v>
      </c>
      <c r="N24" s="262" t="e">
        <f>'2.5 Support data'!F20</f>
        <v>#VALUE!</v>
      </c>
      <c r="O24" s="272">
        <f>VLOOKUP(M24,'2.5 data'!$A$12:$G$290,4,FALSE)</f>
        <v>606.24</v>
      </c>
      <c r="P24" s="49">
        <f>VLOOKUP(M24,'2.5 data'!$A$12:$G$290,5,FALSE)</f>
        <v>521.52</v>
      </c>
      <c r="Q24" s="49" t="str">
        <f>VLOOKUP(M24,'2.5 data'!$A$12:$G$290,6,FALSE)</f>
        <v>n/a</v>
      </c>
      <c r="R24" s="49">
        <f>VLOOKUP(M24,'2.5 data'!$A$306:$E$571,3,FALSE)</f>
        <v>189210</v>
      </c>
      <c r="S24" s="49">
        <f>VLOOKUP(M24,'2.5 data'!$A$306:$E$571,4,FALSE)</f>
        <v>192360</v>
      </c>
      <c r="T24" s="167">
        <f>VLOOKUP(M24,'2.5 data'!$A$306:$E$571,5,FALSE)</f>
        <v>158900</v>
      </c>
      <c r="U24" s="279" t="e">
        <f t="shared" si="5"/>
        <v>#VALUE!</v>
      </c>
      <c r="V24" s="268" t="e">
        <f t="shared" si="0"/>
        <v>#VALUE!</v>
      </c>
      <c r="W24" s="268" t="e">
        <f t="shared" si="1"/>
        <v>#VALUE!</v>
      </c>
      <c r="X24" s="268" t="e">
        <f t="shared" si="2"/>
        <v>#VALUE!</v>
      </c>
      <c r="Y24" s="268" t="e">
        <f t="shared" si="3"/>
        <v>#VALUE!</v>
      </c>
      <c r="Z24" s="280" t="e">
        <f t="shared" si="4"/>
        <v>#VALUE!</v>
      </c>
    </row>
    <row r="25" spans="1:26" ht="15.75" thickBot="1" x14ac:dyDescent="0.3">
      <c r="A25" s="12" t="s">
        <v>18</v>
      </c>
      <c r="B25" s="12" t="s">
        <v>19</v>
      </c>
      <c r="C25" s="8"/>
      <c r="D25" s="8"/>
      <c r="E25" s="19"/>
      <c r="G25" s="12" t="s">
        <v>18</v>
      </c>
      <c r="H25" s="12" t="s">
        <v>19</v>
      </c>
      <c r="I25" s="19"/>
      <c r="J25" s="18"/>
      <c r="K25" s="19"/>
      <c r="M25" s="144" t="s">
        <v>3485</v>
      </c>
      <c r="N25" s="262" t="e">
        <f>'2.5 Support data'!F21</f>
        <v>#VALUE!</v>
      </c>
      <c r="O25" s="272">
        <f>VLOOKUP(M25,'2.5 data'!$A$12:$G$290,4,FALSE)</f>
        <v>121.93</v>
      </c>
      <c r="P25" s="49">
        <f>VLOOKUP(M25,'2.5 data'!$A$12:$G$290,5,FALSE)</f>
        <v>112.96</v>
      </c>
      <c r="Q25" s="49" t="str">
        <f>VLOOKUP(M25,'2.5 data'!$A$12:$G$290,6,FALSE)</f>
        <v>n/a</v>
      </c>
      <c r="R25" s="49">
        <f>VLOOKUP(M25,'2.5 data'!$A$306:$E$571,3,FALSE)</f>
        <v>47470</v>
      </c>
      <c r="S25" s="49">
        <f>VLOOKUP(M25,'2.5 data'!$A$306:$E$571,4,FALSE)</f>
        <v>50370</v>
      </c>
      <c r="T25" s="167">
        <f>VLOOKUP(M25,'2.5 data'!$A$306:$E$571,5,FALSE)</f>
        <v>42260</v>
      </c>
      <c r="U25" s="279" t="e">
        <f t="shared" si="5"/>
        <v>#VALUE!</v>
      </c>
      <c r="V25" s="268" t="e">
        <f t="shared" si="0"/>
        <v>#VALUE!</v>
      </c>
      <c r="W25" s="268" t="e">
        <f t="shared" si="1"/>
        <v>#VALUE!</v>
      </c>
      <c r="X25" s="268" t="e">
        <f t="shared" si="2"/>
        <v>#VALUE!</v>
      </c>
      <c r="Y25" s="268" t="e">
        <f t="shared" si="3"/>
        <v>#VALUE!</v>
      </c>
      <c r="Z25" s="280" t="e">
        <f t="shared" si="4"/>
        <v>#VALUE!</v>
      </c>
    </row>
    <row r="26" spans="1:26" ht="15.75" thickBot="1" x14ac:dyDescent="0.3">
      <c r="A26" s="12" t="s">
        <v>22</v>
      </c>
      <c r="B26" s="12" t="s">
        <v>23</v>
      </c>
      <c r="C26" s="8"/>
      <c r="D26" s="8"/>
      <c r="E26" s="8"/>
      <c r="G26" s="12" t="s">
        <v>22</v>
      </c>
      <c r="H26" s="12" t="s">
        <v>23</v>
      </c>
      <c r="I26" s="18"/>
      <c r="J26" s="18"/>
      <c r="K26" s="18"/>
      <c r="M26" s="144" t="s">
        <v>3482</v>
      </c>
      <c r="N26" s="262" t="e">
        <f>'2.5 Support data'!F22</f>
        <v>#VALUE!</v>
      </c>
      <c r="O26" s="272">
        <f>VLOOKUP(M26,'2.5 data'!$A$12:$G$290,4,FALSE)</f>
        <v>57.02</v>
      </c>
      <c r="P26" s="49">
        <f>VLOOKUP(M26,'2.5 data'!$A$12:$G$290,5,FALSE)</f>
        <v>71.099999999999994</v>
      </c>
      <c r="Q26" s="49" t="str">
        <f>VLOOKUP(M26,'2.5 data'!$A$12:$G$290,6,FALSE)</f>
        <v>n/a</v>
      </c>
      <c r="R26" s="49">
        <f>VLOOKUP(M26,'2.5 data'!$A$306:$E$571,3,FALSE)</f>
        <v>58670</v>
      </c>
      <c r="S26" s="49">
        <f>VLOOKUP(M26,'2.5 data'!$A$306:$E$571,4,FALSE)</f>
        <v>60330</v>
      </c>
      <c r="T26" s="167">
        <f>VLOOKUP(M26,'2.5 data'!$A$306:$E$571,5,FALSE)</f>
        <v>48020</v>
      </c>
      <c r="U26" s="279" t="e">
        <f t="shared" si="5"/>
        <v>#VALUE!</v>
      </c>
      <c r="V26" s="268" t="e">
        <f t="shared" si="0"/>
        <v>#VALUE!</v>
      </c>
      <c r="W26" s="268" t="e">
        <f t="shared" si="1"/>
        <v>#VALUE!</v>
      </c>
      <c r="X26" s="268" t="e">
        <f t="shared" si="2"/>
        <v>#VALUE!</v>
      </c>
      <c r="Y26" s="268" t="e">
        <f t="shared" si="3"/>
        <v>#VALUE!</v>
      </c>
      <c r="Z26" s="280" t="e">
        <f t="shared" si="4"/>
        <v>#VALUE!</v>
      </c>
    </row>
    <row r="27" spans="1:26" ht="15.75" thickBot="1" x14ac:dyDescent="0.3">
      <c r="A27" s="12" t="s">
        <v>24</v>
      </c>
      <c r="B27" s="12" t="s">
        <v>25</v>
      </c>
      <c r="C27" s="19"/>
      <c r="D27" s="19"/>
      <c r="E27" s="19"/>
      <c r="G27" s="12" t="s">
        <v>24</v>
      </c>
      <c r="H27" s="12" t="s">
        <v>25</v>
      </c>
      <c r="I27" s="19"/>
      <c r="J27" s="19"/>
      <c r="K27" s="19"/>
      <c r="M27" s="144" t="s">
        <v>3474</v>
      </c>
      <c r="N27" s="262" t="e">
        <f>'2.5 Support data'!F23</f>
        <v>#VALUE!</v>
      </c>
      <c r="O27" s="272">
        <f>VLOOKUP(M27,'2.5 data'!$A$12:$G$290,4,FALSE)</f>
        <v>618.82000000000005</v>
      </c>
      <c r="P27" s="49">
        <f>VLOOKUP(M27,'2.5 data'!$A$12:$G$290,5,FALSE)</f>
        <v>570.1</v>
      </c>
      <c r="Q27" s="49" t="str">
        <f>VLOOKUP(M27,'2.5 data'!$A$12:$G$290,6,FALSE)</f>
        <v>n/a</v>
      </c>
      <c r="R27" s="49">
        <f>VLOOKUP(M27,'2.5 data'!$A$306:$E$571,3,FALSE)</f>
        <v>190650</v>
      </c>
      <c r="S27" s="49">
        <f>VLOOKUP(M27,'2.5 data'!$A$306:$E$571,4,FALSE)</f>
        <v>178380</v>
      </c>
      <c r="T27" s="167">
        <f>VLOOKUP(M27,'2.5 data'!$A$306:$E$571,5,FALSE)</f>
        <v>150600</v>
      </c>
      <c r="U27" s="279" t="e">
        <f t="shared" si="5"/>
        <v>#VALUE!</v>
      </c>
      <c r="V27" s="268" t="e">
        <f t="shared" si="0"/>
        <v>#VALUE!</v>
      </c>
      <c r="W27" s="268" t="e">
        <f t="shared" si="1"/>
        <v>#VALUE!</v>
      </c>
      <c r="X27" s="268" t="e">
        <f t="shared" si="2"/>
        <v>#VALUE!</v>
      </c>
      <c r="Y27" s="268" t="e">
        <f t="shared" si="3"/>
        <v>#VALUE!</v>
      </c>
      <c r="Z27" s="280" t="e">
        <f t="shared" si="4"/>
        <v>#VALUE!</v>
      </c>
    </row>
    <row r="28" spans="1:26" ht="15.75" thickBot="1" x14ac:dyDescent="0.3">
      <c r="A28" s="12" t="s">
        <v>26</v>
      </c>
      <c r="B28" s="12" t="s">
        <v>27</v>
      </c>
      <c r="C28" s="8"/>
      <c r="D28" s="8"/>
      <c r="E28" s="19"/>
      <c r="G28" s="12" t="s">
        <v>26</v>
      </c>
      <c r="H28" s="12" t="s">
        <v>27</v>
      </c>
      <c r="I28" s="18"/>
      <c r="J28" s="18"/>
      <c r="K28" s="19"/>
      <c r="M28" s="144" t="s">
        <v>3459</v>
      </c>
      <c r="N28" s="262">
        <f>'2.5 Support data'!F24</f>
        <v>7.6096687555953441E-3</v>
      </c>
      <c r="O28" s="272" t="str">
        <f>VLOOKUP(M28,'2.5 data'!$A$12:$G$290,4,FALSE)</f>
        <v>n/a</v>
      </c>
      <c r="P28" s="49" t="str">
        <f>VLOOKUP(M28,'2.5 data'!$A$12:$G$290,5,FALSE)</f>
        <v>n/a</v>
      </c>
      <c r="Q28" s="49">
        <f>VLOOKUP(M28,'2.5 data'!$A$12:$G$290,6,FALSE)</f>
        <v>244.31</v>
      </c>
      <c r="R28" s="49">
        <f>VLOOKUP(M28,'2.5 data'!$A$306:$E$571,3,FALSE)</f>
        <v>44540</v>
      </c>
      <c r="S28" s="49">
        <f>VLOOKUP(M28,'2.5 data'!$A$306:$E$571,4,FALSE)</f>
        <v>43830</v>
      </c>
      <c r="T28" s="167">
        <f>VLOOKUP(M28,'2.5 data'!$A$306:$E$571,5,FALSE)</f>
        <v>28630</v>
      </c>
      <c r="U28" s="279" t="e">
        <f t="shared" si="5"/>
        <v>#VALUE!</v>
      </c>
      <c r="V28" s="268" t="e">
        <f t="shared" si="0"/>
        <v>#VALUE!</v>
      </c>
      <c r="W28" s="268">
        <f t="shared" si="1"/>
        <v>1.8591181736794986</v>
      </c>
      <c r="X28" s="268">
        <f t="shared" si="2"/>
        <v>338.93464637421664</v>
      </c>
      <c r="Y28" s="268">
        <f t="shared" si="3"/>
        <v>333.53178155774395</v>
      </c>
      <c r="Z28" s="280">
        <f t="shared" si="4"/>
        <v>217.86481647269471</v>
      </c>
    </row>
    <row r="29" spans="1:26" ht="15.75" thickBot="1" x14ac:dyDescent="0.3">
      <c r="A29" s="12" t="s">
        <v>28</v>
      </c>
      <c r="B29" s="12" t="s">
        <v>29</v>
      </c>
      <c r="C29" s="19"/>
      <c r="D29" s="19"/>
      <c r="E29" s="19"/>
      <c r="G29" s="12" t="s">
        <v>28</v>
      </c>
      <c r="H29" s="12" t="s">
        <v>29</v>
      </c>
      <c r="I29" s="19"/>
      <c r="J29" s="19"/>
      <c r="K29" s="19"/>
      <c r="M29" s="144" t="s">
        <v>3426</v>
      </c>
      <c r="N29" s="262">
        <f>'2.5 Support data'!F25</f>
        <v>0.35201456502810102</v>
      </c>
      <c r="O29" s="272" t="str">
        <f>VLOOKUP(M29,'2.5 data'!$A$12:$G$290,4,FALSE)</f>
        <v>n/a</v>
      </c>
      <c r="P29" s="49" t="str">
        <f>VLOOKUP(M29,'2.5 data'!$A$12:$G$290,5,FALSE)</f>
        <v>n/a</v>
      </c>
      <c r="Q29" s="49">
        <f>VLOOKUP(M29,'2.5 data'!$A$12:$G$290,6,FALSE)</f>
        <v>2440.21</v>
      </c>
      <c r="R29" s="49">
        <f>VLOOKUP(M29,'2.5 data'!$A$306:$E$571,3,FALSE)</f>
        <v>131250</v>
      </c>
      <c r="S29" s="49">
        <f>VLOOKUP(M29,'2.5 data'!$A$306:$E$571,4,FALSE)</f>
        <v>111810</v>
      </c>
      <c r="T29" s="167">
        <f>VLOOKUP(M29,'2.5 data'!$A$306:$E$571,5,FALSE)</f>
        <v>142610</v>
      </c>
      <c r="U29" s="279" t="e">
        <f t="shared" si="5"/>
        <v>#VALUE!</v>
      </c>
      <c r="V29" s="268" t="e">
        <f t="shared" si="0"/>
        <v>#VALUE!</v>
      </c>
      <c r="W29" s="268">
        <f t="shared" si="1"/>
        <v>858.98946172722242</v>
      </c>
      <c r="X29" s="268">
        <f t="shared" si="2"/>
        <v>46201.911659938261</v>
      </c>
      <c r="Y29" s="268">
        <f t="shared" si="3"/>
        <v>39358.748515791973</v>
      </c>
      <c r="Z29" s="280">
        <f t="shared" si="4"/>
        <v>50200.797118657487</v>
      </c>
    </row>
    <row r="30" spans="1:26" ht="15.75" thickBot="1" x14ac:dyDescent="0.3">
      <c r="A30" s="12" t="s">
        <v>30</v>
      </c>
      <c r="B30" s="12" t="s">
        <v>31</v>
      </c>
      <c r="C30" s="19"/>
      <c r="D30" s="19"/>
      <c r="E30" s="19"/>
      <c r="G30" s="12" t="s">
        <v>30</v>
      </c>
      <c r="H30" s="12" t="s">
        <v>31</v>
      </c>
      <c r="I30" s="19"/>
      <c r="J30" s="19"/>
      <c r="K30" s="19"/>
      <c r="M30" s="144" t="s">
        <v>3422</v>
      </c>
      <c r="N30" s="262">
        <f>'2.5 Support data'!F26</f>
        <v>0.45309496347558625</v>
      </c>
      <c r="O30" s="272" t="str">
        <f>VLOOKUP(M30,'2.5 data'!$A$12:$G$290,4,FALSE)</f>
        <v>n/a</v>
      </c>
      <c r="P30" s="49" t="str">
        <f>VLOOKUP(M30,'2.5 data'!$A$12:$G$290,5,FALSE)</f>
        <v>n/a</v>
      </c>
      <c r="Q30" s="49">
        <f>VLOOKUP(M30,'2.5 data'!$A$12:$G$290,6,FALSE)</f>
        <v>1925.91</v>
      </c>
      <c r="R30" s="49">
        <f>VLOOKUP(M30,'2.5 data'!$A$306:$E$571,3,FALSE)</f>
        <v>239820</v>
      </c>
      <c r="S30" s="49">
        <f>VLOOKUP(M30,'2.5 data'!$A$306:$E$571,4,FALSE)</f>
        <v>233070</v>
      </c>
      <c r="T30" s="167">
        <f>VLOOKUP(M30,'2.5 data'!$A$306:$E$571,5,FALSE)</f>
        <v>280760</v>
      </c>
      <c r="U30" s="279" t="e">
        <f t="shared" si="5"/>
        <v>#VALUE!</v>
      </c>
      <c r="V30" s="268" t="e">
        <f t="shared" si="0"/>
        <v>#VALUE!</v>
      </c>
      <c r="W30" s="268">
        <f t="shared" si="1"/>
        <v>872.62012110726641</v>
      </c>
      <c r="X30" s="268">
        <f t="shared" si="2"/>
        <v>108661.2341407151</v>
      </c>
      <c r="Y30" s="268">
        <f t="shared" si="3"/>
        <v>105602.84313725489</v>
      </c>
      <c r="Z30" s="280">
        <f t="shared" si="4"/>
        <v>127210.94194540559</v>
      </c>
    </row>
    <row r="31" spans="1:26" ht="15.75" thickBot="1" x14ac:dyDescent="0.3">
      <c r="A31" s="12" t="s">
        <v>34</v>
      </c>
      <c r="B31" s="12" t="s">
        <v>35</v>
      </c>
      <c r="C31" s="8"/>
      <c r="D31" s="8"/>
      <c r="E31" s="8"/>
      <c r="G31" s="12" t="s">
        <v>34</v>
      </c>
      <c r="H31" s="12" t="s">
        <v>35</v>
      </c>
      <c r="I31" s="18"/>
      <c r="J31" s="18"/>
      <c r="K31" s="18"/>
      <c r="M31" s="144" t="s">
        <v>3418</v>
      </c>
      <c r="N31" s="262">
        <f>'2.5 Support data'!F27</f>
        <v>0.53719298245614033</v>
      </c>
      <c r="O31" s="272" t="str">
        <f>VLOOKUP(M31,'2.5 data'!$A$12:$G$290,4,FALSE)</f>
        <v>n/a</v>
      </c>
      <c r="P31" s="49" t="str">
        <f>VLOOKUP(M31,'2.5 data'!$A$12:$G$290,5,FALSE)</f>
        <v>n/a</v>
      </c>
      <c r="Q31" s="49">
        <f>VLOOKUP(M31,'2.5 data'!$A$12:$G$290,6,FALSE)</f>
        <v>55.47</v>
      </c>
      <c r="R31" s="49">
        <f>VLOOKUP(M31,'2.5 data'!$A$306:$E$571,3,FALSE)</f>
        <v>25330</v>
      </c>
      <c r="S31" s="49">
        <f>VLOOKUP(M31,'2.5 data'!$A$306:$E$571,4,FALSE)</f>
        <v>23720</v>
      </c>
      <c r="T31" s="167">
        <f>VLOOKUP(M31,'2.5 data'!$A$306:$E$571,5,FALSE)</f>
        <v>24620</v>
      </c>
      <c r="U31" s="279" t="e">
        <f t="shared" si="5"/>
        <v>#VALUE!</v>
      </c>
      <c r="V31" s="268" t="e">
        <f t="shared" si="0"/>
        <v>#VALUE!</v>
      </c>
      <c r="W31" s="268">
        <f t="shared" si="1"/>
        <v>29.798094736842103</v>
      </c>
      <c r="X31" s="268">
        <f t="shared" si="2"/>
        <v>13607.098245614035</v>
      </c>
      <c r="Y31" s="268">
        <f t="shared" si="3"/>
        <v>12742.21754385965</v>
      </c>
      <c r="Z31" s="280">
        <f t="shared" si="4"/>
        <v>13225.691228070174</v>
      </c>
    </row>
    <row r="32" spans="1:26" ht="15.75" thickBot="1" x14ac:dyDescent="0.3">
      <c r="A32" s="12" t="s">
        <v>36</v>
      </c>
      <c r="B32" s="12" t="s">
        <v>37</v>
      </c>
      <c r="C32" s="8"/>
      <c r="D32" s="19"/>
      <c r="E32" s="8"/>
      <c r="G32" s="12" t="s">
        <v>36</v>
      </c>
      <c r="H32" s="12" t="s">
        <v>37</v>
      </c>
      <c r="I32" s="18"/>
      <c r="J32" s="19"/>
      <c r="K32" s="18"/>
      <c r="M32" s="144" t="s">
        <v>3414</v>
      </c>
      <c r="N32" s="262">
        <f>'2.5 Support data'!F28</f>
        <v>0.27268050782937925</v>
      </c>
      <c r="O32" s="272" t="str">
        <f>VLOOKUP(M32,'2.5 data'!$A$12:$G$290,4,FALSE)</f>
        <v>n/a</v>
      </c>
      <c r="P32" s="49" t="str">
        <f>VLOOKUP(M32,'2.5 data'!$A$12:$G$290,5,FALSE)</f>
        <v>n/a</v>
      </c>
      <c r="Q32" s="49">
        <f>VLOOKUP(M32,'2.5 data'!$A$12:$G$290,6,FALSE)</f>
        <v>7162.11</v>
      </c>
      <c r="R32" s="49">
        <f>VLOOKUP(M32,'2.5 data'!$A$306:$E$571,3,FALSE)</f>
        <v>532310</v>
      </c>
      <c r="S32" s="49">
        <f>VLOOKUP(M32,'2.5 data'!$A$306:$E$571,4,FALSE)</f>
        <v>517200</v>
      </c>
      <c r="T32" s="167">
        <f>VLOOKUP(M32,'2.5 data'!$A$306:$E$571,5,FALSE)</f>
        <v>619150</v>
      </c>
      <c r="U32" s="279" t="e">
        <f t="shared" si="5"/>
        <v>#VALUE!</v>
      </c>
      <c r="V32" s="268" t="e">
        <f t="shared" si="0"/>
        <v>#VALUE!</v>
      </c>
      <c r="W32" s="268">
        <f t="shared" si="1"/>
        <v>1952.9677919298754</v>
      </c>
      <c r="X32" s="268">
        <f t="shared" si="2"/>
        <v>145150.56112265686</v>
      </c>
      <c r="Y32" s="268">
        <f t="shared" si="3"/>
        <v>141030.35864935495</v>
      </c>
      <c r="Z32" s="280">
        <f t="shared" si="4"/>
        <v>168830.13642256017</v>
      </c>
    </row>
    <row r="33" spans="1:26" ht="15.75" thickBot="1" x14ac:dyDescent="0.3">
      <c r="A33" s="12" t="s">
        <v>38</v>
      </c>
      <c r="B33" s="12" t="s">
        <v>39</v>
      </c>
      <c r="C33" s="8"/>
      <c r="D33" s="8"/>
      <c r="E33" s="8"/>
      <c r="G33" s="12" t="s">
        <v>38</v>
      </c>
      <c r="H33" s="12" t="s">
        <v>39</v>
      </c>
      <c r="I33" s="18"/>
      <c r="J33" s="18"/>
      <c r="K33" s="18"/>
      <c r="M33" s="144" t="s">
        <v>3410</v>
      </c>
      <c r="N33" s="262">
        <f>'2.5 Support data'!F29</f>
        <v>0.70898407298592847</v>
      </c>
      <c r="O33" s="272" t="str">
        <f>VLOOKUP(M33,'2.5 data'!$A$12:$G$290,4,FALSE)</f>
        <v>n/a</v>
      </c>
      <c r="P33" s="49" t="str">
        <f>VLOOKUP(M33,'2.5 data'!$A$12:$G$290,5,FALSE)</f>
        <v>n/a</v>
      </c>
      <c r="Q33" s="49">
        <f>VLOOKUP(M33,'2.5 data'!$A$12:$G$290,6,FALSE)</f>
        <v>1209.04</v>
      </c>
      <c r="R33" s="49">
        <f>VLOOKUP(M33,'2.5 data'!$A$306:$E$571,3,FALSE)</f>
        <v>74630</v>
      </c>
      <c r="S33" s="49">
        <f>VLOOKUP(M33,'2.5 data'!$A$306:$E$571,4,FALSE)</f>
        <v>77260</v>
      </c>
      <c r="T33" s="167">
        <f>VLOOKUP(M33,'2.5 data'!$A$306:$E$571,5,FALSE)</f>
        <v>66660</v>
      </c>
      <c r="U33" s="279" t="e">
        <f t="shared" si="5"/>
        <v>#VALUE!</v>
      </c>
      <c r="V33" s="268" t="e">
        <f t="shared" si="0"/>
        <v>#VALUE!</v>
      </c>
      <c r="W33" s="268">
        <f>Q33*$N33</f>
        <v>857.1901036029069</v>
      </c>
      <c r="X33" s="268">
        <f>R33*$N33</f>
        <v>52911.481366939843</v>
      </c>
      <c r="Y33" s="268">
        <f t="shared" si="3"/>
        <v>54776.109478892831</v>
      </c>
      <c r="Z33" s="280">
        <f t="shared" si="4"/>
        <v>47260.878305241989</v>
      </c>
    </row>
    <row r="34" spans="1:26" ht="15.75" thickBot="1" x14ac:dyDescent="0.3">
      <c r="A34" s="12" t="s">
        <v>42</v>
      </c>
      <c r="B34" s="12" t="s">
        <v>43</v>
      </c>
      <c r="C34" s="8"/>
      <c r="D34" s="8"/>
      <c r="E34" s="19"/>
      <c r="G34" s="12" t="s">
        <v>42</v>
      </c>
      <c r="H34" s="12" t="s">
        <v>43</v>
      </c>
      <c r="I34" s="18"/>
      <c r="J34" s="18"/>
      <c r="K34" s="19"/>
      <c r="M34" s="144" t="s">
        <v>3382</v>
      </c>
      <c r="N34" s="262">
        <f>'2.5 Support data'!F30</f>
        <v>1.7646410058453733E-2</v>
      </c>
      <c r="O34" s="272">
        <f>VLOOKUP(M34,'2.5 data'!$A$12:$G$290,4,FALSE)</f>
        <v>588.67999999999995</v>
      </c>
      <c r="P34" s="49">
        <f>VLOOKUP(M34,'2.5 data'!$A$12:$G$290,5,FALSE)</f>
        <v>409.22</v>
      </c>
      <c r="Q34" s="49">
        <f>VLOOKUP(M34,'2.5 data'!$A$12:$G$290,6,FALSE)</f>
        <v>696.51</v>
      </c>
      <c r="R34" s="49">
        <f>VLOOKUP(M34,'2.5 data'!$A$306:$E$571,3,FALSE)</f>
        <v>24400</v>
      </c>
      <c r="S34" s="49">
        <f>VLOOKUP(M34,'2.5 data'!$A$306:$E$571,4,FALSE)</f>
        <v>22530</v>
      </c>
      <c r="T34" s="167">
        <f>VLOOKUP(M34,'2.5 data'!$A$306:$E$571,5,FALSE)</f>
        <v>22850</v>
      </c>
      <c r="U34" s="279">
        <f t="shared" si="5"/>
        <v>10.388088673210543</v>
      </c>
      <c r="V34" s="268">
        <f t="shared" si="0"/>
        <v>7.2212639241204366</v>
      </c>
      <c r="W34" s="268">
        <f t="shared" si="1"/>
        <v>12.290901069813609</v>
      </c>
      <c r="X34" s="268">
        <f t="shared" si="2"/>
        <v>430.57240542627108</v>
      </c>
      <c r="Y34" s="268">
        <f t="shared" si="3"/>
        <v>397.57361861696262</v>
      </c>
      <c r="Z34" s="280">
        <f t="shared" si="4"/>
        <v>403.22046983566781</v>
      </c>
    </row>
    <row r="35" spans="1:26" ht="15.75" thickBot="1" x14ac:dyDescent="0.3">
      <c r="A35" s="12" t="s">
        <v>46</v>
      </c>
      <c r="B35" s="12" t="s">
        <v>47</v>
      </c>
      <c r="C35" s="8"/>
      <c r="D35" s="8"/>
      <c r="E35" s="8"/>
      <c r="G35" s="12" t="s">
        <v>46</v>
      </c>
      <c r="H35" s="12" t="s">
        <v>47</v>
      </c>
      <c r="I35" s="18"/>
      <c r="J35" s="18"/>
      <c r="K35" s="18"/>
      <c r="M35" s="144" t="s">
        <v>3374</v>
      </c>
      <c r="N35" s="262">
        <f>'2.5 Support data'!F31</f>
        <v>1.2208584973050197E-2</v>
      </c>
      <c r="O35" s="272">
        <f>VLOOKUP(M35,'2.5 data'!$A$12:$G$290,4,FALSE)</f>
        <v>909.06</v>
      </c>
      <c r="P35" s="49">
        <f>VLOOKUP(M35,'2.5 data'!$A$12:$G$290,5,FALSE)</f>
        <v>555.11</v>
      </c>
      <c r="Q35" s="49">
        <f>VLOOKUP(M35,'2.5 data'!$A$12:$G$290,6,FALSE)</f>
        <v>816.37</v>
      </c>
      <c r="R35" s="49">
        <f>VLOOKUP(M35,'2.5 data'!$A$306:$E$571,3,FALSE)</f>
        <v>49610</v>
      </c>
      <c r="S35" s="49">
        <f>VLOOKUP(M35,'2.5 data'!$A$306:$E$571,4,FALSE)</f>
        <v>46380</v>
      </c>
      <c r="T35" s="167">
        <f>VLOOKUP(M35,'2.5 data'!$A$306:$E$571,5,FALSE)</f>
        <v>44850</v>
      </c>
      <c r="U35" s="279">
        <f t="shared" si="5"/>
        <v>11.098336255601012</v>
      </c>
      <c r="V35" s="268">
        <f t="shared" si="0"/>
        <v>6.7771076043898955</v>
      </c>
      <c r="W35" s="268">
        <f t="shared" si="1"/>
        <v>9.966722514448989</v>
      </c>
      <c r="X35" s="268">
        <f t="shared" si="2"/>
        <v>605.6679005130203</v>
      </c>
      <c r="Y35" s="268">
        <f t="shared" si="3"/>
        <v>566.2341710500682</v>
      </c>
      <c r="Z35" s="280">
        <f t="shared" si="4"/>
        <v>547.55503604130138</v>
      </c>
    </row>
    <row r="36" spans="1:26" ht="15.75" thickBot="1" x14ac:dyDescent="0.3">
      <c r="A36" s="12" t="s">
        <v>48</v>
      </c>
      <c r="B36" s="12" t="s">
        <v>49</v>
      </c>
      <c r="C36" s="8"/>
      <c r="D36" s="8"/>
      <c r="E36" s="8"/>
      <c r="G36" s="12" t="s">
        <v>48</v>
      </c>
      <c r="H36" s="12" t="s">
        <v>49</v>
      </c>
      <c r="I36" s="18"/>
      <c r="J36" s="18"/>
      <c r="K36" s="18"/>
      <c r="M36" s="144" t="s">
        <v>3351</v>
      </c>
      <c r="N36" s="262">
        <f>'2.5 Support data'!F32</f>
        <v>4.541935483870968E-2</v>
      </c>
      <c r="O36" s="272">
        <f>VLOOKUP(M36,'2.5 data'!$A$12:$G$290,4,FALSE)</f>
        <v>2215.23</v>
      </c>
      <c r="P36" s="49">
        <f>VLOOKUP(M36,'2.5 data'!$A$12:$G$290,5,FALSE)</f>
        <v>1902.6</v>
      </c>
      <c r="Q36" s="49">
        <f>VLOOKUP(M36,'2.5 data'!$A$12:$G$290,6,FALSE)</f>
        <v>2035.56</v>
      </c>
      <c r="R36" s="49">
        <f>VLOOKUP(M36,'2.5 data'!$A$306:$E$571,3,FALSE)</f>
        <v>89850</v>
      </c>
      <c r="S36" s="49">
        <f>VLOOKUP(M36,'2.5 data'!$A$306:$E$571,4,FALSE)</f>
        <v>82060</v>
      </c>
      <c r="T36" s="167">
        <f>VLOOKUP(M36,'2.5 data'!$A$306:$E$571,5,FALSE)</f>
        <v>73490</v>
      </c>
      <c r="U36" s="279">
        <f t="shared" si="5"/>
        <v>100.61431741935485</v>
      </c>
      <c r="V36" s="268">
        <f t="shared" si="0"/>
        <v>86.414864516129029</v>
      </c>
      <c r="W36" s="268">
        <f t="shared" si="1"/>
        <v>92.453821935483873</v>
      </c>
      <c r="X36" s="268">
        <f t="shared" si="2"/>
        <v>4080.9290322580646</v>
      </c>
      <c r="Y36" s="268">
        <f t="shared" si="3"/>
        <v>3727.1122580645165</v>
      </c>
      <c r="Z36" s="280">
        <f t="shared" si="4"/>
        <v>3337.8683870967743</v>
      </c>
    </row>
    <row r="37" spans="1:26" ht="15.75" thickBot="1" x14ac:dyDescent="0.3">
      <c r="A37" s="12" t="s">
        <v>50</v>
      </c>
      <c r="B37" s="12" t="s">
        <v>51</v>
      </c>
      <c r="C37" s="19"/>
      <c r="D37" s="19"/>
      <c r="E37" s="19"/>
      <c r="G37" s="12" t="s">
        <v>50</v>
      </c>
      <c r="H37" s="12" t="s">
        <v>51</v>
      </c>
      <c r="I37" s="18"/>
      <c r="J37" s="18"/>
      <c r="K37" s="18"/>
      <c r="M37" s="144" t="s">
        <v>3347</v>
      </c>
      <c r="N37" s="262">
        <f>'2.5 Support data'!F33</f>
        <v>1.4208297281296961E-2</v>
      </c>
      <c r="O37" s="272">
        <f>VLOOKUP(M37,'2.5 data'!$A$12:$G$290,4,FALSE)</f>
        <v>1822.13</v>
      </c>
      <c r="P37" s="49">
        <f>VLOOKUP(M37,'2.5 data'!$A$12:$G$290,5,FALSE)</f>
        <v>1431.42</v>
      </c>
      <c r="Q37" s="49">
        <f>VLOOKUP(M37,'2.5 data'!$A$12:$G$290,6,FALSE)</f>
        <v>1784.84</v>
      </c>
      <c r="R37" s="49">
        <f>VLOOKUP(M37,'2.5 data'!$A$306:$E$571,3,FALSE)</f>
        <v>81520</v>
      </c>
      <c r="S37" s="49">
        <f>VLOOKUP(M37,'2.5 data'!$A$306:$E$571,4,FALSE)</f>
        <v>75710</v>
      </c>
      <c r="T37" s="167">
        <f>VLOOKUP(M37,'2.5 data'!$A$306:$E$571,5,FALSE)</f>
        <v>68100</v>
      </c>
      <c r="U37" s="279">
        <f t="shared" si="5"/>
        <v>25.889364725169635</v>
      </c>
      <c r="V37" s="268">
        <f t="shared" si="0"/>
        <v>20.338040894394098</v>
      </c>
      <c r="W37" s="268">
        <f t="shared" si="1"/>
        <v>25.359537319550068</v>
      </c>
      <c r="X37" s="268">
        <f t="shared" si="2"/>
        <v>1158.2603943713284</v>
      </c>
      <c r="Y37" s="268">
        <f t="shared" si="3"/>
        <v>1075.7101871669929</v>
      </c>
      <c r="Z37" s="280">
        <f t="shared" si="4"/>
        <v>967.58504485632307</v>
      </c>
    </row>
    <row r="38" spans="1:26" ht="15.75" thickBot="1" x14ac:dyDescent="0.3">
      <c r="A38" s="12" t="s">
        <v>54</v>
      </c>
      <c r="B38" s="12" t="s">
        <v>55</v>
      </c>
      <c r="C38" s="19"/>
      <c r="D38" s="19"/>
      <c r="E38" s="19"/>
      <c r="G38" s="12" t="s">
        <v>54</v>
      </c>
      <c r="H38" s="12" t="s">
        <v>55</v>
      </c>
      <c r="I38" s="19"/>
      <c r="J38" s="19"/>
      <c r="K38" s="19"/>
      <c r="M38" s="144" t="s">
        <v>3343</v>
      </c>
      <c r="N38" s="262">
        <f>'2.5 Support data'!F34</f>
        <v>4.6445588872310734E-2</v>
      </c>
      <c r="O38" s="272">
        <f>VLOOKUP(M38,'2.5 data'!$A$12:$G$290,4,FALSE)</f>
        <v>1242.3</v>
      </c>
      <c r="P38" s="49">
        <f>VLOOKUP(M38,'2.5 data'!$A$12:$G$290,5,FALSE)</f>
        <v>1225.9000000000001</v>
      </c>
      <c r="Q38" s="49">
        <f>VLOOKUP(M38,'2.5 data'!$A$12:$G$290,6,FALSE)</f>
        <v>1672.19</v>
      </c>
      <c r="R38" s="49">
        <f>VLOOKUP(M38,'2.5 data'!$A$306:$E$571,3,FALSE)</f>
        <v>55570</v>
      </c>
      <c r="S38" s="49">
        <f>VLOOKUP(M38,'2.5 data'!$A$306:$E$571,4,FALSE)</f>
        <v>52190</v>
      </c>
      <c r="T38" s="167">
        <f>VLOOKUP(M38,'2.5 data'!$A$306:$E$571,5,FALSE)</f>
        <v>47560</v>
      </c>
      <c r="U38" s="279">
        <f t="shared" si="5"/>
        <v>57.699355056071624</v>
      </c>
      <c r="V38" s="268">
        <f t="shared" si="0"/>
        <v>56.93764739856573</v>
      </c>
      <c r="W38" s="268">
        <f t="shared" si="1"/>
        <v>77.665849256389293</v>
      </c>
      <c r="X38" s="268">
        <f t="shared" si="2"/>
        <v>2580.9813736343076</v>
      </c>
      <c r="Y38" s="268">
        <f t="shared" si="3"/>
        <v>2423.9952832458971</v>
      </c>
      <c r="Z38" s="280">
        <f t="shared" si="4"/>
        <v>2208.9522067670987</v>
      </c>
    </row>
    <row r="39" spans="1:26" ht="15.75" thickBot="1" x14ac:dyDescent="0.3">
      <c r="A39" s="12" t="s">
        <v>60</v>
      </c>
      <c r="B39" s="12" t="s">
        <v>61</v>
      </c>
      <c r="C39" s="8"/>
      <c r="D39" s="8"/>
      <c r="E39" s="8"/>
      <c r="G39" s="12" t="s">
        <v>60</v>
      </c>
      <c r="H39" s="12" t="s">
        <v>61</v>
      </c>
      <c r="I39" s="18"/>
      <c r="J39" s="18"/>
      <c r="K39" s="18"/>
      <c r="M39" s="144" t="s">
        <v>3339</v>
      </c>
      <c r="N39" s="262">
        <f>'2.5 Support data'!F35</f>
        <v>1.223194636368289E-2</v>
      </c>
      <c r="O39" s="272">
        <f>VLOOKUP(M39,'2.5 data'!$A$12:$G$290,4,FALSE)</f>
        <v>1902.83</v>
      </c>
      <c r="P39" s="49">
        <f>VLOOKUP(M39,'2.5 data'!$A$12:$G$290,5,FALSE)</f>
        <v>1989.34</v>
      </c>
      <c r="Q39" s="49">
        <f>VLOOKUP(M39,'2.5 data'!$A$12:$G$290,6,FALSE)</f>
        <v>2186.87</v>
      </c>
      <c r="R39" s="49">
        <f>VLOOKUP(M39,'2.5 data'!$A$306:$E$571,3,FALSE)</f>
        <v>104260</v>
      </c>
      <c r="S39" s="49">
        <f>VLOOKUP(M39,'2.5 data'!$A$306:$E$571,4,FALSE)</f>
        <v>98470</v>
      </c>
      <c r="T39" s="167">
        <f>VLOOKUP(M39,'2.5 data'!$A$306:$E$571,5,FALSE)</f>
        <v>92760</v>
      </c>
      <c r="U39" s="279">
        <f t="shared" si="5"/>
        <v>23.275314499206711</v>
      </c>
      <c r="V39" s="268">
        <f t="shared" si="0"/>
        <v>24.333500179128919</v>
      </c>
      <c r="W39" s="268">
        <f t="shared" si="1"/>
        <v>26.749676544347199</v>
      </c>
      <c r="X39" s="268">
        <f t="shared" si="2"/>
        <v>1275.302727877578</v>
      </c>
      <c r="Y39" s="268">
        <f t="shared" si="3"/>
        <v>1204.4797584318542</v>
      </c>
      <c r="Z39" s="280">
        <f t="shared" si="4"/>
        <v>1134.6353446952248</v>
      </c>
    </row>
    <row r="40" spans="1:26" ht="15.75" thickBot="1" x14ac:dyDescent="0.3">
      <c r="A40" s="12" t="s">
        <v>64</v>
      </c>
      <c r="B40" s="12" t="s">
        <v>65</v>
      </c>
      <c r="C40" s="8"/>
      <c r="D40" s="19"/>
      <c r="E40" s="8"/>
      <c r="G40" s="12" t="s">
        <v>64</v>
      </c>
      <c r="H40" s="12" t="s">
        <v>65</v>
      </c>
      <c r="I40" s="18"/>
      <c r="J40" s="18"/>
      <c r="K40" s="18"/>
      <c r="M40" s="144" t="s">
        <v>3319</v>
      </c>
      <c r="N40" s="262">
        <f>'2.5 Support data'!F36</f>
        <v>8.124939184586942E-2</v>
      </c>
      <c r="O40" s="272">
        <f>VLOOKUP(M40,'2.5 data'!$A$12:$G$290,4,FALSE)</f>
        <v>1305.78</v>
      </c>
      <c r="P40" s="49">
        <f>VLOOKUP(M40,'2.5 data'!$A$12:$G$290,5,FALSE)</f>
        <v>1158.8599999999999</v>
      </c>
      <c r="Q40" s="49">
        <f>VLOOKUP(M40,'2.5 data'!$A$12:$G$290,6,FALSE)</f>
        <v>1426.81</v>
      </c>
      <c r="R40" s="49">
        <f>VLOOKUP(M40,'2.5 data'!$A$306:$E$571,3,FALSE)</f>
        <v>69910</v>
      </c>
      <c r="S40" s="49">
        <f>VLOOKUP(M40,'2.5 data'!$A$306:$E$571,4,FALSE)</f>
        <v>63410</v>
      </c>
      <c r="T40" s="167">
        <f>VLOOKUP(M40,'2.5 data'!$A$306:$E$571,5,FALSE)</f>
        <v>56420</v>
      </c>
      <c r="U40" s="279">
        <f t="shared" si="5"/>
        <v>106.09383088449937</v>
      </c>
      <c r="V40" s="268">
        <f t="shared" si="0"/>
        <v>94.156670234504233</v>
      </c>
      <c r="W40" s="268">
        <f t="shared" si="1"/>
        <v>115.92744477960494</v>
      </c>
      <c r="X40" s="268">
        <f t="shared" si="2"/>
        <v>5680.1449839447314</v>
      </c>
      <c r="Y40" s="268">
        <f t="shared" si="3"/>
        <v>5152.0239369465799</v>
      </c>
      <c r="Z40" s="280">
        <f t="shared" si="4"/>
        <v>4584.0906879439526</v>
      </c>
    </row>
    <row r="41" spans="1:26" ht="15.75" thickBot="1" x14ac:dyDescent="0.3">
      <c r="A41" s="12" t="s">
        <v>66</v>
      </c>
      <c r="B41" s="12" t="s">
        <v>67</v>
      </c>
      <c r="C41" s="19"/>
      <c r="D41" s="19"/>
      <c r="E41" s="8"/>
      <c r="G41" s="12" t="s">
        <v>66</v>
      </c>
      <c r="H41" s="12" t="s">
        <v>67</v>
      </c>
      <c r="I41" s="19"/>
      <c r="J41" s="19"/>
      <c r="K41" s="18"/>
      <c r="M41" s="144" t="s">
        <v>3315</v>
      </c>
      <c r="N41" s="262">
        <f>'2.5 Support data'!F37</f>
        <v>4.9445409595082188E-2</v>
      </c>
      <c r="O41" s="272">
        <f>VLOOKUP(M41,'2.5 data'!$A$12:$G$290,4,FALSE)</f>
        <v>1712.94</v>
      </c>
      <c r="P41" s="49">
        <f>VLOOKUP(M41,'2.5 data'!$A$12:$G$290,5,FALSE)</f>
        <v>1520.09</v>
      </c>
      <c r="Q41" s="49">
        <f>VLOOKUP(M41,'2.5 data'!$A$12:$G$290,6,FALSE)</f>
        <v>1795.47</v>
      </c>
      <c r="R41" s="49">
        <f>VLOOKUP(M41,'2.5 data'!$A$306:$E$571,3,FALSE)</f>
        <v>48690</v>
      </c>
      <c r="S41" s="49">
        <f>VLOOKUP(M41,'2.5 data'!$A$306:$E$571,4,FALSE)</f>
        <v>44130</v>
      </c>
      <c r="T41" s="167">
        <f>VLOOKUP(M41,'2.5 data'!$A$306:$E$571,5,FALSE)</f>
        <v>45130</v>
      </c>
      <c r="U41" s="279">
        <f t="shared" si="5"/>
        <v>84.697019911800083</v>
      </c>
      <c r="V41" s="268">
        <f t="shared" si="0"/>
        <v>75.161472671388481</v>
      </c>
      <c r="W41" s="268">
        <f t="shared" si="1"/>
        <v>88.777749565682214</v>
      </c>
      <c r="X41" s="268">
        <f t="shared" si="2"/>
        <v>2407.4969931845517</v>
      </c>
      <c r="Y41" s="268">
        <f t="shared" si="3"/>
        <v>2182.0259254309767</v>
      </c>
      <c r="Z41" s="280">
        <f t="shared" si="4"/>
        <v>2231.471335026059</v>
      </c>
    </row>
    <row r="42" spans="1:26" ht="15.75" thickBot="1" x14ac:dyDescent="0.3">
      <c r="A42" s="12" t="s">
        <v>68</v>
      </c>
      <c r="B42" s="12" t="s">
        <v>69</v>
      </c>
      <c r="C42" s="19"/>
      <c r="D42" s="19"/>
      <c r="E42" s="19"/>
      <c r="G42" s="12" t="s">
        <v>68</v>
      </c>
      <c r="H42" s="12" t="s">
        <v>69</v>
      </c>
      <c r="I42" s="19"/>
      <c r="J42" s="19"/>
      <c r="K42" s="19"/>
      <c r="M42" s="144" t="s">
        <v>3311</v>
      </c>
      <c r="N42" s="262">
        <f>'2.5 Support data'!F38</f>
        <v>0.29376854599406527</v>
      </c>
      <c r="O42" s="272">
        <f>VLOOKUP(M42,'2.5 data'!$A$12:$G$290,4,FALSE)</f>
        <v>90.81</v>
      </c>
      <c r="P42" s="49">
        <f>VLOOKUP(M42,'2.5 data'!$A$12:$G$290,5,FALSE)</f>
        <v>93.84</v>
      </c>
      <c r="Q42" s="49">
        <f>VLOOKUP(M42,'2.5 data'!$A$12:$G$290,6,FALSE)</f>
        <v>92.72</v>
      </c>
      <c r="R42" s="49">
        <f>VLOOKUP(M42,'2.5 data'!$A$306:$E$571,3,FALSE)</f>
        <v>4840</v>
      </c>
      <c r="S42" s="49">
        <f>VLOOKUP(M42,'2.5 data'!$A$306:$E$571,4,FALSE)</f>
        <v>4280</v>
      </c>
      <c r="T42" s="167">
        <f>VLOOKUP(M42,'2.5 data'!$A$306:$E$571,5,FALSE)</f>
        <v>4890</v>
      </c>
      <c r="U42" s="279">
        <f t="shared" si="5"/>
        <v>26.677121661721067</v>
      </c>
      <c r="V42" s="268">
        <f t="shared" si="0"/>
        <v>27.567240356083087</v>
      </c>
      <c r="W42" s="268">
        <f t="shared" si="1"/>
        <v>27.23821958456973</v>
      </c>
      <c r="X42" s="268">
        <f t="shared" si="2"/>
        <v>1421.839762611276</v>
      </c>
      <c r="Y42" s="268">
        <f t="shared" si="3"/>
        <v>1257.3293768545993</v>
      </c>
      <c r="Z42" s="280">
        <f t="shared" si="4"/>
        <v>1436.5281899109791</v>
      </c>
    </row>
    <row r="43" spans="1:26" ht="15.75" thickBot="1" x14ac:dyDescent="0.3">
      <c r="A43" s="12" t="s">
        <v>70</v>
      </c>
      <c r="B43" s="12" t="s">
        <v>71</v>
      </c>
      <c r="C43" s="19"/>
      <c r="D43" s="19"/>
      <c r="E43" s="19"/>
      <c r="G43" s="12" t="s">
        <v>70</v>
      </c>
      <c r="H43" s="12" t="s">
        <v>71</v>
      </c>
      <c r="I43" s="19"/>
      <c r="J43" s="19"/>
      <c r="K43" s="19"/>
      <c r="M43" s="144" t="s">
        <v>3226</v>
      </c>
      <c r="N43" s="262">
        <f>'2.5 Support data'!F39</f>
        <v>2.6040368801395462E-2</v>
      </c>
      <c r="O43" s="272">
        <f>VLOOKUP(M43,'2.5 data'!$A$12:$G$290,4,FALSE)</f>
        <v>2099.39</v>
      </c>
      <c r="P43" s="49">
        <f>VLOOKUP(M43,'2.5 data'!$A$12:$G$290,5,FALSE)</f>
        <v>1721.47</v>
      </c>
      <c r="Q43" s="49">
        <f>VLOOKUP(M43,'2.5 data'!$A$12:$G$290,6,FALSE)</f>
        <v>1795.8</v>
      </c>
      <c r="R43" s="49">
        <f>VLOOKUP(M43,'2.5 data'!$A$306:$E$571,3,FALSE)</f>
        <v>442530</v>
      </c>
      <c r="S43" s="49">
        <f>VLOOKUP(M43,'2.5 data'!$A$306:$E$571,4,FALSE)</f>
        <v>441930</v>
      </c>
      <c r="T43" s="167">
        <f>VLOOKUP(M43,'2.5 data'!$A$306:$E$571,5,FALSE)</f>
        <v>559070</v>
      </c>
      <c r="U43" s="279">
        <f t="shared" si="5"/>
        <v>54.668889857961616</v>
      </c>
      <c r="V43" s="268">
        <f t="shared" si="0"/>
        <v>44.827713680538245</v>
      </c>
      <c r="W43" s="268">
        <f t="shared" si="1"/>
        <v>46.763294293545968</v>
      </c>
      <c r="X43" s="268">
        <f t="shared" si="2"/>
        <v>11523.644405681534</v>
      </c>
      <c r="Y43" s="268">
        <f t="shared" si="3"/>
        <v>11508.020184400697</v>
      </c>
      <c r="Z43" s="280">
        <f t="shared" si="4"/>
        <v>14558.38898579616</v>
      </c>
    </row>
    <row r="44" spans="1:26" ht="15.75" thickBot="1" x14ac:dyDescent="0.3">
      <c r="M44" s="144" t="s">
        <v>3216</v>
      </c>
      <c r="N44" s="262">
        <f>'2.5 Support data'!F40</f>
        <v>2.4669483440098134E-2</v>
      </c>
      <c r="O44" s="272">
        <f>VLOOKUP(M44,'2.5 data'!$A$12:$G$290,4,FALSE)</f>
        <v>1103.26</v>
      </c>
      <c r="P44" s="49">
        <f>VLOOKUP(M44,'2.5 data'!$A$12:$G$290,5,FALSE)</f>
        <v>1062.72</v>
      </c>
      <c r="Q44" s="49">
        <f>VLOOKUP(M44,'2.5 data'!$A$12:$G$290,6,FALSE)</f>
        <v>997.29</v>
      </c>
      <c r="R44" s="49">
        <f>VLOOKUP(M44,'2.5 data'!$A$306:$E$571,3,FALSE)</f>
        <v>229480</v>
      </c>
      <c r="S44" s="49">
        <f>VLOOKUP(M44,'2.5 data'!$A$306:$E$571,4,FALSE)</f>
        <v>222880</v>
      </c>
      <c r="T44" s="167">
        <f>VLOOKUP(M44,'2.5 data'!$A$306:$E$571,5,FALSE)</f>
        <v>280110</v>
      </c>
      <c r="U44" s="279">
        <f t="shared" si="5"/>
        <v>27.216854300122666</v>
      </c>
      <c r="V44" s="268">
        <f t="shared" si="0"/>
        <v>26.216753441461091</v>
      </c>
      <c r="W44" s="268">
        <f t="shared" si="1"/>
        <v>24.602629139975466</v>
      </c>
      <c r="X44" s="268">
        <f t="shared" si="2"/>
        <v>5661.1530598337195</v>
      </c>
      <c r="Y44" s="268">
        <f t="shared" si="3"/>
        <v>5498.3344691290722</v>
      </c>
      <c r="Z44" s="280">
        <f t="shared" si="4"/>
        <v>6910.1690064058885</v>
      </c>
    </row>
    <row r="45" spans="1:26" ht="15.75" thickBot="1" x14ac:dyDescent="0.3">
      <c r="M45" s="144" t="s">
        <v>3211</v>
      </c>
      <c r="N45" s="262">
        <f>'2.5 Support data'!F41</f>
        <v>2.1050236103999545E-2</v>
      </c>
      <c r="O45" s="272">
        <f>VLOOKUP(M45,'2.5 data'!$A$12:$G$290,4,FALSE)</f>
        <v>2668.87</v>
      </c>
      <c r="P45" s="49">
        <f>VLOOKUP(M45,'2.5 data'!$A$12:$G$290,5,FALSE)</f>
        <v>2514.66</v>
      </c>
      <c r="Q45" s="49">
        <f>VLOOKUP(M45,'2.5 data'!$A$12:$G$290,6,FALSE)</f>
        <v>2505.81</v>
      </c>
      <c r="R45" s="49">
        <f>VLOOKUP(M45,'2.5 data'!$A$306:$E$571,3,FALSE)</f>
        <v>421890</v>
      </c>
      <c r="S45" s="49">
        <f>VLOOKUP(M45,'2.5 data'!$A$306:$E$571,4,FALSE)</f>
        <v>387290</v>
      </c>
      <c r="T45" s="167">
        <f>VLOOKUP(M45,'2.5 data'!$A$306:$E$571,5,FALSE)</f>
        <v>429770</v>
      </c>
      <c r="U45" s="279">
        <f t="shared" si="5"/>
        <v>56.180343630881261</v>
      </c>
      <c r="V45" s="268">
        <f t="shared" si="0"/>
        <v>52.934186721283496</v>
      </c>
      <c r="W45" s="268">
        <f t="shared" si="1"/>
        <v>52.747892131763102</v>
      </c>
      <c r="X45" s="268">
        <f t="shared" si="2"/>
        <v>8880.8841099163674</v>
      </c>
      <c r="Y45" s="268">
        <f t="shared" si="3"/>
        <v>8152.5459407179842</v>
      </c>
      <c r="Z45" s="280">
        <f t="shared" si="4"/>
        <v>9046.7599704158838</v>
      </c>
    </row>
    <row r="46" spans="1:26" ht="15.75" thickBot="1" x14ac:dyDescent="0.3">
      <c r="A46" s="16" t="s">
        <v>81</v>
      </c>
      <c r="G46" s="16" t="s">
        <v>81</v>
      </c>
      <c r="M46" s="144" t="s">
        <v>3206</v>
      </c>
      <c r="N46" s="262">
        <f>'2.5 Support data'!F42</f>
        <v>5.7366861076584758E-2</v>
      </c>
      <c r="O46" s="272">
        <f>VLOOKUP(M46,'2.5 data'!$A$12:$G$290,4,FALSE)</f>
        <v>883.81</v>
      </c>
      <c r="P46" s="49">
        <f>VLOOKUP(M46,'2.5 data'!$A$12:$G$290,5,FALSE)</f>
        <v>845.04</v>
      </c>
      <c r="Q46" s="49">
        <f>VLOOKUP(M46,'2.5 data'!$A$12:$G$290,6,FALSE)</f>
        <v>779.82</v>
      </c>
      <c r="R46" s="49">
        <f>VLOOKUP(M46,'2.5 data'!$A$306:$E$571,3,FALSE)</f>
        <v>119650</v>
      </c>
      <c r="S46" s="49">
        <f>VLOOKUP(M46,'2.5 data'!$A$306:$E$571,4,FALSE)</f>
        <v>121650</v>
      </c>
      <c r="T46" s="167">
        <f>VLOOKUP(M46,'2.5 data'!$A$306:$E$571,5,FALSE)</f>
        <v>120490</v>
      </c>
      <c r="U46" s="279">
        <f t="shared" si="5"/>
        <v>50.70140548809637</v>
      </c>
      <c r="V46" s="268">
        <f t="shared" si="0"/>
        <v>48.47729228415718</v>
      </c>
      <c r="W46" s="268">
        <f t="shared" si="1"/>
        <v>44.735825604742331</v>
      </c>
      <c r="X46" s="268">
        <f t="shared" si="2"/>
        <v>6863.9449278133661</v>
      </c>
      <c r="Y46" s="268">
        <f t="shared" si="3"/>
        <v>6978.6786499665359</v>
      </c>
      <c r="Z46" s="280">
        <f t="shared" si="4"/>
        <v>6912.1330911176974</v>
      </c>
    </row>
    <row r="47" spans="1:26" ht="15.75" thickBot="1" x14ac:dyDescent="0.3">
      <c r="A47" s="12" t="s">
        <v>20</v>
      </c>
      <c r="B47" s="12" t="s">
        <v>21</v>
      </c>
      <c r="C47" s="19"/>
      <c r="D47" s="19"/>
      <c r="E47" s="19"/>
      <c r="G47" s="12" t="s">
        <v>20</v>
      </c>
      <c r="H47" s="12" t="s">
        <v>21</v>
      </c>
      <c r="I47" s="19"/>
      <c r="J47" s="19"/>
      <c r="K47" s="19"/>
      <c r="M47" s="144" t="s">
        <v>3275</v>
      </c>
      <c r="N47" s="262">
        <f>'2.5 Support data'!F43</f>
        <v>0.15008109913176226</v>
      </c>
      <c r="O47" s="272">
        <f>VLOOKUP(M47,'2.5 data'!$A$12:$G$290,4,FALSE)</f>
        <v>2223.2199999999998</v>
      </c>
      <c r="P47" s="49">
        <f>VLOOKUP(M47,'2.5 data'!$A$12:$G$290,5,FALSE)</f>
        <v>2033.43</v>
      </c>
      <c r="Q47" s="49">
        <f>VLOOKUP(M47,'2.5 data'!$A$12:$G$290,6,FALSE)</f>
        <v>2067.9899999999998</v>
      </c>
      <c r="R47" s="49" t="str">
        <f>VLOOKUP(M47,'2.5 data'!$A$306:$E$571,3,FALSE)</f>
        <v>n/a</v>
      </c>
      <c r="S47" s="49">
        <f>VLOOKUP(M47,'2.5 data'!$A$306:$E$571,4,FALSE)</f>
        <v>272370</v>
      </c>
      <c r="T47" s="167">
        <f>VLOOKUP(M47,'2.5 data'!$A$306:$E$571,5,FALSE)</f>
        <v>255890</v>
      </c>
      <c r="U47" s="279">
        <f t="shared" si="5"/>
        <v>333.66330121171649</v>
      </c>
      <c r="V47" s="268">
        <f t="shared" si="0"/>
        <v>305.17940940749935</v>
      </c>
      <c r="W47" s="268">
        <f t="shared" si="1"/>
        <v>310.36621219349303</v>
      </c>
      <c r="X47" s="268" t="e">
        <f t="shared" si="2"/>
        <v>#VALUE!</v>
      </c>
      <c r="Y47" s="268">
        <f t="shared" si="3"/>
        <v>40877.588970518089</v>
      </c>
      <c r="Z47" s="280">
        <f t="shared" si="4"/>
        <v>38404.252456826645</v>
      </c>
    </row>
    <row r="48" spans="1:26" ht="15.75" thickBot="1" x14ac:dyDescent="0.3">
      <c r="A48" s="12" t="s">
        <v>40</v>
      </c>
      <c r="B48" s="12" t="s">
        <v>41</v>
      </c>
      <c r="C48" s="19"/>
      <c r="D48" s="19"/>
      <c r="E48" s="19"/>
      <c r="G48" s="12" t="s">
        <v>40</v>
      </c>
      <c r="H48" s="12" t="s">
        <v>41</v>
      </c>
      <c r="I48" s="19"/>
      <c r="J48" s="19"/>
      <c r="K48" s="19"/>
      <c r="M48" s="144" t="s">
        <v>3271</v>
      </c>
      <c r="N48" s="262">
        <f>'2.5 Support data'!F44</f>
        <v>1.3012361743656475E-3</v>
      </c>
      <c r="O48" s="272">
        <f>VLOOKUP(M48,'2.5 data'!$A$12:$G$290,4,FALSE)</f>
        <v>376.48</v>
      </c>
      <c r="P48" s="49">
        <f>VLOOKUP(M48,'2.5 data'!$A$12:$G$290,5,FALSE)</f>
        <v>294.97000000000003</v>
      </c>
      <c r="Q48" s="49">
        <f>VLOOKUP(M48,'2.5 data'!$A$12:$G$290,6,FALSE)</f>
        <v>309.56</v>
      </c>
      <c r="R48" s="49" t="str">
        <f>VLOOKUP(M48,'2.5 data'!$A$306:$E$571,3,FALSE)</f>
        <v>n/a</v>
      </c>
      <c r="S48" s="49">
        <f>VLOOKUP(M48,'2.5 data'!$A$306:$E$571,4,FALSE)</f>
        <v>54520</v>
      </c>
      <c r="T48" s="167">
        <f>VLOOKUP(M48,'2.5 data'!$A$306:$E$571,5,FALSE)</f>
        <v>48140</v>
      </c>
      <c r="U48" s="279">
        <f t="shared" si="5"/>
        <v>0.48988939492517897</v>
      </c>
      <c r="V48" s="268">
        <f t="shared" si="0"/>
        <v>0.38382563435263506</v>
      </c>
      <c r="W48" s="268">
        <f t="shared" si="1"/>
        <v>0.40281067013662986</v>
      </c>
      <c r="X48" s="268" t="e">
        <f t="shared" si="2"/>
        <v>#VALUE!</v>
      </c>
      <c r="Y48" s="268">
        <f t="shared" si="3"/>
        <v>70.943396226415103</v>
      </c>
      <c r="Z48" s="280">
        <f t="shared" si="4"/>
        <v>62.64150943396227</v>
      </c>
    </row>
    <row r="49" spans="1:26" ht="15.75" thickBot="1" x14ac:dyDescent="0.3">
      <c r="A49" s="12" t="s">
        <v>44</v>
      </c>
      <c r="B49" s="12" t="s">
        <v>45</v>
      </c>
      <c r="C49" s="19"/>
      <c r="D49" s="19"/>
      <c r="E49" s="19"/>
      <c r="G49" s="12" t="s">
        <v>44</v>
      </c>
      <c r="H49" s="12" t="s">
        <v>45</v>
      </c>
      <c r="I49" s="19"/>
      <c r="J49" s="19"/>
      <c r="K49" s="19"/>
      <c r="M49" s="144" t="s">
        <v>3266</v>
      </c>
      <c r="N49" s="262">
        <f>'2.5 Support data'!F45</f>
        <v>9.8678996036988112E-2</v>
      </c>
      <c r="O49" s="272">
        <f>VLOOKUP(M49,'2.5 data'!$A$12:$G$290,4,FALSE)</f>
        <v>2828.77</v>
      </c>
      <c r="P49" s="49">
        <f>VLOOKUP(M49,'2.5 data'!$A$12:$G$290,5,FALSE)</f>
        <v>2480.91</v>
      </c>
      <c r="Q49" s="49">
        <f>VLOOKUP(M49,'2.5 data'!$A$12:$G$290,6,FALSE)</f>
        <v>2537.0500000000002</v>
      </c>
      <c r="R49" s="49" t="str">
        <f>VLOOKUP(M49,'2.5 data'!$A$306:$E$571,3,FALSE)</f>
        <v>n/a</v>
      </c>
      <c r="S49" s="49">
        <f>VLOOKUP(M49,'2.5 data'!$A$306:$E$571,4,FALSE)</f>
        <v>174540</v>
      </c>
      <c r="T49" s="167">
        <f>VLOOKUP(M49,'2.5 data'!$A$306:$E$571,5,FALSE)</f>
        <v>170660</v>
      </c>
      <c r="U49" s="279">
        <f t="shared" si="5"/>
        <v>279.14018361955084</v>
      </c>
      <c r="V49" s="268">
        <f t="shared" si="0"/>
        <v>244.81370805812415</v>
      </c>
      <c r="W49" s="268">
        <f t="shared" si="1"/>
        <v>250.3535468956407</v>
      </c>
      <c r="X49" s="268" t="e">
        <f t="shared" si="2"/>
        <v>#VALUE!</v>
      </c>
      <c r="Y49" s="268">
        <f t="shared" si="3"/>
        <v>17223.431968295907</v>
      </c>
      <c r="Z49" s="280">
        <f t="shared" si="4"/>
        <v>16840.55746367239</v>
      </c>
    </row>
    <row r="50" spans="1:26" ht="15.75" thickBot="1" x14ac:dyDescent="0.3">
      <c r="A50" s="12" t="s">
        <v>52</v>
      </c>
      <c r="B50" s="12" t="s">
        <v>53</v>
      </c>
      <c r="C50" s="19"/>
      <c r="D50" s="19"/>
      <c r="E50" s="19"/>
      <c r="G50" s="12" t="s">
        <v>52</v>
      </c>
      <c r="H50" s="12" t="s">
        <v>53</v>
      </c>
      <c r="I50" s="19"/>
      <c r="J50" s="19"/>
      <c r="K50" s="19"/>
      <c r="M50" s="144" t="s">
        <v>2996</v>
      </c>
      <c r="N50" s="262">
        <f>'2.5 Support data'!F46</f>
        <v>6.4467605028473184E-4</v>
      </c>
      <c r="O50" s="272">
        <f>VLOOKUP(M50,'2.5 data'!$A$12:$G$290,4,FALSE)</f>
        <v>606.45000000000005</v>
      </c>
      <c r="P50" s="49">
        <f>VLOOKUP(M50,'2.5 data'!$A$12:$G$290,5,FALSE)</f>
        <v>587.80999999999995</v>
      </c>
      <c r="Q50" s="49">
        <f>VLOOKUP(M50,'2.5 data'!$A$12:$G$290,6,FALSE)</f>
        <v>583.84</v>
      </c>
      <c r="R50" s="49">
        <f>VLOOKUP(M50,'2.5 data'!$A$306:$E$571,3,FALSE)</f>
        <v>315070</v>
      </c>
      <c r="S50" s="49">
        <f>VLOOKUP(M50,'2.5 data'!$A$306:$E$571,4,FALSE)</f>
        <v>268060</v>
      </c>
      <c r="T50" s="167">
        <f>VLOOKUP(M50,'2.5 data'!$A$306:$E$571,5,FALSE)</f>
        <v>268080</v>
      </c>
      <c r="U50" s="279">
        <f t="shared" si="5"/>
        <v>0.39096379069517567</v>
      </c>
      <c r="V50" s="268">
        <f t="shared" si="0"/>
        <v>0.37894702911786821</v>
      </c>
      <c r="W50" s="268">
        <f t="shared" si="1"/>
        <v>0.37638766519823785</v>
      </c>
      <c r="X50" s="268">
        <f t="shared" si="2"/>
        <v>203.11808316321046</v>
      </c>
      <c r="Y50" s="268">
        <f t="shared" si="3"/>
        <v>172.81186203932521</v>
      </c>
      <c r="Z50" s="280">
        <f t="shared" si="4"/>
        <v>172.82475556033091</v>
      </c>
    </row>
    <row r="51" spans="1:26" ht="15.75" thickBot="1" x14ac:dyDescent="0.3">
      <c r="A51" s="12" t="s">
        <v>74</v>
      </c>
      <c r="B51" s="12" t="s">
        <v>75</v>
      </c>
      <c r="C51" s="19"/>
      <c r="D51" s="8"/>
      <c r="E51" s="19"/>
      <c r="G51" s="12" t="s">
        <v>74</v>
      </c>
      <c r="H51" s="12" t="s">
        <v>75</v>
      </c>
      <c r="I51" s="19"/>
      <c r="J51" s="18"/>
      <c r="K51" s="19"/>
      <c r="M51" s="144" t="s">
        <v>2991</v>
      </c>
      <c r="N51" s="262">
        <f>'2.5 Support data'!F47</f>
        <v>0.12300000000000001</v>
      </c>
      <c r="O51" s="272">
        <f>VLOOKUP(M51,'2.5 data'!$A$12:$G$290,4,FALSE)</f>
        <v>215.21</v>
      </c>
      <c r="P51" s="49">
        <f>VLOOKUP(M51,'2.5 data'!$A$12:$G$290,5,FALSE)</f>
        <v>193.01</v>
      </c>
      <c r="Q51" s="49">
        <f>VLOOKUP(M51,'2.5 data'!$A$12:$G$290,6,FALSE)</f>
        <v>196.89</v>
      </c>
      <c r="R51" s="49">
        <f>VLOOKUP(M51,'2.5 data'!$A$306:$E$571,3,FALSE)</f>
        <v>31010</v>
      </c>
      <c r="S51" s="49">
        <f>VLOOKUP(M51,'2.5 data'!$A$306:$E$571,4,FALSE)</f>
        <v>26120</v>
      </c>
      <c r="T51" s="167">
        <f>VLOOKUP(M51,'2.5 data'!$A$306:$E$571,5,FALSE)</f>
        <v>27070</v>
      </c>
      <c r="U51" s="279">
        <f t="shared" si="5"/>
        <v>26.470830000000003</v>
      </c>
      <c r="V51" s="268">
        <f t="shared" si="0"/>
        <v>23.74023</v>
      </c>
      <c r="W51" s="268">
        <f t="shared" si="1"/>
        <v>24.217470000000002</v>
      </c>
      <c r="X51" s="268">
        <f t="shared" si="2"/>
        <v>3814.2300000000005</v>
      </c>
      <c r="Y51" s="268">
        <f t="shared" si="3"/>
        <v>3212.76</v>
      </c>
      <c r="Z51" s="280">
        <f t="shared" si="4"/>
        <v>3329.61</v>
      </c>
    </row>
    <row r="52" spans="1:26" ht="15.75" thickBot="1" x14ac:dyDescent="0.3">
      <c r="M52" s="144" t="s">
        <v>2988</v>
      </c>
      <c r="N52" s="262">
        <f>'2.5 Support data'!F48</f>
        <v>5.6765546466936039E-2</v>
      </c>
      <c r="O52" s="272">
        <f>VLOOKUP(M52,'2.5 data'!$A$12:$G$290,4,FALSE)</f>
        <v>644.9</v>
      </c>
      <c r="P52" s="49">
        <f>VLOOKUP(M52,'2.5 data'!$A$12:$G$290,5,FALSE)</f>
        <v>657.98</v>
      </c>
      <c r="Q52" s="49">
        <f>VLOOKUP(M52,'2.5 data'!$A$12:$G$290,6,FALSE)</f>
        <v>644.69000000000005</v>
      </c>
      <c r="R52" s="49">
        <f>VLOOKUP(M52,'2.5 data'!$A$306:$E$571,3,FALSE)</f>
        <v>291270</v>
      </c>
      <c r="S52" s="49">
        <f>VLOOKUP(M52,'2.5 data'!$A$306:$E$571,4,FALSE)</f>
        <v>236520</v>
      </c>
      <c r="T52" s="167">
        <f>VLOOKUP(M52,'2.5 data'!$A$306:$E$571,5,FALSE)</f>
        <v>244600</v>
      </c>
      <c r="U52" s="279">
        <f t="shared" si="5"/>
        <v>36.60810091652705</v>
      </c>
      <c r="V52" s="268">
        <f t="shared" si="0"/>
        <v>37.350594264314573</v>
      </c>
      <c r="W52" s="268">
        <f t="shared" si="1"/>
        <v>36.596180151768998</v>
      </c>
      <c r="X52" s="268">
        <f t="shared" si="2"/>
        <v>16534.100719424459</v>
      </c>
      <c r="Y52" s="268">
        <f t="shared" si="3"/>
        <v>13426.187050359711</v>
      </c>
      <c r="Z52" s="280">
        <f t="shared" si="4"/>
        <v>13884.852665812556</v>
      </c>
    </row>
    <row r="53" spans="1:26" ht="15.75" thickBot="1" x14ac:dyDescent="0.3">
      <c r="M53" s="144" t="s">
        <v>2984</v>
      </c>
      <c r="N53" s="262">
        <f>'2.5 Support data'!F49</f>
        <v>0.14883720930232558</v>
      </c>
      <c r="O53" s="272">
        <f>VLOOKUP(M53,'2.5 data'!$A$12:$G$290,4,FALSE)</f>
        <v>218.57</v>
      </c>
      <c r="P53" s="49">
        <f>VLOOKUP(M53,'2.5 data'!$A$12:$G$290,5,FALSE)</f>
        <v>217.16</v>
      </c>
      <c r="Q53" s="49">
        <f>VLOOKUP(M53,'2.5 data'!$A$12:$G$290,6,FALSE)</f>
        <v>223.97</v>
      </c>
      <c r="R53" s="49">
        <f>VLOOKUP(M53,'2.5 data'!$A$306:$E$571,3,FALSE)</f>
        <v>19920</v>
      </c>
      <c r="S53" s="49">
        <f>VLOOKUP(M53,'2.5 data'!$A$306:$E$571,4,FALSE)</f>
        <v>18600</v>
      </c>
      <c r="T53" s="167">
        <f>VLOOKUP(M53,'2.5 data'!$A$306:$E$571,5,FALSE)</f>
        <v>17850</v>
      </c>
      <c r="U53" s="279">
        <f t="shared" si="5"/>
        <v>32.5313488372093</v>
      </c>
      <c r="V53" s="268">
        <f t="shared" si="0"/>
        <v>32.321488372093022</v>
      </c>
      <c r="W53" s="268">
        <f t="shared" si="1"/>
        <v>33.335069767441858</v>
      </c>
      <c r="X53" s="268">
        <f t="shared" si="2"/>
        <v>2964.8372093023254</v>
      </c>
      <c r="Y53" s="268">
        <f t="shared" si="3"/>
        <v>2768.3720930232557</v>
      </c>
      <c r="Z53" s="280">
        <f t="shared" si="4"/>
        <v>2656.7441860465115</v>
      </c>
    </row>
    <row r="54" spans="1:26" ht="15.75" thickBot="1" x14ac:dyDescent="0.3">
      <c r="A54" s="21" t="s">
        <v>88</v>
      </c>
      <c r="M54" s="144" t="s">
        <v>2980</v>
      </c>
      <c r="N54" s="262">
        <f>'2.5 Support data'!F50</f>
        <v>4.9568292936648287E-2</v>
      </c>
      <c r="O54" s="272">
        <f>VLOOKUP(M54,'2.5 data'!$A$12:$G$290,4,FALSE)</f>
        <v>519.92999999999995</v>
      </c>
      <c r="P54" s="49">
        <f>VLOOKUP(M54,'2.5 data'!$A$12:$G$290,5,FALSE)</f>
        <v>517.57000000000005</v>
      </c>
      <c r="Q54" s="49">
        <f>VLOOKUP(M54,'2.5 data'!$A$12:$G$290,6,FALSE)</f>
        <v>507.55</v>
      </c>
      <c r="R54" s="49">
        <f>VLOOKUP(M54,'2.5 data'!$A$306:$E$571,3,FALSE)</f>
        <v>85240</v>
      </c>
      <c r="S54" s="49">
        <f>VLOOKUP(M54,'2.5 data'!$A$306:$E$571,4,FALSE)</f>
        <v>75310</v>
      </c>
      <c r="T54" s="167">
        <f>VLOOKUP(M54,'2.5 data'!$A$306:$E$571,5,FALSE)</f>
        <v>92000</v>
      </c>
      <c r="U54" s="279">
        <f t="shared" si="5"/>
        <v>25.772042546551543</v>
      </c>
      <c r="V54" s="268">
        <f t="shared" si="0"/>
        <v>25.655061375221056</v>
      </c>
      <c r="W54" s="268">
        <f t="shared" si="1"/>
        <v>25.158387079995837</v>
      </c>
      <c r="X54" s="268">
        <f t="shared" si="2"/>
        <v>4225.2012899198999</v>
      </c>
      <c r="Y54" s="268">
        <f t="shared" si="3"/>
        <v>3732.9881410589824</v>
      </c>
      <c r="Z54" s="280">
        <f t="shared" si="4"/>
        <v>4560.2829501716424</v>
      </c>
    </row>
    <row r="55" spans="1:26" ht="15.75" thickBot="1" x14ac:dyDescent="0.3">
      <c r="A55" s="12" t="s">
        <v>32</v>
      </c>
      <c r="B55" s="12" t="s">
        <v>33</v>
      </c>
      <c r="C55" s="20"/>
      <c r="D55" s="20"/>
      <c r="E55" s="20"/>
      <c r="G55" s="12" t="s">
        <v>32</v>
      </c>
      <c r="H55" s="12" t="s">
        <v>33</v>
      </c>
      <c r="I55" s="18"/>
      <c r="J55" s="18"/>
      <c r="K55" s="19"/>
      <c r="M55" s="144" t="s">
        <v>2958</v>
      </c>
      <c r="N55" s="262">
        <f>'2.5 Support data'!F51</f>
        <v>0.47707265799500714</v>
      </c>
      <c r="O55" s="272">
        <f>VLOOKUP(M55,'2.5 data'!$A$12:$G$290,4,FALSE)</f>
        <v>1220.6500000000001</v>
      </c>
      <c r="P55" s="49">
        <f>VLOOKUP(M55,'2.5 data'!$A$12:$G$290,5,FALSE)</f>
        <v>850.04</v>
      </c>
      <c r="Q55" s="49">
        <f>VLOOKUP(M55,'2.5 data'!$A$12:$G$290,6,FALSE)</f>
        <v>998.61</v>
      </c>
      <c r="R55" s="49">
        <f>VLOOKUP(M55,'2.5 data'!$A$306:$E$571,3,FALSE)</f>
        <v>1026090</v>
      </c>
      <c r="S55" s="49">
        <f>VLOOKUP(M55,'2.5 data'!$A$306:$E$571,4,FALSE)</f>
        <v>826360</v>
      </c>
      <c r="T55" s="167">
        <f>VLOOKUP(M55,'2.5 data'!$A$306:$E$571,5,FALSE)</f>
        <v>828160</v>
      </c>
      <c r="U55" s="279">
        <f t="shared" si="5"/>
        <v>582.3387399816055</v>
      </c>
      <c r="V55" s="268">
        <f t="shared" si="0"/>
        <v>405.53084220207586</v>
      </c>
      <c r="W55" s="268">
        <f t="shared" si="1"/>
        <v>476.40952700039406</v>
      </c>
      <c r="X55" s="268">
        <f t="shared" si="2"/>
        <v>489519.48364209686</v>
      </c>
      <c r="Y55" s="268">
        <f t="shared" si="3"/>
        <v>394233.7616607541</v>
      </c>
      <c r="Z55" s="280">
        <f t="shared" si="4"/>
        <v>395092.49244514509</v>
      </c>
    </row>
    <row r="56" spans="1:26" ht="15.75" thickBot="1" x14ac:dyDescent="0.3">
      <c r="A56" s="12" t="s">
        <v>72</v>
      </c>
      <c r="B56" s="12" t="s">
        <v>73</v>
      </c>
      <c r="C56" s="19"/>
      <c r="D56" s="19"/>
      <c r="E56" s="19"/>
      <c r="G56" s="12" t="s">
        <v>72</v>
      </c>
      <c r="H56" s="12" t="s">
        <v>73</v>
      </c>
      <c r="I56" s="19"/>
      <c r="J56" s="19"/>
      <c r="K56" s="18"/>
      <c r="M56" s="144" t="s">
        <v>2934</v>
      </c>
      <c r="N56" s="262">
        <f>'2.5 Support data'!F52</f>
        <v>1.1252446183953033E-2</v>
      </c>
      <c r="O56" s="273" t="e">
        <f>VLOOKUP(M56,'2.5 data'!$A$12:$G$290,4,FALSE)</f>
        <v>#N/A</v>
      </c>
      <c r="P56" s="274" t="e">
        <f>VLOOKUP(M56,'2.5 data'!$A$12:$G$290,5,FALSE)</f>
        <v>#N/A</v>
      </c>
      <c r="Q56" s="274" t="e">
        <f>VLOOKUP(M56,'2.5 data'!$A$12:$G$290,6,FALSE)</f>
        <v>#N/A</v>
      </c>
      <c r="R56" s="274">
        <f>VLOOKUP(M56,'2.5 data'!$A$306:$E$571,3,FALSE)</f>
        <v>60410</v>
      </c>
      <c r="S56" s="274">
        <f>VLOOKUP(M56,'2.5 data'!$A$306:$E$571,4,FALSE)</f>
        <v>58020</v>
      </c>
      <c r="T56" s="275">
        <f>VLOOKUP(M56,'2.5 data'!$A$306:$E$571,5,FALSE)</f>
        <v>61930</v>
      </c>
      <c r="U56" s="281" t="e">
        <f t="shared" si="5"/>
        <v>#N/A</v>
      </c>
      <c r="V56" s="282" t="e">
        <f t="shared" si="0"/>
        <v>#N/A</v>
      </c>
      <c r="W56" s="282" t="e">
        <f t="shared" si="1"/>
        <v>#N/A</v>
      </c>
      <c r="X56" s="282">
        <f t="shared" si="2"/>
        <v>679.7602739726027</v>
      </c>
      <c r="Y56" s="282">
        <f t="shared" si="3"/>
        <v>652.86692759295499</v>
      </c>
      <c r="Z56" s="283">
        <f t="shared" si="4"/>
        <v>696.86399217221128</v>
      </c>
    </row>
  </sheetData>
  <mergeCells count="6">
    <mergeCell ref="O7:Q7"/>
    <mergeCell ref="R7:T7"/>
    <mergeCell ref="U7:W7"/>
    <mergeCell ref="X7:Z7"/>
    <mergeCell ref="M7:M8"/>
    <mergeCell ref="N7:N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2"/>
  <sheetViews>
    <sheetView workbookViewId="0">
      <selection activeCell="E1" sqref="E1"/>
    </sheetView>
  </sheetViews>
  <sheetFormatPr defaultColWidth="9.140625" defaultRowHeight="15" x14ac:dyDescent="0.25"/>
  <cols>
    <col min="1" max="1" width="9.140625" style="9"/>
    <col min="2" max="2" width="15.140625" style="9" customWidth="1"/>
    <col min="3" max="3" width="16.42578125" style="9" customWidth="1"/>
    <col min="4" max="4" width="17.28515625" style="9" customWidth="1"/>
    <col min="5" max="5" width="20.42578125" style="9" customWidth="1"/>
    <col min="6" max="6" width="12" style="9" customWidth="1"/>
    <col min="7" max="16384" width="9.140625" style="9"/>
  </cols>
  <sheetData>
    <row r="1" spans="1:6" ht="90" x14ac:dyDescent="0.25">
      <c r="A1" s="150" t="s">
        <v>4122</v>
      </c>
      <c r="B1" s="149" t="s">
        <v>4121</v>
      </c>
      <c r="C1" s="149" t="s">
        <v>4120</v>
      </c>
      <c r="D1" s="148" t="s">
        <v>4120</v>
      </c>
    </row>
    <row r="2" spans="1:6" ht="15.75" thickBot="1" x14ac:dyDescent="0.3"/>
    <row r="3" spans="1:6" ht="60.75" customHeight="1" x14ac:dyDescent="0.25">
      <c r="A3" s="803" t="s">
        <v>4110</v>
      </c>
      <c r="B3" s="147" t="s">
        <v>4119</v>
      </c>
      <c r="C3" s="811" t="s">
        <v>4118</v>
      </c>
      <c r="D3" s="147" t="s">
        <v>4117</v>
      </c>
      <c r="E3" s="258" t="s">
        <v>4116</v>
      </c>
      <c r="F3" s="807" t="s">
        <v>4245</v>
      </c>
    </row>
    <row r="4" spans="1:6" ht="30.75" thickBot="1" x14ac:dyDescent="0.3">
      <c r="A4" s="804"/>
      <c r="B4" s="146" t="s">
        <v>4115</v>
      </c>
      <c r="C4" s="812"/>
      <c r="D4" s="146" t="s">
        <v>4114</v>
      </c>
      <c r="E4" s="259" t="s">
        <v>4113</v>
      </c>
      <c r="F4" s="808"/>
    </row>
    <row r="5" spans="1:6" ht="15.75" thickBot="1" x14ac:dyDescent="0.3">
      <c r="A5" s="144" t="s">
        <v>3767</v>
      </c>
      <c r="B5" s="145">
        <v>986.9</v>
      </c>
      <c r="C5" s="145">
        <v>9.3000000000000007</v>
      </c>
      <c r="D5" s="145">
        <v>4.8</v>
      </c>
      <c r="E5" s="253">
        <v>0.48</v>
      </c>
      <c r="F5" s="260">
        <f>D5/B5</f>
        <v>4.8637146620731583E-3</v>
      </c>
    </row>
    <row r="6" spans="1:6" ht="15.75" thickBot="1" x14ac:dyDescent="0.3">
      <c r="A6" s="144" t="s">
        <v>3763</v>
      </c>
      <c r="B6" s="145">
        <v>1029.8</v>
      </c>
      <c r="C6" s="145">
        <v>182.8</v>
      </c>
      <c r="D6" s="145">
        <v>115.9</v>
      </c>
      <c r="E6" s="253">
        <v>11.25</v>
      </c>
      <c r="F6" s="260">
        <f t="shared" ref="F6:F52" si="0">D6/B6</f>
        <v>0.11254612546125463</v>
      </c>
    </row>
    <row r="7" spans="1:6" ht="15.75" thickBot="1" x14ac:dyDescent="0.3">
      <c r="A7" s="144" t="s">
        <v>3201</v>
      </c>
      <c r="B7" s="145">
        <v>438.8</v>
      </c>
      <c r="C7" s="145">
        <v>15.1</v>
      </c>
      <c r="D7" s="145">
        <v>9.5</v>
      </c>
      <c r="E7" s="253">
        <v>2.16</v>
      </c>
      <c r="F7" s="260">
        <f t="shared" si="0"/>
        <v>2.1649954421148587E-2</v>
      </c>
    </row>
    <row r="8" spans="1:6" ht="15.75" thickBot="1" x14ac:dyDescent="0.3">
      <c r="A8" s="144" t="s">
        <v>3638</v>
      </c>
      <c r="B8" s="145">
        <v>14.7</v>
      </c>
      <c r="C8" s="145">
        <v>0.01</v>
      </c>
      <c r="D8" s="145">
        <v>3.0000000000000001E-3</v>
      </c>
      <c r="E8" s="253">
        <v>0.02</v>
      </c>
      <c r="F8" s="260">
        <f t="shared" si="0"/>
        <v>2.0408163265306123E-4</v>
      </c>
    </row>
    <row r="9" spans="1:6" ht="15.75" thickBot="1" x14ac:dyDescent="0.3">
      <c r="A9" s="144" t="s">
        <v>3633</v>
      </c>
      <c r="B9" s="145">
        <v>23.1</v>
      </c>
      <c r="C9" s="145">
        <v>0.3</v>
      </c>
      <c r="D9" s="145">
        <v>2.1000000000000001E-2</v>
      </c>
      <c r="E9" s="253">
        <v>0.09</v>
      </c>
      <c r="F9" s="260">
        <f t="shared" si="0"/>
        <v>9.0909090909090909E-4</v>
      </c>
    </row>
    <row r="10" spans="1:6" ht="15.75" thickBot="1" x14ac:dyDescent="0.3">
      <c r="A10" s="144" t="s">
        <v>3603</v>
      </c>
      <c r="B10" s="145">
        <v>1027.4000000000001</v>
      </c>
      <c r="C10" s="145">
        <v>2.5</v>
      </c>
      <c r="D10" s="145">
        <v>0.1</v>
      </c>
      <c r="E10" s="253">
        <v>0.01</v>
      </c>
      <c r="F10" s="260">
        <f t="shared" si="0"/>
        <v>9.7333073778469917E-5</v>
      </c>
    </row>
    <row r="11" spans="1:6" thickBot="1" x14ac:dyDescent="0.35">
      <c r="A11" s="144" t="s">
        <v>3599</v>
      </c>
      <c r="B11" s="145">
        <v>1187.3</v>
      </c>
      <c r="C11" s="145">
        <v>4.7</v>
      </c>
      <c r="D11" s="145">
        <v>0.1</v>
      </c>
      <c r="E11" s="253">
        <v>0.01</v>
      </c>
      <c r="F11" s="260">
        <f t="shared" si="0"/>
        <v>8.4224711530363016E-5</v>
      </c>
    </row>
    <row r="12" spans="1:6" thickBot="1" x14ac:dyDescent="0.35">
      <c r="A12" s="144" t="s">
        <v>3544</v>
      </c>
      <c r="B12" s="145">
        <v>1225.9000000000001</v>
      </c>
      <c r="C12" s="145">
        <v>8.6</v>
      </c>
      <c r="D12" s="145">
        <v>0.6</v>
      </c>
      <c r="E12" s="253">
        <v>0.05</v>
      </c>
      <c r="F12" s="260">
        <f>D12/B12</f>
        <v>4.8943633249041519E-4</v>
      </c>
    </row>
    <row r="13" spans="1:6" thickBot="1" x14ac:dyDescent="0.35">
      <c r="A13" s="144" t="s">
        <v>3705</v>
      </c>
      <c r="B13" s="145">
        <v>969.3</v>
      </c>
      <c r="C13" s="145">
        <v>0.01</v>
      </c>
      <c r="D13" s="145">
        <v>1E-3</v>
      </c>
      <c r="E13" s="253">
        <v>0</v>
      </c>
      <c r="F13" s="260">
        <f t="shared" si="0"/>
        <v>1.0316723408645416E-6</v>
      </c>
    </row>
    <row r="14" spans="1:6" thickBot="1" x14ac:dyDescent="0.35">
      <c r="A14" s="144" t="s">
        <v>3519</v>
      </c>
      <c r="B14" s="145" t="s">
        <v>4112</v>
      </c>
      <c r="C14" s="145">
        <v>67.8</v>
      </c>
      <c r="D14" s="809" t="s">
        <v>4111</v>
      </c>
      <c r="E14" s="810"/>
      <c r="F14" s="260" t="e">
        <f t="shared" si="0"/>
        <v>#VALUE!</v>
      </c>
    </row>
    <row r="15" spans="1:6" thickBot="1" x14ac:dyDescent="0.35">
      <c r="A15" s="144" t="s">
        <v>3511</v>
      </c>
      <c r="B15" s="145" t="s">
        <v>4112</v>
      </c>
      <c r="C15" s="145">
        <v>188.5</v>
      </c>
      <c r="D15" s="809" t="s">
        <v>4111</v>
      </c>
      <c r="E15" s="810"/>
      <c r="F15" s="260" t="e">
        <f t="shared" si="0"/>
        <v>#VALUE!</v>
      </c>
    </row>
    <row r="16" spans="1:6" thickBot="1" x14ac:dyDescent="0.35">
      <c r="A16" s="144" t="s">
        <v>3506</v>
      </c>
      <c r="B16" s="145" t="s">
        <v>4112</v>
      </c>
      <c r="C16" s="145">
        <v>74.5</v>
      </c>
      <c r="D16" s="809" t="s">
        <v>4111</v>
      </c>
      <c r="E16" s="810"/>
      <c r="F16" s="260" t="e">
        <f t="shared" si="0"/>
        <v>#VALUE!</v>
      </c>
    </row>
    <row r="17" spans="1:6" ht="15.75" thickBot="1" x14ac:dyDescent="0.3">
      <c r="A17" s="144" t="s">
        <v>3501</v>
      </c>
      <c r="B17" s="145" t="s">
        <v>4112</v>
      </c>
      <c r="C17" s="145">
        <v>0.4</v>
      </c>
      <c r="D17" s="809" t="s">
        <v>4111</v>
      </c>
      <c r="E17" s="810"/>
      <c r="F17" s="260" t="e">
        <f t="shared" si="0"/>
        <v>#VALUE!</v>
      </c>
    </row>
    <row r="18" spans="1:6" ht="15.75" thickBot="1" x14ac:dyDescent="0.3">
      <c r="A18" s="144" t="s">
        <v>3497</v>
      </c>
      <c r="B18" s="145" t="s">
        <v>4112</v>
      </c>
      <c r="C18" s="145">
        <v>187</v>
      </c>
      <c r="D18" s="809" t="s">
        <v>4111</v>
      </c>
      <c r="E18" s="810"/>
      <c r="F18" s="260" t="e">
        <f t="shared" si="0"/>
        <v>#VALUE!</v>
      </c>
    </row>
    <row r="19" spans="1:6" ht="15.75" thickBot="1" x14ac:dyDescent="0.3">
      <c r="A19" s="144" t="s">
        <v>3493</v>
      </c>
      <c r="B19" s="145" t="s">
        <v>4112</v>
      </c>
      <c r="C19" s="145">
        <v>90.1</v>
      </c>
      <c r="D19" s="809" t="s">
        <v>4111</v>
      </c>
      <c r="E19" s="810"/>
      <c r="F19" s="260" t="e">
        <f t="shared" si="0"/>
        <v>#VALUE!</v>
      </c>
    </row>
    <row r="20" spans="1:6" ht="15.75" thickBot="1" x14ac:dyDescent="0.3">
      <c r="A20" s="144" t="s">
        <v>3489</v>
      </c>
      <c r="B20" s="145" t="s">
        <v>4112</v>
      </c>
      <c r="C20" s="145">
        <v>24.5</v>
      </c>
      <c r="D20" s="809" t="s">
        <v>4111</v>
      </c>
      <c r="E20" s="810"/>
      <c r="F20" s="260" t="e">
        <f t="shared" si="0"/>
        <v>#VALUE!</v>
      </c>
    </row>
    <row r="21" spans="1:6" ht="15.75" thickBot="1" x14ac:dyDescent="0.3">
      <c r="A21" s="144" t="s">
        <v>3485</v>
      </c>
      <c r="B21" s="145" t="s">
        <v>4112</v>
      </c>
      <c r="C21" s="145">
        <v>17.100000000000001</v>
      </c>
      <c r="D21" s="809" t="s">
        <v>4111</v>
      </c>
      <c r="E21" s="810"/>
      <c r="F21" s="260" t="e">
        <f t="shared" si="0"/>
        <v>#VALUE!</v>
      </c>
    </row>
    <row r="22" spans="1:6" ht="15.75" thickBot="1" x14ac:dyDescent="0.3">
      <c r="A22" s="144" t="s">
        <v>3482</v>
      </c>
      <c r="B22" s="145" t="s">
        <v>4112</v>
      </c>
      <c r="C22" s="145">
        <v>6.3</v>
      </c>
      <c r="D22" s="809" t="s">
        <v>4111</v>
      </c>
      <c r="E22" s="810"/>
      <c r="F22" s="260" t="e">
        <f t="shared" si="0"/>
        <v>#VALUE!</v>
      </c>
    </row>
    <row r="23" spans="1:6" ht="15.75" thickBot="1" x14ac:dyDescent="0.3">
      <c r="A23" s="144" t="s">
        <v>3474</v>
      </c>
      <c r="B23" s="145" t="s">
        <v>4112</v>
      </c>
      <c r="C23" s="145">
        <v>38.200000000000003</v>
      </c>
      <c r="D23" s="809" t="s">
        <v>4111</v>
      </c>
      <c r="E23" s="810"/>
      <c r="F23" s="260" t="e">
        <f t="shared" si="0"/>
        <v>#VALUE!</v>
      </c>
    </row>
    <row r="24" spans="1:6" ht="15.75" thickBot="1" x14ac:dyDescent="0.3">
      <c r="A24" s="144" t="s">
        <v>3459</v>
      </c>
      <c r="B24" s="145">
        <v>223.4</v>
      </c>
      <c r="C24" s="145">
        <v>2.8</v>
      </c>
      <c r="D24" s="145">
        <v>1.7</v>
      </c>
      <c r="E24" s="253">
        <v>0.75</v>
      </c>
      <c r="F24" s="260">
        <f t="shared" si="0"/>
        <v>7.6096687555953441E-3</v>
      </c>
    </row>
    <row r="25" spans="1:6" ht="15.75" thickBot="1" x14ac:dyDescent="0.3">
      <c r="A25" s="144" t="s">
        <v>3426</v>
      </c>
      <c r="B25" s="145">
        <v>1263.3</v>
      </c>
      <c r="C25" s="145">
        <v>667.8</v>
      </c>
      <c r="D25" s="145">
        <v>444.7</v>
      </c>
      <c r="E25" s="253">
        <v>35.200000000000003</v>
      </c>
      <c r="F25" s="260">
        <f t="shared" si="0"/>
        <v>0.35201456502810102</v>
      </c>
    </row>
    <row r="26" spans="1:6" ht="15.75" thickBot="1" x14ac:dyDescent="0.3">
      <c r="A26" s="144" t="s">
        <v>3422</v>
      </c>
      <c r="B26" s="145">
        <v>1040.4000000000001</v>
      </c>
      <c r="C26" s="145">
        <v>923.9</v>
      </c>
      <c r="D26" s="145">
        <v>471.4</v>
      </c>
      <c r="E26" s="253">
        <v>45.31</v>
      </c>
      <c r="F26" s="260">
        <f t="shared" si="0"/>
        <v>0.45309496347558625</v>
      </c>
    </row>
    <row r="27" spans="1:6" ht="15.75" thickBot="1" x14ac:dyDescent="0.3">
      <c r="A27" s="144" t="s">
        <v>3418</v>
      </c>
      <c r="B27" s="145">
        <v>285</v>
      </c>
      <c r="C27" s="145">
        <v>216.5</v>
      </c>
      <c r="D27" s="145">
        <v>153.1</v>
      </c>
      <c r="E27" s="253">
        <v>53.71</v>
      </c>
      <c r="F27" s="260">
        <f t="shared" si="0"/>
        <v>0.53719298245614033</v>
      </c>
    </row>
    <row r="28" spans="1:6" ht="15.75" thickBot="1" x14ac:dyDescent="0.3">
      <c r="A28" s="144" t="s">
        <v>3414</v>
      </c>
      <c r="B28" s="145">
        <v>4859.8999999999996</v>
      </c>
      <c r="C28" s="145">
        <v>2149.6999999999998</v>
      </c>
      <c r="D28" s="145">
        <v>1325.2</v>
      </c>
      <c r="E28" s="253">
        <v>27.27</v>
      </c>
      <c r="F28" s="260">
        <f t="shared" si="0"/>
        <v>0.27268050782937925</v>
      </c>
    </row>
    <row r="29" spans="1:6" ht="15.75" thickBot="1" x14ac:dyDescent="0.3">
      <c r="A29" s="144" t="s">
        <v>3410</v>
      </c>
      <c r="B29" s="145">
        <v>646.70000000000005</v>
      </c>
      <c r="C29" s="145">
        <v>744.3</v>
      </c>
      <c r="D29" s="145">
        <v>458.5</v>
      </c>
      <c r="E29" s="253">
        <v>70.900000000000006</v>
      </c>
      <c r="F29" s="260">
        <f t="shared" si="0"/>
        <v>0.70898407298592847</v>
      </c>
    </row>
    <row r="30" spans="1:6" ht="15.75" thickBot="1" x14ac:dyDescent="0.3">
      <c r="A30" s="144" t="s">
        <v>3382</v>
      </c>
      <c r="B30" s="145">
        <v>906.7</v>
      </c>
      <c r="C30" s="145">
        <v>32.9</v>
      </c>
      <c r="D30" s="145">
        <v>16</v>
      </c>
      <c r="E30" s="253">
        <v>1.76</v>
      </c>
      <c r="F30" s="260">
        <f t="shared" si="0"/>
        <v>1.7646410058453733E-2</v>
      </c>
    </row>
    <row r="31" spans="1:6" ht="15.75" thickBot="1" x14ac:dyDescent="0.3">
      <c r="A31" s="144" t="s">
        <v>3374</v>
      </c>
      <c r="B31" s="145">
        <v>1539.9</v>
      </c>
      <c r="C31" s="145">
        <v>20.7</v>
      </c>
      <c r="D31" s="145">
        <v>18.8</v>
      </c>
      <c r="E31" s="253">
        <v>1.22</v>
      </c>
      <c r="F31" s="260">
        <f t="shared" si="0"/>
        <v>1.2208584973050197E-2</v>
      </c>
    </row>
    <row r="32" spans="1:6" ht="15.75" thickBot="1" x14ac:dyDescent="0.3">
      <c r="A32" s="144" t="s">
        <v>3351</v>
      </c>
      <c r="B32" s="145">
        <v>2712.5</v>
      </c>
      <c r="C32" s="145">
        <v>153.9</v>
      </c>
      <c r="D32" s="145">
        <v>123.2</v>
      </c>
      <c r="E32" s="253">
        <v>4.54</v>
      </c>
      <c r="F32" s="260">
        <f t="shared" si="0"/>
        <v>4.541935483870968E-2</v>
      </c>
    </row>
    <row r="33" spans="1:6" ht="15.75" thickBot="1" x14ac:dyDescent="0.3">
      <c r="A33" s="144" t="s">
        <v>3347</v>
      </c>
      <c r="B33" s="145">
        <v>2195.9</v>
      </c>
      <c r="C33" s="145">
        <v>34.700000000000003</v>
      </c>
      <c r="D33" s="145">
        <v>31.2</v>
      </c>
      <c r="E33" s="253">
        <v>1.42</v>
      </c>
      <c r="F33" s="260">
        <f t="shared" si="0"/>
        <v>1.4208297281296961E-2</v>
      </c>
    </row>
    <row r="34" spans="1:6" ht="15.75" thickBot="1" x14ac:dyDescent="0.3">
      <c r="A34" s="144" t="s">
        <v>3343</v>
      </c>
      <c r="B34" s="145">
        <v>2077.6999999999998</v>
      </c>
      <c r="C34" s="145">
        <v>126.8</v>
      </c>
      <c r="D34" s="145">
        <v>96.5</v>
      </c>
      <c r="E34" s="253">
        <v>4.6500000000000004</v>
      </c>
      <c r="F34" s="260">
        <f t="shared" si="0"/>
        <v>4.6445588872310734E-2</v>
      </c>
    </row>
    <row r="35" spans="1:6" ht="15.75" thickBot="1" x14ac:dyDescent="0.3">
      <c r="A35" s="144" t="s">
        <v>3339</v>
      </c>
      <c r="B35" s="145">
        <v>1953.9</v>
      </c>
      <c r="C35" s="145">
        <v>54.5</v>
      </c>
      <c r="D35" s="145">
        <v>23.9</v>
      </c>
      <c r="E35" s="253">
        <v>1.22</v>
      </c>
      <c r="F35" s="260">
        <f t="shared" si="0"/>
        <v>1.223194636368289E-2</v>
      </c>
    </row>
    <row r="36" spans="1:6" ht="15.75" thickBot="1" x14ac:dyDescent="0.3">
      <c r="A36" s="144" t="s">
        <v>3319</v>
      </c>
      <c r="B36" s="145">
        <v>1027.7</v>
      </c>
      <c r="C36" s="145">
        <v>141.1</v>
      </c>
      <c r="D36" s="145">
        <v>83.5</v>
      </c>
      <c r="E36" s="253">
        <v>8.1300000000000008</v>
      </c>
      <c r="F36" s="260">
        <f t="shared" si="0"/>
        <v>8.124939184586942E-2</v>
      </c>
    </row>
    <row r="37" spans="1:6" ht="15.75" thickBot="1" x14ac:dyDescent="0.3">
      <c r="A37" s="144" t="s">
        <v>3315</v>
      </c>
      <c r="B37" s="145">
        <v>748.3</v>
      </c>
      <c r="C37" s="145">
        <v>137</v>
      </c>
      <c r="D37" s="145">
        <v>37</v>
      </c>
      <c r="E37" s="253">
        <v>4.9400000000000004</v>
      </c>
      <c r="F37" s="260">
        <f t="shared" si="0"/>
        <v>4.9445409595082188E-2</v>
      </c>
    </row>
    <row r="38" spans="1:6" ht="15.75" thickBot="1" x14ac:dyDescent="0.3">
      <c r="A38" s="144" t="s">
        <v>3311</v>
      </c>
      <c r="B38" s="145">
        <v>101.1</v>
      </c>
      <c r="C38" s="145">
        <v>66</v>
      </c>
      <c r="D38" s="145">
        <v>29.7</v>
      </c>
      <c r="E38" s="253">
        <v>29.41</v>
      </c>
      <c r="F38" s="260">
        <f t="shared" si="0"/>
        <v>0.29376854599406527</v>
      </c>
    </row>
    <row r="39" spans="1:6" ht="15.75" thickBot="1" x14ac:dyDescent="0.3">
      <c r="A39" s="144" t="s">
        <v>3226</v>
      </c>
      <c r="B39" s="145">
        <v>1605.2</v>
      </c>
      <c r="C39" s="145">
        <v>70.599999999999994</v>
      </c>
      <c r="D39" s="145">
        <v>41.8</v>
      </c>
      <c r="E39" s="253">
        <v>2.6</v>
      </c>
      <c r="F39" s="260">
        <f t="shared" si="0"/>
        <v>2.6040368801395462E-2</v>
      </c>
    </row>
    <row r="40" spans="1:6" ht="15.75" thickBot="1" x14ac:dyDescent="0.3">
      <c r="A40" s="144" t="s">
        <v>3216</v>
      </c>
      <c r="B40" s="145">
        <v>733.7</v>
      </c>
      <c r="C40" s="145">
        <v>24</v>
      </c>
      <c r="D40" s="145">
        <v>18.100000000000001</v>
      </c>
      <c r="E40" s="253">
        <v>2.46</v>
      </c>
      <c r="F40" s="260">
        <f t="shared" si="0"/>
        <v>2.4669483440098134E-2</v>
      </c>
    </row>
    <row r="41" spans="1:6" ht="15.75" thickBot="1" x14ac:dyDescent="0.3">
      <c r="A41" s="144" t="s">
        <v>3211</v>
      </c>
      <c r="B41" s="145">
        <v>1757.7</v>
      </c>
      <c r="C41" s="145">
        <v>46</v>
      </c>
      <c r="D41" s="145">
        <v>37</v>
      </c>
      <c r="E41" s="253">
        <v>2.11</v>
      </c>
      <c r="F41" s="260">
        <f t="shared" si="0"/>
        <v>2.1050236103999545E-2</v>
      </c>
    </row>
    <row r="42" spans="1:6" ht="15.75" thickBot="1" x14ac:dyDescent="0.3">
      <c r="A42" s="144" t="s">
        <v>3206</v>
      </c>
      <c r="B42" s="145">
        <v>1045.9000000000001</v>
      </c>
      <c r="C42" s="145">
        <v>117.1</v>
      </c>
      <c r="D42" s="145">
        <v>60</v>
      </c>
      <c r="E42" s="253">
        <v>5.74</v>
      </c>
      <c r="F42" s="260">
        <f t="shared" si="0"/>
        <v>5.7366861076584758E-2</v>
      </c>
    </row>
    <row r="43" spans="1:6" ht="15.75" thickBot="1" x14ac:dyDescent="0.3">
      <c r="A43" s="144" t="s">
        <v>3275</v>
      </c>
      <c r="B43" s="145">
        <v>1048.0999999999999</v>
      </c>
      <c r="C43" s="145">
        <v>189.6</v>
      </c>
      <c r="D43" s="145">
        <v>157.30000000000001</v>
      </c>
      <c r="E43" s="253">
        <v>15.01</v>
      </c>
      <c r="F43" s="260">
        <f t="shared" si="0"/>
        <v>0.15008109913176226</v>
      </c>
    </row>
    <row r="44" spans="1:6" ht="15.75" thickBot="1" x14ac:dyDescent="0.3">
      <c r="A44" s="144" t="s">
        <v>3271</v>
      </c>
      <c r="B44" s="145">
        <v>307.39999999999998</v>
      </c>
      <c r="C44" s="145">
        <v>1.1000000000000001</v>
      </c>
      <c r="D44" s="145">
        <v>0.4</v>
      </c>
      <c r="E44" s="253">
        <v>0.14000000000000001</v>
      </c>
      <c r="F44" s="260">
        <f t="shared" si="0"/>
        <v>1.3012361743656475E-3</v>
      </c>
    </row>
    <row r="45" spans="1:6" ht="15.75" thickBot="1" x14ac:dyDescent="0.3">
      <c r="A45" s="144" t="s">
        <v>3266</v>
      </c>
      <c r="B45" s="145">
        <v>1514</v>
      </c>
      <c r="C45" s="145">
        <v>170.3</v>
      </c>
      <c r="D45" s="145">
        <v>149.4</v>
      </c>
      <c r="E45" s="253">
        <v>9.8699999999999992</v>
      </c>
      <c r="F45" s="260">
        <f t="shared" si="0"/>
        <v>9.8678996036988112E-2</v>
      </c>
    </row>
    <row r="46" spans="1:6" ht="15.75" thickBot="1" x14ac:dyDescent="0.3">
      <c r="A46" s="144" t="s">
        <v>2996</v>
      </c>
      <c r="B46" s="145">
        <v>930.7</v>
      </c>
      <c r="C46" s="145">
        <v>2.1</v>
      </c>
      <c r="D46" s="145">
        <v>0.6</v>
      </c>
      <c r="E46" s="253">
        <v>0.06</v>
      </c>
      <c r="F46" s="260">
        <f t="shared" si="0"/>
        <v>6.4467605028473184E-4</v>
      </c>
    </row>
    <row r="47" spans="1:6" ht="15.75" thickBot="1" x14ac:dyDescent="0.3">
      <c r="A47" s="144" t="s">
        <v>2991</v>
      </c>
      <c r="B47" s="145">
        <v>200</v>
      </c>
      <c r="C47" s="145">
        <v>60.3</v>
      </c>
      <c r="D47" s="145">
        <v>24.6</v>
      </c>
      <c r="E47" s="253">
        <v>12.29</v>
      </c>
      <c r="F47" s="260">
        <f t="shared" si="0"/>
        <v>0.12300000000000001</v>
      </c>
    </row>
    <row r="48" spans="1:6" ht="15.75" thickBot="1" x14ac:dyDescent="0.3">
      <c r="A48" s="144" t="s">
        <v>2988</v>
      </c>
      <c r="B48" s="145">
        <v>1014.7</v>
      </c>
      <c r="C48" s="145">
        <v>131.30000000000001</v>
      </c>
      <c r="D48" s="145">
        <v>57.6</v>
      </c>
      <c r="E48" s="253">
        <v>5.68</v>
      </c>
      <c r="F48" s="260">
        <f t="shared" si="0"/>
        <v>5.6765546466936039E-2</v>
      </c>
    </row>
    <row r="49" spans="1:6" ht="15.75" thickBot="1" x14ac:dyDescent="0.3">
      <c r="A49" s="144" t="s">
        <v>2984</v>
      </c>
      <c r="B49" s="145">
        <v>129</v>
      </c>
      <c r="C49" s="145">
        <v>31.7</v>
      </c>
      <c r="D49" s="145">
        <v>19.2</v>
      </c>
      <c r="E49" s="253">
        <v>14.89</v>
      </c>
      <c r="F49" s="260">
        <f t="shared" si="0"/>
        <v>0.14883720930232558</v>
      </c>
    </row>
    <row r="50" spans="1:6" ht="15.75" thickBot="1" x14ac:dyDescent="0.3">
      <c r="A50" s="144" t="s">
        <v>2980</v>
      </c>
      <c r="B50" s="145">
        <v>1922.6</v>
      </c>
      <c r="C50" s="145">
        <v>180.3</v>
      </c>
      <c r="D50" s="145">
        <v>95.3</v>
      </c>
      <c r="E50" s="253">
        <v>4.96</v>
      </c>
      <c r="F50" s="260">
        <f t="shared" si="0"/>
        <v>4.9568292936648287E-2</v>
      </c>
    </row>
    <row r="51" spans="1:6" ht="15.75" thickBot="1" x14ac:dyDescent="0.3">
      <c r="A51" s="144" t="s">
        <v>2958</v>
      </c>
      <c r="B51" s="145">
        <v>2283.3000000000002</v>
      </c>
      <c r="C51" s="145">
        <v>1634.6</v>
      </c>
      <c r="D51" s="145">
        <v>1089.3</v>
      </c>
      <c r="E51" s="253">
        <v>47.71</v>
      </c>
      <c r="F51" s="260">
        <f t="shared" si="0"/>
        <v>0.47707265799500714</v>
      </c>
    </row>
    <row r="52" spans="1:6" ht="15.75" thickBot="1" x14ac:dyDescent="0.3">
      <c r="A52" s="144" t="s">
        <v>2934</v>
      </c>
      <c r="B52" s="145">
        <v>204.4</v>
      </c>
      <c r="C52" s="145">
        <v>4</v>
      </c>
      <c r="D52" s="145">
        <v>2.2999999999999998</v>
      </c>
      <c r="E52" s="253">
        <v>1.1499999999999999</v>
      </c>
      <c r="F52" s="261">
        <f t="shared" si="0"/>
        <v>1.1252446183953033E-2</v>
      </c>
    </row>
  </sheetData>
  <mergeCells count="13">
    <mergeCell ref="F3:F4"/>
    <mergeCell ref="D21:E21"/>
    <mergeCell ref="D22:E22"/>
    <mergeCell ref="D23:E23"/>
    <mergeCell ref="A3:A4"/>
    <mergeCell ref="C3:C4"/>
    <mergeCell ref="D14:E14"/>
    <mergeCell ref="D15:E15"/>
    <mergeCell ref="D16:E16"/>
    <mergeCell ref="D17:E17"/>
    <mergeCell ref="D18:E18"/>
    <mergeCell ref="D19:E19"/>
    <mergeCell ref="D20:E20"/>
  </mergeCells>
  <hyperlinks>
    <hyperlink ref="B1" r:id="rId1"/>
    <hyperlink ref="D1" r:id="rId2"/>
    <hyperlink ref="C1" r:id="rId3"/>
  </hyperlinks>
  <pageMargins left="0.7" right="0.7" top="0.75" bottom="0.75" header="0.3" footer="0.3"/>
  <pageSetup paperSize="9" orientation="portrait"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18"/>
  <sheetViews>
    <sheetView workbookViewId="0">
      <selection activeCell="K14" sqref="K14"/>
    </sheetView>
  </sheetViews>
  <sheetFormatPr defaultColWidth="9.140625" defaultRowHeight="15" x14ac:dyDescent="0.25"/>
  <cols>
    <col min="1" max="2" width="9.140625" style="9"/>
    <col min="3" max="5" width="9.140625" style="9" customWidth="1"/>
    <col min="6" max="6" width="9.140625" style="9"/>
    <col min="7" max="7" width="0" style="9" hidden="1" customWidth="1"/>
    <col min="8" max="16384" width="9.140625" style="9"/>
  </cols>
  <sheetData>
    <row r="1" spans="1:9" x14ac:dyDescent="0.25">
      <c r="A1" s="34" t="s">
        <v>4162</v>
      </c>
      <c r="H1" s="91" t="s">
        <v>4161</v>
      </c>
    </row>
    <row r="3" spans="1:9" x14ac:dyDescent="0.25">
      <c r="A3" s="34" t="s">
        <v>3834</v>
      </c>
      <c r="B3" s="46">
        <v>41425.492476851854</v>
      </c>
    </row>
    <row r="4" spans="1:9" x14ac:dyDescent="0.25">
      <c r="A4" s="34" t="s">
        <v>3833</v>
      </c>
      <c r="B4" s="46">
        <v>41444.617570254632</v>
      </c>
    </row>
    <row r="5" spans="1:9" x14ac:dyDescent="0.25">
      <c r="A5" s="34" t="s">
        <v>3831</v>
      </c>
      <c r="B5" s="34" t="s">
        <v>219</v>
      </c>
    </row>
    <row r="7" spans="1:9" x14ac:dyDescent="0.25">
      <c r="A7" s="34" t="s">
        <v>4160</v>
      </c>
      <c r="B7" s="34" t="s">
        <v>4159</v>
      </c>
    </row>
    <row r="8" spans="1:9" s="23" customFormat="1" x14ac:dyDescent="0.25">
      <c r="A8" s="22" t="s">
        <v>4158</v>
      </c>
      <c r="B8" s="22" t="s">
        <v>4157</v>
      </c>
    </row>
    <row r="9" spans="1:9" x14ac:dyDescent="0.25">
      <c r="A9" s="34" t="s">
        <v>148</v>
      </c>
      <c r="B9" s="34" t="s">
        <v>4156</v>
      </c>
    </row>
    <row r="11" spans="1:9" x14ac:dyDescent="0.25">
      <c r="A11" s="12" t="s">
        <v>3822</v>
      </c>
      <c r="B11" s="12" t="s">
        <v>3821</v>
      </c>
      <c r="C11" s="12" t="s">
        <v>246</v>
      </c>
      <c r="D11" s="12" t="s">
        <v>82</v>
      </c>
      <c r="E11" s="12" t="s">
        <v>83</v>
      </c>
      <c r="F11" s="12" t="s">
        <v>84</v>
      </c>
      <c r="G11" s="12" t="s">
        <v>245</v>
      </c>
      <c r="H11" s="155"/>
      <c r="I11" s="52"/>
    </row>
    <row r="12" spans="1:9" x14ac:dyDescent="0.25">
      <c r="A12" s="12" t="s">
        <v>3818</v>
      </c>
      <c r="B12" s="12" t="s">
        <v>3817</v>
      </c>
      <c r="C12" s="19" t="s">
        <v>87</v>
      </c>
      <c r="D12" s="19" t="s">
        <v>87</v>
      </c>
      <c r="E12" s="19" t="s">
        <v>87</v>
      </c>
      <c r="F12" s="19" t="s">
        <v>87</v>
      </c>
      <c r="G12" s="19" t="s">
        <v>87</v>
      </c>
    </row>
    <row r="13" spans="1:9" x14ac:dyDescent="0.25">
      <c r="A13" s="12" t="s">
        <v>3810</v>
      </c>
      <c r="B13" s="12" t="s">
        <v>3809</v>
      </c>
      <c r="C13" s="19" t="s">
        <v>87</v>
      </c>
      <c r="D13" s="19" t="s">
        <v>87</v>
      </c>
      <c r="E13" s="19" t="s">
        <v>87</v>
      </c>
      <c r="F13" s="19" t="s">
        <v>87</v>
      </c>
      <c r="G13" s="19" t="s">
        <v>87</v>
      </c>
    </row>
    <row r="14" spans="1:9" x14ac:dyDescent="0.25">
      <c r="A14" s="12" t="s">
        <v>3806</v>
      </c>
      <c r="B14" s="12" t="s">
        <v>3805</v>
      </c>
      <c r="C14" s="19" t="s">
        <v>87</v>
      </c>
      <c r="D14" s="19" t="s">
        <v>87</v>
      </c>
      <c r="E14" s="19" t="s">
        <v>87</v>
      </c>
      <c r="F14" s="19" t="s">
        <v>87</v>
      </c>
      <c r="G14" s="19" t="s">
        <v>87</v>
      </c>
    </row>
    <row r="15" spans="1:9" x14ac:dyDescent="0.25">
      <c r="A15" s="12" t="s">
        <v>3802</v>
      </c>
      <c r="B15" s="12" t="s">
        <v>3801</v>
      </c>
      <c r="C15" s="19" t="s">
        <v>87</v>
      </c>
      <c r="D15" s="19" t="s">
        <v>87</v>
      </c>
      <c r="E15" s="19" t="s">
        <v>87</v>
      </c>
      <c r="F15" s="19" t="s">
        <v>87</v>
      </c>
      <c r="G15" s="19" t="s">
        <v>87</v>
      </c>
    </row>
    <row r="16" spans="1:9" x14ac:dyDescent="0.25">
      <c r="A16" s="12" t="s">
        <v>3798</v>
      </c>
      <c r="B16" s="12" t="s">
        <v>3797</v>
      </c>
      <c r="C16" s="19" t="s">
        <v>87</v>
      </c>
      <c r="D16" s="19" t="s">
        <v>87</v>
      </c>
      <c r="E16" s="19" t="s">
        <v>87</v>
      </c>
      <c r="F16" s="19" t="s">
        <v>87</v>
      </c>
      <c r="G16" s="19" t="s">
        <v>87</v>
      </c>
    </row>
    <row r="17" spans="1:7" x14ac:dyDescent="0.25">
      <c r="A17" s="12" t="s">
        <v>3794</v>
      </c>
      <c r="B17" s="12" t="s">
        <v>3793</v>
      </c>
      <c r="C17" s="19" t="s">
        <v>87</v>
      </c>
      <c r="D17" s="19" t="s">
        <v>87</v>
      </c>
      <c r="E17" s="19" t="s">
        <v>87</v>
      </c>
      <c r="F17" s="19" t="s">
        <v>87</v>
      </c>
      <c r="G17" s="19" t="s">
        <v>87</v>
      </c>
    </row>
    <row r="18" spans="1:7" x14ac:dyDescent="0.25">
      <c r="A18" s="12" t="s">
        <v>3790</v>
      </c>
      <c r="B18" s="12" t="s">
        <v>3789</v>
      </c>
      <c r="C18" s="19" t="s">
        <v>87</v>
      </c>
      <c r="D18" s="19" t="s">
        <v>87</v>
      </c>
      <c r="E18" s="19" t="s">
        <v>87</v>
      </c>
      <c r="F18" s="19" t="s">
        <v>87</v>
      </c>
      <c r="G18" s="19" t="s">
        <v>87</v>
      </c>
    </row>
    <row r="19" spans="1:7" x14ac:dyDescent="0.25">
      <c r="A19" s="12" t="s">
        <v>3786</v>
      </c>
      <c r="B19" s="12" t="s">
        <v>3785</v>
      </c>
      <c r="C19" s="19" t="s">
        <v>87</v>
      </c>
      <c r="D19" s="19" t="s">
        <v>87</v>
      </c>
      <c r="E19" s="19" t="s">
        <v>87</v>
      </c>
      <c r="F19" s="19" t="s">
        <v>87</v>
      </c>
      <c r="G19" s="19" t="s">
        <v>87</v>
      </c>
    </row>
    <row r="20" spans="1:7" x14ac:dyDescent="0.25">
      <c r="A20" s="12" t="s">
        <v>3782</v>
      </c>
      <c r="B20" s="12" t="s">
        <v>3781</v>
      </c>
      <c r="C20" s="19" t="s">
        <v>87</v>
      </c>
      <c r="D20" s="19" t="s">
        <v>87</v>
      </c>
      <c r="E20" s="19" t="s">
        <v>87</v>
      </c>
      <c r="F20" s="19" t="s">
        <v>87</v>
      </c>
      <c r="G20" s="19" t="s">
        <v>87</v>
      </c>
    </row>
    <row r="21" spans="1:7" x14ac:dyDescent="0.25">
      <c r="A21" s="12" t="s">
        <v>3779</v>
      </c>
      <c r="B21" s="12" t="s">
        <v>3778</v>
      </c>
      <c r="C21" s="19" t="s">
        <v>87</v>
      </c>
      <c r="D21" s="19" t="s">
        <v>87</v>
      </c>
      <c r="E21" s="19" t="s">
        <v>87</v>
      </c>
      <c r="F21" s="19" t="s">
        <v>87</v>
      </c>
      <c r="G21" s="19" t="s">
        <v>87</v>
      </c>
    </row>
    <row r="22" spans="1:7" ht="14.45" x14ac:dyDescent="0.3">
      <c r="A22" s="12" t="s">
        <v>3775</v>
      </c>
      <c r="B22" s="12" t="s">
        <v>3774</v>
      </c>
      <c r="C22" s="20">
        <v>148.41</v>
      </c>
      <c r="D22" s="20">
        <v>424.91</v>
      </c>
      <c r="E22" s="20">
        <v>315.48</v>
      </c>
      <c r="F22" s="20">
        <v>270.94</v>
      </c>
      <c r="G22" s="19" t="s">
        <v>87</v>
      </c>
    </row>
    <row r="23" spans="1:7" ht="14.45" x14ac:dyDescent="0.3">
      <c r="A23" s="12" t="s">
        <v>3771</v>
      </c>
      <c r="B23" s="12" t="s">
        <v>3770</v>
      </c>
      <c r="C23" s="20">
        <v>209.61</v>
      </c>
      <c r="D23" s="20">
        <v>398.16</v>
      </c>
      <c r="E23" s="20">
        <v>288.33999999999997</v>
      </c>
      <c r="F23" s="20">
        <v>346.92</v>
      </c>
      <c r="G23" s="19" t="s">
        <v>87</v>
      </c>
    </row>
    <row r="24" spans="1:7" ht="14.45" x14ac:dyDescent="0.3">
      <c r="A24" s="12" t="s">
        <v>3767</v>
      </c>
      <c r="B24" s="12" t="s">
        <v>3766</v>
      </c>
      <c r="C24" s="20">
        <v>160.38999999999999</v>
      </c>
      <c r="D24" s="20">
        <v>313.58</v>
      </c>
      <c r="E24" s="20">
        <v>289.83</v>
      </c>
      <c r="F24" s="20">
        <v>306.60000000000002</v>
      </c>
      <c r="G24" s="19" t="s">
        <v>87</v>
      </c>
    </row>
    <row r="25" spans="1:7" ht="14.45" x14ac:dyDescent="0.3">
      <c r="A25" s="12" t="s">
        <v>3763</v>
      </c>
      <c r="B25" s="12" t="s">
        <v>3762</v>
      </c>
      <c r="C25" s="20">
        <v>282.55</v>
      </c>
      <c r="D25" s="20">
        <v>308.39</v>
      </c>
      <c r="E25" s="20">
        <v>190.11</v>
      </c>
      <c r="F25" s="20">
        <v>261.66000000000003</v>
      </c>
      <c r="G25" s="19" t="s">
        <v>87</v>
      </c>
    </row>
    <row r="26" spans="1:7" ht="14.45" x14ac:dyDescent="0.3">
      <c r="A26" s="12" t="s">
        <v>3759</v>
      </c>
      <c r="B26" s="12" t="s">
        <v>3758</v>
      </c>
      <c r="C26" s="20">
        <v>135.12</v>
      </c>
      <c r="D26" s="20">
        <v>178.14</v>
      </c>
      <c r="E26" s="20">
        <v>131.13999999999999</v>
      </c>
      <c r="F26" s="20">
        <v>64.23</v>
      </c>
      <c r="G26" s="19" t="s">
        <v>87</v>
      </c>
    </row>
    <row r="27" spans="1:7" x14ac:dyDescent="0.25">
      <c r="A27" s="12" t="s">
        <v>3755</v>
      </c>
      <c r="B27" s="12" t="s">
        <v>3754</v>
      </c>
      <c r="C27" s="20">
        <v>291.06</v>
      </c>
      <c r="D27" s="20">
        <v>262.54000000000002</v>
      </c>
      <c r="E27" s="20">
        <v>81.17</v>
      </c>
      <c r="F27" s="20">
        <v>105.29</v>
      </c>
      <c r="G27" s="19" t="s">
        <v>87</v>
      </c>
    </row>
    <row r="28" spans="1:7" x14ac:dyDescent="0.25">
      <c r="A28" s="12" t="s">
        <v>3750</v>
      </c>
      <c r="B28" s="12" t="s">
        <v>3749</v>
      </c>
      <c r="C28" s="19" t="s">
        <v>87</v>
      </c>
      <c r="D28" s="19" t="s">
        <v>87</v>
      </c>
      <c r="E28" s="19" t="s">
        <v>87</v>
      </c>
      <c r="F28" s="19" t="s">
        <v>87</v>
      </c>
      <c r="G28" s="19" t="s">
        <v>87</v>
      </c>
    </row>
    <row r="29" spans="1:7" x14ac:dyDescent="0.25">
      <c r="A29" s="12" t="s">
        <v>3745</v>
      </c>
      <c r="B29" s="12" t="s">
        <v>3744</v>
      </c>
      <c r="C29" s="20">
        <v>209.55</v>
      </c>
      <c r="D29" s="20">
        <v>209.02</v>
      </c>
      <c r="E29" s="20">
        <v>117.13</v>
      </c>
      <c r="F29" s="20">
        <v>167.62</v>
      </c>
      <c r="G29" s="19" t="s">
        <v>87</v>
      </c>
    </row>
    <row r="30" spans="1:7" x14ac:dyDescent="0.25">
      <c r="A30" s="12" t="s">
        <v>3740</v>
      </c>
      <c r="B30" s="12" t="s">
        <v>3739</v>
      </c>
      <c r="C30" s="20">
        <v>215.23</v>
      </c>
      <c r="D30" s="20">
        <v>185.22</v>
      </c>
      <c r="E30" s="20">
        <v>129.1</v>
      </c>
      <c r="F30" s="20">
        <v>193.01</v>
      </c>
      <c r="G30" s="19" t="s">
        <v>87</v>
      </c>
    </row>
    <row r="31" spans="1:7" x14ac:dyDescent="0.25">
      <c r="A31" s="12" t="s">
        <v>3734</v>
      </c>
      <c r="B31" s="12" t="s">
        <v>3733</v>
      </c>
      <c r="C31" s="20">
        <v>86.86</v>
      </c>
      <c r="D31" s="20">
        <v>131.19</v>
      </c>
      <c r="E31" s="20">
        <v>67.81</v>
      </c>
      <c r="F31" s="20">
        <v>60.95</v>
      </c>
      <c r="G31" s="19" t="s">
        <v>87</v>
      </c>
    </row>
    <row r="32" spans="1:7" x14ac:dyDescent="0.25">
      <c r="A32" s="12" t="s">
        <v>3730</v>
      </c>
      <c r="B32" s="12" t="s">
        <v>3729</v>
      </c>
      <c r="C32" s="20">
        <v>217.11</v>
      </c>
      <c r="D32" s="20">
        <v>224.27</v>
      </c>
      <c r="E32" s="20">
        <v>129.55000000000001</v>
      </c>
      <c r="F32" s="20">
        <v>157.04</v>
      </c>
      <c r="G32" s="19" t="s">
        <v>87</v>
      </c>
    </row>
    <row r="33" spans="1:7" x14ac:dyDescent="0.25">
      <c r="A33" s="12" t="s">
        <v>3725</v>
      </c>
      <c r="B33" s="12" t="s">
        <v>3724</v>
      </c>
      <c r="C33" s="20">
        <v>291.11</v>
      </c>
      <c r="D33" s="20">
        <v>278.02999999999997</v>
      </c>
      <c r="E33" s="20">
        <v>173.54</v>
      </c>
      <c r="F33" s="20">
        <v>244.3</v>
      </c>
      <c r="G33" s="19" t="s">
        <v>87</v>
      </c>
    </row>
    <row r="34" spans="1:7" x14ac:dyDescent="0.25">
      <c r="A34" s="12" t="s">
        <v>3721</v>
      </c>
      <c r="B34" s="12" t="s">
        <v>3720</v>
      </c>
      <c r="C34" s="20">
        <v>132.49</v>
      </c>
      <c r="D34" s="20">
        <v>152.12</v>
      </c>
      <c r="E34" s="20">
        <v>72.959999999999994</v>
      </c>
      <c r="F34" s="20">
        <v>97.91</v>
      </c>
      <c r="G34" s="19" t="s">
        <v>87</v>
      </c>
    </row>
    <row r="35" spans="1:7" x14ac:dyDescent="0.25">
      <c r="A35" s="12" t="s">
        <v>3717</v>
      </c>
      <c r="B35" s="12" t="s">
        <v>3716</v>
      </c>
      <c r="C35" s="20">
        <v>55.96</v>
      </c>
      <c r="D35" s="20">
        <v>57.58</v>
      </c>
      <c r="E35" s="20">
        <v>33.64</v>
      </c>
      <c r="F35" s="20">
        <v>45.62</v>
      </c>
      <c r="G35" s="19" t="s">
        <v>87</v>
      </c>
    </row>
    <row r="36" spans="1:7" x14ac:dyDescent="0.25">
      <c r="A36" s="12" t="s">
        <v>3713</v>
      </c>
      <c r="B36" s="12" t="s">
        <v>3712</v>
      </c>
      <c r="C36" s="20">
        <v>63.2</v>
      </c>
      <c r="D36" s="20">
        <v>39.46</v>
      </c>
      <c r="E36" s="20">
        <v>57.2</v>
      </c>
      <c r="F36" s="20">
        <v>59.81</v>
      </c>
      <c r="G36" s="20">
        <v>57.18</v>
      </c>
    </row>
    <row r="37" spans="1:7" x14ac:dyDescent="0.25">
      <c r="A37" s="12" t="s">
        <v>3709</v>
      </c>
      <c r="B37" s="12" t="s">
        <v>3708</v>
      </c>
      <c r="C37" s="20">
        <v>443.28</v>
      </c>
      <c r="D37" s="20">
        <v>301.68</v>
      </c>
      <c r="E37" s="20">
        <v>231.82</v>
      </c>
      <c r="F37" s="20">
        <v>435.94</v>
      </c>
      <c r="G37" s="20">
        <v>327.33</v>
      </c>
    </row>
    <row r="38" spans="1:7" x14ac:dyDescent="0.25">
      <c r="A38" s="12" t="s">
        <v>3705</v>
      </c>
      <c r="B38" s="12" t="s">
        <v>3704</v>
      </c>
      <c r="C38" s="20">
        <v>918.09</v>
      </c>
      <c r="D38" s="20">
        <v>626.20000000000005</v>
      </c>
      <c r="E38" s="20">
        <v>610.44000000000005</v>
      </c>
      <c r="F38" s="20">
        <v>948.31</v>
      </c>
      <c r="G38" s="20">
        <v>922.11</v>
      </c>
    </row>
    <row r="39" spans="1:7" x14ac:dyDescent="0.25">
      <c r="A39" s="12" t="s">
        <v>3701</v>
      </c>
      <c r="B39" s="12" t="s">
        <v>3700</v>
      </c>
      <c r="C39" s="20">
        <v>757.78</v>
      </c>
      <c r="D39" s="20">
        <v>541.57000000000005</v>
      </c>
      <c r="E39" s="20">
        <v>565.02</v>
      </c>
      <c r="F39" s="20">
        <v>811.88</v>
      </c>
      <c r="G39" s="20">
        <v>820.43</v>
      </c>
    </row>
    <row r="40" spans="1:7" x14ac:dyDescent="0.25">
      <c r="A40" s="12" t="s">
        <v>3697</v>
      </c>
      <c r="B40" s="12" t="s">
        <v>2064</v>
      </c>
      <c r="C40" s="20">
        <v>437.23</v>
      </c>
      <c r="D40" s="20">
        <v>299.88</v>
      </c>
      <c r="E40" s="20">
        <v>302.98</v>
      </c>
      <c r="F40" s="20">
        <v>484.89</v>
      </c>
      <c r="G40" s="20">
        <v>520.04</v>
      </c>
    </row>
    <row r="41" spans="1:7" x14ac:dyDescent="0.25">
      <c r="A41" s="12" t="s">
        <v>3694</v>
      </c>
      <c r="B41" s="12" t="s">
        <v>3693</v>
      </c>
      <c r="C41" s="20">
        <v>515.38</v>
      </c>
      <c r="D41" s="20">
        <v>554.83000000000004</v>
      </c>
      <c r="E41" s="20">
        <v>430.01</v>
      </c>
      <c r="F41" s="20">
        <v>469.17</v>
      </c>
      <c r="G41" s="19" t="s">
        <v>87</v>
      </c>
    </row>
    <row r="42" spans="1:7" x14ac:dyDescent="0.25">
      <c r="A42" s="12" t="s">
        <v>3690</v>
      </c>
      <c r="B42" s="12" t="s">
        <v>3689</v>
      </c>
      <c r="C42" s="20">
        <v>186.84</v>
      </c>
      <c r="D42" s="20">
        <v>211.21</v>
      </c>
      <c r="E42" s="20">
        <v>163.13999999999999</v>
      </c>
      <c r="F42" s="20">
        <v>180.17</v>
      </c>
      <c r="G42" s="19" t="s">
        <v>87</v>
      </c>
    </row>
    <row r="43" spans="1:7" x14ac:dyDescent="0.25">
      <c r="A43" s="12" t="s">
        <v>3686</v>
      </c>
      <c r="B43" s="12" t="s">
        <v>3363</v>
      </c>
      <c r="C43" s="20">
        <v>366.65</v>
      </c>
      <c r="D43" s="20">
        <v>389.5</v>
      </c>
      <c r="E43" s="20">
        <v>317.08</v>
      </c>
      <c r="F43" s="20">
        <v>341.1</v>
      </c>
      <c r="G43" s="19" t="s">
        <v>87</v>
      </c>
    </row>
    <row r="44" spans="1:7" x14ac:dyDescent="0.25">
      <c r="A44" s="12" t="s">
        <v>3683</v>
      </c>
      <c r="B44" s="12" t="s">
        <v>3682</v>
      </c>
      <c r="C44" s="20">
        <v>352.81</v>
      </c>
      <c r="D44" s="20">
        <v>365.56</v>
      </c>
      <c r="E44" s="20">
        <v>254.53</v>
      </c>
      <c r="F44" s="20">
        <v>299.37</v>
      </c>
      <c r="G44" s="19" t="s">
        <v>87</v>
      </c>
    </row>
    <row r="45" spans="1:7" x14ac:dyDescent="0.25">
      <c r="A45" s="12" t="s">
        <v>3679</v>
      </c>
      <c r="B45" s="12" t="s">
        <v>3678</v>
      </c>
      <c r="C45" s="20">
        <v>698.64</v>
      </c>
      <c r="D45" s="20">
        <v>757.92</v>
      </c>
      <c r="E45" s="20">
        <v>560.09</v>
      </c>
      <c r="F45" s="20">
        <v>626.42999999999995</v>
      </c>
      <c r="G45" s="19" t="s">
        <v>87</v>
      </c>
    </row>
    <row r="46" spans="1:7" x14ac:dyDescent="0.25">
      <c r="A46" s="12" t="s">
        <v>3674</v>
      </c>
      <c r="B46" s="12" t="s">
        <v>3673</v>
      </c>
      <c r="C46" s="20">
        <v>560.80999999999995</v>
      </c>
      <c r="D46" s="20">
        <v>597.22</v>
      </c>
      <c r="E46" s="20">
        <v>432.46</v>
      </c>
      <c r="F46" s="20">
        <v>475.98</v>
      </c>
      <c r="G46" s="19" t="s">
        <v>87</v>
      </c>
    </row>
    <row r="47" spans="1:7" x14ac:dyDescent="0.25">
      <c r="A47" s="12" t="s">
        <v>3669</v>
      </c>
      <c r="B47" s="12" t="s">
        <v>3668</v>
      </c>
      <c r="C47" s="20">
        <v>333.38</v>
      </c>
      <c r="D47" s="20">
        <v>358.9</v>
      </c>
      <c r="E47" s="20">
        <v>275.35000000000002</v>
      </c>
      <c r="F47" s="20">
        <v>309.97000000000003</v>
      </c>
      <c r="G47" s="19" t="s">
        <v>87</v>
      </c>
    </row>
    <row r="48" spans="1:7" x14ac:dyDescent="0.25">
      <c r="A48" s="12" t="s">
        <v>3664</v>
      </c>
      <c r="B48" s="12" t="s">
        <v>3663</v>
      </c>
      <c r="C48" s="20">
        <v>213</v>
      </c>
      <c r="D48" s="20">
        <v>224.47</v>
      </c>
      <c r="E48" s="20">
        <v>172.54</v>
      </c>
      <c r="F48" s="20">
        <v>191.16</v>
      </c>
      <c r="G48" s="19" t="s">
        <v>87</v>
      </c>
    </row>
    <row r="49" spans="1:7" x14ac:dyDescent="0.25">
      <c r="A49" s="12" t="s">
        <v>3659</v>
      </c>
      <c r="B49" s="12" t="s">
        <v>3658</v>
      </c>
      <c r="C49" s="20">
        <v>299.17</v>
      </c>
      <c r="D49" s="20">
        <v>327.11</v>
      </c>
      <c r="E49" s="20">
        <v>248.27</v>
      </c>
      <c r="F49" s="20">
        <v>268.10000000000002</v>
      </c>
      <c r="G49" s="19" t="s">
        <v>87</v>
      </c>
    </row>
    <row r="50" spans="1:7" x14ac:dyDescent="0.25">
      <c r="A50" s="12" t="s">
        <v>3655</v>
      </c>
      <c r="B50" s="12" t="s">
        <v>3654</v>
      </c>
      <c r="C50" s="20">
        <v>353.13</v>
      </c>
      <c r="D50" s="20">
        <v>369.7</v>
      </c>
      <c r="E50" s="20">
        <v>295.45999999999998</v>
      </c>
      <c r="F50" s="20">
        <v>318.57</v>
      </c>
      <c r="G50" s="19" t="s">
        <v>87</v>
      </c>
    </row>
    <row r="51" spans="1:7" x14ac:dyDescent="0.25">
      <c r="A51" s="12" t="s">
        <v>3651</v>
      </c>
      <c r="B51" s="12" t="s">
        <v>3650</v>
      </c>
      <c r="C51" s="20">
        <v>433.15</v>
      </c>
      <c r="D51" s="20">
        <v>480.35</v>
      </c>
      <c r="E51" s="20">
        <v>348.28</v>
      </c>
      <c r="F51" s="20">
        <v>401.81</v>
      </c>
      <c r="G51" s="19" t="s">
        <v>87</v>
      </c>
    </row>
    <row r="52" spans="1:7" x14ac:dyDescent="0.25">
      <c r="A52" s="12" t="s">
        <v>3647</v>
      </c>
      <c r="B52" s="12" t="s">
        <v>2638</v>
      </c>
      <c r="C52" s="20">
        <v>7.81</v>
      </c>
      <c r="D52" s="20">
        <v>7.66</v>
      </c>
      <c r="E52" s="20">
        <v>6.17</v>
      </c>
      <c r="F52" s="20">
        <v>6</v>
      </c>
      <c r="G52" s="19" t="s">
        <v>87</v>
      </c>
    </row>
    <row r="53" spans="1:7" x14ac:dyDescent="0.25">
      <c r="A53" s="12" t="s">
        <v>4155</v>
      </c>
      <c r="B53" s="12" t="s">
        <v>4154</v>
      </c>
      <c r="C53" s="20">
        <v>367.79</v>
      </c>
      <c r="D53" s="20">
        <v>432.52</v>
      </c>
      <c r="E53" s="20">
        <v>323.66000000000003</v>
      </c>
      <c r="F53" s="20">
        <v>392.94</v>
      </c>
      <c r="G53" s="19" t="s">
        <v>87</v>
      </c>
    </row>
    <row r="54" spans="1:7" x14ac:dyDescent="0.25">
      <c r="A54" s="12" t="s">
        <v>4153</v>
      </c>
      <c r="B54" s="12" t="s">
        <v>4152</v>
      </c>
      <c r="C54" s="20">
        <v>329.08</v>
      </c>
      <c r="D54" s="20">
        <v>375.48</v>
      </c>
      <c r="E54" s="20">
        <v>298.27</v>
      </c>
      <c r="F54" s="20">
        <v>326.13</v>
      </c>
      <c r="G54" s="19" t="s">
        <v>87</v>
      </c>
    </row>
    <row r="55" spans="1:7" x14ac:dyDescent="0.25">
      <c r="A55" s="12" t="s">
        <v>3638</v>
      </c>
      <c r="B55" s="12" t="s">
        <v>3637</v>
      </c>
      <c r="C55" s="20">
        <v>4.5999999999999996</v>
      </c>
      <c r="D55" s="20">
        <v>4.8</v>
      </c>
      <c r="E55" s="20">
        <v>3.48</v>
      </c>
      <c r="F55" s="20">
        <v>4.2699999999999996</v>
      </c>
      <c r="G55" s="19" t="s">
        <v>87</v>
      </c>
    </row>
    <row r="56" spans="1:7" x14ac:dyDescent="0.25">
      <c r="A56" s="12" t="s">
        <v>3633</v>
      </c>
      <c r="B56" s="12" t="s">
        <v>2586</v>
      </c>
      <c r="C56" s="20">
        <v>69.52</v>
      </c>
      <c r="D56" s="20">
        <v>78.23</v>
      </c>
      <c r="E56" s="20">
        <v>65.83</v>
      </c>
      <c r="F56" s="20">
        <v>68.53</v>
      </c>
      <c r="G56" s="19" t="s">
        <v>87</v>
      </c>
    </row>
    <row r="57" spans="1:7" x14ac:dyDescent="0.25">
      <c r="A57" s="12" t="s">
        <v>3629</v>
      </c>
      <c r="B57" s="12" t="s">
        <v>3628</v>
      </c>
      <c r="C57" s="20">
        <v>260.13</v>
      </c>
      <c r="D57" s="20">
        <v>288.51</v>
      </c>
      <c r="E57" s="20">
        <v>223.43</v>
      </c>
      <c r="F57" s="20">
        <v>246.21</v>
      </c>
      <c r="G57" s="19" t="s">
        <v>87</v>
      </c>
    </row>
    <row r="58" spans="1:7" x14ac:dyDescent="0.25">
      <c r="A58" s="12" t="s">
        <v>3624</v>
      </c>
      <c r="B58" s="12" t="s">
        <v>3623</v>
      </c>
      <c r="C58" s="20">
        <v>112.09</v>
      </c>
      <c r="D58" s="20">
        <v>130.81</v>
      </c>
      <c r="E58" s="20">
        <v>93.8</v>
      </c>
      <c r="F58" s="20">
        <v>112.67</v>
      </c>
      <c r="G58" s="19" t="s">
        <v>87</v>
      </c>
    </row>
    <row r="59" spans="1:7" x14ac:dyDescent="0.25">
      <c r="A59" s="12" t="s">
        <v>3619</v>
      </c>
      <c r="B59" s="12" t="s">
        <v>3618</v>
      </c>
      <c r="C59" s="20">
        <v>193.97</v>
      </c>
      <c r="D59" s="20">
        <v>229.21</v>
      </c>
      <c r="E59" s="20">
        <v>157.85</v>
      </c>
      <c r="F59" s="20">
        <v>187.36</v>
      </c>
      <c r="G59" s="19" t="s">
        <v>87</v>
      </c>
    </row>
    <row r="60" spans="1:7" x14ac:dyDescent="0.25">
      <c r="A60" s="12" t="s">
        <v>3615</v>
      </c>
      <c r="B60" s="12" t="s">
        <v>3614</v>
      </c>
      <c r="C60" s="20">
        <v>708.33</v>
      </c>
      <c r="D60" s="20">
        <v>902.17</v>
      </c>
      <c r="E60" s="20">
        <v>658.83</v>
      </c>
      <c r="F60" s="20">
        <v>760.19</v>
      </c>
      <c r="G60" s="19" t="s">
        <v>87</v>
      </c>
    </row>
    <row r="61" spans="1:7" x14ac:dyDescent="0.25">
      <c r="A61" s="12" t="s">
        <v>3611</v>
      </c>
      <c r="B61" s="12" t="s">
        <v>3610</v>
      </c>
      <c r="C61" s="20">
        <v>290.64999999999998</v>
      </c>
      <c r="D61" s="20">
        <v>346.04</v>
      </c>
      <c r="E61" s="20">
        <v>244.17</v>
      </c>
      <c r="F61" s="20">
        <v>288.89999999999998</v>
      </c>
      <c r="G61" s="19" t="s">
        <v>87</v>
      </c>
    </row>
    <row r="62" spans="1:7" x14ac:dyDescent="0.25">
      <c r="A62" s="12" t="s">
        <v>3607</v>
      </c>
      <c r="B62" s="12" t="s">
        <v>3606</v>
      </c>
      <c r="C62" s="20">
        <v>433.62</v>
      </c>
      <c r="D62" s="20">
        <v>515.47</v>
      </c>
      <c r="E62" s="20">
        <v>354.42</v>
      </c>
      <c r="F62" s="20">
        <v>400.61</v>
      </c>
      <c r="G62" s="19" t="s">
        <v>87</v>
      </c>
    </row>
    <row r="63" spans="1:7" x14ac:dyDescent="0.25">
      <c r="A63" s="12" t="s">
        <v>3603</v>
      </c>
      <c r="B63" s="12" t="s">
        <v>3602</v>
      </c>
      <c r="C63" s="20">
        <v>692.17</v>
      </c>
      <c r="D63" s="20">
        <v>822.49</v>
      </c>
      <c r="E63" s="20">
        <v>623.80999999999995</v>
      </c>
      <c r="F63" s="20">
        <v>617.04</v>
      </c>
      <c r="G63" s="19" t="s">
        <v>87</v>
      </c>
    </row>
    <row r="64" spans="1:7" x14ac:dyDescent="0.25">
      <c r="A64" s="12" t="s">
        <v>3599</v>
      </c>
      <c r="B64" s="12" t="s">
        <v>3598</v>
      </c>
      <c r="C64" s="20">
        <v>1251.95</v>
      </c>
      <c r="D64" s="20">
        <v>1484.28</v>
      </c>
      <c r="E64" s="20">
        <v>1051.58</v>
      </c>
      <c r="F64" s="20">
        <v>1137.3</v>
      </c>
      <c r="G64" s="19" t="s">
        <v>87</v>
      </c>
    </row>
    <row r="65" spans="1:7" x14ac:dyDescent="0.25">
      <c r="A65" s="12" t="s">
        <v>3595</v>
      </c>
      <c r="B65" s="12" t="s">
        <v>3594</v>
      </c>
      <c r="C65" s="20">
        <v>488.99</v>
      </c>
      <c r="D65" s="20">
        <v>559.34</v>
      </c>
      <c r="E65" s="20">
        <v>437.81</v>
      </c>
      <c r="F65" s="20">
        <v>548.77</v>
      </c>
      <c r="G65" s="19" t="s">
        <v>87</v>
      </c>
    </row>
    <row r="66" spans="1:7" x14ac:dyDescent="0.25">
      <c r="A66" s="12" t="s">
        <v>3591</v>
      </c>
      <c r="B66" s="12" t="s">
        <v>3590</v>
      </c>
      <c r="C66" s="20">
        <v>319.36</v>
      </c>
      <c r="D66" s="20">
        <v>356.99</v>
      </c>
      <c r="E66" s="20">
        <v>264.68</v>
      </c>
      <c r="F66" s="20">
        <v>295.72000000000003</v>
      </c>
      <c r="G66" s="19" t="s">
        <v>87</v>
      </c>
    </row>
    <row r="67" spans="1:7" x14ac:dyDescent="0.25">
      <c r="A67" s="12" t="s">
        <v>3587</v>
      </c>
      <c r="B67" s="12" t="s">
        <v>3586</v>
      </c>
      <c r="C67" s="20">
        <v>448.64</v>
      </c>
      <c r="D67" s="20">
        <v>596.15</v>
      </c>
      <c r="E67" s="20">
        <v>482.61</v>
      </c>
      <c r="F67" s="20">
        <v>436.5</v>
      </c>
      <c r="G67" s="19" t="s">
        <v>87</v>
      </c>
    </row>
    <row r="68" spans="1:7" x14ac:dyDescent="0.25">
      <c r="A68" s="12" t="s">
        <v>3583</v>
      </c>
      <c r="B68" s="12" t="s">
        <v>3582</v>
      </c>
      <c r="C68" s="20">
        <v>311.76</v>
      </c>
      <c r="D68" s="20">
        <v>379.23</v>
      </c>
      <c r="E68" s="20">
        <v>269.08</v>
      </c>
      <c r="F68" s="20">
        <v>286.39</v>
      </c>
      <c r="G68" s="19" t="s">
        <v>87</v>
      </c>
    </row>
    <row r="69" spans="1:7" x14ac:dyDescent="0.25">
      <c r="A69" s="12" t="s">
        <v>3579</v>
      </c>
      <c r="B69" s="12" t="s">
        <v>3578</v>
      </c>
      <c r="C69" s="20">
        <v>184.63</v>
      </c>
      <c r="D69" s="20">
        <v>221.46</v>
      </c>
      <c r="E69" s="20">
        <v>156.81</v>
      </c>
      <c r="F69" s="20">
        <v>161.35</v>
      </c>
      <c r="G69" s="19" t="s">
        <v>87</v>
      </c>
    </row>
    <row r="70" spans="1:7" x14ac:dyDescent="0.25">
      <c r="A70" s="12" t="s">
        <v>3575</v>
      </c>
      <c r="B70" s="12" t="s">
        <v>3574</v>
      </c>
      <c r="C70" s="20">
        <v>201.31</v>
      </c>
      <c r="D70" s="20">
        <v>232.92</v>
      </c>
      <c r="E70" s="20">
        <v>179.44</v>
      </c>
      <c r="F70" s="20">
        <v>173.37</v>
      </c>
      <c r="G70" s="19" t="s">
        <v>87</v>
      </c>
    </row>
    <row r="71" spans="1:7" x14ac:dyDescent="0.25">
      <c r="A71" s="12" t="s">
        <v>3571</v>
      </c>
      <c r="B71" s="12" t="s">
        <v>3570</v>
      </c>
      <c r="C71" s="20">
        <v>144.15</v>
      </c>
      <c r="D71" s="20">
        <v>159.58000000000001</v>
      </c>
      <c r="E71" s="20">
        <v>130.38999999999999</v>
      </c>
      <c r="F71" s="20">
        <v>156.91999999999999</v>
      </c>
      <c r="G71" s="19" t="s">
        <v>87</v>
      </c>
    </row>
    <row r="72" spans="1:7" x14ac:dyDescent="0.25">
      <c r="A72" s="12" t="s">
        <v>3567</v>
      </c>
      <c r="B72" s="12" t="s">
        <v>3566</v>
      </c>
      <c r="C72" s="20">
        <v>740.09</v>
      </c>
      <c r="D72" s="20">
        <v>800.91</v>
      </c>
      <c r="E72" s="20">
        <v>695.29</v>
      </c>
      <c r="F72" s="20">
        <v>712.49</v>
      </c>
      <c r="G72" s="19" t="s">
        <v>87</v>
      </c>
    </row>
    <row r="73" spans="1:7" x14ac:dyDescent="0.25">
      <c r="A73" s="12" t="s">
        <v>3563</v>
      </c>
      <c r="B73" s="12" t="s">
        <v>3562</v>
      </c>
      <c r="C73" s="20">
        <v>38.99</v>
      </c>
      <c r="D73" s="20">
        <v>44.37</v>
      </c>
      <c r="E73" s="20">
        <v>37.229999999999997</v>
      </c>
      <c r="F73" s="20">
        <v>41.97</v>
      </c>
      <c r="G73" s="19" t="s">
        <v>87</v>
      </c>
    </row>
    <row r="74" spans="1:7" x14ac:dyDescent="0.25">
      <c r="A74" s="12" t="s">
        <v>4151</v>
      </c>
      <c r="B74" s="12" t="s">
        <v>4150</v>
      </c>
      <c r="C74" s="20">
        <v>273.5</v>
      </c>
      <c r="D74" s="20">
        <v>310.27</v>
      </c>
      <c r="E74" s="20">
        <v>220.93</v>
      </c>
      <c r="F74" s="20">
        <v>265.26</v>
      </c>
      <c r="G74" s="19" t="s">
        <v>87</v>
      </c>
    </row>
    <row r="75" spans="1:7" x14ac:dyDescent="0.25">
      <c r="A75" s="12" t="s">
        <v>3559</v>
      </c>
      <c r="B75" s="12" t="s">
        <v>3558</v>
      </c>
      <c r="C75" s="20">
        <v>262.70999999999998</v>
      </c>
      <c r="D75" s="20">
        <v>302.49</v>
      </c>
      <c r="E75" s="20">
        <v>218.21</v>
      </c>
      <c r="F75" s="20">
        <v>256.44</v>
      </c>
      <c r="G75" s="19" t="s">
        <v>87</v>
      </c>
    </row>
    <row r="76" spans="1:7" x14ac:dyDescent="0.25">
      <c r="A76" s="12" t="s">
        <v>4149</v>
      </c>
      <c r="B76" s="12" t="s">
        <v>4148</v>
      </c>
      <c r="C76" s="20">
        <v>227.59</v>
      </c>
      <c r="D76" s="20">
        <v>232.69</v>
      </c>
      <c r="E76" s="20">
        <v>158.74</v>
      </c>
      <c r="F76" s="20">
        <v>187.23</v>
      </c>
      <c r="G76" s="19" t="s">
        <v>87</v>
      </c>
    </row>
    <row r="77" spans="1:7" x14ac:dyDescent="0.25">
      <c r="A77" s="12" t="s">
        <v>3548</v>
      </c>
      <c r="B77" s="12" t="s">
        <v>3547</v>
      </c>
      <c r="C77" s="20">
        <v>749.78</v>
      </c>
      <c r="D77" s="20">
        <v>942.23</v>
      </c>
      <c r="E77" s="20">
        <v>673.44</v>
      </c>
      <c r="F77" s="20">
        <v>805.75</v>
      </c>
      <c r="G77" s="19" t="s">
        <v>87</v>
      </c>
    </row>
    <row r="78" spans="1:7" x14ac:dyDescent="0.25">
      <c r="A78" s="12" t="s">
        <v>3544</v>
      </c>
      <c r="B78" s="12" t="s">
        <v>3543</v>
      </c>
      <c r="C78" s="20">
        <v>839.42</v>
      </c>
      <c r="D78" s="20">
        <v>1039.3499999999999</v>
      </c>
      <c r="E78" s="20">
        <v>799.04</v>
      </c>
      <c r="F78" s="20">
        <v>873.99</v>
      </c>
      <c r="G78" s="19" t="s">
        <v>87</v>
      </c>
    </row>
    <row r="79" spans="1:7" x14ac:dyDescent="0.25">
      <c r="A79" s="12" t="s">
        <v>3540</v>
      </c>
      <c r="B79" s="12" t="s">
        <v>3539</v>
      </c>
      <c r="C79" s="20">
        <v>497.99</v>
      </c>
      <c r="D79" s="20">
        <v>549.83000000000004</v>
      </c>
      <c r="E79" s="20">
        <v>385.85</v>
      </c>
      <c r="F79" s="20">
        <v>467</v>
      </c>
      <c r="G79" s="19" t="s">
        <v>87</v>
      </c>
    </row>
    <row r="80" spans="1:7" x14ac:dyDescent="0.25">
      <c r="A80" s="12" t="s">
        <v>3535</v>
      </c>
      <c r="B80" s="12" t="s">
        <v>3534</v>
      </c>
      <c r="C80" s="20">
        <v>305.60000000000002</v>
      </c>
      <c r="D80" s="20">
        <v>221.57</v>
      </c>
      <c r="E80" s="20">
        <v>178.24</v>
      </c>
      <c r="F80" s="20">
        <v>236.67</v>
      </c>
      <c r="G80" s="20">
        <v>291.93</v>
      </c>
    </row>
    <row r="81" spans="1:7" x14ac:dyDescent="0.25">
      <c r="A81" s="12" t="s">
        <v>3531</v>
      </c>
      <c r="B81" s="12" t="s">
        <v>3530</v>
      </c>
      <c r="C81" s="20">
        <v>460.89</v>
      </c>
      <c r="D81" s="20">
        <v>369.04</v>
      </c>
      <c r="E81" s="20">
        <v>206.66</v>
      </c>
      <c r="F81" s="20">
        <v>336.88</v>
      </c>
      <c r="G81" s="20">
        <v>347.1</v>
      </c>
    </row>
    <row r="82" spans="1:7" x14ac:dyDescent="0.25">
      <c r="A82" s="12" t="s">
        <v>3527</v>
      </c>
      <c r="B82" s="12" t="s">
        <v>3526</v>
      </c>
      <c r="C82" s="20">
        <v>1416.91</v>
      </c>
      <c r="D82" s="20">
        <v>1221.28</v>
      </c>
      <c r="E82" s="20">
        <v>731.62</v>
      </c>
      <c r="F82" s="20">
        <v>1157.99</v>
      </c>
      <c r="G82" s="20">
        <v>1390.09</v>
      </c>
    </row>
    <row r="83" spans="1:7" x14ac:dyDescent="0.25">
      <c r="A83" s="12" t="s">
        <v>3523</v>
      </c>
      <c r="B83" s="12" t="s">
        <v>3522</v>
      </c>
      <c r="C83" s="20">
        <v>485.09</v>
      </c>
      <c r="D83" s="20">
        <v>359.28</v>
      </c>
      <c r="E83" s="20">
        <v>368.06</v>
      </c>
      <c r="F83" s="19" t="s">
        <v>87</v>
      </c>
      <c r="G83" s="19" t="s">
        <v>87</v>
      </c>
    </row>
    <row r="84" spans="1:7" x14ac:dyDescent="0.25">
      <c r="A84" s="12" t="s">
        <v>3519</v>
      </c>
      <c r="B84" s="12" t="s">
        <v>3518</v>
      </c>
      <c r="C84" s="20">
        <v>1432.92</v>
      </c>
      <c r="D84" s="20">
        <v>1340.07</v>
      </c>
      <c r="E84" s="20">
        <v>1341.71</v>
      </c>
      <c r="F84" s="19" t="s">
        <v>87</v>
      </c>
      <c r="G84" s="19" t="s">
        <v>87</v>
      </c>
    </row>
    <row r="85" spans="1:7" x14ac:dyDescent="0.25">
      <c r="A85" s="12" t="s">
        <v>3515</v>
      </c>
      <c r="B85" s="12" t="s">
        <v>3514</v>
      </c>
      <c r="C85" s="20">
        <v>241.4</v>
      </c>
      <c r="D85" s="20">
        <v>195.86</v>
      </c>
      <c r="E85" s="20">
        <v>202.01</v>
      </c>
      <c r="F85" s="19" t="s">
        <v>87</v>
      </c>
      <c r="G85" s="19" t="s">
        <v>87</v>
      </c>
    </row>
    <row r="86" spans="1:7" x14ac:dyDescent="0.25">
      <c r="A86" s="12" t="s">
        <v>3511</v>
      </c>
      <c r="B86" s="12" t="s">
        <v>3510</v>
      </c>
      <c r="C86" s="20">
        <v>710.94</v>
      </c>
      <c r="D86" s="20">
        <v>749.67</v>
      </c>
      <c r="E86" s="20">
        <v>919.84</v>
      </c>
      <c r="F86" s="19" t="s">
        <v>87</v>
      </c>
      <c r="G86" s="19" t="s">
        <v>87</v>
      </c>
    </row>
    <row r="87" spans="1:7" x14ac:dyDescent="0.25">
      <c r="A87" s="12" t="s">
        <v>3506</v>
      </c>
      <c r="B87" s="12" t="s">
        <v>3505</v>
      </c>
      <c r="C87" s="20">
        <v>138.9</v>
      </c>
      <c r="D87" s="20">
        <v>84.14</v>
      </c>
      <c r="E87" s="20">
        <v>96.03</v>
      </c>
      <c r="F87" s="19" t="s">
        <v>87</v>
      </c>
      <c r="G87" s="19" t="s">
        <v>87</v>
      </c>
    </row>
    <row r="88" spans="1:7" x14ac:dyDescent="0.25">
      <c r="A88" s="12" t="s">
        <v>3501</v>
      </c>
      <c r="B88" s="12" t="s">
        <v>3500</v>
      </c>
      <c r="C88" s="20">
        <v>111.75</v>
      </c>
      <c r="D88" s="20">
        <v>75.540000000000006</v>
      </c>
      <c r="E88" s="20">
        <v>78.56</v>
      </c>
      <c r="F88" s="19" t="s">
        <v>87</v>
      </c>
      <c r="G88" s="19" t="s">
        <v>87</v>
      </c>
    </row>
    <row r="89" spans="1:7" x14ac:dyDescent="0.25">
      <c r="A89" s="12" t="s">
        <v>3497</v>
      </c>
      <c r="B89" s="12" t="s">
        <v>3496</v>
      </c>
      <c r="C89" s="20">
        <v>714.3</v>
      </c>
      <c r="D89" s="20">
        <v>628.95000000000005</v>
      </c>
      <c r="E89" s="20">
        <v>618.45000000000005</v>
      </c>
      <c r="F89" s="19" t="s">
        <v>87</v>
      </c>
      <c r="G89" s="19" t="s">
        <v>87</v>
      </c>
    </row>
    <row r="90" spans="1:7" x14ac:dyDescent="0.25">
      <c r="A90" s="12" t="s">
        <v>3493</v>
      </c>
      <c r="B90" s="12" t="s">
        <v>3492</v>
      </c>
      <c r="C90" s="20">
        <v>487.12</v>
      </c>
      <c r="D90" s="20">
        <v>403.15</v>
      </c>
      <c r="E90" s="20">
        <v>458.98</v>
      </c>
      <c r="F90" s="19" t="s">
        <v>87</v>
      </c>
      <c r="G90" s="19" t="s">
        <v>87</v>
      </c>
    </row>
    <row r="91" spans="1:7" x14ac:dyDescent="0.25">
      <c r="A91" s="12" t="s">
        <v>3489</v>
      </c>
      <c r="B91" s="12" t="s">
        <v>3488</v>
      </c>
      <c r="C91" s="20">
        <v>649.44000000000005</v>
      </c>
      <c r="D91" s="20">
        <v>606.24</v>
      </c>
      <c r="E91" s="20">
        <v>521.52</v>
      </c>
      <c r="F91" s="19" t="s">
        <v>87</v>
      </c>
      <c r="G91" s="19" t="s">
        <v>87</v>
      </c>
    </row>
    <row r="92" spans="1:7" x14ac:dyDescent="0.25">
      <c r="A92" s="12" t="s">
        <v>3485</v>
      </c>
      <c r="B92" s="12" t="s">
        <v>1970</v>
      </c>
      <c r="C92" s="20">
        <v>157.41</v>
      </c>
      <c r="D92" s="20">
        <v>121.93</v>
      </c>
      <c r="E92" s="20">
        <v>112.96</v>
      </c>
      <c r="F92" s="19" t="s">
        <v>87</v>
      </c>
      <c r="G92" s="19" t="s">
        <v>87</v>
      </c>
    </row>
    <row r="93" spans="1:7" x14ac:dyDescent="0.25">
      <c r="A93" s="12" t="s">
        <v>3482</v>
      </c>
      <c r="B93" s="12" t="s">
        <v>3481</v>
      </c>
      <c r="C93" s="20">
        <v>63.11</v>
      </c>
      <c r="D93" s="20">
        <v>57.02</v>
      </c>
      <c r="E93" s="20">
        <v>71.099999999999994</v>
      </c>
      <c r="F93" s="19" t="s">
        <v>87</v>
      </c>
      <c r="G93" s="19" t="s">
        <v>87</v>
      </c>
    </row>
    <row r="94" spans="1:7" x14ac:dyDescent="0.25">
      <c r="A94" s="12" t="s">
        <v>3478</v>
      </c>
      <c r="B94" s="12" t="s">
        <v>3477</v>
      </c>
      <c r="C94" s="20">
        <v>132.37</v>
      </c>
      <c r="D94" s="20">
        <v>115.95</v>
      </c>
      <c r="E94" s="20">
        <v>123.52</v>
      </c>
      <c r="F94" s="19" t="s">
        <v>87</v>
      </c>
      <c r="G94" s="19" t="s">
        <v>87</v>
      </c>
    </row>
    <row r="95" spans="1:7" x14ac:dyDescent="0.25">
      <c r="A95" s="12" t="s">
        <v>3474</v>
      </c>
      <c r="B95" s="12" t="s">
        <v>3473</v>
      </c>
      <c r="C95" s="20">
        <v>709.21</v>
      </c>
      <c r="D95" s="20">
        <v>618.82000000000005</v>
      </c>
      <c r="E95" s="20">
        <v>570.1</v>
      </c>
      <c r="F95" s="19" t="s">
        <v>87</v>
      </c>
      <c r="G95" s="19" t="s">
        <v>87</v>
      </c>
    </row>
    <row r="96" spans="1:7" x14ac:dyDescent="0.25">
      <c r="A96" s="12" t="s">
        <v>3470</v>
      </c>
      <c r="B96" s="12" t="s">
        <v>3469</v>
      </c>
      <c r="C96" s="19" t="s">
        <v>87</v>
      </c>
      <c r="D96" s="19" t="s">
        <v>87</v>
      </c>
      <c r="E96" s="19" t="s">
        <v>87</v>
      </c>
      <c r="F96" s="20">
        <v>1464.25</v>
      </c>
      <c r="G96" s="19" t="s">
        <v>87</v>
      </c>
    </row>
    <row r="97" spans="1:7" x14ac:dyDescent="0.25">
      <c r="A97" s="12" t="s">
        <v>3466</v>
      </c>
      <c r="B97" s="12" t="s">
        <v>3465</v>
      </c>
      <c r="C97" s="19" t="s">
        <v>87</v>
      </c>
      <c r="D97" s="19" t="s">
        <v>87</v>
      </c>
      <c r="E97" s="19" t="s">
        <v>87</v>
      </c>
      <c r="F97" s="20">
        <v>167.71</v>
      </c>
      <c r="G97" s="19" t="s">
        <v>87</v>
      </c>
    </row>
    <row r="98" spans="1:7" x14ac:dyDescent="0.25">
      <c r="A98" s="12" t="s">
        <v>3462</v>
      </c>
      <c r="B98" s="12" t="s">
        <v>1940</v>
      </c>
      <c r="C98" s="19" t="s">
        <v>87</v>
      </c>
      <c r="D98" s="19" t="s">
        <v>87</v>
      </c>
      <c r="E98" s="19" t="s">
        <v>87</v>
      </c>
      <c r="F98" s="20">
        <v>64.34</v>
      </c>
      <c r="G98" s="19" t="s">
        <v>87</v>
      </c>
    </row>
    <row r="99" spans="1:7" x14ac:dyDescent="0.25">
      <c r="A99" s="12" t="s">
        <v>3459</v>
      </c>
      <c r="B99" s="12" t="s">
        <v>3458</v>
      </c>
      <c r="C99" s="19" t="s">
        <v>87</v>
      </c>
      <c r="D99" s="19" t="s">
        <v>87</v>
      </c>
      <c r="E99" s="19" t="s">
        <v>87</v>
      </c>
      <c r="F99" s="20">
        <v>244.31</v>
      </c>
      <c r="G99" s="19" t="s">
        <v>87</v>
      </c>
    </row>
    <row r="100" spans="1:7" x14ac:dyDescent="0.25">
      <c r="A100" s="12" t="s">
        <v>3455</v>
      </c>
      <c r="B100" s="12" t="s">
        <v>3454</v>
      </c>
      <c r="C100" s="19" t="s">
        <v>87</v>
      </c>
      <c r="D100" s="19" t="s">
        <v>87</v>
      </c>
      <c r="E100" s="19" t="s">
        <v>87</v>
      </c>
      <c r="F100" s="20">
        <v>453.64</v>
      </c>
      <c r="G100" s="19" t="s">
        <v>87</v>
      </c>
    </row>
    <row r="101" spans="1:7" x14ac:dyDescent="0.25">
      <c r="A101" s="12" t="s">
        <v>3451</v>
      </c>
      <c r="B101" s="12" t="s">
        <v>1930</v>
      </c>
      <c r="C101" s="19" t="s">
        <v>87</v>
      </c>
      <c r="D101" s="19" t="s">
        <v>87</v>
      </c>
      <c r="E101" s="19" t="s">
        <v>87</v>
      </c>
      <c r="F101" s="20">
        <v>378.57</v>
      </c>
      <c r="G101" s="19" t="s">
        <v>87</v>
      </c>
    </row>
    <row r="102" spans="1:7" x14ac:dyDescent="0.25">
      <c r="A102" s="12" t="s">
        <v>3448</v>
      </c>
      <c r="B102" s="12" t="s">
        <v>3447</v>
      </c>
      <c r="C102" s="19" t="s">
        <v>87</v>
      </c>
      <c r="D102" s="19" t="s">
        <v>87</v>
      </c>
      <c r="E102" s="19" t="s">
        <v>87</v>
      </c>
      <c r="F102" s="20">
        <v>1306.58</v>
      </c>
      <c r="G102" s="19" t="s">
        <v>87</v>
      </c>
    </row>
    <row r="103" spans="1:7" x14ac:dyDescent="0.25">
      <c r="A103" s="12" t="s">
        <v>3443</v>
      </c>
      <c r="B103" s="12" t="s">
        <v>3442</v>
      </c>
      <c r="C103" s="19" t="s">
        <v>87</v>
      </c>
      <c r="D103" s="19" t="s">
        <v>87</v>
      </c>
      <c r="E103" s="19" t="s">
        <v>87</v>
      </c>
      <c r="F103" s="20">
        <v>79.459999999999994</v>
      </c>
      <c r="G103" s="19" t="s">
        <v>87</v>
      </c>
    </row>
    <row r="104" spans="1:7" x14ac:dyDescent="0.25">
      <c r="A104" s="12" t="s">
        <v>3439</v>
      </c>
      <c r="B104" s="12" t="s">
        <v>3438</v>
      </c>
      <c r="C104" s="19" t="s">
        <v>87</v>
      </c>
      <c r="D104" s="19" t="s">
        <v>87</v>
      </c>
      <c r="E104" s="19" t="s">
        <v>87</v>
      </c>
      <c r="F104" s="20">
        <v>2162.54</v>
      </c>
      <c r="G104" s="19" t="s">
        <v>87</v>
      </c>
    </row>
    <row r="105" spans="1:7" x14ac:dyDescent="0.25">
      <c r="A105" s="12" t="s">
        <v>3435</v>
      </c>
      <c r="B105" s="12" t="s">
        <v>3434</v>
      </c>
      <c r="C105" s="19" t="s">
        <v>87</v>
      </c>
      <c r="D105" s="19" t="s">
        <v>87</v>
      </c>
      <c r="E105" s="19" t="s">
        <v>87</v>
      </c>
      <c r="F105" s="20">
        <v>1716.75</v>
      </c>
      <c r="G105" s="19" t="s">
        <v>87</v>
      </c>
    </row>
    <row r="106" spans="1:7" x14ac:dyDescent="0.25">
      <c r="A106" s="12" t="s">
        <v>3430</v>
      </c>
      <c r="B106" s="12" t="s">
        <v>3429</v>
      </c>
      <c r="C106" s="19" t="s">
        <v>87</v>
      </c>
      <c r="D106" s="19" t="s">
        <v>87</v>
      </c>
      <c r="E106" s="19" t="s">
        <v>87</v>
      </c>
      <c r="F106" s="20">
        <v>980.89</v>
      </c>
      <c r="G106" s="19" t="s">
        <v>87</v>
      </c>
    </row>
    <row r="107" spans="1:7" x14ac:dyDescent="0.25">
      <c r="A107" s="12" t="s">
        <v>3426</v>
      </c>
      <c r="B107" s="12" t="s">
        <v>3425</v>
      </c>
      <c r="C107" s="19" t="s">
        <v>87</v>
      </c>
      <c r="D107" s="19" t="s">
        <v>87</v>
      </c>
      <c r="E107" s="19" t="s">
        <v>87</v>
      </c>
      <c r="F107" s="20">
        <v>2440.21</v>
      </c>
      <c r="G107" s="19" t="s">
        <v>87</v>
      </c>
    </row>
    <row r="108" spans="1:7" x14ac:dyDescent="0.25">
      <c r="A108" s="12" t="s">
        <v>3422</v>
      </c>
      <c r="B108" s="12" t="s">
        <v>3421</v>
      </c>
      <c r="C108" s="19" t="s">
        <v>87</v>
      </c>
      <c r="D108" s="19" t="s">
        <v>87</v>
      </c>
      <c r="E108" s="19" t="s">
        <v>87</v>
      </c>
      <c r="F108" s="20">
        <v>1925.91</v>
      </c>
      <c r="G108" s="19" t="s">
        <v>87</v>
      </c>
    </row>
    <row r="109" spans="1:7" x14ac:dyDescent="0.25">
      <c r="A109" s="12" t="s">
        <v>3418</v>
      </c>
      <c r="B109" s="12" t="s">
        <v>3417</v>
      </c>
      <c r="C109" s="19" t="s">
        <v>87</v>
      </c>
      <c r="D109" s="19" t="s">
        <v>87</v>
      </c>
      <c r="E109" s="19" t="s">
        <v>87</v>
      </c>
      <c r="F109" s="20">
        <v>55.47</v>
      </c>
      <c r="G109" s="19" t="s">
        <v>87</v>
      </c>
    </row>
    <row r="110" spans="1:7" x14ac:dyDescent="0.25">
      <c r="A110" s="12" t="s">
        <v>3414</v>
      </c>
      <c r="B110" s="12" t="s">
        <v>3413</v>
      </c>
      <c r="C110" s="19" t="s">
        <v>87</v>
      </c>
      <c r="D110" s="19" t="s">
        <v>87</v>
      </c>
      <c r="E110" s="19" t="s">
        <v>87</v>
      </c>
      <c r="F110" s="20">
        <v>7162.11</v>
      </c>
      <c r="G110" s="19" t="s">
        <v>87</v>
      </c>
    </row>
    <row r="111" spans="1:7" x14ac:dyDescent="0.25">
      <c r="A111" s="12" t="s">
        <v>3410</v>
      </c>
      <c r="B111" s="12" t="s">
        <v>3409</v>
      </c>
      <c r="C111" s="19" t="s">
        <v>87</v>
      </c>
      <c r="D111" s="19" t="s">
        <v>87</v>
      </c>
      <c r="E111" s="19" t="s">
        <v>87</v>
      </c>
      <c r="F111" s="20">
        <v>1209.04</v>
      </c>
      <c r="G111" s="19" t="s">
        <v>87</v>
      </c>
    </row>
    <row r="112" spans="1:7" x14ac:dyDescent="0.25">
      <c r="A112" s="12" t="s">
        <v>3406</v>
      </c>
      <c r="B112" s="12" t="s">
        <v>3405</v>
      </c>
      <c r="C112" s="19" t="s">
        <v>87</v>
      </c>
      <c r="D112" s="19" t="s">
        <v>87</v>
      </c>
      <c r="E112" s="19" t="s">
        <v>87</v>
      </c>
      <c r="F112" s="20">
        <v>0</v>
      </c>
      <c r="G112" s="19" t="s">
        <v>87</v>
      </c>
    </row>
    <row r="113" spans="1:7" x14ac:dyDescent="0.25">
      <c r="A113" s="12" t="s">
        <v>3402</v>
      </c>
      <c r="B113" s="12" t="s">
        <v>3401</v>
      </c>
      <c r="C113" s="19" t="s">
        <v>87</v>
      </c>
      <c r="D113" s="19" t="s">
        <v>87</v>
      </c>
      <c r="E113" s="19" t="s">
        <v>87</v>
      </c>
      <c r="F113" s="20">
        <v>0</v>
      </c>
      <c r="G113" s="19" t="s">
        <v>87</v>
      </c>
    </row>
    <row r="114" spans="1:7" x14ac:dyDescent="0.25">
      <c r="A114" s="12" t="s">
        <v>3398</v>
      </c>
      <c r="B114" s="12" t="s">
        <v>3397</v>
      </c>
      <c r="C114" s="19" t="s">
        <v>87</v>
      </c>
      <c r="D114" s="19" t="s">
        <v>87</v>
      </c>
      <c r="E114" s="19" t="s">
        <v>87</v>
      </c>
      <c r="F114" s="20">
        <v>554.29</v>
      </c>
      <c r="G114" s="19" t="s">
        <v>87</v>
      </c>
    </row>
    <row r="115" spans="1:7" x14ac:dyDescent="0.25">
      <c r="A115" s="12" t="s">
        <v>3394</v>
      </c>
      <c r="B115" s="12" t="s">
        <v>3393</v>
      </c>
      <c r="C115" s="20">
        <v>663.62</v>
      </c>
      <c r="D115" s="20">
        <v>576.47</v>
      </c>
      <c r="E115" s="20">
        <v>433.03</v>
      </c>
      <c r="F115" s="20">
        <v>597.84</v>
      </c>
      <c r="G115" s="20">
        <v>533.92999999999995</v>
      </c>
    </row>
    <row r="116" spans="1:7" x14ac:dyDescent="0.25">
      <c r="A116" s="12" t="s">
        <v>3390</v>
      </c>
      <c r="B116" s="12" t="s">
        <v>3389</v>
      </c>
      <c r="C116" s="20">
        <v>3149.42</v>
      </c>
      <c r="D116" s="20">
        <v>3137.32</v>
      </c>
      <c r="E116" s="20">
        <v>2398.2199999999998</v>
      </c>
      <c r="F116" s="20">
        <v>2540.4899999999998</v>
      </c>
      <c r="G116" s="20">
        <v>3032.72</v>
      </c>
    </row>
    <row r="117" spans="1:7" x14ac:dyDescent="0.25">
      <c r="A117" s="12" t="s">
        <v>3386</v>
      </c>
      <c r="B117" s="12" t="s">
        <v>3385</v>
      </c>
      <c r="C117" s="20">
        <v>1312.71</v>
      </c>
      <c r="D117" s="20">
        <v>1221.43</v>
      </c>
      <c r="E117" s="20">
        <v>820.94</v>
      </c>
      <c r="F117" s="20">
        <v>1316.94</v>
      </c>
      <c r="G117" s="20">
        <v>1293.7</v>
      </c>
    </row>
    <row r="118" spans="1:7" x14ac:dyDescent="0.25">
      <c r="A118" s="12" t="s">
        <v>3382</v>
      </c>
      <c r="B118" s="12" t="s">
        <v>3381</v>
      </c>
      <c r="C118" s="20">
        <v>579.97</v>
      </c>
      <c r="D118" s="20">
        <v>588.67999999999995</v>
      </c>
      <c r="E118" s="20">
        <v>409.22</v>
      </c>
      <c r="F118" s="20">
        <v>696.51</v>
      </c>
      <c r="G118" s="20">
        <v>689.66</v>
      </c>
    </row>
    <row r="119" spans="1:7" x14ac:dyDescent="0.25">
      <c r="A119" s="12" t="s">
        <v>3378</v>
      </c>
      <c r="B119" s="12" t="s">
        <v>3377</v>
      </c>
      <c r="C119" s="20">
        <v>2156.3200000000002</v>
      </c>
      <c r="D119" s="20">
        <v>1699.39</v>
      </c>
      <c r="E119" s="20">
        <v>1287.6600000000001</v>
      </c>
      <c r="F119" s="20">
        <v>2089.62</v>
      </c>
      <c r="G119" s="20">
        <v>1805.01</v>
      </c>
    </row>
    <row r="120" spans="1:7" x14ac:dyDescent="0.25">
      <c r="A120" s="12" t="s">
        <v>3374</v>
      </c>
      <c r="B120" s="12" t="s">
        <v>3373</v>
      </c>
      <c r="C120" s="20">
        <v>880.44</v>
      </c>
      <c r="D120" s="20">
        <v>909.06</v>
      </c>
      <c r="E120" s="20">
        <v>555.11</v>
      </c>
      <c r="F120" s="20">
        <v>816.37</v>
      </c>
      <c r="G120" s="20">
        <v>919.22</v>
      </c>
    </row>
    <row r="121" spans="1:7" x14ac:dyDescent="0.25">
      <c r="A121" s="12" t="s">
        <v>3370</v>
      </c>
      <c r="B121" s="12" t="s">
        <v>3369</v>
      </c>
      <c r="C121" s="20">
        <v>1598.74</v>
      </c>
      <c r="D121" s="20">
        <v>1372.56</v>
      </c>
      <c r="E121" s="20">
        <v>1267</v>
      </c>
      <c r="F121" s="20">
        <v>1329.67</v>
      </c>
      <c r="G121" s="20">
        <v>1545.18</v>
      </c>
    </row>
    <row r="122" spans="1:7" x14ac:dyDescent="0.25">
      <c r="A122" s="12" t="s">
        <v>3366</v>
      </c>
      <c r="B122" s="12" t="s">
        <v>3365</v>
      </c>
      <c r="C122" s="20">
        <v>903.92</v>
      </c>
      <c r="D122" s="20">
        <v>879.41</v>
      </c>
      <c r="E122" s="20">
        <v>698.12</v>
      </c>
      <c r="F122" s="20">
        <v>1125.6099999999999</v>
      </c>
      <c r="G122" s="20">
        <v>1119.72</v>
      </c>
    </row>
    <row r="123" spans="1:7" x14ac:dyDescent="0.25">
      <c r="A123" s="12" t="s">
        <v>3362</v>
      </c>
      <c r="B123" s="12" t="s">
        <v>3361</v>
      </c>
      <c r="C123" s="20">
        <v>654.47</v>
      </c>
      <c r="D123" s="20">
        <v>559.16</v>
      </c>
      <c r="E123" s="20">
        <v>373.88</v>
      </c>
      <c r="F123" s="20">
        <v>589</v>
      </c>
      <c r="G123" s="20">
        <v>578.9</v>
      </c>
    </row>
    <row r="124" spans="1:7" x14ac:dyDescent="0.25">
      <c r="A124" s="12" t="s">
        <v>3358</v>
      </c>
      <c r="B124" s="12" t="s">
        <v>3357</v>
      </c>
      <c r="C124" s="20">
        <v>774.24</v>
      </c>
      <c r="D124" s="20">
        <v>687.4</v>
      </c>
      <c r="E124" s="20">
        <v>680.08</v>
      </c>
      <c r="F124" s="20">
        <v>634.59</v>
      </c>
      <c r="G124" s="20">
        <v>854.73</v>
      </c>
    </row>
    <row r="125" spans="1:7" x14ac:dyDescent="0.25">
      <c r="A125" s="12" t="s">
        <v>3354</v>
      </c>
      <c r="B125" s="12" t="s">
        <v>3353</v>
      </c>
      <c r="C125" s="20">
        <v>458.24</v>
      </c>
      <c r="D125" s="20">
        <v>434.09</v>
      </c>
      <c r="E125" s="20">
        <v>387.99</v>
      </c>
      <c r="F125" s="20">
        <v>486.55</v>
      </c>
      <c r="G125" s="20">
        <v>563.77</v>
      </c>
    </row>
    <row r="126" spans="1:7" x14ac:dyDescent="0.25">
      <c r="A126" s="12" t="s">
        <v>3351</v>
      </c>
      <c r="B126" s="12" t="s">
        <v>3350</v>
      </c>
      <c r="C126" s="20">
        <v>2176.36</v>
      </c>
      <c r="D126" s="20">
        <v>2215.23</v>
      </c>
      <c r="E126" s="20">
        <v>1902.6</v>
      </c>
      <c r="F126" s="20">
        <v>2035.56</v>
      </c>
      <c r="G126" s="20">
        <v>2173.33</v>
      </c>
    </row>
    <row r="127" spans="1:7" x14ac:dyDescent="0.25">
      <c r="A127" s="12" t="s">
        <v>3347</v>
      </c>
      <c r="B127" s="12" t="s">
        <v>3346</v>
      </c>
      <c r="C127" s="20">
        <v>1746.78</v>
      </c>
      <c r="D127" s="20">
        <v>1822.13</v>
      </c>
      <c r="E127" s="20">
        <v>1431.42</v>
      </c>
      <c r="F127" s="20">
        <v>1784.84</v>
      </c>
      <c r="G127" s="20">
        <v>1935.42</v>
      </c>
    </row>
    <row r="128" spans="1:7" x14ac:dyDescent="0.25">
      <c r="A128" s="12" t="s">
        <v>3343</v>
      </c>
      <c r="B128" s="12" t="s">
        <v>3342</v>
      </c>
      <c r="C128" s="20">
        <v>1560.72</v>
      </c>
      <c r="D128" s="20">
        <v>1242.3</v>
      </c>
      <c r="E128" s="20">
        <v>1225.9000000000001</v>
      </c>
      <c r="F128" s="20">
        <v>1672.19</v>
      </c>
      <c r="G128" s="20">
        <v>1539.16</v>
      </c>
    </row>
    <row r="129" spans="1:7" x14ac:dyDescent="0.25">
      <c r="A129" s="12" t="s">
        <v>3339</v>
      </c>
      <c r="B129" s="12" t="s">
        <v>3338</v>
      </c>
      <c r="C129" s="20">
        <v>2278.13</v>
      </c>
      <c r="D129" s="20">
        <v>1902.83</v>
      </c>
      <c r="E129" s="20">
        <v>1989.34</v>
      </c>
      <c r="F129" s="20">
        <v>2186.87</v>
      </c>
      <c r="G129" s="20">
        <v>2170.4899999999998</v>
      </c>
    </row>
    <row r="130" spans="1:7" x14ac:dyDescent="0.25">
      <c r="A130" s="12" t="s">
        <v>3336</v>
      </c>
      <c r="B130" s="12" t="s">
        <v>3335</v>
      </c>
      <c r="C130" s="20">
        <v>1615.68</v>
      </c>
      <c r="D130" s="20">
        <v>1430.85</v>
      </c>
      <c r="E130" s="20">
        <v>1175.18</v>
      </c>
      <c r="F130" s="20">
        <v>1637.18</v>
      </c>
      <c r="G130" s="20">
        <v>1622.39</v>
      </c>
    </row>
    <row r="131" spans="1:7" x14ac:dyDescent="0.25">
      <c r="A131" s="12" t="s">
        <v>3331</v>
      </c>
      <c r="B131" s="12" t="s">
        <v>3330</v>
      </c>
      <c r="C131" s="20">
        <v>405.69</v>
      </c>
      <c r="D131" s="20">
        <v>337.65</v>
      </c>
      <c r="E131" s="20">
        <v>317.06</v>
      </c>
      <c r="F131" s="20">
        <v>318.77</v>
      </c>
      <c r="G131" s="20">
        <v>301.94</v>
      </c>
    </row>
    <row r="132" spans="1:7" x14ac:dyDescent="0.25">
      <c r="A132" s="12" t="s">
        <v>3327</v>
      </c>
      <c r="B132" s="12" t="s">
        <v>3326</v>
      </c>
      <c r="C132" s="20">
        <v>1646.95</v>
      </c>
      <c r="D132" s="20">
        <v>1525.22</v>
      </c>
      <c r="E132" s="20">
        <v>1457.38</v>
      </c>
      <c r="F132" s="20">
        <v>1547.26</v>
      </c>
      <c r="G132" s="20">
        <v>1534.8</v>
      </c>
    </row>
    <row r="133" spans="1:7" x14ac:dyDescent="0.25">
      <c r="A133" s="12" t="s">
        <v>3323</v>
      </c>
      <c r="B133" s="12" t="s">
        <v>3322</v>
      </c>
      <c r="C133" s="20">
        <v>627.64</v>
      </c>
      <c r="D133" s="20">
        <v>482.82</v>
      </c>
      <c r="E133" s="20">
        <v>387.35</v>
      </c>
      <c r="F133" s="20">
        <v>465.5</v>
      </c>
      <c r="G133" s="20">
        <v>493.91</v>
      </c>
    </row>
    <row r="134" spans="1:7" x14ac:dyDescent="0.25">
      <c r="A134" s="12" t="s">
        <v>3319</v>
      </c>
      <c r="B134" s="12" t="s">
        <v>3318</v>
      </c>
      <c r="C134" s="20">
        <v>1438.81</v>
      </c>
      <c r="D134" s="20">
        <v>1305.78</v>
      </c>
      <c r="E134" s="20">
        <v>1158.8599999999999</v>
      </c>
      <c r="F134" s="20">
        <v>1426.81</v>
      </c>
      <c r="G134" s="20">
        <v>1624.96</v>
      </c>
    </row>
    <row r="135" spans="1:7" x14ac:dyDescent="0.25">
      <c r="A135" s="12" t="s">
        <v>3315</v>
      </c>
      <c r="B135" s="12" t="s">
        <v>3314</v>
      </c>
      <c r="C135" s="20">
        <v>1718.98</v>
      </c>
      <c r="D135" s="20">
        <v>1712.94</v>
      </c>
      <c r="E135" s="20">
        <v>1520.09</v>
      </c>
      <c r="F135" s="20">
        <v>1795.47</v>
      </c>
      <c r="G135" s="20">
        <v>1749.7</v>
      </c>
    </row>
    <row r="136" spans="1:7" x14ac:dyDescent="0.25">
      <c r="A136" s="12" t="s">
        <v>3311</v>
      </c>
      <c r="B136" s="12" t="s">
        <v>3310</v>
      </c>
      <c r="C136" s="20">
        <v>87.41</v>
      </c>
      <c r="D136" s="20">
        <v>90.81</v>
      </c>
      <c r="E136" s="20">
        <v>93.84</v>
      </c>
      <c r="F136" s="20">
        <v>92.72</v>
      </c>
      <c r="G136" s="20">
        <v>89.58</v>
      </c>
    </row>
    <row r="137" spans="1:7" x14ac:dyDescent="0.25">
      <c r="A137" s="12" t="s">
        <v>3307</v>
      </c>
      <c r="B137" s="12" t="s">
        <v>1602</v>
      </c>
      <c r="C137" s="20">
        <v>172.34</v>
      </c>
      <c r="D137" s="20">
        <v>155.25</v>
      </c>
      <c r="E137" s="20">
        <v>161.75</v>
      </c>
      <c r="F137" s="20">
        <v>152.84</v>
      </c>
      <c r="G137" s="20">
        <v>154.94999999999999</v>
      </c>
    </row>
    <row r="138" spans="1:7" x14ac:dyDescent="0.25">
      <c r="A138" s="12" t="s">
        <v>3304</v>
      </c>
      <c r="B138" s="12" t="s">
        <v>1600</v>
      </c>
      <c r="C138" s="20">
        <v>141.04</v>
      </c>
      <c r="D138" s="20">
        <v>167.82</v>
      </c>
      <c r="E138" s="20">
        <v>200.52</v>
      </c>
      <c r="F138" s="20">
        <v>170.42</v>
      </c>
      <c r="G138" s="20">
        <v>145.38999999999999</v>
      </c>
    </row>
    <row r="139" spans="1:7" x14ac:dyDescent="0.25">
      <c r="A139" s="12" t="s">
        <v>3301</v>
      </c>
      <c r="B139" s="12" t="s">
        <v>1598</v>
      </c>
      <c r="C139" s="20">
        <v>105.17</v>
      </c>
      <c r="D139" s="20">
        <v>110.04</v>
      </c>
      <c r="E139" s="20">
        <v>110.89</v>
      </c>
      <c r="F139" s="20">
        <v>118.17</v>
      </c>
      <c r="G139" s="20">
        <v>92.75</v>
      </c>
    </row>
    <row r="140" spans="1:7" x14ac:dyDescent="0.25">
      <c r="A140" s="12" t="s">
        <v>3298</v>
      </c>
      <c r="B140" s="12" t="s">
        <v>1596</v>
      </c>
      <c r="C140" s="20">
        <v>180.55</v>
      </c>
      <c r="D140" s="20">
        <v>195.58</v>
      </c>
      <c r="E140" s="20">
        <v>208.96</v>
      </c>
      <c r="F140" s="20">
        <v>210.94</v>
      </c>
      <c r="G140" s="20">
        <v>203.19</v>
      </c>
    </row>
    <row r="141" spans="1:7" x14ac:dyDescent="0.25">
      <c r="A141" s="12" t="s">
        <v>3295</v>
      </c>
      <c r="B141" s="12" t="s">
        <v>3294</v>
      </c>
      <c r="C141" s="20">
        <v>1615.77</v>
      </c>
      <c r="D141" s="20">
        <v>1665.56</v>
      </c>
      <c r="E141" s="20">
        <v>1451.32</v>
      </c>
      <c r="F141" s="20">
        <v>1445.43</v>
      </c>
      <c r="G141" s="20">
        <v>1594.98</v>
      </c>
    </row>
    <row r="142" spans="1:7" x14ac:dyDescent="0.25">
      <c r="A142" s="12" t="s">
        <v>3291</v>
      </c>
      <c r="B142" s="12" t="s">
        <v>1476</v>
      </c>
      <c r="C142" s="20">
        <v>44.45</v>
      </c>
      <c r="D142" s="20">
        <v>46.51</v>
      </c>
      <c r="E142" s="20">
        <v>40.35</v>
      </c>
      <c r="F142" s="20">
        <v>39.270000000000003</v>
      </c>
      <c r="G142" s="20">
        <v>42.06</v>
      </c>
    </row>
    <row r="143" spans="1:7" x14ac:dyDescent="0.25">
      <c r="A143" s="12" t="s">
        <v>3288</v>
      </c>
      <c r="B143" s="12" t="s">
        <v>3287</v>
      </c>
      <c r="C143" s="20">
        <v>535.30999999999995</v>
      </c>
      <c r="D143" s="20">
        <v>512.38</v>
      </c>
      <c r="E143" s="20">
        <v>485.37</v>
      </c>
      <c r="F143" s="20">
        <v>459.5</v>
      </c>
      <c r="G143" s="20">
        <v>428.38</v>
      </c>
    </row>
    <row r="144" spans="1:7" x14ac:dyDescent="0.25">
      <c r="A144" s="12" t="s">
        <v>3285</v>
      </c>
      <c r="B144" s="12" t="s">
        <v>3284</v>
      </c>
      <c r="C144" s="20">
        <v>3048.21</v>
      </c>
      <c r="D144" s="20">
        <v>3160.9</v>
      </c>
      <c r="E144" s="20">
        <v>2764.1</v>
      </c>
      <c r="F144" s="20">
        <v>2780.68</v>
      </c>
      <c r="G144" s="20">
        <v>3111.19</v>
      </c>
    </row>
    <row r="145" spans="1:7" x14ac:dyDescent="0.25">
      <c r="A145" s="12" t="s">
        <v>3283</v>
      </c>
      <c r="B145" s="12" t="s">
        <v>3282</v>
      </c>
      <c r="C145" s="20">
        <v>617.69000000000005</v>
      </c>
      <c r="D145" s="20">
        <v>726.44</v>
      </c>
      <c r="E145" s="20">
        <v>640.53</v>
      </c>
      <c r="F145" s="20">
        <v>621.98</v>
      </c>
      <c r="G145" s="20">
        <v>608.79</v>
      </c>
    </row>
    <row r="146" spans="1:7" x14ac:dyDescent="0.25">
      <c r="A146" s="12" t="s">
        <v>3279</v>
      </c>
      <c r="B146" s="12" t="s">
        <v>3278</v>
      </c>
      <c r="C146" s="20">
        <v>381.56</v>
      </c>
      <c r="D146" s="20">
        <v>405.15</v>
      </c>
      <c r="E146" s="20">
        <v>354.47</v>
      </c>
      <c r="F146" s="20">
        <v>349.77</v>
      </c>
      <c r="G146" s="20">
        <v>348.13</v>
      </c>
    </row>
    <row r="147" spans="1:7" x14ac:dyDescent="0.25">
      <c r="A147" s="12" t="s">
        <v>3275</v>
      </c>
      <c r="B147" s="12" t="s">
        <v>3274</v>
      </c>
      <c r="C147" s="20">
        <v>2312.75</v>
      </c>
      <c r="D147" s="20">
        <v>2223.2199999999998</v>
      </c>
      <c r="E147" s="20">
        <v>2033.43</v>
      </c>
      <c r="F147" s="20">
        <v>2067.9899999999998</v>
      </c>
      <c r="G147" s="20">
        <v>2284.96</v>
      </c>
    </row>
    <row r="148" spans="1:7" x14ac:dyDescent="0.25">
      <c r="A148" s="12" t="s">
        <v>3271</v>
      </c>
      <c r="B148" s="12" t="s">
        <v>3270</v>
      </c>
      <c r="C148" s="20">
        <v>451.28</v>
      </c>
      <c r="D148" s="20">
        <v>376.48</v>
      </c>
      <c r="E148" s="20">
        <v>294.97000000000003</v>
      </c>
      <c r="F148" s="20">
        <v>309.56</v>
      </c>
      <c r="G148" s="20">
        <v>376.57</v>
      </c>
    </row>
    <row r="149" spans="1:7" x14ac:dyDescent="0.25">
      <c r="A149" s="12" t="s">
        <v>3266</v>
      </c>
      <c r="B149" s="12" t="s">
        <v>3265</v>
      </c>
      <c r="C149" s="20">
        <v>2774.79</v>
      </c>
      <c r="D149" s="20">
        <v>2828.77</v>
      </c>
      <c r="E149" s="20">
        <v>2480.91</v>
      </c>
      <c r="F149" s="20">
        <v>2537.0500000000002</v>
      </c>
      <c r="G149" s="20">
        <v>2753.94</v>
      </c>
    </row>
    <row r="150" spans="1:7" x14ac:dyDescent="0.25">
      <c r="A150" s="12" t="s">
        <v>3261</v>
      </c>
      <c r="B150" s="12" t="s">
        <v>3260</v>
      </c>
      <c r="C150" s="20">
        <v>1748.36</v>
      </c>
      <c r="D150" s="20">
        <v>1811.44</v>
      </c>
      <c r="E150" s="20">
        <v>1675.98</v>
      </c>
      <c r="F150" s="20">
        <v>1655.68</v>
      </c>
      <c r="G150" s="20">
        <v>1680.71</v>
      </c>
    </row>
    <row r="151" spans="1:7" x14ac:dyDescent="0.25">
      <c r="A151" s="12" t="s">
        <v>3256</v>
      </c>
      <c r="B151" s="12" t="s">
        <v>3255</v>
      </c>
      <c r="C151" s="20">
        <v>383.43</v>
      </c>
      <c r="D151" s="20">
        <v>361.47</v>
      </c>
      <c r="E151" s="20">
        <v>331.8</v>
      </c>
      <c r="F151" s="20">
        <v>328.21</v>
      </c>
      <c r="G151" s="20">
        <v>366.49</v>
      </c>
    </row>
    <row r="152" spans="1:7" x14ac:dyDescent="0.25">
      <c r="A152" s="12" t="s">
        <v>3251</v>
      </c>
      <c r="B152" s="12" t="s">
        <v>3250</v>
      </c>
      <c r="C152" s="20">
        <v>492.96</v>
      </c>
      <c r="D152" s="20">
        <v>495.04</v>
      </c>
      <c r="E152" s="20">
        <v>390.58</v>
      </c>
      <c r="F152" s="20">
        <v>355.79</v>
      </c>
      <c r="G152" s="20">
        <v>417.46</v>
      </c>
    </row>
    <row r="153" spans="1:7" x14ac:dyDescent="0.25">
      <c r="A153" s="12" t="s">
        <v>3246</v>
      </c>
      <c r="B153" s="12" t="s">
        <v>3245</v>
      </c>
      <c r="C153" s="20">
        <v>1390.01</v>
      </c>
      <c r="D153" s="20">
        <v>1447.6</v>
      </c>
      <c r="E153" s="20">
        <v>1303.58</v>
      </c>
      <c r="F153" s="20">
        <v>1333.85</v>
      </c>
      <c r="G153" s="20">
        <v>1372.88</v>
      </c>
    </row>
    <row r="154" spans="1:7" x14ac:dyDescent="0.25">
      <c r="A154" s="12" t="s">
        <v>3636</v>
      </c>
      <c r="B154" s="12" t="s">
        <v>4138</v>
      </c>
      <c r="C154" s="20">
        <v>2715.34</v>
      </c>
      <c r="D154" s="20">
        <v>2796.12</v>
      </c>
      <c r="E154" s="20">
        <v>2389.0700000000002</v>
      </c>
      <c r="F154" s="19" t="s">
        <v>87</v>
      </c>
      <c r="G154" s="19" t="s">
        <v>87</v>
      </c>
    </row>
    <row r="155" spans="1:7" x14ac:dyDescent="0.25">
      <c r="A155" s="12" t="s">
        <v>3627</v>
      </c>
      <c r="B155" s="12" t="s">
        <v>4134</v>
      </c>
      <c r="C155" s="20">
        <v>485.48</v>
      </c>
      <c r="D155" s="20">
        <v>477.75</v>
      </c>
      <c r="E155" s="20">
        <v>366.28</v>
      </c>
      <c r="F155" s="19" t="s">
        <v>87</v>
      </c>
      <c r="G155" s="19" t="s">
        <v>87</v>
      </c>
    </row>
    <row r="156" spans="1:7" x14ac:dyDescent="0.25">
      <c r="A156" s="12" t="s">
        <v>3241</v>
      </c>
      <c r="B156" s="12" t="s">
        <v>3240</v>
      </c>
      <c r="C156" s="20">
        <v>548.1</v>
      </c>
      <c r="D156" s="20">
        <v>619.80999999999995</v>
      </c>
      <c r="E156" s="20">
        <v>536.87</v>
      </c>
      <c r="F156" s="20">
        <v>556.83000000000004</v>
      </c>
      <c r="G156" s="20">
        <v>596.29</v>
      </c>
    </row>
    <row r="157" spans="1:7" x14ac:dyDescent="0.25">
      <c r="A157" s="12" t="s">
        <v>3236</v>
      </c>
      <c r="B157" s="12" t="s">
        <v>3235</v>
      </c>
      <c r="C157" s="20">
        <v>188.64</v>
      </c>
      <c r="D157" s="20">
        <v>196.56</v>
      </c>
      <c r="E157" s="20">
        <v>152.76</v>
      </c>
      <c r="F157" s="20">
        <v>156.59</v>
      </c>
      <c r="G157" s="20">
        <v>194.66</v>
      </c>
    </row>
    <row r="158" spans="1:7" x14ac:dyDescent="0.25">
      <c r="A158" s="12" t="s">
        <v>3231</v>
      </c>
      <c r="B158" s="12" t="s">
        <v>3230</v>
      </c>
      <c r="C158" s="20">
        <v>2078.7199999999998</v>
      </c>
      <c r="D158" s="20">
        <v>2133.34</v>
      </c>
      <c r="E158" s="20">
        <v>2136.1799999999998</v>
      </c>
      <c r="F158" s="20">
        <v>2131.15</v>
      </c>
      <c r="G158" s="20">
        <v>2182.69</v>
      </c>
    </row>
    <row r="159" spans="1:7" x14ac:dyDescent="0.25">
      <c r="A159" s="12" t="s">
        <v>3226</v>
      </c>
      <c r="B159" s="12" t="s">
        <v>3225</v>
      </c>
      <c r="C159" s="20">
        <v>1949.74</v>
      </c>
      <c r="D159" s="20">
        <v>2099.39</v>
      </c>
      <c r="E159" s="20">
        <v>1721.47</v>
      </c>
      <c r="F159" s="20">
        <v>1795.8</v>
      </c>
      <c r="G159" s="20">
        <v>1916.11</v>
      </c>
    </row>
    <row r="160" spans="1:7" x14ac:dyDescent="0.25">
      <c r="A160" s="12" t="s">
        <v>3221</v>
      </c>
      <c r="B160" s="12" t="s">
        <v>3220</v>
      </c>
      <c r="C160" s="20">
        <v>448.24</v>
      </c>
      <c r="D160" s="20">
        <v>463.97</v>
      </c>
      <c r="E160" s="20">
        <v>384.14</v>
      </c>
      <c r="F160" s="20">
        <v>398.99</v>
      </c>
      <c r="G160" s="20">
        <v>454.23</v>
      </c>
    </row>
    <row r="161" spans="1:7" x14ac:dyDescent="0.25">
      <c r="A161" s="12" t="s">
        <v>3216</v>
      </c>
      <c r="B161" s="12" t="s">
        <v>3215</v>
      </c>
      <c r="C161" s="20">
        <v>1367.62</v>
      </c>
      <c r="D161" s="20">
        <v>1103.26</v>
      </c>
      <c r="E161" s="20">
        <v>1062.72</v>
      </c>
      <c r="F161" s="20">
        <v>997.29</v>
      </c>
      <c r="G161" s="20">
        <v>1093.58</v>
      </c>
    </row>
    <row r="162" spans="1:7" x14ac:dyDescent="0.25">
      <c r="A162" s="12" t="s">
        <v>3211</v>
      </c>
      <c r="B162" s="12" t="s">
        <v>3210</v>
      </c>
      <c r="C162" s="20">
        <v>2552.67</v>
      </c>
      <c r="D162" s="20">
        <v>2668.87</v>
      </c>
      <c r="E162" s="20">
        <v>2514.66</v>
      </c>
      <c r="F162" s="20">
        <v>2505.81</v>
      </c>
      <c r="G162" s="20">
        <v>2561.7399999999998</v>
      </c>
    </row>
    <row r="163" spans="1:7" x14ac:dyDescent="0.25">
      <c r="A163" s="12" t="s">
        <v>3206</v>
      </c>
      <c r="B163" s="12" t="s">
        <v>3205</v>
      </c>
      <c r="C163" s="20">
        <v>865.19</v>
      </c>
      <c r="D163" s="20">
        <v>883.81</v>
      </c>
      <c r="E163" s="20">
        <v>845.04</v>
      </c>
      <c r="F163" s="20">
        <v>779.82</v>
      </c>
      <c r="G163" s="20">
        <v>774.69</v>
      </c>
    </row>
    <row r="164" spans="1:7" x14ac:dyDescent="0.25">
      <c r="A164" s="12" t="s">
        <v>3201</v>
      </c>
      <c r="B164" s="12" t="s">
        <v>3200</v>
      </c>
      <c r="C164" s="20">
        <v>297.17</v>
      </c>
      <c r="D164" s="20">
        <v>301.08999999999997</v>
      </c>
      <c r="E164" s="19" t="s">
        <v>87</v>
      </c>
      <c r="F164" s="19" t="s">
        <v>87</v>
      </c>
      <c r="G164" s="19" t="s">
        <v>87</v>
      </c>
    </row>
    <row r="165" spans="1:7" x14ac:dyDescent="0.25">
      <c r="A165" s="12" t="s">
        <v>3196</v>
      </c>
      <c r="B165" s="12" t="s">
        <v>3195</v>
      </c>
      <c r="C165" s="20">
        <v>342.41</v>
      </c>
      <c r="D165" s="20">
        <v>295.52999999999997</v>
      </c>
      <c r="E165" s="19" t="s">
        <v>87</v>
      </c>
      <c r="F165" s="19" t="s">
        <v>87</v>
      </c>
      <c r="G165" s="19" t="s">
        <v>87</v>
      </c>
    </row>
    <row r="166" spans="1:7" x14ac:dyDescent="0.25">
      <c r="A166" s="12" t="s">
        <v>3191</v>
      </c>
      <c r="B166" s="12" t="s">
        <v>3190</v>
      </c>
      <c r="C166" s="20">
        <v>768.77</v>
      </c>
      <c r="D166" s="20">
        <v>740.33</v>
      </c>
      <c r="E166" s="19" t="s">
        <v>87</v>
      </c>
      <c r="F166" s="19" t="s">
        <v>87</v>
      </c>
      <c r="G166" s="19" t="s">
        <v>87</v>
      </c>
    </row>
    <row r="167" spans="1:7" x14ac:dyDescent="0.25">
      <c r="A167" s="12" t="s">
        <v>3186</v>
      </c>
      <c r="B167" s="12" t="s">
        <v>49</v>
      </c>
      <c r="C167" s="20">
        <v>120.37</v>
      </c>
      <c r="D167" s="20">
        <v>111.48</v>
      </c>
      <c r="E167" s="19" t="s">
        <v>87</v>
      </c>
      <c r="F167" s="19" t="s">
        <v>87</v>
      </c>
      <c r="G167" s="19" t="s">
        <v>87</v>
      </c>
    </row>
    <row r="168" spans="1:7" x14ac:dyDescent="0.25">
      <c r="A168" s="12" t="s">
        <v>3182</v>
      </c>
      <c r="B168" s="12" t="s">
        <v>3181</v>
      </c>
      <c r="C168" s="20">
        <v>94.9</v>
      </c>
      <c r="D168" s="20">
        <v>171.04</v>
      </c>
      <c r="E168" s="20">
        <v>75.790000000000006</v>
      </c>
      <c r="F168" s="20">
        <v>134.85</v>
      </c>
      <c r="G168" s="19" t="s">
        <v>87</v>
      </c>
    </row>
    <row r="169" spans="1:7" x14ac:dyDescent="0.25">
      <c r="A169" s="12" t="s">
        <v>3177</v>
      </c>
      <c r="B169" s="12" t="s">
        <v>3176</v>
      </c>
      <c r="C169" s="20">
        <v>200.73</v>
      </c>
      <c r="D169" s="20">
        <v>243.11</v>
      </c>
      <c r="E169" s="20">
        <v>167.22</v>
      </c>
      <c r="F169" s="20">
        <v>241.18</v>
      </c>
      <c r="G169" s="19" t="s">
        <v>87</v>
      </c>
    </row>
    <row r="170" spans="1:7" x14ac:dyDescent="0.25">
      <c r="A170" s="12" t="s">
        <v>3172</v>
      </c>
      <c r="B170" s="12" t="s">
        <v>3171</v>
      </c>
      <c r="C170" s="20">
        <v>285.20999999999998</v>
      </c>
      <c r="D170" s="20">
        <v>222.07</v>
      </c>
      <c r="E170" s="20">
        <v>143.28</v>
      </c>
      <c r="F170" s="20">
        <v>222.73</v>
      </c>
      <c r="G170" s="19" t="s">
        <v>87</v>
      </c>
    </row>
    <row r="171" spans="1:7" x14ac:dyDescent="0.25">
      <c r="A171" s="12" t="s">
        <v>3167</v>
      </c>
      <c r="B171" s="12" t="s">
        <v>3166</v>
      </c>
      <c r="C171" s="20">
        <v>237.8</v>
      </c>
      <c r="D171" s="20">
        <v>343.6</v>
      </c>
      <c r="E171" s="20">
        <v>231.54</v>
      </c>
      <c r="F171" s="20">
        <v>285.55</v>
      </c>
      <c r="G171" s="19" t="s">
        <v>87</v>
      </c>
    </row>
    <row r="172" spans="1:7" x14ac:dyDescent="0.25">
      <c r="A172" s="12" t="s">
        <v>3162</v>
      </c>
      <c r="B172" s="12" t="s">
        <v>3161</v>
      </c>
      <c r="C172" s="20">
        <v>261.77999999999997</v>
      </c>
      <c r="D172" s="20">
        <v>350.34</v>
      </c>
      <c r="E172" s="20">
        <v>207.66</v>
      </c>
      <c r="F172" s="20">
        <v>219.85</v>
      </c>
      <c r="G172" s="19" t="s">
        <v>87</v>
      </c>
    </row>
    <row r="173" spans="1:7" x14ac:dyDescent="0.25">
      <c r="A173" s="12" t="s">
        <v>3157</v>
      </c>
      <c r="B173" s="12" t="s">
        <v>3156</v>
      </c>
      <c r="C173" s="20">
        <v>565.91</v>
      </c>
      <c r="D173" s="20">
        <v>686.86</v>
      </c>
      <c r="E173" s="20">
        <v>444.84</v>
      </c>
      <c r="F173" s="20">
        <v>382.2</v>
      </c>
      <c r="G173" s="19" t="s">
        <v>87</v>
      </c>
    </row>
    <row r="174" spans="1:7" x14ac:dyDescent="0.25">
      <c r="A174" s="12" t="s">
        <v>3152</v>
      </c>
      <c r="B174" s="12" t="s">
        <v>3151</v>
      </c>
      <c r="C174" s="20">
        <v>626.86</v>
      </c>
      <c r="D174" s="20">
        <v>663.79</v>
      </c>
      <c r="E174" s="20">
        <v>422.74</v>
      </c>
      <c r="F174" s="20">
        <v>493.06</v>
      </c>
      <c r="G174" s="19" t="s">
        <v>87</v>
      </c>
    </row>
    <row r="175" spans="1:7" x14ac:dyDescent="0.25">
      <c r="A175" s="12" t="s">
        <v>3147</v>
      </c>
      <c r="B175" s="12" t="s">
        <v>55</v>
      </c>
      <c r="C175" s="20">
        <v>55.42</v>
      </c>
      <c r="D175" s="20">
        <v>56.09</v>
      </c>
      <c r="E175" s="19" t="s">
        <v>87</v>
      </c>
      <c r="F175" s="19" t="s">
        <v>87</v>
      </c>
      <c r="G175" s="19" t="s">
        <v>87</v>
      </c>
    </row>
    <row r="176" spans="1:7" x14ac:dyDescent="0.25">
      <c r="A176" s="12" t="s">
        <v>3144</v>
      </c>
      <c r="B176" s="12" t="s">
        <v>3143</v>
      </c>
      <c r="C176" s="20">
        <v>310.74</v>
      </c>
      <c r="D176" s="20">
        <v>310.74</v>
      </c>
      <c r="E176" s="20">
        <v>310.74</v>
      </c>
      <c r="F176" s="20">
        <v>310.74</v>
      </c>
      <c r="G176" s="19" t="s">
        <v>87</v>
      </c>
    </row>
    <row r="177" spans="1:7" x14ac:dyDescent="0.25">
      <c r="A177" s="12" t="s">
        <v>3140</v>
      </c>
      <c r="B177" s="12" t="s">
        <v>3139</v>
      </c>
      <c r="C177" s="20">
        <v>748.58</v>
      </c>
      <c r="D177" s="20">
        <v>748.58</v>
      </c>
      <c r="E177" s="20">
        <v>748.58</v>
      </c>
      <c r="F177" s="20">
        <v>748.58</v>
      </c>
      <c r="G177" s="19" t="s">
        <v>87</v>
      </c>
    </row>
    <row r="178" spans="1:7" x14ac:dyDescent="0.25">
      <c r="A178" s="12" t="s">
        <v>3136</v>
      </c>
      <c r="B178" s="12" t="s">
        <v>3135</v>
      </c>
      <c r="C178" s="20">
        <v>350.97</v>
      </c>
      <c r="D178" s="20">
        <v>350.97</v>
      </c>
      <c r="E178" s="20">
        <v>350.97</v>
      </c>
      <c r="F178" s="20">
        <v>350.97</v>
      </c>
      <c r="G178" s="19" t="s">
        <v>87</v>
      </c>
    </row>
    <row r="179" spans="1:7" x14ac:dyDescent="0.25">
      <c r="A179" s="12" t="s">
        <v>3132</v>
      </c>
      <c r="B179" s="12" t="s">
        <v>3131</v>
      </c>
      <c r="C179" s="20">
        <v>529.86</v>
      </c>
      <c r="D179" s="20">
        <v>529.86</v>
      </c>
      <c r="E179" s="20">
        <v>529.86</v>
      </c>
      <c r="F179" s="20">
        <v>529.86</v>
      </c>
      <c r="G179" s="19" t="s">
        <v>87</v>
      </c>
    </row>
    <row r="180" spans="1:7" x14ac:dyDescent="0.25">
      <c r="A180" s="12" t="s">
        <v>3128</v>
      </c>
      <c r="B180" s="12" t="s">
        <v>3127</v>
      </c>
      <c r="C180" s="20">
        <v>871.41</v>
      </c>
      <c r="D180" s="20">
        <v>871.41</v>
      </c>
      <c r="E180" s="20">
        <v>871.41</v>
      </c>
      <c r="F180" s="20">
        <v>871.41</v>
      </c>
      <c r="G180" s="19" t="s">
        <v>87</v>
      </c>
    </row>
    <row r="181" spans="1:7" x14ac:dyDescent="0.25">
      <c r="A181" s="12" t="s">
        <v>3124</v>
      </c>
      <c r="B181" s="12" t="s">
        <v>1185</v>
      </c>
      <c r="C181" s="20">
        <v>430.55</v>
      </c>
      <c r="D181" s="20">
        <v>430.55</v>
      </c>
      <c r="E181" s="20">
        <v>430.55</v>
      </c>
      <c r="F181" s="20">
        <v>430.55</v>
      </c>
      <c r="G181" s="19" t="s">
        <v>87</v>
      </c>
    </row>
    <row r="182" spans="1:7" x14ac:dyDescent="0.25">
      <c r="A182" s="12" t="s">
        <v>3121</v>
      </c>
      <c r="B182" s="12" t="s">
        <v>1183</v>
      </c>
      <c r="C182" s="20">
        <v>287.85000000000002</v>
      </c>
      <c r="D182" s="20">
        <v>287.85000000000002</v>
      </c>
      <c r="E182" s="20">
        <v>287.85000000000002</v>
      </c>
      <c r="F182" s="20">
        <v>287.85000000000002</v>
      </c>
      <c r="G182" s="19" t="s">
        <v>87</v>
      </c>
    </row>
    <row r="183" spans="1:7" x14ac:dyDescent="0.25">
      <c r="A183" s="12" t="s">
        <v>3118</v>
      </c>
      <c r="B183" s="12" t="s">
        <v>3117</v>
      </c>
      <c r="C183" s="20">
        <v>1003.09</v>
      </c>
      <c r="D183" s="20">
        <v>1003.09</v>
      </c>
      <c r="E183" s="20">
        <v>1003.09</v>
      </c>
      <c r="F183" s="20">
        <v>1003.09</v>
      </c>
      <c r="G183" s="19" t="s">
        <v>87</v>
      </c>
    </row>
    <row r="184" spans="1:7" x14ac:dyDescent="0.25">
      <c r="A184" s="12" t="s">
        <v>3114</v>
      </c>
      <c r="B184" s="12" t="s">
        <v>3113</v>
      </c>
      <c r="C184" s="20">
        <v>2396.4299999999998</v>
      </c>
      <c r="D184" s="20">
        <v>2396.4299999999998</v>
      </c>
      <c r="E184" s="20">
        <v>2396.4299999999998</v>
      </c>
      <c r="F184" s="20">
        <v>2396.4299999999998</v>
      </c>
      <c r="G184" s="19" t="s">
        <v>87</v>
      </c>
    </row>
    <row r="185" spans="1:7" x14ac:dyDescent="0.25">
      <c r="A185" s="12" t="s">
        <v>3109</v>
      </c>
      <c r="B185" s="12" t="s">
        <v>3108</v>
      </c>
      <c r="C185" s="20">
        <v>362.65</v>
      </c>
      <c r="D185" s="20">
        <v>362.65</v>
      </c>
      <c r="E185" s="20">
        <v>362.65</v>
      </c>
      <c r="F185" s="20">
        <v>362.65</v>
      </c>
      <c r="G185" s="19" t="s">
        <v>87</v>
      </c>
    </row>
    <row r="186" spans="1:7" x14ac:dyDescent="0.25">
      <c r="A186" s="12" t="s">
        <v>3104</v>
      </c>
      <c r="B186" s="12" t="s">
        <v>3103</v>
      </c>
      <c r="C186" s="20">
        <v>905.4</v>
      </c>
      <c r="D186" s="20">
        <v>905.4</v>
      </c>
      <c r="E186" s="20">
        <v>905.4</v>
      </c>
      <c r="F186" s="20">
        <v>905.4</v>
      </c>
      <c r="G186" s="19" t="s">
        <v>87</v>
      </c>
    </row>
    <row r="187" spans="1:7" x14ac:dyDescent="0.25">
      <c r="A187" s="12" t="s">
        <v>3100</v>
      </c>
      <c r="B187" s="12" t="s">
        <v>3099</v>
      </c>
      <c r="C187" s="20">
        <v>630.07000000000005</v>
      </c>
      <c r="D187" s="20">
        <v>630.07000000000005</v>
      </c>
      <c r="E187" s="20">
        <v>630.07000000000005</v>
      </c>
      <c r="F187" s="20">
        <v>630.07000000000005</v>
      </c>
      <c r="G187" s="19" t="s">
        <v>87</v>
      </c>
    </row>
    <row r="188" spans="1:7" x14ac:dyDescent="0.25">
      <c r="A188" s="12" t="s">
        <v>3096</v>
      </c>
      <c r="B188" s="12" t="s">
        <v>3095</v>
      </c>
      <c r="C188" s="20">
        <v>209.03</v>
      </c>
      <c r="D188" s="20">
        <v>178.79</v>
      </c>
      <c r="E188" s="20">
        <v>147.34</v>
      </c>
      <c r="F188" s="20">
        <v>169.79</v>
      </c>
      <c r="G188" s="20">
        <v>198.79</v>
      </c>
    </row>
    <row r="189" spans="1:7" x14ac:dyDescent="0.25">
      <c r="A189" s="12" t="s">
        <v>3092</v>
      </c>
      <c r="B189" s="12" t="s">
        <v>3091</v>
      </c>
      <c r="C189" s="20">
        <v>916.34</v>
      </c>
      <c r="D189" s="20">
        <v>972.28</v>
      </c>
      <c r="E189" s="20">
        <v>779.62</v>
      </c>
      <c r="F189" s="20">
        <v>946.03</v>
      </c>
      <c r="G189" s="20">
        <v>1127.71</v>
      </c>
    </row>
    <row r="190" spans="1:7" x14ac:dyDescent="0.25">
      <c r="A190" s="12" t="s">
        <v>3088</v>
      </c>
      <c r="B190" s="12" t="s">
        <v>3087</v>
      </c>
      <c r="C190" s="20">
        <v>39</v>
      </c>
      <c r="D190" s="20">
        <v>37.47</v>
      </c>
      <c r="E190" s="20">
        <v>26.04</v>
      </c>
      <c r="F190" s="20">
        <v>30.67</v>
      </c>
      <c r="G190" s="20">
        <v>31.04</v>
      </c>
    </row>
    <row r="191" spans="1:7" x14ac:dyDescent="0.25">
      <c r="A191" s="12" t="s">
        <v>3084</v>
      </c>
      <c r="B191" s="12" t="s">
        <v>3083</v>
      </c>
      <c r="C191" s="20">
        <v>145.19999999999999</v>
      </c>
      <c r="D191" s="20">
        <v>123.46</v>
      </c>
      <c r="E191" s="20">
        <v>104.49</v>
      </c>
      <c r="F191" s="20">
        <v>117.13</v>
      </c>
      <c r="G191" s="20">
        <v>111.7</v>
      </c>
    </row>
    <row r="192" spans="1:7" x14ac:dyDescent="0.25">
      <c r="A192" s="12" t="s">
        <v>3080</v>
      </c>
      <c r="B192" s="12" t="s">
        <v>3079</v>
      </c>
      <c r="C192" s="20">
        <v>528.48</v>
      </c>
      <c r="D192" s="20">
        <v>480.96</v>
      </c>
      <c r="E192" s="20">
        <v>410.77</v>
      </c>
      <c r="F192" s="20">
        <v>479.25</v>
      </c>
      <c r="G192" s="20">
        <v>555.89</v>
      </c>
    </row>
    <row r="193" spans="1:8" x14ac:dyDescent="0.25">
      <c r="A193" s="12" t="s">
        <v>3076</v>
      </c>
      <c r="B193" s="12" t="s">
        <v>3075</v>
      </c>
      <c r="C193" s="20">
        <v>635.5</v>
      </c>
      <c r="D193" s="20">
        <v>649.95000000000005</v>
      </c>
      <c r="E193" s="20">
        <v>524.33000000000004</v>
      </c>
      <c r="F193" s="20">
        <v>585.37</v>
      </c>
      <c r="G193" s="20">
        <v>676.36</v>
      </c>
    </row>
    <row r="194" spans="1:8" x14ac:dyDescent="0.25">
      <c r="A194" s="12" t="s">
        <v>3072</v>
      </c>
      <c r="B194" s="12" t="s">
        <v>3071</v>
      </c>
      <c r="C194" s="20">
        <v>100.8</v>
      </c>
      <c r="D194" s="20">
        <v>117.73</v>
      </c>
      <c r="E194" s="20">
        <v>89.06</v>
      </c>
      <c r="F194" s="20">
        <v>85.41</v>
      </c>
      <c r="G194" s="20">
        <v>101.3</v>
      </c>
    </row>
    <row r="195" spans="1:8" x14ac:dyDescent="0.25">
      <c r="A195" s="12" t="s">
        <v>3068</v>
      </c>
      <c r="B195" s="12" t="s">
        <v>3067</v>
      </c>
      <c r="C195" s="20">
        <v>136.4</v>
      </c>
      <c r="D195" s="20">
        <v>142.4</v>
      </c>
      <c r="E195" s="20">
        <v>106.02</v>
      </c>
      <c r="F195" s="20">
        <v>106.75</v>
      </c>
      <c r="G195" s="20">
        <v>116.3</v>
      </c>
    </row>
    <row r="196" spans="1:8" x14ac:dyDescent="0.25">
      <c r="A196" s="12" t="s">
        <v>3064</v>
      </c>
      <c r="B196" s="12" t="s">
        <v>3063</v>
      </c>
      <c r="C196" s="20">
        <v>51.75</v>
      </c>
      <c r="D196" s="20">
        <v>49.42</v>
      </c>
      <c r="E196" s="20">
        <v>47.75</v>
      </c>
      <c r="F196" s="20">
        <v>45.06</v>
      </c>
      <c r="G196" s="20">
        <v>49.99</v>
      </c>
    </row>
    <row r="197" spans="1:8" x14ac:dyDescent="0.25">
      <c r="A197" s="12" t="s">
        <v>3060</v>
      </c>
      <c r="B197" s="12" t="s">
        <v>3059</v>
      </c>
      <c r="C197" s="20">
        <v>743.93</v>
      </c>
      <c r="D197" s="20">
        <v>685.39</v>
      </c>
      <c r="E197" s="154" t="s">
        <v>87</v>
      </c>
      <c r="F197" s="154" t="s">
        <v>87</v>
      </c>
      <c r="G197" s="154" t="s">
        <v>87</v>
      </c>
      <c r="H197" s="153"/>
    </row>
    <row r="198" spans="1:8" x14ac:dyDescent="0.25">
      <c r="A198" s="12" t="s">
        <v>3056</v>
      </c>
      <c r="B198" s="12" t="s">
        <v>3055</v>
      </c>
      <c r="C198" s="20">
        <v>1125.33</v>
      </c>
      <c r="D198" s="20">
        <v>1380.26</v>
      </c>
      <c r="E198" s="154" t="s">
        <v>87</v>
      </c>
      <c r="F198" s="154" t="s">
        <v>87</v>
      </c>
      <c r="G198" s="154" t="s">
        <v>87</v>
      </c>
      <c r="H198" s="153"/>
    </row>
    <row r="199" spans="1:8" x14ac:dyDescent="0.25">
      <c r="A199" s="12" t="s">
        <v>3052</v>
      </c>
      <c r="B199" s="12" t="s">
        <v>3051</v>
      </c>
      <c r="C199" s="20">
        <v>414.66</v>
      </c>
      <c r="D199" s="20">
        <v>347.91</v>
      </c>
      <c r="E199" s="154" t="s">
        <v>87</v>
      </c>
      <c r="F199" s="154" t="s">
        <v>87</v>
      </c>
      <c r="G199" s="154" t="s">
        <v>87</v>
      </c>
      <c r="H199" s="153"/>
    </row>
    <row r="200" spans="1:8" x14ac:dyDescent="0.25">
      <c r="A200" s="12" t="s">
        <v>3048</v>
      </c>
      <c r="B200" s="12" t="s">
        <v>3047</v>
      </c>
      <c r="C200" s="20">
        <v>233.4</v>
      </c>
      <c r="D200" s="20">
        <v>260.83</v>
      </c>
      <c r="E200" s="154" t="s">
        <v>87</v>
      </c>
      <c r="F200" s="154" t="s">
        <v>87</v>
      </c>
      <c r="G200" s="154" t="s">
        <v>87</v>
      </c>
      <c r="H200" s="153"/>
    </row>
    <row r="201" spans="1:8" x14ac:dyDescent="0.25">
      <c r="A201" s="12" t="s">
        <v>3044</v>
      </c>
      <c r="B201" s="12" t="s">
        <v>3043</v>
      </c>
      <c r="C201" s="20">
        <v>727.11</v>
      </c>
      <c r="D201" s="20">
        <v>799.19</v>
      </c>
      <c r="E201" s="154" t="s">
        <v>87</v>
      </c>
      <c r="F201" s="154" t="s">
        <v>87</v>
      </c>
      <c r="G201" s="154" t="s">
        <v>87</v>
      </c>
      <c r="H201" s="153"/>
    </row>
    <row r="202" spans="1:8" x14ac:dyDescent="0.25">
      <c r="A202" s="12" t="s">
        <v>3040</v>
      </c>
      <c r="B202" s="12" t="s">
        <v>3039</v>
      </c>
      <c r="C202" s="20">
        <v>232.58</v>
      </c>
      <c r="D202" s="20">
        <v>204.1</v>
      </c>
      <c r="E202" s="154" t="s">
        <v>87</v>
      </c>
      <c r="F202" s="154" t="s">
        <v>87</v>
      </c>
      <c r="G202" s="154" t="s">
        <v>87</v>
      </c>
      <c r="H202" s="153"/>
    </row>
    <row r="203" spans="1:8" x14ac:dyDescent="0.25">
      <c r="A203" s="12" t="s">
        <v>3036</v>
      </c>
      <c r="B203" s="12" t="s">
        <v>3035</v>
      </c>
      <c r="C203" s="20">
        <v>351.99</v>
      </c>
      <c r="D203" s="20">
        <v>416.94</v>
      </c>
      <c r="E203" s="154" t="s">
        <v>87</v>
      </c>
      <c r="F203" s="154" t="s">
        <v>87</v>
      </c>
      <c r="G203" s="154" t="s">
        <v>87</v>
      </c>
      <c r="H203" s="153"/>
    </row>
    <row r="204" spans="1:8" x14ac:dyDescent="0.25">
      <c r="A204" s="12" t="s">
        <v>3032</v>
      </c>
      <c r="B204" s="12" t="s">
        <v>3031</v>
      </c>
      <c r="C204" s="20">
        <v>643.41</v>
      </c>
      <c r="D204" s="20">
        <v>642.80999999999995</v>
      </c>
      <c r="E204" s="154" t="s">
        <v>87</v>
      </c>
      <c r="F204" s="154" t="s">
        <v>87</v>
      </c>
      <c r="G204" s="154" t="s">
        <v>87</v>
      </c>
      <c r="H204" s="153"/>
    </row>
    <row r="205" spans="1:8" x14ac:dyDescent="0.25">
      <c r="A205" s="12" t="s">
        <v>3028</v>
      </c>
      <c r="B205" s="12" t="s">
        <v>3027</v>
      </c>
      <c r="C205" s="20">
        <v>1184.44</v>
      </c>
      <c r="D205" s="20">
        <v>1007.02</v>
      </c>
      <c r="E205" s="154" t="s">
        <v>87</v>
      </c>
      <c r="F205" s="154" t="s">
        <v>87</v>
      </c>
      <c r="G205" s="154" t="s">
        <v>87</v>
      </c>
      <c r="H205" s="153"/>
    </row>
    <row r="206" spans="1:8" x14ac:dyDescent="0.25">
      <c r="A206" s="12" t="s">
        <v>3024</v>
      </c>
      <c r="B206" s="12" t="s">
        <v>3023</v>
      </c>
      <c r="C206" s="20">
        <v>387.55</v>
      </c>
      <c r="D206" s="20">
        <v>393.4</v>
      </c>
      <c r="E206" s="154" t="s">
        <v>87</v>
      </c>
      <c r="F206" s="154" t="s">
        <v>87</v>
      </c>
      <c r="G206" s="154" t="s">
        <v>87</v>
      </c>
      <c r="H206" s="153"/>
    </row>
    <row r="207" spans="1:8" x14ac:dyDescent="0.25">
      <c r="A207" s="12" t="s">
        <v>3020</v>
      </c>
      <c r="B207" s="12" t="s">
        <v>3019</v>
      </c>
      <c r="C207" s="20">
        <v>268.26</v>
      </c>
      <c r="D207" s="20">
        <v>178.75</v>
      </c>
      <c r="E207" s="154" t="s">
        <v>87</v>
      </c>
      <c r="F207" s="154" t="s">
        <v>87</v>
      </c>
      <c r="G207" s="154" t="s">
        <v>87</v>
      </c>
      <c r="H207" s="153"/>
    </row>
    <row r="208" spans="1:8" x14ac:dyDescent="0.25">
      <c r="A208" s="12" t="s">
        <v>3016</v>
      </c>
      <c r="B208" s="12" t="s">
        <v>3015</v>
      </c>
      <c r="C208" s="20">
        <v>454.88</v>
      </c>
      <c r="D208" s="20">
        <v>434.92</v>
      </c>
      <c r="E208" s="154" t="s">
        <v>87</v>
      </c>
      <c r="F208" s="154" t="s">
        <v>87</v>
      </c>
      <c r="G208" s="154" t="s">
        <v>87</v>
      </c>
      <c r="H208" s="153"/>
    </row>
    <row r="209" spans="1:8" x14ac:dyDescent="0.25">
      <c r="A209" s="12" t="s">
        <v>3012</v>
      </c>
      <c r="B209" s="12" t="s">
        <v>3011</v>
      </c>
      <c r="C209" s="20">
        <v>332.51</v>
      </c>
      <c r="D209" s="20">
        <v>353.37</v>
      </c>
      <c r="E209" s="154" t="s">
        <v>87</v>
      </c>
      <c r="F209" s="154" t="s">
        <v>87</v>
      </c>
      <c r="G209" s="154" t="s">
        <v>87</v>
      </c>
      <c r="H209" s="153"/>
    </row>
    <row r="210" spans="1:8" x14ac:dyDescent="0.25">
      <c r="A210" s="12" t="s">
        <v>3008</v>
      </c>
      <c r="B210" s="12" t="s">
        <v>3007</v>
      </c>
      <c r="C210" s="20">
        <v>601.94000000000005</v>
      </c>
      <c r="D210" s="20">
        <v>489.24</v>
      </c>
      <c r="E210" s="154" t="s">
        <v>87</v>
      </c>
      <c r="F210" s="154" t="s">
        <v>87</v>
      </c>
      <c r="G210" s="154" t="s">
        <v>87</v>
      </c>
      <c r="H210" s="153"/>
    </row>
    <row r="211" spans="1:8" x14ac:dyDescent="0.25">
      <c r="A211" s="12" t="s">
        <v>3004</v>
      </c>
      <c r="B211" s="12" t="s">
        <v>3003</v>
      </c>
      <c r="C211" s="20">
        <v>401.44</v>
      </c>
      <c r="D211" s="20">
        <v>333.36</v>
      </c>
      <c r="E211" s="154" t="s">
        <v>87</v>
      </c>
      <c r="F211" s="154" t="s">
        <v>87</v>
      </c>
      <c r="G211" s="154" t="s">
        <v>87</v>
      </c>
      <c r="H211" s="153"/>
    </row>
    <row r="212" spans="1:8" x14ac:dyDescent="0.25">
      <c r="A212" s="12" t="s">
        <v>3000</v>
      </c>
      <c r="B212" s="12" t="s">
        <v>2999</v>
      </c>
      <c r="C212" s="20">
        <v>353.37</v>
      </c>
      <c r="D212" s="20">
        <v>302.45</v>
      </c>
      <c r="E212" s="154" t="s">
        <v>87</v>
      </c>
      <c r="F212" s="154" t="s">
        <v>87</v>
      </c>
      <c r="G212" s="154" t="s">
        <v>87</v>
      </c>
      <c r="H212" s="153"/>
    </row>
    <row r="213" spans="1:8" x14ac:dyDescent="0.25">
      <c r="A213" s="12" t="s">
        <v>2996</v>
      </c>
      <c r="B213" s="12" t="s">
        <v>2995</v>
      </c>
      <c r="C213" s="20">
        <v>605.33000000000004</v>
      </c>
      <c r="D213" s="20">
        <v>606.45000000000005</v>
      </c>
      <c r="E213" s="20">
        <v>587.80999999999995</v>
      </c>
      <c r="F213" s="20">
        <v>583.84</v>
      </c>
      <c r="G213" s="20">
        <v>520.64</v>
      </c>
    </row>
    <row r="214" spans="1:8" x14ac:dyDescent="0.25">
      <c r="A214" s="12" t="s">
        <v>2991</v>
      </c>
      <c r="B214" s="12" t="s">
        <v>951</v>
      </c>
      <c r="C214" s="20">
        <v>210.02</v>
      </c>
      <c r="D214" s="20">
        <v>215.21</v>
      </c>
      <c r="E214" s="20">
        <v>193.01</v>
      </c>
      <c r="F214" s="20">
        <v>196.89</v>
      </c>
      <c r="G214" s="20">
        <v>167.78</v>
      </c>
    </row>
    <row r="215" spans="1:8" x14ac:dyDescent="0.25">
      <c r="A215" s="12" t="s">
        <v>2988</v>
      </c>
      <c r="B215" s="12" t="s">
        <v>2987</v>
      </c>
      <c r="C215" s="20">
        <v>656.21</v>
      </c>
      <c r="D215" s="20">
        <v>644.9</v>
      </c>
      <c r="E215" s="20">
        <v>657.98</v>
      </c>
      <c r="F215" s="20">
        <v>644.69000000000005</v>
      </c>
      <c r="G215" s="20">
        <v>565.5</v>
      </c>
    </row>
    <row r="216" spans="1:8" x14ac:dyDescent="0.25">
      <c r="A216" s="12" t="s">
        <v>2984</v>
      </c>
      <c r="B216" s="12" t="s">
        <v>2983</v>
      </c>
      <c r="C216" s="20">
        <v>226.47</v>
      </c>
      <c r="D216" s="20">
        <v>218.57</v>
      </c>
      <c r="E216" s="20">
        <v>217.16</v>
      </c>
      <c r="F216" s="20">
        <v>223.97</v>
      </c>
      <c r="G216" s="20">
        <v>191.02</v>
      </c>
    </row>
    <row r="217" spans="1:8" x14ac:dyDescent="0.25">
      <c r="A217" s="12" t="s">
        <v>2980</v>
      </c>
      <c r="B217" s="12" t="s">
        <v>2979</v>
      </c>
      <c r="C217" s="20">
        <v>521.20000000000005</v>
      </c>
      <c r="D217" s="20">
        <v>519.92999999999995</v>
      </c>
      <c r="E217" s="20">
        <v>517.57000000000005</v>
      </c>
      <c r="F217" s="20">
        <v>507.55</v>
      </c>
      <c r="G217" s="20">
        <v>442.49</v>
      </c>
    </row>
    <row r="218" spans="1:8" x14ac:dyDescent="0.25">
      <c r="A218" s="12" t="s">
        <v>2976</v>
      </c>
      <c r="B218" s="12" t="s">
        <v>911</v>
      </c>
      <c r="C218" s="20">
        <v>185.67</v>
      </c>
      <c r="D218" s="20">
        <v>203.14</v>
      </c>
      <c r="E218" s="20">
        <v>212.88</v>
      </c>
      <c r="F218" s="20">
        <v>214.85</v>
      </c>
      <c r="G218" s="20">
        <v>219.44</v>
      </c>
    </row>
    <row r="219" spans="1:8" x14ac:dyDescent="0.25">
      <c r="A219" s="12" t="s">
        <v>2973</v>
      </c>
      <c r="B219" s="12" t="s">
        <v>909</v>
      </c>
      <c r="C219" s="20">
        <v>48.24</v>
      </c>
      <c r="D219" s="20">
        <v>47.13</v>
      </c>
      <c r="E219" s="20">
        <v>45.4</v>
      </c>
      <c r="F219" s="20">
        <v>45.69</v>
      </c>
      <c r="G219" s="20">
        <v>44.73</v>
      </c>
    </row>
    <row r="220" spans="1:8" x14ac:dyDescent="0.25">
      <c r="A220" s="12" t="s">
        <v>2970</v>
      </c>
      <c r="B220" s="12" t="s">
        <v>2969</v>
      </c>
      <c r="C220" s="20">
        <v>1088.5</v>
      </c>
      <c r="D220" s="20">
        <v>1210.24</v>
      </c>
      <c r="E220" s="20">
        <v>952</v>
      </c>
      <c r="F220" s="20">
        <v>872.19</v>
      </c>
      <c r="G220" s="19" t="s">
        <v>87</v>
      </c>
    </row>
    <row r="221" spans="1:8" x14ac:dyDescent="0.25">
      <c r="A221" s="12" t="s">
        <v>2966</v>
      </c>
      <c r="B221" s="12" t="s">
        <v>2965</v>
      </c>
      <c r="C221" s="20">
        <v>946.64</v>
      </c>
      <c r="D221" s="20">
        <v>1030.3499999999999</v>
      </c>
      <c r="E221" s="20">
        <v>833.9</v>
      </c>
      <c r="F221" s="20">
        <v>803.94</v>
      </c>
      <c r="G221" s="19" t="s">
        <v>87</v>
      </c>
    </row>
    <row r="222" spans="1:8" x14ac:dyDescent="0.25">
      <c r="A222" s="12" t="s">
        <v>2962</v>
      </c>
      <c r="B222" s="12" t="s">
        <v>2961</v>
      </c>
      <c r="C222" s="20">
        <v>1086.03</v>
      </c>
      <c r="D222" s="20">
        <v>1522.55</v>
      </c>
      <c r="E222" s="20">
        <v>1172.46</v>
      </c>
      <c r="F222" s="20">
        <v>1143.49</v>
      </c>
      <c r="G222" s="19" t="s">
        <v>87</v>
      </c>
    </row>
    <row r="223" spans="1:8" x14ac:dyDescent="0.25">
      <c r="A223" s="12" t="s">
        <v>2958</v>
      </c>
      <c r="B223" s="12" t="s">
        <v>2957</v>
      </c>
      <c r="C223" s="20">
        <v>758.95</v>
      </c>
      <c r="D223" s="20">
        <v>1220.6500000000001</v>
      </c>
      <c r="E223" s="20">
        <v>850.04</v>
      </c>
      <c r="F223" s="20">
        <v>998.61</v>
      </c>
      <c r="G223" s="19" t="s">
        <v>87</v>
      </c>
    </row>
    <row r="224" spans="1:8" x14ac:dyDescent="0.25">
      <c r="A224" s="12" t="s">
        <v>2954</v>
      </c>
      <c r="B224" s="12" t="s">
        <v>2953</v>
      </c>
      <c r="C224" s="20">
        <v>941.2</v>
      </c>
      <c r="D224" s="20">
        <v>1373.83</v>
      </c>
      <c r="E224" s="20">
        <v>1053.1099999999999</v>
      </c>
      <c r="F224" s="20">
        <v>1125.3599999999999</v>
      </c>
      <c r="G224" s="19" t="s">
        <v>87</v>
      </c>
    </row>
    <row r="225" spans="1:7" x14ac:dyDescent="0.25">
      <c r="A225" s="12" t="s">
        <v>2950</v>
      </c>
      <c r="B225" s="12" t="s">
        <v>2949</v>
      </c>
      <c r="C225" s="20">
        <v>69.180000000000007</v>
      </c>
      <c r="D225" s="20">
        <v>83.24</v>
      </c>
      <c r="E225" s="20">
        <v>64.84</v>
      </c>
      <c r="F225" s="20">
        <v>34.04</v>
      </c>
      <c r="G225" s="19" t="s">
        <v>87</v>
      </c>
    </row>
    <row r="226" spans="1:7" x14ac:dyDescent="0.25">
      <c r="A226" s="12" t="s">
        <v>2946</v>
      </c>
      <c r="B226" s="12" t="s">
        <v>2945</v>
      </c>
      <c r="C226" s="20">
        <v>612.63</v>
      </c>
      <c r="D226" s="20">
        <v>1030.95</v>
      </c>
      <c r="E226" s="20">
        <v>819.56</v>
      </c>
      <c r="F226" s="20">
        <v>819.25</v>
      </c>
      <c r="G226" s="19" t="s">
        <v>87</v>
      </c>
    </row>
    <row r="227" spans="1:7" x14ac:dyDescent="0.25">
      <c r="A227" s="12" t="s">
        <v>2942</v>
      </c>
      <c r="B227" s="12" t="s">
        <v>2941</v>
      </c>
      <c r="C227" s="20">
        <v>740.89</v>
      </c>
      <c r="D227" s="20">
        <v>890</v>
      </c>
      <c r="E227" s="20">
        <v>646.07000000000005</v>
      </c>
      <c r="F227" s="20">
        <v>710.43</v>
      </c>
      <c r="G227" s="19" t="s">
        <v>87</v>
      </c>
    </row>
    <row r="228" spans="1:7" x14ac:dyDescent="0.25">
      <c r="A228" s="12" t="s">
        <v>2930</v>
      </c>
      <c r="B228" s="12" t="s">
        <v>757</v>
      </c>
      <c r="C228" s="20">
        <v>23.72</v>
      </c>
      <c r="D228" s="20">
        <v>54.93</v>
      </c>
      <c r="E228" s="20">
        <v>36.1</v>
      </c>
      <c r="F228" s="20">
        <v>36.46</v>
      </c>
      <c r="G228" s="20">
        <v>53</v>
      </c>
    </row>
    <row r="229" spans="1:7" x14ac:dyDescent="0.25">
      <c r="A229" s="12" t="s">
        <v>2927</v>
      </c>
      <c r="B229" s="12" t="s">
        <v>2926</v>
      </c>
      <c r="C229" s="20">
        <v>387.99</v>
      </c>
      <c r="D229" s="20">
        <v>441.36</v>
      </c>
      <c r="E229" s="20">
        <v>217.63</v>
      </c>
      <c r="F229" s="20">
        <v>272.44</v>
      </c>
      <c r="G229" s="20">
        <v>414</v>
      </c>
    </row>
    <row r="230" spans="1:7" x14ac:dyDescent="0.25">
      <c r="A230" s="12" t="s">
        <v>2923</v>
      </c>
      <c r="B230" s="12" t="s">
        <v>2922</v>
      </c>
      <c r="C230" s="20">
        <v>68.09</v>
      </c>
      <c r="D230" s="20">
        <v>89.62</v>
      </c>
      <c r="E230" s="20">
        <v>17.809999999999999</v>
      </c>
      <c r="F230" s="20">
        <v>44.34</v>
      </c>
      <c r="G230" s="20">
        <v>49</v>
      </c>
    </row>
    <row r="231" spans="1:7" x14ac:dyDescent="0.25">
      <c r="A231" s="12" t="s">
        <v>2919</v>
      </c>
      <c r="B231" s="12" t="s">
        <v>2918</v>
      </c>
      <c r="C231" s="20">
        <v>46.08</v>
      </c>
      <c r="D231" s="20">
        <v>58.78</v>
      </c>
      <c r="E231" s="20">
        <v>18.559999999999999</v>
      </c>
      <c r="F231" s="20">
        <v>8.23</v>
      </c>
      <c r="G231" s="20">
        <v>18</v>
      </c>
    </row>
    <row r="232" spans="1:7" x14ac:dyDescent="0.25">
      <c r="A232" s="12" t="s">
        <v>4132</v>
      </c>
      <c r="B232" s="12" t="s">
        <v>4131</v>
      </c>
      <c r="C232" s="20">
        <v>180.27</v>
      </c>
      <c r="D232" s="20">
        <v>172.82</v>
      </c>
      <c r="E232" s="20">
        <v>215.27</v>
      </c>
      <c r="F232" s="20">
        <v>596.36</v>
      </c>
      <c r="G232" s="19" t="s">
        <v>87</v>
      </c>
    </row>
    <row r="233" spans="1:7" x14ac:dyDescent="0.25">
      <c r="A233" s="12" t="s">
        <v>3738</v>
      </c>
      <c r="B233" s="12" t="s">
        <v>4130</v>
      </c>
      <c r="C233" s="20">
        <v>387.82</v>
      </c>
      <c r="D233" s="20">
        <v>267.47000000000003</v>
      </c>
      <c r="E233" s="20">
        <v>270.29000000000002</v>
      </c>
      <c r="F233" s="20">
        <v>295.68</v>
      </c>
      <c r="G233" s="19" t="s">
        <v>87</v>
      </c>
    </row>
    <row r="234" spans="1:7" x14ac:dyDescent="0.25">
      <c r="A234" s="12" t="s">
        <v>2915</v>
      </c>
      <c r="B234" s="12" t="s">
        <v>2914</v>
      </c>
      <c r="C234" s="20">
        <v>592.29</v>
      </c>
      <c r="D234" s="20">
        <v>519.28</v>
      </c>
      <c r="E234" s="20">
        <v>582.71</v>
      </c>
      <c r="F234" s="20">
        <v>202.98</v>
      </c>
      <c r="G234" s="19" t="s">
        <v>87</v>
      </c>
    </row>
    <row r="235" spans="1:7" x14ac:dyDescent="0.25">
      <c r="A235" s="12" t="s">
        <v>3728</v>
      </c>
      <c r="B235" s="12" t="s">
        <v>4129</v>
      </c>
      <c r="C235" s="20">
        <v>193.78</v>
      </c>
      <c r="D235" s="20">
        <v>133.83000000000001</v>
      </c>
      <c r="E235" s="20">
        <v>244.5</v>
      </c>
      <c r="F235" s="20">
        <v>323.2</v>
      </c>
      <c r="G235" s="19" t="s">
        <v>87</v>
      </c>
    </row>
    <row r="236" spans="1:7" x14ac:dyDescent="0.25">
      <c r="A236" s="12" t="s">
        <v>2899</v>
      </c>
      <c r="B236" s="12" t="s">
        <v>1796</v>
      </c>
      <c r="C236" s="20">
        <v>9.35</v>
      </c>
      <c r="D236" s="20">
        <v>12.13</v>
      </c>
      <c r="E236" s="20">
        <v>14.8</v>
      </c>
      <c r="F236" s="20">
        <v>6.14</v>
      </c>
      <c r="G236" s="19" t="s">
        <v>87</v>
      </c>
    </row>
    <row r="237" spans="1:7" x14ac:dyDescent="0.25">
      <c r="A237" s="12" t="s">
        <v>2895</v>
      </c>
      <c r="B237" s="12" t="s">
        <v>2894</v>
      </c>
      <c r="C237" s="20">
        <v>94.08</v>
      </c>
      <c r="D237" s="20">
        <v>87.23</v>
      </c>
      <c r="E237" s="20">
        <v>43.82</v>
      </c>
      <c r="F237" s="20">
        <v>77.989999999999995</v>
      </c>
      <c r="G237" s="19" t="s">
        <v>87</v>
      </c>
    </row>
    <row r="238" spans="1:7" x14ac:dyDescent="0.25">
      <c r="A238" s="12" t="s">
        <v>2890</v>
      </c>
      <c r="B238" s="12" t="s">
        <v>2889</v>
      </c>
      <c r="C238" s="20">
        <v>287.17</v>
      </c>
      <c r="D238" s="20">
        <v>191.19</v>
      </c>
      <c r="E238" s="20">
        <v>138.21</v>
      </c>
      <c r="F238" s="20">
        <v>229.44</v>
      </c>
      <c r="G238" s="19" t="s">
        <v>87</v>
      </c>
    </row>
    <row r="239" spans="1:7" x14ac:dyDescent="0.25">
      <c r="A239" s="12" t="s">
        <v>2885</v>
      </c>
      <c r="B239" s="12" t="s">
        <v>2884</v>
      </c>
      <c r="C239" s="20">
        <v>221.57</v>
      </c>
      <c r="D239" s="20">
        <v>214.29</v>
      </c>
      <c r="E239" s="20">
        <v>135.88999999999999</v>
      </c>
      <c r="F239" s="20">
        <v>201.48</v>
      </c>
      <c r="G239" s="19" t="s">
        <v>87</v>
      </c>
    </row>
    <row r="240" spans="1:7" x14ac:dyDescent="0.25">
      <c r="A240" s="12" t="s">
        <v>2881</v>
      </c>
      <c r="B240" s="12" t="s">
        <v>2880</v>
      </c>
      <c r="C240" s="20">
        <v>487.93</v>
      </c>
      <c r="D240" s="20">
        <v>404.37</v>
      </c>
      <c r="E240" s="20">
        <v>311.08</v>
      </c>
      <c r="F240" s="20">
        <v>446.5</v>
      </c>
      <c r="G240" s="19" t="s">
        <v>87</v>
      </c>
    </row>
    <row r="241" spans="1:7" x14ac:dyDescent="0.25">
      <c r="A241" s="12" t="s">
        <v>2877</v>
      </c>
      <c r="B241" s="12" t="s">
        <v>2876</v>
      </c>
      <c r="C241" s="20">
        <v>331.43</v>
      </c>
      <c r="D241" s="20">
        <v>266.45</v>
      </c>
      <c r="E241" s="20">
        <v>182.46</v>
      </c>
      <c r="F241" s="20">
        <v>274.26</v>
      </c>
      <c r="G241" s="19" t="s">
        <v>87</v>
      </c>
    </row>
    <row r="242" spans="1:7" x14ac:dyDescent="0.25">
      <c r="A242" s="12" t="s">
        <v>2873</v>
      </c>
      <c r="B242" s="12" t="s">
        <v>2872</v>
      </c>
      <c r="C242" s="20">
        <v>108.8</v>
      </c>
      <c r="D242" s="20">
        <v>100.26</v>
      </c>
      <c r="E242" s="20">
        <v>67.28</v>
      </c>
      <c r="F242" s="20">
        <v>94.95</v>
      </c>
      <c r="G242" s="19" t="s">
        <v>87</v>
      </c>
    </row>
    <row r="243" spans="1:7" x14ac:dyDescent="0.25">
      <c r="A243" s="12" t="s">
        <v>2869</v>
      </c>
      <c r="B243" s="12" t="s">
        <v>2868</v>
      </c>
      <c r="C243" s="20">
        <v>69.209999999999994</v>
      </c>
      <c r="D243" s="20">
        <v>64.930000000000007</v>
      </c>
      <c r="E243" s="20">
        <v>48.27</v>
      </c>
      <c r="F243" s="20">
        <v>61.67</v>
      </c>
      <c r="G243" s="19" t="s">
        <v>87</v>
      </c>
    </row>
    <row r="244" spans="1:7" x14ac:dyDescent="0.25">
      <c r="A244" s="12" t="s">
        <v>2865</v>
      </c>
      <c r="B244" s="12" t="s">
        <v>2864</v>
      </c>
      <c r="C244" s="20">
        <v>94.19</v>
      </c>
      <c r="D244" s="20">
        <v>90.71</v>
      </c>
      <c r="E244" s="20">
        <v>59.51</v>
      </c>
      <c r="F244" s="20">
        <v>90.4</v>
      </c>
      <c r="G244" s="19" t="s">
        <v>87</v>
      </c>
    </row>
    <row r="245" spans="1:7" x14ac:dyDescent="0.25">
      <c r="A245" s="12" t="s">
        <v>2861</v>
      </c>
      <c r="B245" s="12" t="s">
        <v>2860</v>
      </c>
      <c r="C245" s="20">
        <v>85.48</v>
      </c>
      <c r="D245" s="20">
        <v>108.25</v>
      </c>
      <c r="E245" s="20">
        <v>101.58</v>
      </c>
      <c r="F245" s="19" t="s">
        <v>87</v>
      </c>
      <c r="G245" s="19" t="s">
        <v>87</v>
      </c>
    </row>
    <row r="246" spans="1:7" x14ac:dyDescent="0.25">
      <c r="A246" s="12" t="s">
        <v>2857</v>
      </c>
      <c r="B246" s="12" t="s">
        <v>2856</v>
      </c>
      <c r="C246" s="20">
        <v>128.59</v>
      </c>
      <c r="D246" s="20">
        <v>172.3</v>
      </c>
      <c r="E246" s="20">
        <v>156.24</v>
      </c>
      <c r="F246" s="19" t="s">
        <v>87</v>
      </c>
      <c r="G246" s="19" t="s">
        <v>87</v>
      </c>
    </row>
    <row r="247" spans="1:7" x14ac:dyDescent="0.25">
      <c r="A247" s="12" t="s">
        <v>2853</v>
      </c>
      <c r="B247" s="12" t="s">
        <v>2852</v>
      </c>
      <c r="C247" s="20">
        <v>243.3</v>
      </c>
      <c r="D247" s="20">
        <v>290.35000000000002</v>
      </c>
      <c r="E247" s="20">
        <v>297.20999999999998</v>
      </c>
      <c r="F247" s="19" t="s">
        <v>87</v>
      </c>
      <c r="G247" s="19" t="s">
        <v>87</v>
      </c>
    </row>
    <row r="248" spans="1:7" x14ac:dyDescent="0.25">
      <c r="A248" s="12" t="s">
        <v>3446</v>
      </c>
      <c r="B248" s="12" t="s">
        <v>4124</v>
      </c>
      <c r="C248" s="20">
        <v>162.35</v>
      </c>
      <c r="D248" s="20">
        <v>208.72</v>
      </c>
      <c r="E248" s="20">
        <v>177.68</v>
      </c>
      <c r="F248" s="19" t="s">
        <v>87</v>
      </c>
      <c r="G248" s="19" t="s">
        <v>87</v>
      </c>
    </row>
    <row r="249" spans="1:7" x14ac:dyDescent="0.25">
      <c r="A249" s="12" t="s">
        <v>2849</v>
      </c>
      <c r="B249" s="12" t="s">
        <v>2848</v>
      </c>
      <c r="C249" s="20">
        <v>19</v>
      </c>
      <c r="D249" s="20">
        <v>8.5399999999999991</v>
      </c>
      <c r="E249" s="20">
        <v>20.76</v>
      </c>
      <c r="F249" s="19" t="s">
        <v>87</v>
      </c>
      <c r="G249" s="19" t="s">
        <v>87</v>
      </c>
    </row>
    <row r="250" spans="1:7" x14ac:dyDescent="0.25">
      <c r="A250" s="12" t="s">
        <v>2845</v>
      </c>
      <c r="B250" s="12" t="s">
        <v>2844</v>
      </c>
      <c r="C250" s="20">
        <v>159.28</v>
      </c>
      <c r="D250" s="20">
        <v>191.64</v>
      </c>
      <c r="E250" s="20">
        <v>179.36</v>
      </c>
      <c r="F250" s="19" t="s">
        <v>87</v>
      </c>
      <c r="G250" s="19" t="s">
        <v>87</v>
      </c>
    </row>
    <row r="251" spans="1:7" x14ac:dyDescent="0.25">
      <c r="A251" s="12" t="s">
        <v>3433</v>
      </c>
      <c r="B251" s="12" t="s">
        <v>4123</v>
      </c>
      <c r="C251" s="20">
        <v>14.76</v>
      </c>
      <c r="D251" s="20">
        <v>2.39</v>
      </c>
      <c r="E251" s="20">
        <v>15.15</v>
      </c>
      <c r="F251" s="19" t="s">
        <v>87</v>
      </c>
      <c r="G251" s="19" t="s">
        <v>87</v>
      </c>
    </row>
    <row r="252" spans="1:7" x14ac:dyDescent="0.25">
      <c r="A252" s="12" t="s">
        <v>2833</v>
      </c>
      <c r="B252" s="12" t="s">
        <v>2832</v>
      </c>
      <c r="C252" s="20">
        <v>235.7</v>
      </c>
      <c r="D252" s="20">
        <v>269.88</v>
      </c>
      <c r="E252" s="20">
        <v>229.08</v>
      </c>
      <c r="F252" s="19" t="s">
        <v>87</v>
      </c>
      <c r="G252" s="19" t="s">
        <v>87</v>
      </c>
    </row>
    <row r="253" spans="1:7" x14ac:dyDescent="0.25">
      <c r="A253" s="12" t="s">
        <v>2829</v>
      </c>
      <c r="B253" s="12" t="s">
        <v>2828</v>
      </c>
      <c r="C253" s="20">
        <v>432.68</v>
      </c>
      <c r="D253" s="20">
        <v>546.41999999999996</v>
      </c>
      <c r="E253" s="20">
        <v>480.84</v>
      </c>
      <c r="F253" s="19" t="s">
        <v>87</v>
      </c>
      <c r="G253" s="19" t="s">
        <v>87</v>
      </c>
    </row>
    <row r="254" spans="1:7" x14ac:dyDescent="0.25">
      <c r="A254" s="12" t="s">
        <v>2825</v>
      </c>
      <c r="B254" s="12" t="s">
        <v>2824</v>
      </c>
      <c r="C254" s="20">
        <v>45.01</v>
      </c>
      <c r="D254" s="20">
        <v>58.15</v>
      </c>
      <c r="E254" s="20">
        <v>51.52</v>
      </c>
      <c r="F254" s="19" t="s">
        <v>87</v>
      </c>
      <c r="G254" s="19" t="s">
        <v>87</v>
      </c>
    </row>
    <row r="255" spans="1:7" x14ac:dyDescent="0.25">
      <c r="A255" s="12" t="s">
        <v>2821</v>
      </c>
      <c r="B255" s="12" t="s">
        <v>2820</v>
      </c>
      <c r="C255" s="20">
        <v>61.52</v>
      </c>
      <c r="D255" s="20">
        <v>78.36</v>
      </c>
      <c r="E255" s="20">
        <v>70.489999999999995</v>
      </c>
      <c r="F255" s="19" t="s">
        <v>87</v>
      </c>
      <c r="G255" s="19" t="s">
        <v>87</v>
      </c>
    </row>
    <row r="256" spans="1:7" x14ac:dyDescent="0.25">
      <c r="A256" s="12" t="s">
        <v>2817</v>
      </c>
      <c r="B256" s="12" t="s">
        <v>2816</v>
      </c>
      <c r="C256" s="20">
        <v>209.25</v>
      </c>
      <c r="D256" s="20">
        <v>250.29</v>
      </c>
      <c r="E256" s="20">
        <v>230.77</v>
      </c>
      <c r="F256" s="19" t="s">
        <v>87</v>
      </c>
      <c r="G256" s="19" t="s">
        <v>87</v>
      </c>
    </row>
    <row r="257" spans="1:7" x14ac:dyDescent="0.25">
      <c r="A257" s="12" t="s">
        <v>2813</v>
      </c>
      <c r="B257" s="12" t="s">
        <v>2812</v>
      </c>
      <c r="C257" s="20">
        <v>184.7</v>
      </c>
      <c r="D257" s="20">
        <v>199.18</v>
      </c>
      <c r="E257" s="20">
        <v>199.34</v>
      </c>
      <c r="F257" s="19" t="s">
        <v>87</v>
      </c>
      <c r="G257" s="19" t="s">
        <v>87</v>
      </c>
    </row>
    <row r="258" spans="1:7" x14ac:dyDescent="0.25">
      <c r="A258" s="12" t="s">
        <v>2809</v>
      </c>
      <c r="B258" s="12" t="s">
        <v>495</v>
      </c>
      <c r="C258" s="20">
        <v>387.09</v>
      </c>
      <c r="D258" s="20">
        <v>450.09</v>
      </c>
      <c r="E258" s="20">
        <v>328.3</v>
      </c>
      <c r="F258" s="19" t="s">
        <v>87</v>
      </c>
      <c r="G258" s="19" t="s">
        <v>87</v>
      </c>
    </row>
    <row r="259" spans="1:7" x14ac:dyDescent="0.25">
      <c r="A259" s="12" t="s">
        <v>2806</v>
      </c>
      <c r="B259" s="12" t="s">
        <v>2805</v>
      </c>
      <c r="C259" s="20">
        <v>385.33</v>
      </c>
      <c r="D259" s="20">
        <v>440.3</v>
      </c>
      <c r="E259" s="20">
        <v>397.45</v>
      </c>
      <c r="F259" s="19" t="s">
        <v>87</v>
      </c>
      <c r="G259" s="19" t="s">
        <v>87</v>
      </c>
    </row>
    <row r="260" spans="1:7" x14ac:dyDescent="0.25">
      <c r="A260" s="12" t="s">
        <v>2802</v>
      </c>
      <c r="B260" s="12" t="s">
        <v>2801</v>
      </c>
      <c r="C260" s="20">
        <v>340.04</v>
      </c>
      <c r="D260" s="20">
        <v>425.6</v>
      </c>
      <c r="E260" s="20">
        <v>379.37</v>
      </c>
      <c r="F260" s="19" t="s">
        <v>87</v>
      </c>
      <c r="G260" s="19" t="s">
        <v>87</v>
      </c>
    </row>
    <row r="261" spans="1:7" x14ac:dyDescent="0.25">
      <c r="A261" s="12" t="s">
        <v>2798</v>
      </c>
      <c r="B261" s="12" t="s">
        <v>2797</v>
      </c>
      <c r="C261" s="20">
        <v>16.37</v>
      </c>
      <c r="D261" s="20">
        <v>-22.35</v>
      </c>
      <c r="E261" s="20">
        <v>16.61</v>
      </c>
      <c r="F261" s="19" t="s">
        <v>87</v>
      </c>
      <c r="G261" s="19" t="s">
        <v>87</v>
      </c>
    </row>
    <row r="262" spans="1:7" x14ac:dyDescent="0.25">
      <c r="A262" s="12" t="s">
        <v>2794</v>
      </c>
      <c r="B262" s="12" t="s">
        <v>2793</v>
      </c>
      <c r="C262" s="20">
        <v>894.73</v>
      </c>
      <c r="D262" s="20">
        <v>1069.47</v>
      </c>
      <c r="E262" s="20">
        <v>924.42</v>
      </c>
      <c r="F262" s="19" t="s">
        <v>87</v>
      </c>
      <c r="G262" s="19" t="s">
        <v>87</v>
      </c>
    </row>
    <row r="263" spans="1:7" x14ac:dyDescent="0.25">
      <c r="A263" s="12" t="s">
        <v>2790</v>
      </c>
      <c r="B263" s="12" t="s">
        <v>2789</v>
      </c>
      <c r="C263" s="20">
        <v>66.78</v>
      </c>
      <c r="D263" s="20">
        <v>86.28</v>
      </c>
      <c r="E263" s="20">
        <v>65.209999999999994</v>
      </c>
      <c r="F263" s="19" t="s">
        <v>87</v>
      </c>
      <c r="G263" s="19" t="s">
        <v>87</v>
      </c>
    </row>
    <row r="264" spans="1:7" x14ac:dyDescent="0.25">
      <c r="A264" s="12" t="s">
        <v>2786</v>
      </c>
      <c r="B264" s="12" t="s">
        <v>2785</v>
      </c>
      <c r="C264" s="20">
        <v>107.26</v>
      </c>
      <c r="D264" s="20">
        <v>158.86000000000001</v>
      </c>
      <c r="E264" s="20">
        <v>101.24</v>
      </c>
      <c r="F264" s="19" t="s">
        <v>87</v>
      </c>
      <c r="G264" s="19" t="s">
        <v>87</v>
      </c>
    </row>
    <row r="265" spans="1:7" x14ac:dyDescent="0.25">
      <c r="A265" s="12" t="s">
        <v>2782</v>
      </c>
      <c r="B265" s="12" t="s">
        <v>2781</v>
      </c>
      <c r="C265" s="20">
        <v>0.28999999999999998</v>
      </c>
      <c r="D265" s="20">
        <v>-1</v>
      </c>
      <c r="E265" s="20">
        <v>0.11</v>
      </c>
      <c r="F265" s="19" t="s">
        <v>87</v>
      </c>
      <c r="G265" s="19" t="s">
        <v>87</v>
      </c>
    </row>
    <row r="266" spans="1:7" x14ac:dyDescent="0.25">
      <c r="A266" s="12" t="s">
        <v>2778</v>
      </c>
      <c r="B266" s="12" t="s">
        <v>2777</v>
      </c>
      <c r="C266" s="20">
        <v>8.91</v>
      </c>
      <c r="D266" s="20">
        <v>2.64</v>
      </c>
      <c r="E266" s="20">
        <v>7.74</v>
      </c>
      <c r="F266" s="19" t="s">
        <v>87</v>
      </c>
      <c r="G266" s="19" t="s">
        <v>87</v>
      </c>
    </row>
    <row r="267" spans="1:7" x14ac:dyDescent="0.25">
      <c r="A267" s="12" t="s">
        <v>2774</v>
      </c>
      <c r="B267" s="12" t="s">
        <v>2773</v>
      </c>
      <c r="C267" s="20">
        <v>186.16</v>
      </c>
      <c r="D267" s="20">
        <v>231.58</v>
      </c>
      <c r="E267" s="20">
        <v>194.4</v>
      </c>
      <c r="F267" s="19" t="s">
        <v>87</v>
      </c>
      <c r="G267" s="19" t="s">
        <v>87</v>
      </c>
    </row>
    <row r="268" spans="1:7" x14ac:dyDescent="0.25">
      <c r="A268" s="12" t="s">
        <v>2770</v>
      </c>
      <c r="B268" s="12" t="s">
        <v>2769</v>
      </c>
      <c r="C268" s="20">
        <v>163.81</v>
      </c>
      <c r="D268" s="20">
        <v>164.77</v>
      </c>
      <c r="E268" s="20">
        <v>165.78</v>
      </c>
      <c r="F268" s="19" t="s">
        <v>87</v>
      </c>
      <c r="G268" s="19" t="s">
        <v>87</v>
      </c>
    </row>
    <row r="269" spans="1:7" x14ac:dyDescent="0.25">
      <c r="A269" s="12" t="s">
        <v>2766</v>
      </c>
      <c r="B269" s="12" t="s">
        <v>2765</v>
      </c>
      <c r="C269" s="20">
        <v>140.87</v>
      </c>
      <c r="D269" s="20">
        <v>170.42</v>
      </c>
      <c r="E269" s="20">
        <v>149.72999999999999</v>
      </c>
      <c r="F269" s="19" t="s">
        <v>87</v>
      </c>
      <c r="G269" s="19" t="s">
        <v>87</v>
      </c>
    </row>
    <row r="270" spans="1:7" x14ac:dyDescent="0.25">
      <c r="A270" s="12" t="s">
        <v>2762</v>
      </c>
      <c r="B270" s="12" t="s">
        <v>2761</v>
      </c>
      <c r="C270" s="20">
        <v>294.58999999999997</v>
      </c>
      <c r="D270" s="20">
        <v>338.32</v>
      </c>
      <c r="E270" s="20">
        <v>290.93</v>
      </c>
      <c r="F270" s="19" t="s">
        <v>87</v>
      </c>
      <c r="G270" s="19" t="s">
        <v>87</v>
      </c>
    </row>
    <row r="271" spans="1:7" x14ac:dyDescent="0.25">
      <c r="A271" s="12" t="s">
        <v>2758</v>
      </c>
      <c r="B271" s="12" t="s">
        <v>2757</v>
      </c>
      <c r="C271" s="20">
        <v>283.48</v>
      </c>
      <c r="D271" s="20">
        <v>365.45</v>
      </c>
      <c r="E271" s="20">
        <v>320.11</v>
      </c>
      <c r="F271" s="19" t="s">
        <v>87</v>
      </c>
      <c r="G271" s="19" t="s">
        <v>87</v>
      </c>
    </row>
    <row r="272" spans="1:7" x14ac:dyDescent="0.25">
      <c r="A272" s="12" t="s">
        <v>2754</v>
      </c>
      <c r="B272" s="12" t="s">
        <v>2753</v>
      </c>
      <c r="C272" s="20">
        <v>313</v>
      </c>
      <c r="D272" s="20">
        <v>373.49</v>
      </c>
      <c r="E272" s="20">
        <v>348.62</v>
      </c>
      <c r="F272" s="19" t="s">
        <v>87</v>
      </c>
      <c r="G272" s="19" t="s">
        <v>87</v>
      </c>
    </row>
    <row r="273" spans="1:7" x14ac:dyDescent="0.25">
      <c r="A273" s="12" t="s">
        <v>2750</v>
      </c>
      <c r="B273" s="12" t="s">
        <v>389</v>
      </c>
      <c r="C273" s="20">
        <v>204.14</v>
      </c>
      <c r="D273" s="20">
        <v>254.94</v>
      </c>
      <c r="E273" s="20">
        <v>229.87</v>
      </c>
      <c r="F273" s="19" t="s">
        <v>87</v>
      </c>
      <c r="G273" s="19" t="s">
        <v>87</v>
      </c>
    </row>
    <row r="274" spans="1:7" x14ac:dyDescent="0.25">
      <c r="A274" s="12" t="s">
        <v>2746</v>
      </c>
      <c r="B274" s="12" t="s">
        <v>2745</v>
      </c>
      <c r="C274" s="20">
        <v>322.64999999999998</v>
      </c>
      <c r="D274" s="20">
        <v>407.52</v>
      </c>
      <c r="E274" s="20">
        <v>384.09</v>
      </c>
      <c r="F274" s="19" t="s">
        <v>87</v>
      </c>
      <c r="G274" s="19" t="s">
        <v>87</v>
      </c>
    </row>
    <row r="275" spans="1:7" x14ac:dyDescent="0.25">
      <c r="A275" s="12" t="s">
        <v>2741</v>
      </c>
      <c r="B275" s="12" t="s">
        <v>2740</v>
      </c>
      <c r="C275" s="20">
        <v>114.12</v>
      </c>
      <c r="D275" s="20">
        <v>119.93</v>
      </c>
      <c r="E275" s="20">
        <v>158.6</v>
      </c>
      <c r="F275" s="19" t="s">
        <v>87</v>
      </c>
      <c r="G275" s="19" t="s">
        <v>87</v>
      </c>
    </row>
    <row r="276" spans="1:7" x14ac:dyDescent="0.25">
      <c r="A276" s="12" t="s">
        <v>2736</v>
      </c>
      <c r="B276" s="12" t="s">
        <v>2735</v>
      </c>
      <c r="C276" s="20">
        <v>67.22</v>
      </c>
      <c r="D276" s="20">
        <v>72.34</v>
      </c>
      <c r="E276" s="20">
        <v>96.86</v>
      </c>
      <c r="F276" s="19" t="s">
        <v>87</v>
      </c>
      <c r="G276" s="19" t="s">
        <v>87</v>
      </c>
    </row>
    <row r="277" spans="1:7" x14ac:dyDescent="0.25">
      <c r="A277" s="12" t="s">
        <v>2731</v>
      </c>
      <c r="B277" s="12" t="s">
        <v>2730</v>
      </c>
      <c r="C277" s="20">
        <v>595.61</v>
      </c>
      <c r="D277" s="20">
        <v>405.26</v>
      </c>
      <c r="E277" s="20">
        <v>241.99</v>
      </c>
      <c r="F277" s="19" t="s">
        <v>87</v>
      </c>
      <c r="G277" s="19" t="s">
        <v>87</v>
      </c>
    </row>
    <row r="278" spans="1:7" x14ac:dyDescent="0.25">
      <c r="A278" s="12" t="s">
        <v>2726</v>
      </c>
      <c r="B278" s="12" t="s">
        <v>2725</v>
      </c>
      <c r="C278" s="20">
        <v>280.12</v>
      </c>
      <c r="D278" s="20">
        <v>265.99</v>
      </c>
      <c r="E278" s="20">
        <v>225.49</v>
      </c>
      <c r="F278" s="19" t="s">
        <v>87</v>
      </c>
      <c r="G278" s="19" t="s">
        <v>87</v>
      </c>
    </row>
    <row r="279" spans="1:7" x14ac:dyDescent="0.25">
      <c r="A279" s="12" t="s">
        <v>2722</v>
      </c>
      <c r="B279" s="12" t="s">
        <v>2721</v>
      </c>
      <c r="C279" s="20">
        <v>279.54000000000002</v>
      </c>
      <c r="D279" s="20">
        <v>201.19</v>
      </c>
      <c r="E279" s="20">
        <v>150.4</v>
      </c>
      <c r="F279" s="19" t="s">
        <v>87</v>
      </c>
      <c r="G279" s="19" t="s">
        <v>87</v>
      </c>
    </row>
    <row r="280" spans="1:7" x14ac:dyDescent="0.25">
      <c r="A280" s="12" t="s">
        <v>2718</v>
      </c>
      <c r="B280" s="12" t="s">
        <v>2717</v>
      </c>
      <c r="C280" s="20">
        <v>48.22</v>
      </c>
      <c r="D280" s="20">
        <v>47.09</v>
      </c>
      <c r="E280" s="20">
        <v>17.29</v>
      </c>
      <c r="F280" s="19" t="s">
        <v>87</v>
      </c>
      <c r="G280" s="19" t="s">
        <v>87</v>
      </c>
    </row>
    <row r="281" spans="1:7" x14ac:dyDescent="0.25">
      <c r="A281" s="12" t="s">
        <v>2713</v>
      </c>
      <c r="B281" s="12" t="s">
        <v>2712</v>
      </c>
      <c r="C281" s="20">
        <v>484.99</v>
      </c>
      <c r="D281" s="20">
        <v>406.26</v>
      </c>
      <c r="E281" s="20">
        <v>300.47000000000003</v>
      </c>
      <c r="F281" s="19" t="s">
        <v>87</v>
      </c>
      <c r="G281" s="19" t="s">
        <v>87</v>
      </c>
    </row>
    <row r="282" spans="1:7" x14ac:dyDescent="0.25">
      <c r="A282" s="12" t="s">
        <v>2672</v>
      </c>
      <c r="B282" s="12" t="s">
        <v>2671</v>
      </c>
      <c r="C282" s="20">
        <v>583.13</v>
      </c>
      <c r="D282" s="20">
        <v>634.54999999999995</v>
      </c>
      <c r="E282" s="20">
        <v>654.46</v>
      </c>
      <c r="F282" s="20">
        <v>664.44</v>
      </c>
      <c r="G282" s="20">
        <v>731.22</v>
      </c>
    </row>
    <row r="283" spans="1:7" x14ac:dyDescent="0.25">
      <c r="A283" s="12" t="s">
        <v>2668</v>
      </c>
      <c r="B283" s="12" t="s">
        <v>2667</v>
      </c>
      <c r="C283" s="20">
        <v>677.96</v>
      </c>
      <c r="D283" s="20">
        <v>797.6</v>
      </c>
      <c r="E283" s="20">
        <v>691.64</v>
      </c>
      <c r="F283" s="20">
        <v>724.13</v>
      </c>
      <c r="G283" s="20">
        <v>795.01</v>
      </c>
    </row>
    <row r="284" spans="1:7" x14ac:dyDescent="0.25">
      <c r="A284" s="12" t="s">
        <v>2664</v>
      </c>
      <c r="B284" s="12" t="s">
        <v>2663</v>
      </c>
      <c r="C284" s="20">
        <v>209.72</v>
      </c>
      <c r="D284" s="20">
        <v>229.38</v>
      </c>
      <c r="E284" s="20">
        <v>217.08</v>
      </c>
      <c r="F284" s="20">
        <v>230.66</v>
      </c>
      <c r="G284" s="20">
        <v>269.95</v>
      </c>
    </row>
    <row r="285" spans="1:7" x14ac:dyDescent="0.25">
      <c r="A285" s="12" t="s">
        <v>2660</v>
      </c>
      <c r="B285" s="12" t="s">
        <v>2659</v>
      </c>
      <c r="C285" s="20">
        <v>211.25</v>
      </c>
      <c r="D285" s="20">
        <v>230.33</v>
      </c>
      <c r="E285" s="20">
        <v>223.59</v>
      </c>
      <c r="F285" s="20">
        <v>240.16</v>
      </c>
      <c r="G285" s="20">
        <v>278.11</v>
      </c>
    </row>
    <row r="286" spans="1:7" x14ac:dyDescent="0.25">
      <c r="A286" s="12" t="s">
        <v>2656</v>
      </c>
      <c r="B286" s="12" t="s">
        <v>2655</v>
      </c>
      <c r="C286" s="20">
        <v>501.4</v>
      </c>
      <c r="D286" s="20">
        <v>588.16999999999996</v>
      </c>
      <c r="E286" s="20">
        <v>524.80999999999995</v>
      </c>
      <c r="F286" s="20">
        <v>544.73</v>
      </c>
      <c r="G286" s="20">
        <v>628.9</v>
      </c>
    </row>
    <row r="287" spans="1:7" x14ac:dyDescent="0.25">
      <c r="A287" s="12" t="s">
        <v>2652</v>
      </c>
      <c r="B287" s="12" t="s">
        <v>2651</v>
      </c>
      <c r="C287" s="20">
        <v>316.67</v>
      </c>
      <c r="D287" s="20">
        <v>377.71</v>
      </c>
      <c r="E287" s="20">
        <v>320.23</v>
      </c>
      <c r="F287" s="20">
        <v>326.99</v>
      </c>
      <c r="G287" s="20">
        <v>362.74</v>
      </c>
    </row>
    <row r="288" spans="1:7" x14ac:dyDescent="0.25">
      <c r="A288" s="12" t="s">
        <v>2648</v>
      </c>
      <c r="B288" s="12" t="s">
        <v>2647</v>
      </c>
      <c r="C288" s="20">
        <v>38.44</v>
      </c>
      <c r="D288" s="20">
        <v>35.67</v>
      </c>
      <c r="E288" s="20">
        <v>40.15</v>
      </c>
      <c r="F288" s="20">
        <v>41.2</v>
      </c>
      <c r="G288" s="20">
        <v>45.3</v>
      </c>
    </row>
    <row r="289" spans="1:9" x14ac:dyDescent="0.25">
      <c r="A289" s="12" t="s">
        <v>2641</v>
      </c>
      <c r="B289" s="12" t="s">
        <v>2640</v>
      </c>
      <c r="C289" s="152">
        <v>305.07729999999998</v>
      </c>
      <c r="D289" s="152">
        <v>326.90159999999997</v>
      </c>
      <c r="E289" s="152">
        <v>324.59199999999998</v>
      </c>
      <c r="F289" s="152">
        <v>304.18380000000002</v>
      </c>
      <c r="G289" s="19" t="s">
        <v>87</v>
      </c>
    </row>
    <row r="290" spans="1:9" x14ac:dyDescent="0.25">
      <c r="A290" s="12" t="s">
        <v>2637</v>
      </c>
      <c r="B290" s="12" t="s">
        <v>2636</v>
      </c>
      <c r="C290" s="152">
        <v>1025.5749000000001</v>
      </c>
      <c r="D290" s="152">
        <v>1194.1922</v>
      </c>
      <c r="E290" s="152">
        <v>1114.5657000000001</v>
      </c>
      <c r="F290" s="152">
        <v>1065.586</v>
      </c>
      <c r="G290" s="19" t="s">
        <v>87</v>
      </c>
    </row>
    <row r="296" spans="1:9" x14ac:dyDescent="0.25">
      <c r="H296" s="63"/>
      <c r="I296" s="63"/>
    </row>
    <row r="297" spans="1:9" x14ac:dyDescent="0.25">
      <c r="A297" s="34" t="s">
        <v>4147</v>
      </c>
      <c r="H297" s="63"/>
      <c r="I297" s="63"/>
    </row>
    <row r="298" spans="1:9" x14ac:dyDescent="0.25">
      <c r="H298" s="63"/>
      <c r="I298" s="63"/>
    </row>
    <row r="299" spans="1:9" x14ac:dyDescent="0.25">
      <c r="A299" s="34" t="s">
        <v>3834</v>
      </c>
      <c r="B299" s="46">
        <v>41416.473067129627</v>
      </c>
      <c r="H299" s="63"/>
      <c r="I299" s="63"/>
    </row>
    <row r="300" spans="1:9" x14ac:dyDescent="0.25">
      <c r="A300" s="34" t="s">
        <v>3833</v>
      </c>
      <c r="B300" s="46">
        <v>41444.61456530093</v>
      </c>
      <c r="H300" s="63"/>
      <c r="I300" s="63"/>
    </row>
    <row r="301" spans="1:9" x14ac:dyDescent="0.25">
      <c r="A301" s="34" t="s">
        <v>3831</v>
      </c>
      <c r="B301" s="34" t="s">
        <v>219</v>
      </c>
      <c r="H301" s="63"/>
      <c r="I301" s="63"/>
    </row>
    <row r="302" spans="1:9" x14ac:dyDescent="0.25">
      <c r="H302" s="63"/>
      <c r="I302" s="63"/>
    </row>
    <row r="303" spans="1:9" x14ac:dyDescent="0.25">
      <c r="A303" s="34" t="s">
        <v>4146</v>
      </c>
      <c r="B303" s="34" t="s">
        <v>4145</v>
      </c>
      <c r="H303" s="63"/>
      <c r="I303" s="63"/>
    </row>
    <row r="304" spans="1:9" x14ac:dyDescent="0.25">
      <c r="H304" s="63"/>
      <c r="I304" s="63"/>
    </row>
    <row r="305" spans="1:9" x14ac:dyDescent="0.25">
      <c r="A305" s="12" t="s">
        <v>3822</v>
      </c>
      <c r="B305" s="12" t="s">
        <v>3821</v>
      </c>
      <c r="C305" s="12" t="s">
        <v>248</v>
      </c>
      <c r="D305" s="12" t="s">
        <v>246</v>
      </c>
      <c r="E305" s="12" t="s">
        <v>84</v>
      </c>
      <c r="H305" s="63"/>
      <c r="I305" s="63"/>
    </row>
    <row r="306" spans="1:9" x14ac:dyDescent="0.25">
      <c r="A306" s="12" t="s">
        <v>3295</v>
      </c>
      <c r="B306" s="12" t="s">
        <v>3294</v>
      </c>
      <c r="C306" s="18">
        <v>143840</v>
      </c>
      <c r="D306" s="18">
        <v>144130</v>
      </c>
      <c r="E306" s="18">
        <v>137710</v>
      </c>
      <c r="H306" s="63"/>
      <c r="I306" s="63"/>
    </row>
    <row r="307" spans="1:9" x14ac:dyDescent="0.25">
      <c r="A307" s="12" t="s">
        <v>3291</v>
      </c>
      <c r="B307" s="12" t="s">
        <v>1476</v>
      </c>
      <c r="C307" s="18">
        <v>9650</v>
      </c>
      <c r="D307" s="18">
        <v>7080</v>
      </c>
      <c r="E307" s="18">
        <v>8030</v>
      </c>
      <c r="H307" s="34"/>
      <c r="I307" s="63"/>
    </row>
    <row r="308" spans="1:9" x14ac:dyDescent="0.25">
      <c r="A308" s="12" t="s">
        <v>3288</v>
      </c>
      <c r="B308" s="12" t="s">
        <v>3287</v>
      </c>
      <c r="C308" s="18">
        <v>43180</v>
      </c>
      <c r="D308" s="18">
        <v>35730</v>
      </c>
      <c r="E308" s="18">
        <v>41780</v>
      </c>
      <c r="H308" s="63"/>
      <c r="I308" s="63"/>
    </row>
    <row r="309" spans="1:9" x14ac:dyDescent="0.25">
      <c r="A309" s="12" t="s">
        <v>3285</v>
      </c>
      <c r="B309" s="12" t="s">
        <v>3284</v>
      </c>
      <c r="C309" s="18">
        <v>116870</v>
      </c>
      <c r="D309" s="18">
        <v>118870</v>
      </c>
      <c r="E309" s="18">
        <v>130720</v>
      </c>
      <c r="H309" s="63"/>
      <c r="I309" s="63"/>
    </row>
    <row r="310" spans="1:9" x14ac:dyDescent="0.25">
      <c r="A310" s="12" t="s">
        <v>3283</v>
      </c>
      <c r="B310" s="12" t="s">
        <v>3282</v>
      </c>
      <c r="C310" s="19" t="s">
        <v>87</v>
      </c>
      <c r="D310" s="18">
        <v>55800</v>
      </c>
      <c r="E310" s="18">
        <v>57850</v>
      </c>
      <c r="H310" s="63"/>
      <c r="I310" s="63"/>
    </row>
    <row r="311" spans="1:9" x14ac:dyDescent="0.25">
      <c r="A311" s="12" t="s">
        <v>3279</v>
      </c>
      <c r="B311" s="12" t="s">
        <v>3278</v>
      </c>
      <c r="C311" s="19" t="s">
        <v>87</v>
      </c>
      <c r="D311" s="18">
        <v>50680</v>
      </c>
      <c r="E311" s="18">
        <v>44600</v>
      </c>
      <c r="H311" s="63"/>
      <c r="I311" s="63"/>
    </row>
    <row r="312" spans="1:9" x14ac:dyDescent="0.25">
      <c r="A312" s="12" t="s">
        <v>3275</v>
      </c>
      <c r="B312" s="12" t="s">
        <v>3274</v>
      </c>
      <c r="C312" s="19" t="s">
        <v>87</v>
      </c>
      <c r="D312" s="18">
        <v>272370</v>
      </c>
      <c r="E312" s="18">
        <v>255890</v>
      </c>
      <c r="H312" s="63"/>
      <c r="I312" s="63"/>
    </row>
    <row r="313" spans="1:9" x14ac:dyDescent="0.25">
      <c r="A313" s="12" t="s">
        <v>3271</v>
      </c>
      <c r="B313" s="12" t="s">
        <v>3270</v>
      </c>
      <c r="C313" s="19" t="s">
        <v>87</v>
      </c>
      <c r="D313" s="18">
        <v>54520</v>
      </c>
      <c r="E313" s="18">
        <v>48140</v>
      </c>
      <c r="H313" s="63"/>
      <c r="I313" s="63"/>
    </row>
    <row r="314" spans="1:9" x14ac:dyDescent="0.25">
      <c r="A314" s="12" t="s">
        <v>3266</v>
      </c>
      <c r="B314" s="12" t="s">
        <v>3265</v>
      </c>
      <c r="C314" s="19" t="s">
        <v>87</v>
      </c>
      <c r="D314" s="18">
        <v>174540</v>
      </c>
      <c r="E314" s="18">
        <v>170660</v>
      </c>
      <c r="H314" s="63"/>
      <c r="I314" s="63"/>
    </row>
    <row r="315" spans="1:9" x14ac:dyDescent="0.25">
      <c r="A315" s="12" t="s">
        <v>3261</v>
      </c>
      <c r="B315" s="12" t="s">
        <v>3260</v>
      </c>
      <c r="C315" s="19" t="s">
        <v>87</v>
      </c>
      <c r="D315" s="18">
        <v>166850</v>
      </c>
      <c r="E315" s="18">
        <v>160750</v>
      </c>
      <c r="H315" s="63"/>
      <c r="I315" s="63"/>
    </row>
    <row r="316" spans="1:9" x14ac:dyDescent="0.25">
      <c r="A316" s="12" t="s">
        <v>3256</v>
      </c>
      <c r="B316" s="12" t="s">
        <v>3255</v>
      </c>
      <c r="C316" s="19" t="s">
        <v>87</v>
      </c>
      <c r="D316" s="18">
        <v>70070</v>
      </c>
      <c r="E316" s="18">
        <v>77850</v>
      </c>
      <c r="H316" s="63"/>
      <c r="I316" s="63"/>
    </row>
    <row r="317" spans="1:9" x14ac:dyDescent="0.25">
      <c r="A317" s="12" t="s">
        <v>3251</v>
      </c>
      <c r="B317" s="12" t="s">
        <v>3250</v>
      </c>
      <c r="C317" s="19" t="s">
        <v>87</v>
      </c>
      <c r="D317" s="18">
        <v>89570</v>
      </c>
      <c r="E317" s="18">
        <v>92240</v>
      </c>
      <c r="H317" s="63"/>
      <c r="I317" s="63"/>
    </row>
    <row r="318" spans="1:9" x14ac:dyDescent="0.25">
      <c r="A318" s="12" t="s">
        <v>3246</v>
      </c>
      <c r="B318" s="12" t="s">
        <v>3245</v>
      </c>
      <c r="C318" s="19" t="s">
        <v>87</v>
      </c>
      <c r="D318" s="18">
        <v>181000</v>
      </c>
      <c r="E318" s="18">
        <v>197320</v>
      </c>
      <c r="H318" s="63"/>
      <c r="I318" s="63"/>
    </row>
    <row r="319" spans="1:9" x14ac:dyDescent="0.25">
      <c r="A319" s="12" t="s">
        <v>4144</v>
      </c>
      <c r="B319" s="12" t="s">
        <v>4143</v>
      </c>
      <c r="C319" s="18">
        <v>53930</v>
      </c>
      <c r="D319" s="18">
        <v>55800</v>
      </c>
      <c r="E319" s="19" t="s">
        <v>87</v>
      </c>
      <c r="H319" s="63"/>
      <c r="I319" s="63"/>
    </row>
    <row r="320" spans="1:9" x14ac:dyDescent="0.25">
      <c r="A320" s="12" t="s">
        <v>4142</v>
      </c>
      <c r="B320" s="12" t="s">
        <v>4141</v>
      </c>
      <c r="C320" s="18">
        <v>57760</v>
      </c>
      <c r="D320" s="18">
        <v>50680</v>
      </c>
      <c r="E320" s="19" t="s">
        <v>87</v>
      </c>
      <c r="H320" s="63"/>
      <c r="I320" s="63"/>
    </row>
    <row r="321" spans="1:9" x14ac:dyDescent="0.25">
      <c r="A321" s="12" t="s">
        <v>3646</v>
      </c>
      <c r="B321" s="12" t="s">
        <v>4140</v>
      </c>
      <c r="C321" s="18">
        <v>275550</v>
      </c>
      <c r="D321" s="18">
        <v>272370</v>
      </c>
      <c r="E321" s="19" t="s">
        <v>87</v>
      </c>
      <c r="H321" s="63"/>
      <c r="I321" s="63"/>
    </row>
    <row r="322" spans="1:9" x14ac:dyDescent="0.25">
      <c r="A322" s="12" t="s">
        <v>3641</v>
      </c>
      <c r="B322" s="12" t="s">
        <v>4139</v>
      </c>
      <c r="C322" s="18">
        <v>49000</v>
      </c>
      <c r="D322" s="18">
        <v>54520</v>
      </c>
      <c r="E322" s="19" t="s">
        <v>87</v>
      </c>
      <c r="H322" s="63"/>
      <c r="I322" s="63"/>
    </row>
    <row r="323" spans="1:9" x14ac:dyDescent="0.25">
      <c r="A323" s="12" t="s">
        <v>3636</v>
      </c>
      <c r="B323" s="12" t="s">
        <v>4138</v>
      </c>
      <c r="C323" s="18">
        <v>167950</v>
      </c>
      <c r="D323" s="18">
        <v>172490</v>
      </c>
      <c r="E323" s="19" t="s">
        <v>87</v>
      </c>
      <c r="H323" s="63"/>
      <c r="I323" s="63"/>
    </row>
    <row r="324" spans="1:9" x14ac:dyDescent="0.25">
      <c r="A324" s="12" t="s">
        <v>3632</v>
      </c>
      <c r="B324" s="12" t="s">
        <v>4137</v>
      </c>
      <c r="C324" s="18">
        <v>173530</v>
      </c>
      <c r="D324" s="18">
        <v>166850</v>
      </c>
      <c r="E324" s="19" t="s">
        <v>87</v>
      </c>
      <c r="H324" s="63"/>
      <c r="I324" s="63"/>
    </row>
    <row r="325" spans="1:9" x14ac:dyDescent="0.25">
      <c r="A325" s="12" t="s">
        <v>4136</v>
      </c>
      <c r="B325" s="12" t="s">
        <v>4135</v>
      </c>
      <c r="C325" s="18">
        <v>73870</v>
      </c>
      <c r="D325" s="18">
        <v>70070</v>
      </c>
      <c r="E325" s="19" t="s">
        <v>87</v>
      </c>
      <c r="H325" s="63"/>
      <c r="I325" s="63"/>
    </row>
    <row r="326" spans="1:9" x14ac:dyDescent="0.25">
      <c r="A326" s="12" t="s">
        <v>3627</v>
      </c>
      <c r="B326" s="12" t="s">
        <v>4134</v>
      </c>
      <c r="C326" s="18">
        <v>94190</v>
      </c>
      <c r="D326" s="18">
        <v>91620</v>
      </c>
      <c r="E326" s="19" t="s">
        <v>87</v>
      </c>
      <c r="H326" s="63"/>
      <c r="I326" s="63"/>
    </row>
    <row r="327" spans="1:9" x14ac:dyDescent="0.25">
      <c r="A327" s="12" t="s">
        <v>3622</v>
      </c>
      <c r="B327" s="12" t="s">
        <v>4133</v>
      </c>
      <c r="C327" s="18">
        <v>187080</v>
      </c>
      <c r="D327" s="18">
        <v>181000</v>
      </c>
      <c r="E327" s="19" t="s">
        <v>87</v>
      </c>
      <c r="H327" s="63"/>
      <c r="I327" s="63"/>
    </row>
    <row r="328" spans="1:9" x14ac:dyDescent="0.25">
      <c r="A328" s="12" t="s">
        <v>3241</v>
      </c>
      <c r="B328" s="12" t="s">
        <v>3240</v>
      </c>
      <c r="C328" s="18">
        <v>125820</v>
      </c>
      <c r="D328" s="18">
        <v>125030</v>
      </c>
      <c r="E328" s="18">
        <v>145670</v>
      </c>
      <c r="H328" s="63"/>
      <c r="I328" s="63"/>
    </row>
    <row r="329" spans="1:9" x14ac:dyDescent="0.25">
      <c r="A329" s="12" t="s">
        <v>3236</v>
      </c>
      <c r="B329" s="12" t="s">
        <v>3235</v>
      </c>
      <c r="C329" s="18">
        <v>50050</v>
      </c>
      <c r="D329" s="18">
        <v>43940</v>
      </c>
      <c r="E329" s="18">
        <v>52740</v>
      </c>
      <c r="H329" s="63"/>
      <c r="I329" s="63"/>
    </row>
    <row r="330" spans="1:9" x14ac:dyDescent="0.25">
      <c r="A330" s="12" t="s">
        <v>3231</v>
      </c>
      <c r="B330" s="12" t="s">
        <v>3230</v>
      </c>
      <c r="C330" s="18">
        <v>335630</v>
      </c>
      <c r="D330" s="18">
        <v>310950</v>
      </c>
      <c r="E330" s="18">
        <v>279670</v>
      </c>
      <c r="H330" s="63"/>
      <c r="I330" s="63"/>
    </row>
    <row r="331" spans="1:9" x14ac:dyDescent="0.25">
      <c r="A331" s="12" t="s">
        <v>3226</v>
      </c>
      <c r="B331" s="12" t="s">
        <v>3225</v>
      </c>
      <c r="C331" s="18">
        <v>442530</v>
      </c>
      <c r="D331" s="18">
        <v>441930</v>
      </c>
      <c r="E331" s="18">
        <v>559070</v>
      </c>
      <c r="H331" s="63"/>
      <c r="I331" s="63"/>
    </row>
    <row r="332" spans="1:9" x14ac:dyDescent="0.25">
      <c r="A332" s="12" t="s">
        <v>3221</v>
      </c>
      <c r="B332" s="12" t="s">
        <v>3220</v>
      </c>
      <c r="C332" s="18">
        <v>107970</v>
      </c>
      <c r="D332" s="18">
        <v>99260</v>
      </c>
      <c r="E332" s="18">
        <v>101630</v>
      </c>
      <c r="H332" s="63"/>
      <c r="I332" s="63"/>
    </row>
    <row r="333" spans="1:9" x14ac:dyDescent="0.25">
      <c r="A333" s="12" t="s">
        <v>3216</v>
      </c>
      <c r="B333" s="12" t="s">
        <v>3215</v>
      </c>
      <c r="C333" s="18">
        <v>229480</v>
      </c>
      <c r="D333" s="18">
        <v>222880</v>
      </c>
      <c r="E333" s="18">
        <v>280110</v>
      </c>
      <c r="H333" s="63"/>
      <c r="I333" s="63"/>
    </row>
    <row r="334" spans="1:9" x14ac:dyDescent="0.25">
      <c r="A334" s="12" t="s">
        <v>3211</v>
      </c>
      <c r="B334" s="12" t="s">
        <v>3210</v>
      </c>
      <c r="C334" s="18">
        <v>421890</v>
      </c>
      <c r="D334" s="18">
        <v>387290</v>
      </c>
      <c r="E334" s="18">
        <v>429770</v>
      </c>
      <c r="H334" s="63"/>
      <c r="I334" s="63"/>
    </row>
    <row r="335" spans="1:9" x14ac:dyDescent="0.25">
      <c r="A335" s="12" t="s">
        <v>3206</v>
      </c>
      <c r="B335" s="12" t="s">
        <v>3205</v>
      </c>
      <c r="C335" s="18">
        <v>119650</v>
      </c>
      <c r="D335" s="18">
        <v>121650</v>
      </c>
      <c r="E335" s="18">
        <v>120490</v>
      </c>
      <c r="H335" s="63"/>
      <c r="I335" s="63"/>
    </row>
    <row r="336" spans="1:9" x14ac:dyDescent="0.25">
      <c r="A336" s="12" t="s">
        <v>3096</v>
      </c>
      <c r="B336" s="12" t="s">
        <v>3095</v>
      </c>
      <c r="C336" s="18">
        <v>22870</v>
      </c>
      <c r="D336" s="18">
        <v>22960</v>
      </c>
      <c r="E336" s="18">
        <v>16670</v>
      </c>
      <c r="H336" s="63"/>
      <c r="I336" s="63"/>
    </row>
    <row r="337" spans="1:9" x14ac:dyDescent="0.25">
      <c r="A337" s="12" t="s">
        <v>3092</v>
      </c>
      <c r="B337" s="12" t="s">
        <v>3091</v>
      </c>
      <c r="C337" s="18">
        <v>104300</v>
      </c>
      <c r="D337" s="18">
        <v>98390</v>
      </c>
      <c r="E337" s="18">
        <v>80760</v>
      </c>
      <c r="H337" s="63"/>
      <c r="I337" s="63"/>
    </row>
    <row r="338" spans="1:9" x14ac:dyDescent="0.25">
      <c r="A338" s="12" t="s">
        <v>3088</v>
      </c>
      <c r="B338" s="12" t="s">
        <v>3087</v>
      </c>
      <c r="C338" s="18">
        <v>2020</v>
      </c>
      <c r="D338" s="18">
        <v>2420</v>
      </c>
      <c r="E338" s="18">
        <v>2350</v>
      </c>
      <c r="H338" s="63"/>
      <c r="I338" s="63"/>
    </row>
    <row r="339" spans="1:9" x14ac:dyDescent="0.25">
      <c r="A339" s="12" t="s">
        <v>3084</v>
      </c>
      <c r="B339" s="12" t="s">
        <v>3083</v>
      </c>
      <c r="C339" s="18">
        <v>39730</v>
      </c>
      <c r="D339" s="18">
        <v>37050</v>
      </c>
      <c r="E339" s="18">
        <v>30930</v>
      </c>
      <c r="H339" s="63"/>
      <c r="I339" s="63"/>
    </row>
    <row r="340" spans="1:9" x14ac:dyDescent="0.25">
      <c r="A340" s="12" t="s">
        <v>3080</v>
      </c>
      <c r="B340" s="12" t="s">
        <v>3079</v>
      </c>
      <c r="C340" s="18">
        <v>99370</v>
      </c>
      <c r="D340" s="18">
        <v>91750</v>
      </c>
      <c r="E340" s="18">
        <v>77480</v>
      </c>
      <c r="H340" s="63"/>
      <c r="I340" s="63"/>
    </row>
    <row r="341" spans="1:9" x14ac:dyDescent="0.25">
      <c r="A341" s="12" t="s">
        <v>3076</v>
      </c>
      <c r="B341" s="12" t="s">
        <v>3075</v>
      </c>
      <c r="C341" s="18">
        <v>92640</v>
      </c>
      <c r="D341" s="18">
        <v>91100</v>
      </c>
      <c r="E341" s="18">
        <v>72740</v>
      </c>
      <c r="H341" s="63"/>
      <c r="I341" s="63"/>
    </row>
    <row r="342" spans="1:9" x14ac:dyDescent="0.25">
      <c r="A342" s="12" t="s">
        <v>3072</v>
      </c>
      <c r="B342" s="12" t="s">
        <v>3071</v>
      </c>
      <c r="C342" s="18">
        <v>26030</v>
      </c>
      <c r="D342" s="18">
        <v>25270</v>
      </c>
      <c r="E342" s="18">
        <v>22450</v>
      </c>
      <c r="H342" s="63"/>
      <c r="I342" s="63"/>
    </row>
    <row r="343" spans="1:9" x14ac:dyDescent="0.25">
      <c r="A343" s="12" t="s">
        <v>3068</v>
      </c>
      <c r="B343" s="12" t="s">
        <v>3067</v>
      </c>
      <c r="C343" s="18">
        <v>40120</v>
      </c>
      <c r="D343" s="18">
        <v>39830</v>
      </c>
      <c r="E343" s="18">
        <v>34100</v>
      </c>
      <c r="H343" s="63"/>
      <c r="I343" s="63"/>
    </row>
    <row r="344" spans="1:9" x14ac:dyDescent="0.25">
      <c r="A344" s="12" t="s">
        <v>3064</v>
      </c>
      <c r="B344" s="12" t="s">
        <v>3063</v>
      </c>
      <c r="C344" s="18">
        <v>10110</v>
      </c>
      <c r="D344" s="18">
        <v>9860</v>
      </c>
      <c r="E344" s="18">
        <v>8770</v>
      </c>
      <c r="H344" s="63"/>
      <c r="I344" s="63"/>
    </row>
    <row r="345" spans="1:9" x14ac:dyDescent="0.25">
      <c r="A345" s="12" t="s">
        <v>3818</v>
      </c>
      <c r="B345" s="12" t="s">
        <v>3817</v>
      </c>
      <c r="C345" s="18">
        <v>50</v>
      </c>
      <c r="D345" s="18">
        <v>60</v>
      </c>
      <c r="E345" s="18">
        <v>50</v>
      </c>
      <c r="H345" s="63"/>
      <c r="I345" s="63"/>
    </row>
    <row r="346" spans="1:9" x14ac:dyDescent="0.25">
      <c r="A346" s="12" t="s">
        <v>3814</v>
      </c>
      <c r="B346" s="12" t="s">
        <v>3813</v>
      </c>
      <c r="C346" s="18">
        <v>12410</v>
      </c>
      <c r="D346" s="18">
        <v>11660</v>
      </c>
      <c r="E346" s="18">
        <v>10250</v>
      </c>
      <c r="H346" s="63"/>
      <c r="I346" s="63"/>
    </row>
    <row r="347" spans="1:9" x14ac:dyDescent="0.25">
      <c r="A347" s="12" t="s">
        <v>3810</v>
      </c>
      <c r="B347" s="12" t="s">
        <v>3809</v>
      </c>
      <c r="C347" s="18">
        <v>8220</v>
      </c>
      <c r="D347" s="18">
        <v>7530</v>
      </c>
      <c r="E347" s="18">
        <v>6850</v>
      </c>
      <c r="H347" s="63"/>
      <c r="I347" s="63"/>
    </row>
    <row r="348" spans="1:9" x14ac:dyDescent="0.25">
      <c r="A348" s="12" t="s">
        <v>3806</v>
      </c>
      <c r="B348" s="12" t="s">
        <v>3805</v>
      </c>
      <c r="C348" s="18">
        <v>16560</v>
      </c>
      <c r="D348" s="18">
        <v>15430</v>
      </c>
      <c r="E348" s="18">
        <v>14040</v>
      </c>
      <c r="H348" s="63"/>
      <c r="I348" s="63"/>
    </row>
    <row r="349" spans="1:9" x14ac:dyDescent="0.25">
      <c r="A349" s="12" t="s">
        <v>3802</v>
      </c>
      <c r="B349" s="12" t="s">
        <v>3801</v>
      </c>
      <c r="C349" s="18">
        <v>7750</v>
      </c>
      <c r="D349" s="18">
        <v>7150</v>
      </c>
      <c r="E349" s="18">
        <v>6350</v>
      </c>
      <c r="H349" s="63"/>
      <c r="I349" s="63"/>
    </row>
    <row r="350" spans="1:9" x14ac:dyDescent="0.25">
      <c r="A350" s="12" t="s">
        <v>3798</v>
      </c>
      <c r="B350" s="12" t="s">
        <v>3797</v>
      </c>
      <c r="C350" s="18">
        <v>21990</v>
      </c>
      <c r="D350" s="18">
        <v>20740</v>
      </c>
      <c r="E350" s="18">
        <v>19090</v>
      </c>
      <c r="H350" s="63"/>
      <c r="I350" s="63"/>
    </row>
    <row r="351" spans="1:9" x14ac:dyDescent="0.25">
      <c r="A351" s="12" t="s">
        <v>3794</v>
      </c>
      <c r="B351" s="12" t="s">
        <v>3793</v>
      </c>
      <c r="C351" s="18">
        <v>2150</v>
      </c>
      <c r="D351" s="18">
        <v>2060</v>
      </c>
      <c r="E351" s="18">
        <v>1920</v>
      </c>
      <c r="H351" s="63"/>
      <c r="I351" s="63"/>
    </row>
    <row r="352" spans="1:9" x14ac:dyDescent="0.25">
      <c r="A352" s="12" t="s">
        <v>3790</v>
      </c>
      <c r="B352" s="12" t="s">
        <v>3789</v>
      </c>
      <c r="C352" s="18">
        <v>8690</v>
      </c>
      <c r="D352" s="18">
        <v>8260</v>
      </c>
      <c r="E352" s="18">
        <v>7710</v>
      </c>
      <c r="H352" s="63"/>
      <c r="I352" s="63"/>
    </row>
    <row r="353" spans="1:9" x14ac:dyDescent="0.25">
      <c r="A353" s="12" t="s">
        <v>3786</v>
      </c>
      <c r="B353" s="12" t="s">
        <v>3785</v>
      </c>
      <c r="C353" s="18">
        <v>7130</v>
      </c>
      <c r="D353" s="18">
        <v>6680</v>
      </c>
      <c r="E353" s="18">
        <v>6090</v>
      </c>
      <c r="H353" s="63"/>
      <c r="I353" s="63"/>
    </row>
    <row r="354" spans="1:9" x14ac:dyDescent="0.25">
      <c r="A354" s="12" t="s">
        <v>3782</v>
      </c>
      <c r="B354" s="12" t="s">
        <v>3781</v>
      </c>
      <c r="C354" s="18">
        <v>5140</v>
      </c>
      <c r="D354" s="18">
        <v>4900</v>
      </c>
      <c r="E354" s="18">
        <v>4370</v>
      </c>
      <c r="H354" s="63"/>
      <c r="I354" s="63"/>
    </row>
    <row r="355" spans="1:9" x14ac:dyDescent="0.25">
      <c r="A355" s="12" t="s">
        <v>3779</v>
      </c>
      <c r="B355" s="12" t="s">
        <v>3778</v>
      </c>
      <c r="C355" s="18">
        <v>4910</v>
      </c>
      <c r="D355" s="18">
        <v>4570</v>
      </c>
      <c r="E355" s="18">
        <v>4230</v>
      </c>
      <c r="H355" s="63"/>
      <c r="I355" s="63"/>
    </row>
    <row r="356" spans="1:9" x14ac:dyDescent="0.25">
      <c r="A356" s="12" t="s">
        <v>3775</v>
      </c>
      <c r="B356" s="12" t="s">
        <v>3774</v>
      </c>
      <c r="C356" s="18">
        <v>181710</v>
      </c>
      <c r="D356" s="18">
        <v>157780</v>
      </c>
      <c r="E356" s="18">
        <v>97320</v>
      </c>
      <c r="H356" s="63"/>
      <c r="I356" s="63"/>
    </row>
    <row r="357" spans="1:9" x14ac:dyDescent="0.25">
      <c r="A357" s="12" t="s">
        <v>3771</v>
      </c>
      <c r="B357" s="12" t="s">
        <v>3770</v>
      </c>
      <c r="C357" s="18">
        <v>162060</v>
      </c>
      <c r="D357" s="18">
        <v>134860</v>
      </c>
      <c r="E357" s="18">
        <v>94120</v>
      </c>
      <c r="H357" s="63"/>
      <c r="I357" s="63"/>
    </row>
    <row r="358" spans="1:9" x14ac:dyDescent="0.25">
      <c r="A358" s="12" t="s">
        <v>3767</v>
      </c>
      <c r="B358" s="12" t="s">
        <v>3766</v>
      </c>
      <c r="C358" s="18">
        <v>124320</v>
      </c>
      <c r="D358" s="18">
        <v>109800</v>
      </c>
      <c r="E358" s="18">
        <v>89620</v>
      </c>
      <c r="H358" s="63"/>
      <c r="I358" s="63"/>
    </row>
    <row r="359" spans="1:9" x14ac:dyDescent="0.25">
      <c r="A359" s="12" t="s">
        <v>3763</v>
      </c>
      <c r="B359" s="12" t="s">
        <v>3762</v>
      </c>
      <c r="C359" s="18">
        <v>153140</v>
      </c>
      <c r="D359" s="18">
        <v>122760</v>
      </c>
      <c r="E359" s="18">
        <v>110910</v>
      </c>
      <c r="H359" s="63"/>
      <c r="I359" s="63"/>
    </row>
    <row r="360" spans="1:9" x14ac:dyDescent="0.25">
      <c r="A360" s="12" t="s">
        <v>3759</v>
      </c>
      <c r="B360" s="12" t="s">
        <v>3758</v>
      </c>
      <c r="C360" s="18">
        <v>163830</v>
      </c>
      <c r="D360" s="18">
        <v>157810</v>
      </c>
      <c r="E360" s="18">
        <v>125210</v>
      </c>
      <c r="H360" s="63"/>
      <c r="I360" s="63"/>
    </row>
    <row r="361" spans="1:9" x14ac:dyDescent="0.25">
      <c r="A361" s="12" t="s">
        <v>3755</v>
      </c>
      <c r="B361" s="12" t="s">
        <v>3754</v>
      </c>
      <c r="C361" s="18">
        <v>290750</v>
      </c>
      <c r="D361" s="18">
        <v>266170</v>
      </c>
      <c r="E361" s="18">
        <v>221710</v>
      </c>
      <c r="H361" s="63"/>
      <c r="I361" s="63"/>
    </row>
    <row r="362" spans="1:9" x14ac:dyDescent="0.25">
      <c r="A362" s="12" t="s">
        <v>2672</v>
      </c>
      <c r="B362" s="12" t="s">
        <v>2671</v>
      </c>
      <c r="C362" s="18">
        <v>28730</v>
      </c>
      <c r="D362" s="18">
        <v>25840</v>
      </c>
      <c r="E362" s="18">
        <v>25250</v>
      </c>
      <c r="H362" s="63"/>
      <c r="I362" s="63"/>
    </row>
    <row r="363" spans="1:9" x14ac:dyDescent="0.25">
      <c r="A363" s="12" t="s">
        <v>2668</v>
      </c>
      <c r="B363" s="12" t="s">
        <v>2667</v>
      </c>
      <c r="C363" s="18">
        <v>59480</v>
      </c>
      <c r="D363" s="18">
        <v>55850</v>
      </c>
      <c r="E363" s="18">
        <v>52180</v>
      </c>
      <c r="H363" s="63"/>
      <c r="I363" s="63"/>
    </row>
    <row r="364" spans="1:9" x14ac:dyDescent="0.25">
      <c r="A364" s="12" t="s">
        <v>2664</v>
      </c>
      <c r="B364" s="12" t="s">
        <v>2663</v>
      </c>
      <c r="C364" s="18">
        <v>14950</v>
      </c>
      <c r="D364" s="18">
        <v>14490</v>
      </c>
      <c r="E364" s="18">
        <v>13890</v>
      </c>
      <c r="H364" s="63"/>
      <c r="I364" s="63"/>
    </row>
    <row r="365" spans="1:9" x14ac:dyDescent="0.25">
      <c r="A365" s="12" t="s">
        <v>2660</v>
      </c>
      <c r="B365" s="12" t="s">
        <v>2659</v>
      </c>
      <c r="C365" s="18">
        <v>12940</v>
      </c>
      <c r="D365" s="18">
        <v>12700</v>
      </c>
      <c r="E365" s="18">
        <v>12050</v>
      </c>
      <c r="H365" s="63"/>
      <c r="I365" s="63"/>
    </row>
    <row r="366" spans="1:9" x14ac:dyDescent="0.25">
      <c r="A366" s="12" t="s">
        <v>2656</v>
      </c>
      <c r="B366" s="12" t="s">
        <v>2655</v>
      </c>
      <c r="C366" s="18">
        <v>35160</v>
      </c>
      <c r="D366" s="18">
        <v>34500</v>
      </c>
      <c r="E366" s="18">
        <v>33970</v>
      </c>
      <c r="H366" s="63"/>
      <c r="I366" s="63"/>
    </row>
    <row r="367" spans="1:9" x14ac:dyDescent="0.25">
      <c r="A367" s="12" t="s">
        <v>2652</v>
      </c>
      <c r="B367" s="12" t="s">
        <v>2651</v>
      </c>
      <c r="C367" s="18">
        <v>26730</v>
      </c>
      <c r="D367" s="18">
        <v>26500</v>
      </c>
      <c r="E367" s="18">
        <v>25970</v>
      </c>
      <c r="H367" s="63"/>
      <c r="I367" s="63"/>
    </row>
    <row r="368" spans="1:9" x14ac:dyDescent="0.25">
      <c r="A368" s="12" t="s">
        <v>2648</v>
      </c>
      <c r="B368" s="12" t="s">
        <v>2647</v>
      </c>
      <c r="C368" s="18">
        <v>3120</v>
      </c>
      <c r="D368" s="18">
        <v>3110</v>
      </c>
      <c r="E368" s="18">
        <v>3050</v>
      </c>
      <c r="H368" s="63"/>
      <c r="I368" s="63"/>
    </row>
    <row r="369" spans="1:9" x14ac:dyDescent="0.25">
      <c r="A369" s="12" t="s">
        <v>3201</v>
      </c>
      <c r="B369" s="12" t="s">
        <v>3200</v>
      </c>
      <c r="C369" s="18">
        <v>83720</v>
      </c>
      <c r="D369" s="18">
        <v>84480</v>
      </c>
      <c r="E369" s="18">
        <v>82040</v>
      </c>
      <c r="H369" s="63"/>
      <c r="I369" s="63"/>
    </row>
    <row r="370" spans="1:9" x14ac:dyDescent="0.25">
      <c r="A370" s="12" t="s">
        <v>3750</v>
      </c>
      <c r="B370" s="12" t="s">
        <v>3749</v>
      </c>
      <c r="C370" s="18">
        <v>2340</v>
      </c>
      <c r="D370" s="18">
        <v>1210</v>
      </c>
      <c r="E370" s="18">
        <v>350</v>
      </c>
      <c r="H370" s="63"/>
      <c r="I370" s="63"/>
    </row>
    <row r="371" spans="1:9" x14ac:dyDescent="0.25">
      <c r="A371" s="12" t="s">
        <v>3745</v>
      </c>
      <c r="B371" s="12" t="s">
        <v>3744</v>
      </c>
      <c r="C371" s="18">
        <v>22630</v>
      </c>
      <c r="D371" s="18">
        <v>23640</v>
      </c>
      <c r="E371" s="18">
        <v>18560</v>
      </c>
      <c r="H371" s="63"/>
      <c r="I371" s="63"/>
    </row>
    <row r="372" spans="1:9" x14ac:dyDescent="0.25">
      <c r="A372" s="12" t="s">
        <v>3740</v>
      </c>
      <c r="B372" s="12" t="s">
        <v>3739</v>
      </c>
      <c r="C372" s="18">
        <v>30940</v>
      </c>
      <c r="D372" s="18">
        <v>31020</v>
      </c>
      <c r="E372" s="18">
        <v>24060</v>
      </c>
      <c r="H372" s="63"/>
      <c r="I372" s="63"/>
    </row>
    <row r="373" spans="1:9" x14ac:dyDescent="0.25">
      <c r="A373" s="12" t="s">
        <v>3734</v>
      </c>
      <c r="B373" s="12" t="s">
        <v>3733</v>
      </c>
      <c r="C373" s="18">
        <v>10110</v>
      </c>
      <c r="D373" s="18">
        <v>10210</v>
      </c>
      <c r="E373" s="18">
        <v>8430</v>
      </c>
      <c r="H373" s="63"/>
      <c r="I373" s="63"/>
    </row>
    <row r="374" spans="1:9" x14ac:dyDescent="0.25">
      <c r="A374" s="12" t="s">
        <v>3730</v>
      </c>
      <c r="B374" s="12" t="s">
        <v>3729</v>
      </c>
      <c r="C374" s="18">
        <v>29850</v>
      </c>
      <c r="D374" s="18">
        <v>31860</v>
      </c>
      <c r="E374" s="18">
        <v>23740</v>
      </c>
      <c r="H374" s="63"/>
      <c r="I374" s="63"/>
    </row>
    <row r="375" spans="1:9" x14ac:dyDescent="0.25">
      <c r="A375" s="12" t="s">
        <v>3725</v>
      </c>
      <c r="B375" s="12" t="s">
        <v>3724</v>
      </c>
      <c r="C375" s="18">
        <v>51160</v>
      </c>
      <c r="D375" s="18">
        <v>56690</v>
      </c>
      <c r="E375" s="18">
        <v>33260</v>
      </c>
      <c r="H375" s="63"/>
      <c r="I375" s="63"/>
    </row>
    <row r="376" spans="1:9" x14ac:dyDescent="0.25">
      <c r="A376" s="12" t="s">
        <v>3721</v>
      </c>
      <c r="B376" s="12" t="s">
        <v>3720</v>
      </c>
      <c r="C376" s="18">
        <v>23810</v>
      </c>
      <c r="D376" s="18">
        <v>24420</v>
      </c>
      <c r="E376" s="18">
        <v>15710</v>
      </c>
      <c r="H376" s="63"/>
      <c r="I376" s="63"/>
    </row>
    <row r="377" spans="1:9" x14ac:dyDescent="0.25">
      <c r="A377" s="12" t="s">
        <v>3717</v>
      </c>
      <c r="B377" s="12" t="s">
        <v>3716</v>
      </c>
      <c r="C377" s="18">
        <v>12830</v>
      </c>
      <c r="D377" s="18">
        <v>12800</v>
      </c>
      <c r="E377" s="18">
        <v>8620</v>
      </c>
      <c r="H377" s="63"/>
      <c r="I377" s="63"/>
    </row>
    <row r="378" spans="1:9" x14ac:dyDescent="0.25">
      <c r="A378" s="12" t="s">
        <v>3713</v>
      </c>
      <c r="B378" s="12" t="s">
        <v>3712</v>
      </c>
      <c r="C378" s="18">
        <v>4750</v>
      </c>
      <c r="D378" s="18">
        <v>4440</v>
      </c>
      <c r="E378" s="18">
        <v>4380</v>
      </c>
      <c r="H378" s="63"/>
      <c r="I378" s="63"/>
    </row>
    <row r="379" spans="1:9" x14ac:dyDescent="0.25">
      <c r="A379" s="12" t="s">
        <v>3709</v>
      </c>
      <c r="B379" s="12" t="s">
        <v>3708</v>
      </c>
      <c r="C379" s="18">
        <v>15560</v>
      </c>
      <c r="D379" s="18">
        <v>14160</v>
      </c>
      <c r="E379" s="18">
        <v>12760</v>
      </c>
      <c r="H379" s="63"/>
      <c r="I379" s="63"/>
    </row>
    <row r="380" spans="1:9" x14ac:dyDescent="0.25">
      <c r="A380" s="12" t="s">
        <v>3705</v>
      </c>
      <c r="B380" s="12" t="s">
        <v>3704</v>
      </c>
      <c r="C380" s="18">
        <v>30080</v>
      </c>
      <c r="D380" s="18">
        <v>25640</v>
      </c>
      <c r="E380" s="18">
        <v>23980</v>
      </c>
      <c r="H380" s="63"/>
      <c r="I380" s="63"/>
    </row>
    <row r="381" spans="1:9" x14ac:dyDescent="0.25">
      <c r="A381" s="12" t="s">
        <v>3701</v>
      </c>
      <c r="B381" s="12" t="s">
        <v>3700</v>
      </c>
      <c r="C381" s="18">
        <v>29500</v>
      </c>
      <c r="D381" s="18">
        <v>25790</v>
      </c>
      <c r="E381" s="18">
        <v>23880</v>
      </c>
      <c r="H381" s="63"/>
      <c r="I381" s="63"/>
    </row>
    <row r="382" spans="1:9" x14ac:dyDescent="0.25">
      <c r="A382" s="12" t="s">
        <v>3697</v>
      </c>
      <c r="B382" s="12" t="s">
        <v>2064</v>
      </c>
      <c r="C382" s="18">
        <v>16760</v>
      </c>
      <c r="D382" s="18">
        <v>14780</v>
      </c>
      <c r="E382" s="18">
        <v>15120</v>
      </c>
      <c r="H382" s="63"/>
      <c r="I382" s="63"/>
    </row>
    <row r="383" spans="1:9" x14ac:dyDescent="0.25">
      <c r="A383" s="12" t="s">
        <v>3535</v>
      </c>
      <c r="B383" s="12" t="s">
        <v>3534</v>
      </c>
      <c r="C383" s="18">
        <v>80770</v>
      </c>
      <c r="D383" s="18">
        <v>65250</v>
      </c>
      <c r="E383" s="18">
        <v>52340</v>
      </c>
      <c r="H383" s="63"/>
      <c r="I383" s="63"/>
    </row>
    <row r="384" spans="1:9" x14ac:dyDescent="0.25">
      <c r="A384" s="12" t="s">
        <v>3523</v>
      </c>
      <c r="B384" s="12" t="s">
        <v>3522</v>
      </c>
      <c r="C384" s="18">
        <v>131830</v>
      </c>
      <c r="D384" s="18">
        <v>129760</v>
      </c>
      <c r="E384" s="18">
        <v>96040</v>
      </c>
      <c r="H384" s="63"/>
      <c r="I384" s="63"/>
    </row>
    <row r="385" spans="1:9" x14ac:dyDescent="0.25">
      <c r="A385" s="12" t="s">
        <v>3519</v>
      </c>
      <c r="B385" s="12" t="s">
        <v>3518</v>
      </c>
      <c r="C385" s="18">
        <v>222090</v>
      </c>
      <c r="D385" s="18">
        <v>214610</v>
      </c>
      <c r="E385" s="18">
        <v>171740</v>
      </c>
      <c r="H385" s="63"/>
      <c r="I385" s="63"/>
    </row>
    <row r="386" spans="1:9" x14ac:dyDescent="0.25">
      <c r="A386" s="12" t="s">
        <v>3515</v>
      </c>
      <c r="B386" s="12" t="s">
        <v>3514</v>
      </c>
      <c r="C386" s="18">
        <v>55730</v>
      </c>
      <c r="D386" s="18">
        <v>54630</v>
      </c>
      <c r="E386" s="18">
        <v>42110</v>
      </c>
      <c r="H386" s="63"/>
      <c r="I386" s="63"/>
    </row>
    <row r="387" spans="1:9" x14ac:dyDescent="0.25">
      <c r="A387" s="12" t="s">
        <v>3511</v>
      </c>
      <c r="B387" s="12" t="s">
        <v>3510</v>
      </c>
      <c r="C387" s="18">
        <v>147890</v>
      </c>
      <c r="D387" s="18">
        <v>146710</v>
      </c>
      <c r="E387" s="18">
        <v>107060</v>
      </c>
      <c r="H387" s="63"/>
      <c r="I387" s="63"/>
    </row>
    <row r="388" spans="1:9" x14ac:dyDescent="0.25">
      <c r="A388" s="12" t="s">
        <v>3506</v>
      </c>
      <c r="B388" s="12" t="s">
        <v>3505</v>
      </c>
      <c r="C388" s="18">
        <v>72710</v>
      </c>
      <c r="D388" s="18">
        <v>74990</v>
      </c>
      <c r="E388" s="18">
        <v>53780</v>
      </c>
      <c r="H388" s="63"/>
      <c r="I388" s="63"/>
    </row>
    <row r="389" spans="1:9" x14ac:dyDescent="0.25">
      <c r="A389" s="12" t="s">
        <v>3501</v>
      </c>
      <c r="B389" s="12" t="s">
        <v>3500</v>
      </c>
      <c r="C389" s="18">
        <v>54680</v>
      </c>
      <c r="D389" s="18">
        <v>56250</v>
      </c>
      <c r="E389" s="18">
        <v>46530</v>
      </c>
      <c r="H389" s="63"/>
      <c r="I389" s="63"/>
    </row>
    <row r="390" spans="1:9" x14ac:dyDescent="0.25">
      <c r="A390" s="12" t="s">
        <v>3497</v>
      </c>
      <c r="B390" s="12" t="s">
        <v>3496</v>
      </c>
      <c r="C390" s="18">
        <v>167400</v>
      </c>
      <c r="D390" s="18">
        <v>163800</v>
      </c>
      <c r="E390" s="18">
        <v>142000</v>
      </c>
      <c r="H390" s="63"/>
      <c r="I390" s="63"/>
    </row>
    <row r="391" spans="1:9" x14ac:dyDescent="0.25">
      <c r="A391" s="12" t="s">
        <v>3493</v>
      </c>
      <c r="B391" s="12" t="s">
        <v>3492</v>
      </c>
      <c r="C391" s="18">
        <v>147140</v>
      </c>
      <c r="D391" s="18">
        <v>143460</v>
      </c>
      <c r="E391" s="18">
        <v>117200</v>
      </c>
      <c r="H391" s="63"/>
      <c r="I391" s="63"/>
    </row>
    <row r="392" spans="1:9" x14ac:dyDescent="0.25">
      <c r="A392" s="12" t="s">
        <v>3489</v>
      </c>
      <c r="B392" s="12" t="s">
        <v>3488</v>
      </c>
      <c r="C392" s="18">
        <v>189210</v>
      </c>
      <c r="D392" s="18">
        <v>192360</v>
      </c>
      <c r="E392" s="18">
        <v>158900</v>
      </c>
      <c r="H392" s="63"/>
      <c r="I392" s="63"/>
    </row>
    <row r="393" spans="1:9" x14ac:dyDescent="0.25">
      <c r="A393" s="12" t="s">
        <v>3485</v>
      </c>
      <c r="B393" s="12" t="s">
        <v>1970</v>
      </c>
      <c r="C393" s="18">
        <v>47470</v>
      </c>
      <c r="D393" s="18">
        <v>50370</v>
      </c>
      <c r="E393" s="18">
        <v>42260</v>
      </c>
      <c r="H393" s="63"/>
      <c r="I393" s="63"/>
    </row>
    <row r="394" spans="1:9" x14ac:dyDescent="0.25">
      <c r="A394" s="12" t="s">
        <v>3482</v>
      </c>
      <c r="B394" s="12" t="s">
        <v>3481</v>
      </c>
      <c r="C394" s="18">
        <v>58670</v>
      </c>
      <c r="D394" s="18">
        <v>60330</v>
      </c>
      <c r="E394" s="18">
        <v>48020</v>
      </c>
      <c r="H394" s="63"/>
      <c r="I394" s="63"/>
    </row>
    <row r="395" spans="1:9" x14ac:dyDescent="0.25">
      <c r="A395" s="12" t="s">
        <v>3478</v>
      </c>
      <c r="B395" s="12" t="s">
        <v>3477</v>
      </c>
      <c r="C395" s="18">
        <v>41230</v>
      </c>
      <c r="D395" s="18">
        <v>42510</v>
      </c>
      <c r="E395" s="18">
        <v>36480</v>
      </c>
      <c r="H395" s="63"/>
      <c r="I395" s="63"/>
    </row>
    <row r="396" spans="1:9" x14ac:dyDescent="0.25">
      <c r="A396" s="12" t="s">
        <v>3474</v>
      </c>
      <c r="B396" s="12" t="s">
        <v>3473</v>
      </c>
      <c r="C396" s="18">
        <v>190650</v>
      </c>
      <c r="D396" s="18">
        <v>178380</v>
      </c>
      <c r="E396" s="18">
        <v>150600</v>
      </c>
      <c r="H396" s="63"/>
      <c r="I396" s="63"/>
    </row>
    <row r="397" spans="1:9" x14ac:dyDescent="0.25">
      <c r="A397" s="12" t="s">
        <v>3470</v>
      </c>
      <c r="B397" s="12" t="s">
        <v>3469</v>
      </c>
      <c r="C397" s="18">
        <v>196520</v>
      </c>
      <c r="D397" s="18">
        <v>192800</v>
      </c>
      <c r="E397" s="18">
        <v>161960</v>
      </c>
      <c r="H397" s="63"/>
      <c r="I397" s="63"/>
    </row>
    <row r="398" spans="1:9" x14ac:dyDescent="0.25">
      <c r="A398" s="12" t="s">
        <v>3466</v>
      </c>
      <c r="B398" s="12" t="s">
        <v>3465</v>
      </c>
      <c r="C398" s="18">
        <v>59680</v>
      </c>
      <c r="D398" s="18">
        <v>58470</v>
      </c>
      <c r="E398" s="18">
        <v>40710</v>
      </c>
      <c r="H398" s="63"/>
      <c r="I398" s="63"/>
    </row>
    <row r="399" spans="1:9" x14ac:dyDescent="0.25">
      <c r="A399" s="12" t="s">
        <v>3462</v>
      </c>
      <c r="B399" s="12" t="s">
        <v>1940</v>
      </c>
      <c r="C399" s="18">
        <v>21300</v>
      </c>
      <c r="D399" s="18">
        <v>22080</v>
      </c>
      <c r="E399" s="18">
        <v>15930</v>
      </c>
      <c r="H399" s="63"/>
      <c r="I399" s="63"/>
    </row>
    <row r="400" spans="1:9" x14ac:dyDescent="0.25">
      <c r="A400" s="12" t="s">
        <v>3459</v>
      </c>
      <c r="B400" s="12" t="s">
        <v>3458</v>
      </c>
      <c r="C400" s="18">
        <v>44540</v>
      </c>
      <c r="D400" s="18">
        <v>43830</v>
      </c>
      <c r="E400" s="18">
        <v>28630</v>
      </c>
      <c r="H400" s="63"/>
      <c r="I400" s="63"/>
    </row>
    <row r="401" spans="1:9" x14ac:dyDescent="0.25">
      <c r="A401" s="12" t="s">
        <v>3455</v>
      </c>
      <c r="B401" s="12" t="s">
        <v>3454</v>
      </c>
      <c r="C401" s="18">
        <v>29710</v>
      </c>
      <c r="D401" s="18">
        <v>28880</v>
      </c>
      <c r="E401" s="18">
        <v>32810</v>
      </c>
      <c r="H401" s="63"/>
      <c r="I401" s="63"/>
    </row>
    <row r="402" spans="1:9" x14ac:dyDescent="0.25">
      <c r="A402" s="12" t="s">
        <v>3451</v>
      </c>
      <c r="B402" s="12" t="s">
        <v>1930</v>
      </c>
      <c r="C402" s="18">
        <v>26800</v>
      </c>
      <c r="D402" s="18">
        <v>22940</v>
      </c>
      <c r="E402" s="18">
        <v>17820</v>
      </c>
      <c r="H402" s="63"/>
      <c r="I402" s="63"/>
    </row>
    <row r="403" spans="1:9" x14ac:dyDescent="0.25">
      <c r="A403" s="12" t="s">
        <v>3448</v>
      </c>
      <c r="B403" s="12" t="s">
        <v>3447</v>
      </c>
      <c r="C403" s="18">
        <v>87570</v>
      </c>
      <c r="D403" s="18">
        <v>87120</v>
      </c>
      <c r="E403" s="18">
        <v>111380</v>
      </c>
      <c r="H403" s="63"/>
      <c r="I403" s="63"/>
    </row>
    <row r="404" spans="1:9" x14ac:dyDescent="0.25">
      <c r="A404" s="12" t="s">
        <v>3443</v>
      </c>
      <c r="B404" s="12" t="s">
        <v>3442</v>
      </c>
      <c r="C404" s="18">
        <v>18140</v>
      </c>
      <c r="D404" s="18">
        <v>16260</v>
      </c>
      <c r="E404" s="18">
        <v>18560</v>
      </c>
      <c r="H404" s="63"/>
      <c r="I404" s="63"/>
    </row>
    <row r="405" spans="1:9" x14ac:dyDescent="0.25">
      <c r="A405" s="12" t="s">
        <v>3439</v>
      </c>
      <c r="B405" s="12" t="s">
        <v>3438</v>
      </c>
      <c r="C405" s="18">
        <v>174310</v>
      </c>
      <c r="D405" s="18">
        <v>164980</v>
      </c>
      <c r="E405" s="18">
        <v>165610</v>
      </c>
      <c r="H405" s="63"/>
      <c r="I405" s="63"/>
    </row>
    <row r="406" spans="1:9" x14ac:dyDescent="0.25">
      <c r="A406" s="12" t="s">
        <v>3435</v>
      </c>
      <c r="B406" s="12" t="s">
        <v>3434</v>
      </c>
      <c r="C406" s="18">
        <v>269500</v>
      </c>
      <c r="D406" s="18">
        <v>289600</v>
      </c>
      <c r="E406" s="18">
        <v>308790</v>
      </c>
      <c r="H406" s="63"/>
      <c r="I406" s="63"/>
    </row>
    <row r="407" spans="1:9" x14ac:dyDescent="0.25">
      <c r="A407" s="12" t="s">
        <v>3430</v>
      </c>
      <c r="B407" s="12" t="s">
        <v>3429</v>
      </c>
      <c r="C407" s="18">
        <v>123930</v>
      </c>
      <c r="D407" s="18">
        <v>117070</v>
      </c>
      <c r="E407" s="18">
        <v>149110</v>
      </c>
      <c r="H407" s="63"/>
      <c r="I407" s="63"/>
    </row>
    <row r="408" spans="1:9" x14ac:dyDescent="0.25">
      <c r="A408" s="12" t="s">
        <v>3426</v>
      </c>
      <c r="B408" s="12" t="s">
        <v>3425</v>
      </c>
      <c r="C408" s="18">
        <v>131250</v>
      </c>
      <c r="D408" s="18">
        <v>111810</v>
      </c>
      <c r="E408" s="18">
        <v>142610</v>
      </c>
      <c r="H408" s="63"/>
      <c r="I408" s="63"/>
    </row>
    <row r="409" spans="1:9" x14ac:dyDescent="0.25">
      <c r="A409" s="12" t="s">
        <v>3422</v>
      </c>
      <c r="B409" s="12" t="s">
        <v>3421</v>
      </c>
      <c r="C409" s="18">
        <v>239820</v>
      </c>
      <c r="D409" s="18">
        <v>233070</v>
      </c>
      <c r="E409" s="18">
        <v>280760</v>
      </c>
      <c r="H409" s="63"/>
      <c r="I409" s="63"/>
    </row>
    <row r="410" spans="1:9" x14ac:dyDescent="0.25">
      <c r="A410" s="12" t="s">
        <v>3418</v>
      </c>
      <c r="B410" s="12" t="s">
        <v>3417</v>
      </c>
      <c r="C410" s="18">
        <v>25330</v>
      </c>
      <c r="D410" s="18">
        <v>23720</v>
      </c>
      <c r="E410" s="18">
        <v>24620</v>
      </c>
      <c r="H410" s="63"/>
      <c r="I410" s="63"/>
    </row>
    <row r="411" spans="1:9" x14ac:dyDescent="0.25">
      <c r="A411" s="12" t="s">
        <v>3414</v>
      </c>
      <c r="B411" s="12" t="s">
        <v>3413</v>
      </c>
      <c r="C411" s="18">
        <v>532310</v>
      </c>
      <c r="D411" s="18">
        <v>517200</v>
      </c>
      <c r="E411" s="18">
        <v>619150</v>
      </c>
      <c r="H411" s="63"/>
      <c r="I411" s="63"/>
    </row>
    <row r="412" spans="1:9" x14ac:dyDescent="0.25">
      <c r="A412" s="12" t="s">
        <v>3410</v>
      </c>
      <c r="B412" s="12" t="s">
        <v>3409</v>
      </c>
      <c r="C412" s="18">
        <v>74630</v>
      </c>
      <c r="D412" s="18">
        <v>77260</v>
      </c>
      <c r="E412" s="18">
        <v>66660</v>
      </c>
      <c r="H412" s="63"/>
      <c r="I412" s="63"/>
    </row>
    <row r="413" spans="1:9" x14ac:dyDescent="0.25">
      <c r="A413" s="12" t="s">
        <v>3406</v>
      </c>
      <c r="B413" s="12" t="s">
        <v>3405</v>
      </c>
      <c r="C413" s="18">
        <v>0</v>
      </c>
      <c r="D413" s="18">
        <v>0</v>
      </c>
      <c r="E413" s="18">
        <v>0</v>
      </c>
      <c r="H413" s="63"/>
      <c r="I413" s="63"/>
    </row>
    <row r="414" spans="1:9" x14ac:dyDescent="0.25">
      <c r="A414" s="12" t="s">
        <v>3402</v>
      </c>
      <c r="B414" s="12" t="s">
        <v>3401</v>
      </c>
      <c r="C414" s="18">
        <v>0</v>
      </c>
      <c r="D414" s="18">
        <v>0</v>
      </c>
      <c r="E414" s="18">
        <v>0</v>
      </c>
      <c r="H414" s="63"/>
      <c r="I414" s="63"/>
    </row>
    <row r="415" spans="1:9" x14ac:dyDescent="0.25">
      <c r="A415" s="12" t="s">
        <v>3398</v>
      </c>
      <c r="B415" s="12" t="s">
        <v>3397</v>
      </c>
      <c r="C415" s="18">
        <v>47350</v>
      </c>
      <c r="D415" s="18">
        <v>43820</v>
      </c>
      <c r="E415" s="18">
        <v>41880</v>
      </c>
      <c r="H415" s="63"/>
      <c r="I415" s="63"/>
    </row>
    <row r="416" spans="1:9" x14ac:dyDescent="0.25">
      <c r="A416" s="12" t="s">
        <v>4132</v>
      </c>
      <c r="B416" s="12" t="s">
        <v>4131</v>
      </c>
      <c r="C416" s="18">
        <v>26750</v>
      </c>
      <c r="D416" s="18">
        <v>24910</v>
      </c>
      <c r="E416" s="19" t="s">
        <v>87</v>
      </c>
      <c r="H416" s="63"/>
      <c r="I416" s="63"/>
    </row>
    <row r="417" spans="1:9" x14ac:dyDescent="0.25">
      <c r="A417" s="12" t="s">
        <v>3738</v>
      </c>
      <c r="B417" s="12" t="s">
        <v>4130</v>
      </c>
      <c r="C417" s="18">
        <v>47050</v>
      </c>
      <c r="D417" s="18">
        <v>43420</v>
      </c>
      <c r="E417" s="19" t="s">
        <v>87</v>
      </c>
      <c r="H417" s="63"/>
      <c r="I417" s="63"/>
    </row>
    <row r="418" spans="1:9" x14ac:dyDescent="0.25">
      <c r="A418" s="12" t="s">
        <v>2915</v>
      </c>
      <c r="B418" s="12" t="s">
        <v>2914</v>
      </c>
      <c r="C418" s="18">
        <v>57460</v>
      </c>
      <c r="D418" s="18">
        <v>53810</v>
      </c>
      <c r="E418" s="18">
        <v>46580</v>
      </c>
      <c r="H418" s="63"/>
      <c r="I418" s="63"/>
    </row>
    <row r="419" spans="1:9" x14ac:dyDescent="0.25">
      <c r="A419" s="12" t="s">
        <v>3728</v>
      </c>
      <c r="B419" s="12" t="s">
        <v>4129</v>
      </c>
      <c r="C419" s="18">
        <v>21410</v>
      </c>
      <c r="D419" s="18">
        <v>19910</v>
      </c>
      <c r="E419" s="19" t="s">
        <v>87</v>
      </c>
      <c r="H419" s="63"/>
      <c r="I419" s="63"/>
    </row>
    <row r="420" spans="1:9" x14ac:dyDescent="0.25">
      <c r="A420" s="12" t="s">
        <v>2911</v>
      </c>
      <c r="B420" s="12" t="s">
        <v>1822</v>
      </c>
      <c r="C420" s="19" t="s">
        <v>87</v>
      </c>
      <c r="D420" s="18">
        <v>9250</v>
      </c>
      <c r="E420" s="18">
        <v>8190</v>
      </c>
      <c r="H420" s="63"/>
      <c r="I420" s="63"/>
    </row>
    <row r="421" spans="1:9" x14ac:dyDescent="0.25">
      <c r="A421" s="12" t="s">
        <v>2907</v>
      </c>
      <c r="B421" s="12" t="s">
        <v>2906</v>
      </c>
      <c r="C421" s="19" t="s">
        <v>87</v>
      </c>
      <c r="D421" s="18">
        <v>34160</v>
      </c>
      <c r="E421" s="18">
        <v>30320</v>
      </c>
      <c r="H421" s="63"/>
      <c r="I421" s="63"/>
    </row>
    <row r="422" spans="1:9" x14ac:dyDescent="0.25">
      <c r="A422" s="12" t="s">
        <v>2903</v>
      </c>
      <c r="B422" s="12" t="s">
        <v>2902</v>
      </c>
      <c r="C422" s="19" t="s">
        <v>87</v>
      </c>
      <c r="D422" s="18">
        <v>44820</v>
      </c>
      <c r="E422" s="18">
        <v>39000</v>
      </c>
      <c r="H422" s="63"/>
      <c r="I422" s="63"/>
    </row>
    <row r="423" spans="1:9" x14ac:dyDescent="0.25">
      <c r="A423" s="12" t="s">
        <v>2899</v>
      </c>
      <c r="B423" s="12" t="s">
        <v>1796</v>
      </c>
      <c r="C423" s="18">
        <v>1390</v>
      </c>
      <c r="D423" s="18">
        <v>1340</v>
      </c>
      <c r="E423" s="18">
        <v>1210</v>
      </c>
      <c r="H423" s="63"/>
      <c r="I423" s="63"/>
    </row>
    <row r="424" spans="1:9" x14ac:dyDescent="0.25">
      <c r="A424" s="12" t="s">
        <v>3394</v>
      </c>
      <c r="B424" s="12" t="s">
        <v>3393</v>
      </c>
      <c r="C424" s="18">
        <v>12880</v>
      </c>
      <c r="D424" s="18">
        <v>12030</v>
      </c>
      <c r="E424" s="18">
        <v>11340</v>
      </c>
      <c r="H424" s="63"/>
      <c r="I424" s="63"/>
    </row>
    <row r="425" spans="1:9" x14ac:dyDescent="0.25">
      <c r="A425" s="12" t="s">
        <v>3390</v>
      </c>
      <c r="B425" s="12" t="s">
        <v>3389</v>
      </c>
      <c r="C425" s="18">
        <v>50050</v>
      </c>
      <c r="D425" s="18">
        <v>50600</v>
      </c>
      <c r="E425" s="18">
        <v>50080</v>
      </c>
      <c r="H425" s="63"/>
      <c r="I425" s="63"/>
    </row>
    <row r="426" spans="1:9" x14ac:dyDescent="0.25">
      <c r="A426" s="12" t="s">
        <v>3386</v>
      </c>
      <c r="B426" s="12" t="s">
        <v>3385</v>
      </c>
      <c r="C426" s="18">
        <v>31450</v>
      </c>
      <c r="D426" s="18">
        <v>29440</v>
      </c>
      <c r="E426" s="18">
        <v>29420</v>
      </c>
      <c r="H426" s="63"/>
      <c r="I426" s="63"/>
    </row>
    <row r="427" spans="1:9" x14ac:dyDescent="0.25">
      <c r="A427" s="12" t="s">
        <v>3382</v>
      </c>
      <c r="B427" s="12" t="s">
        <v>3381</v>
      </c>
      <c r="C427" s="18">
        <v>24400</v>
      </c>
      <c r="D427" s="18">
        <v>22530</v>
      </c>
      <c r="E427" s="18">
        <v>22850</v>
      </c>
      <c r="H427" s="63"/>
      <c r="I427" s="63"/>
    </row>
    <row r="428" spans="1:9" x14ac:dyDescent="0.25">
      <c r="A428" s="12" t="s">
        <v>3378</v>
      </c>
      <c r="B428" s="12" t="s">
        <v>3377</v>
      </c>
      <c r="C428" s="18">
        <v>54950</v>
      </c>
      <c r="D428" s="18">
        <v>49590</v>
      </c>
      <c r="E428" s="18">
        <v>48930</v>
      </c>
      <c r="H428" s="63"/>
      <c r="I428" s="63"/>
    </row>
    <row r="429" spans="1:9" x14ac:dyDescent="0.25">
      <c r="A429" s="12" t="s">
        <v>3374</v>
      </c>
      <c r="B429" s="12" t="s">
        <v>3373</v>
      </c>
      <c r="C429" s="18">
        <v>49610</v>
      </c>
      <c r="D429" s="18">
        <v>46380</v>
      </c>
      <c r="E429" s="18">
        <v>44850</v>
      </c>
      <c r="H429" s="63"/>
      <c r="I429" s="63"/>
    </row>
    <row r="430" spans="1:9" x14ac:dyDescent="0.25">
      <c r="A430" s="12" t="s">
        <v>3370</v>
      </c>
      <c r="B430" s="12" t="s">
        <v>3369</v>
      </c>
      <c r="C430" s="18">
        <v>46610</v>
      </c>
      <c r="D430" s="18">
        <v>44410</v>
      </c>
      <c r="E430" s="18">
        <v>43090</v>
      </c>
      <c r="H430" s="63"/>
      <c r="I430" s="63"/>
    </row>
    <row r="431" spans="1:9" x14ac:dyDescent="0.25">
      <c r="A431" s="12" t="s">
        <v>3366</v>
      </c>
      <c r="B431" s="12" t="s">
        <v>3365</v>
      </c>
      <c r="C431" s="18">
        <v>31650</v>
      </c>
      <c r="D431" s="18">
        <v>28830</v>
      </c>
      <c r="E431" s="18">
        <v>27260</v>
      </c>
      <c r="H431" s="63"/>
      <c r="I431" s="63"/>
    </row>
    <row r="432" spans="1:9" x14ac:dyDescent="0.25">
      <c r="A432" s="12" t="s">
        <v>3362</v>
      </c>
      <c r="B432" s="12" t="s">
        <v>3361</v>
      </c>
      <c r="C432" s="18">
        <v>27970</v>
      </c>
      <c r="D432" s="18">
        <v>26160</v>
      </c>
      <c r="E432" s="18">
        <v>26480</v>
      </c>
      <c r="H432" s="63"/>
      <c r="I432" s="63"/>
    </row>
    <row r="433" spans="1:9" x14ac:dyDescent="0.25">
      <c r="A433" s="12" t="s">
        <v>3358</v>
      </c>
      <c r="B433" s="12" t="s">
        <v>3357</v>
      </c>
      <c r="C433" s="18">
        <v>27860</v>
      </c>
      <c r="D433" s="18">
        <v>26800</v>
      </c>
      <c r="E433" s="18">
        <v>27620</v>
      </c>
      <c r="H433" s="63"/>
      <c r="I433" s="63"/>
    </row>
    <row r="434" spans="1:9" x14ac:dyDescent="0.25">
      <c r="A434" s="12" t="s">
        <v>3354</v>
      </c>
      <c r="B434" s="12" t="s">
        <v>3353</v>
      </c>
      <c r="C434" s="18">
        <v>20920</v>
      </c>
      <c r="D434" s="18">
        <v>19950</v>
      </c>
      <c r="E434" s="18">
        <v>19690</v>
      </c>
      <c r="H434" s="63"/>
      <c r="I434" s="63"/>
    </row>
    <row r="435" spans="1:9" x14ac:dyDescent="0.25">
      <c r="A435" s="12" t="s">
        <v>3351</v>
      </c>
      <c r="B435" s="12" t="s">
        <v>3350</v>
      </c>
      <c r="C435" s="18">
        <v>89850</v>
      </c>
      <c r="D435" s="18">
        <v>82060</v>
      </c>
      <c r="E435" s="18">
        <v>73490</v>
      </c>
      <c r="H435" s="63"/>
      <c r="I435" s="63"/>
    </row>
    <row r="436" spans="1:9" x14ac:dyDescent="0.25">
      <c r="A436" s="12" t="s">
        <v>3347</v>
      </c>
      <c r="B436" s="12" t="s">
        <v>3346</v>
      </c>
      <c r="C436" s="18">
        <v>81520</v>
      </c>
      <c r="D436" s="18">
        <v>75710</v>
      </c>
      <c r="E436" s="18">
        <v>68100</v>
      </c>
      <c r="H436" s="63"/>
      <c r="I436" s="63"/>
    </row>
    <row r="437" spans="1:9" x14ac:dyDescent="0.25">
      <c r="A437" s="12" t="s">
        <v>3343</v>
      </c>
      <c r="B437" s="12" t="s">
        <v>3342</v>
      </c>
      <c r="C437" s="18">
        <v>55570</v>
      </c>
      <c r="D437" s="18">
        <v>52190</v>
      </c>
      <c r="E437" s="18">
        <v>47560</v>
      </c>
      <c r="H437" s="63"/>
      <c r="I437" s="63"/>
    </row>
    <row r="438" spans="1:9" x14ac:dyDescent="0.25">
      <c r="A438" s="12" t="s">
        <v>3339</v>
      </c>
      <c r="B438" s="12" t="s">
        <v>3338</v>
      </c>
      <c r="C438" s="18">
        <v>104260</v>
      </c>
      <c r="D438" s="18">
        <v>98470</v>
      </c>
      <c r="E438" s="18">
        <v>92760</v>
      </c>
      <c r="H438" s="63"/>
      <c r="I438" s="63"/>
    </row>
    <row r="439" spans="1:9" x14ac:dyDescent="0.25">
      <c r="A439" s="12" t="s">
        <v>3336</v>
      </c>
      <c r="B439" s="12" t="s">
        <v>3335</v>
      </c>
      <c r="C439" s="18">
        <v>101100</v>
      </c>
      <c r="D439" s="18">
        <v>90830</v>
      </c>
      <c r="E439" s="18">
        <v>84250</v>
      </c>
      <c r="H439" s="63"/>
      <c r="I439" s="63"/>
    </row>
    <row r="440" spans="1:9" x14ac:dyDescent="0.25">
      <c r="A440" s="12" t="s">
        <v>3331</v>
      </c>
      <c r="B440" s="12" t="s">
        <v>3330</v>
      </c>
      <c r="C440" s="18">
        <v>30740</v>
      </c>
      <c r="D440" s="18">
        <v>27730</v>
      </c>
      <c r="E440" s="18">
        <v>27160</v>
      </c>
      <c r="H440" s="63"/>
      <c r="I440" s="63"/>
    </row>
    <row r="441" spans="1:9" x14ac:dyDescent="0.25">
      <c r="A441" s="12" t="s">
        <v>3327</v>
      </c>
      <c r="B441" s="12" t="s">
        <v>3326</v>
      </c>
      <c r="C441" s="18">
        <v>86480</v>
      </c>
      <c r="D441" s="18">
        <v>79110</v>
      </c>
      <c r="E441" s="18">
        <v>74730</v>
      </c>
      <c r="H441" s="63"/>
      <c r="I441" s="63"/>
    </row>
    <row r="442" spans="1:9" x14ac:dyDescent="0.25">
      <c r="A442" s="12" t="s">
        <v>3323</v>
      </c>
      <c r="B442" s="12" t="s">
        <v>3322</v>
      </c>
      <c r="C442" s="18">
        <v>49160</v>
      </c>
      <c r="D442" s="18">
        <v>44860</v>
      </c>
      <c r="E442" s="18">
        <v>42190</v>
      </c>
      <c r="H442" s="63"/>
      <c r="I442" s="63"/>
    </row>
    <row r="443" spans="1:9" x14ac:dyDescent="0.25">
      <c r="A443" s="12" t="s">
        <v>3319</v>
      </c>
      <c r="B443" s="12" t="s">
        <v>3318</v>
      </c>
      <c r="C443" s="18">
        <v>69910</v>
      </c>
      <c r="D443" s="18">
        <v>63410</v>
      </c>
      <c r="E443" s="18">
        <v>56420</v>
      </c>
      <c r="H443" s="63"/>
      <c r="I443" s="63"/>
    </row>
    <row r="444" spans="1:9" x14ac:dyDescent="0.25">
      <c r="A444" s="12" t="s">
        <v>3315</v>
      </c>
      <c r="B444" s="12" t="s">
        <v>3314</v>
      </c>
      <c r="C444" s="18">
        <v>48690</v>
      </c>
      <c r="D444" s="18">
        <v>44130</v>
      </c>
      <c r="E444" s="18">
        <v>45130</v>
      </c>
      <c r="H444" s="63"/>
      <c r="I444" s="63"/>
    </row>
    <row r="445" spans="1:9" x14ac:dyDescent="0.25">
      <c r="A445" s="12" t="s">
        <v>3311</v>
      </c>
      <c r="B445" s="12" t="s">
        <v>3310</v>
      </c>
      <c r="C445" s="18">
        <v>4840</v>
      </c>
      <c r="D445" s="18">
        <v>4280</v>
      </c>
      <c r="E445" s="18">
        <v>4890</v>
      </c>
      <c r="H445" s="63"/>
      <c r="I445" s="63"/>
    </row>
    <row r="446" spans="1:9" x14ac:dyDescent="0.25">
      <c r="A446" s="12" t="s">
        <v>3307</v>
      </c>
      <c r="B446" s="12" t="s">
        <v>1602</v>
      </c>
      <c r="C446" s="18">
        <v>15440</v>
      </c>
      <c r="D446" s="18">
        <v>14880</v>
      </c>
      <c r="E446" s="18">
        <v>12990</v>
      </c>
      <c r="H446" s="63"/>
      <c r="I446" s="63"/>
    </row>
    <row r="447" spans="1:9" x14ac:dyDescent="0.25">
      <c r="A447" s="12" t="s">
        <v>3304</v>
      </c>
      <c r="B447" s="12" t="s">
        <v>1600</v>
      </c>
      <c r="C447" s="18">
        <v>9510</v>
      </c>
      <c r="D447" s="18">
        <v>8660</v>
      </c>
      <c r="E447" s="18">
        <v>8850</v>
      </c>
      <c r="H447" s="63"/>
      <c r="I447" s="63"/>
    </row>
    <row r="448" spans="1:9" x14ac:dyDescent="0.25">
      <c r="A448" s="12" t="s">
        <v>3301</v>
      </c>
      <c r="B448" s="12" t="s">
        <v>1598</v>
      </c>
      <c r="C448" s="18">
        <v>2420</v>
      </c>
      <c r="D448" s="18">
        <v>1990</v>
      </c>
      <c r="E448" s="18">
        <v>8650</v>
      </c>
      <c r="H448" s="63"/>
      <c r="I448" s="63"/>
    </row>
    <row r="449" spans="1:9" x14ac:dyDescent="0.25">
      <c r="A449" s="12" t="s">
        <v>3298</v>
      </c>
      <c r="B449" s="12" t="s">
        <v>1596</v>
      </c>
      <c r="C449" s="18">
        <v>14210</v>
      </c>
      <c r="D449" s="18">
        <v>15250</v>
      </c>
      <c r="E449" s="18">
        <v>15970</v>
      </c>
      <c r="H449" s="63"/>
      <c r="I449" s="63"/>
    </row>
    <row r="450" spans="1:9" x14ac:dyDescent="0.25">
      <c r="A450" s="12" t="s">
        <v>4128</v>
      </c>
      <c r="B450" s="12" t="s">
        <v>4127</v>
      </c>
      <c r="C450" s="19" t="s">
        <v>87</v>
      </c>
      <c r="D450" s="18">
        <v>158990</v>
      </c>
      <c r="E450" s="18">
        <v>184460</v>
      </c>
      <c r="H450" s="63"/>
      <c r="I450" s="63"/>
    </row>
    <row r="451" spans="1:9" x14ac:dyDescent="0.25">
      <c r="A451" s="12" t="s">
        <v>4126</v>
      </c>
      <c r="B451" s="12" t="s">
        <v>4125</v>
      </c>
      <c r="C451" s="19" t="s">
        <v>87</v>
      </c>
      <c r="D451" s="18">
        <v>193750</v>
      </c>
      <c r="E451" s="18">
        <v>208020</v>
      </c>
      <c r="H451" s="63"/>
      <c r="I451" s="63"/>
    </row>
    <row r="452" spans="1:9" x14ac:dyDescent="0.25">
      <c r="A452" s="12" t="s">
        <v>2641</v>
      </c>
      <c r="B452" s="12" t="s">
        <v>2640</v>
      </c>
      <c r="C452" s="19" t="s">
        <v>87</v>
      </c>
      <c r="D452" s="18">
        <v>82990</v>
      </c>
      <c r="E452" s="18">
        <v>121200</v>
      </c>
      <c r="H452" s="63"/>
      <c r="I452" s="63"/>
    </row>
    <row r="453" spans="1:9" x14ac:dyDescent="0.25">
      <c r="A453" s="12" t="s">
        <v>2637</v>
      </c>
      <c r="B453" s="12" t="s">
        <v>2636</v>
      </c>
      <c r="C453" s="19" t="s">
        <v>87</v>
      </c>
      <c r="D453" s="18">
        <v>352740</v>
      </c>
      <c r="E453" s="18">
        <v>392480</v>
      </c>
      <c r="H453" s="63"/>
      <c r="I453" s="63"/>
    </row>
    <row r="454" spans="1:9" x14ac:dyDescent="0.25">
      <c r="A454" s="12" t="s">
        <v>3182</v>
      </c>
      <c r="B454" s="12" t="s">
        <v>3181</v>
      </c>
      <c r="C454" s="18">
        <v>122220</v>
      </c>
      <c r="D454" s="18">
        <v>118640</v>
      </c>
      <c r="E454" s="18">
        <v>86030</v>
      </c>
      <c r="H454" s="63"/>
      <c r="I454" s="63"/>
    </row>
    <row r="455" spans="1:9" x14ac:dyDescent="0.25">
      <c r="A455" s="12" t="s">
        <v>3177</v>
      </c>
      <c r="B455" s="12" t="s">
        <v>3176</v>
      </c>
      <c r="C455" s="18">
        <v>132130</v>
      </c>
      <c r="D455" s="18">
        <v>116850</v>
      </c>
      <c r="E455" s="18">
        <v>109630</v>
      </c>
      <c r="H455" s="63"/>
      <c r="I455" s="63"/>
    </row>
    <row r="456" spans="1:9" x14ac:dyDescent="0.25">
      <c r="A456" s="12" t="s">
        <v>3172</v>
      </c>
      <c r="B456" s="12" t="s">
        <v>3171</v>
      </c>
      <c r="C456" s="18">
        <v>167910</v>
      </c>
      <c r="D456" s="18">
        <v>131350</v>
      </c>
      <c r="E456" s="18">
        <v>128050</v>
      </c>
      <c r="H456" s="63"/>
      <c r="I456" s="63"/>
    </row>
    <row r="457" spans="1:9" x14ac:dyDescent="0.25">
      <c r="A457" s="12" t="s">
        <v>3167</v>
      </c>
      <c r="B457" s="12" t="s">
        <v>3166</v>
      </c>
      <c r="C457" s="18">
        <v>191930</v>
      </c>
      <c r="D457" s="18">
        <v>163690</v>
      </c>
      <c r="E457" s="18">
        <v>151550</v>
      </c>
      <c r="H457" s="63"/>
      <c r="I457" s="63"/>
    </row>
    <row r="458" spans="1:9" x14ac:dyDescent="0.25">
      <c r="A458" s="12" t="s">
        <v>3162</v>
      </c>
      <c r="B458" s="12" t="s">
        <v>3161</v>
      </c>
      <c r="C458" s="18">
        <v>182600</v>
      </c>
      <c r="D458" s="18">
        <v>167350</v>
      </c>
      <c r="E458" s="18">
        <v>146800</v>
      </c>
      <c r="H458" s="63"/>
      <c r="I458" s="63"/>
    </row>
    <row r="459" spans="1:9" x14ac:dyDescent="0.25">
      <c r="A459" s="12" t="s">
        <v>3157</v>
      </c>
      <c r="B459" s="12" t="s">
        <v>3156</v>
      </c>
      <c r="C459" s="18">
        <v>333030</v>
      </c>
      <c r="D459" s="18">
        <v>299390</v>
      </c>
      <c r="E459" s="18">
        <v>283440</v>
      </c>
      <c r="H459" s="63"/>
      <c r="I459" s="63"/>
    </row>
    <row r="460" spans="1:9" x14ac:dyDescent="0.25">
      <c r="A460" s="12" t="s">
        <v>3152</v>
      </c>
      <c r="B460" s="12" t="s">
        <v>3151</v>
      </c>
      <c r="C460" s="18">
        <v>292830</v>
      </c>
      <c r="D460" s="18">
        <v>263350</v>
      </c>
      <c r="E460" s="18">
        <v>238020</v>
      </c>
      <c r="H460" s="151"/>
      <c r="I460" s="63"/>
    </row>
    <row r="461" spans="1:9" x14ac:dyDescent="0.25">
      <c r="A461" s="12" t="s">
        <v>3531</v>
      </c>
      <c r="B461" s="12" t="s">
        <v>3530</v>
      </c>
      <c r="C461" s="18">
        <v>126000</v>
      </c>
      <c r="D461" s="18">
        <v>124010</v>
      </c>
      <c r="E461" s="18">
        <v>138410</v>
      </c>
      <c r="H461" s="151"/>
      <c r="I461" s="63"/>
    </row>
    <row r="462" spans="1:9" x14ac:dyDescent="0.25">
      <c r="A462" s="12" t="s">
        <v>3527</v>
      </c>
      <c r="B462" s="12" t="s">
        <v>3526</v>
      </c>
      <c r="C462" s="18">
        <v>121750</v>
      </c>
      <c r="D462" s="18">
        <v>118840</v>
      </c>
      <c r="E462" s="18">
        <v>133630</v>
      </c>
      <c r="H462" s="151"/>
      <c r="I462" s="63"/>
    </row>
    <row r="463" spans="1:9" x14ac:dyDescent="0.25">
      <c r="A463" s="12" t="s">
        <v>2708</v>
      </c>
      <c r="B463" s="12" t="s">
        <v>2707</v>
      </c>
      <c r="C463" s="19" t="s">
        <v>87</v>
      </c>
      <c r="D463" s="19" t="s">
        <v>87</v>
      </c>
      <c r="E463" s="18">
        <v>5750</v>
      </c>
      <c r="H463" s="151"/>
      <c r="I463" s="63"/>
    </row>
    <row r="464" spans="1:9" x14ac:dyDescent="0.25">
      <c r="A464" s="12" t="s">
        <v>3191</v>
      </c>
      <c r="B464" s="12" t="s">
        <v>3190</v>
      </c>
      <c r="C464" s="18">
        <v>536980</v>
      </c>
      <c r="D464" s="18">
        <v>478100</v>
      </c>
      <c r="E464" s="18">
        <v>366090</v>
      </c>
      <c r="H464" s="63"/>
      <c r="I464" s="63"/>
    </row>
    <row r="465" spans="1:9" x14ac:dyDescent="0.25">
      <c r="A465" s="12" t="s">
        <v>3186</v>
      </c>
      <c r="B465" s="12" t="s">
        <v>49</v>
      </c>
      <c r="C465" s="18">
        <v>5640</v>
      </c>
      <c r="D465" s="18">
        <v>5240</v>
      </c>
      <c r="E465" s="18">
        <v>4980</v>
      </c>
      <c r="H465" s="63"/>
      <c r="I465" s="63"/>
    </row>
    <row r="466" spans="1:9" x14ac:dyDescent="0.25">
      <c r="A466" s="12" t="s">
        <v>3196</v>
      </c>
      <c r="B466" s="12" t="s">
        <v>3195</v>
      </c>
      <c r="C466" s="18">
        <v>256490</v>
      </c>
      <c r="D466" s="18">
        <v>216350</v>
      </c>
      <c r="E466" s="18">
        <v>180990</v>
      </c>
      <c r="H466" s="63"/>
      <c r="I466" s="63"/>
    </row>
    <row r="467" spans="1:9" x14ac:dyDescent="0.25">
      <c r="A467" s="12" t="s">
        <v>2644</v>
      </c>
      <c r="B467" s="12" t="s">
        <v>1238</v>
      </c>
      <c r="C467" s="19" t="s">
        <v>87</v>
      </c>
      <c r="D467" s="19" t="s">
        <v>87</v>
      </c>
      <c r="E467" s="18">
        <v>98960</v>
      </c>
      <c r="H467" s="63"/>
      <c r="I467" s="63"/>
    </row>
    <row r="468" spans="1:9" x14ac:dyDescent="0.25">
      <c r="A468" s="12" t="s">
        <v>3147</v>
      </c>
      <c r="B468" s="12" t="s">
        <v>55</v>
      </c>
      <c r="C468" s="18">
        <v>17970</v>
      </c>
      <c r="D468" s="18">
        <v>17150</v>
      </c>
      <c r="E468" s="18">
        <v>18500</v>
      </c>
      <c r="H468" s="63"/>
      <c r="I468" s="63"/>
    </row>
    <row r="469" spans="1:9" x14ac:dyDescent="0.25">
      <c r="A469" s="12" t="s">
        <v>3144</v>
      </c>
      <c r="B469" s="12" t="s">
        <v>3143</v>
      </c>
      <c r="C469" s="18">
        <v>9040</v>
      </c>
      <c r="D469" s="18">
        <v>8710</v>
      </c>
      <c r="E469" s="18">
        <v>8720</v>
      </c>
      <c r="H469" s="63"/>
      <c r="I469" s="63"/>
    </row>
    <row r="470" spans="1:9" x14ac:dyDescent="0.25">
      <c r="A470" s="12" t="s">
        <v>3140</v>
      </c>
      <c r="B470" s="12" t="s">
        <v>3139</v>
      </c>
      <c r="C470" s="18">
        <v>14970</v>
      </c>
      <c r="D470" s="18">
        <v>14810</v>
      </c>
      <c r="E470" s="18">
        <v>14260</v>
      </c>
      <c r="H470" s="63"/>
      <c r="I470" s="63"/>
    </row>
    <row r="471" spans="1:9" x14ac:dyDescent="0.25">
      <c r="A471" s="12" t="s">
        <v>3136</v>
      </c>
      <c r="B471" s="12" t="s">
        <v>3135</v>
      </c>
      <c r="C471" s="18">
        <v>10620</v>
      </c>
      <c r="D471" s="18">
        <v>10200</v>
      </c>
      <c r="E471" s="18">
        <v>9490</v>
      </c>
      <c r="H471" s="151"/>
      <c r="I471" s="63"/>
    </row>
    <row r="472" spans="1:9" x14ac:dyDescent="0.25">
      <c r="A472" s="12" t="s">
        <v>3132</v>
      </c>
      <c r="B472" s="12" t="s">
        <v>3131</v>
      </c>
      <c r="C472" s="18">
        <v>23890</v>
      </c>
      <c r="D472" s="18">
        <v>22220</v>
      </c>
      <c r="E472" s="18">
        <v>22070</v>
      </c>
      <c r="H472" s="63"/>
      <c r="I472" s="63"/>
    </row>
    <row r="473" spans="1:9" x14ac:dyDescent="0.25">
      <c r="A473" s="12" t="s">
        <v>3128</v>
      </c>
      <c r="B473" s="12" t="s">
        <v>3127</v>
      </c>
      <c r="C473" s="18">
        <v>35390</v>
      </c>
      <c r="D473" s="18">
        <v>33850</v>
      </c>
      <c r="E473" s="18">
        <v>32220</v>
      </c>
      <c r="H473" s="63"/>
      <c r="I473" s="63"/>
    </row>
    <row r="474" spans="1:9" x14ac:dyDescent="0.25">
      <c r="A474" s="12" t="s">
        <v>3124</v>
      </c>
      <c r="B474" s="12" t="s">
        <v>1185</v>
      </c>
      <c r="C474" s="18">
        <v>6650</v>
      </c>
      <c r="D474" s="18">
        <v>6480</v>
      </c>
      <c r="E474" s="18">
        <v>6240</v>
      </c>
      <c r="H474" s="63"/>
      <c r="I474" s="63"/>
    </row>
    <row r="475" spans="1:9" x14ac:dyDescent="0.25">
      <c r="A475" s="12" t="s">
        <v>3121</v>
      </c>
      <c r="B475" s="12" t="s">
        <v>1183</v>
      </c>
      <c r="C475" s="18">
        <v>8110</v>
      </c>
      <c r="D475" s="18">
        <v>7810</v>
      </c>
      <c r="E475" s="18">
        <v>7770</v>
      </c>
      <c r="H475" s="63"/>
      <c r="I475" s="63"/>
    </row>
    <row r="476" spans="1:9" x14ac:dyDescent="0.25">
      <c r="A476" s="12" t="s">
        <v>3118</v>
      </c>
      <c r="B476" s="12" t="s">
        <v>3117</v>
      </c>
      <c r="C476" s="18">
        <v>22450</v>
      </c>
      <c r="D476" s="18">
        <v>20440</v>
      </c>
      <c r="E476" s="18">
        <v>19090</v>
      </c>
      <c r="H476" s="63"/>
      <c r="I476" s="63"/>
    </row>
    <row r="477" spans="1:9" x14ac:dyDescent="0.25">
      <c r="A477" s="12" t="s">
        <v>3114</v>
      </c>
      <c r="B477" s="12" t="s">
        <v>3113</v>
      </c>
      <c r="C477" s="18">
        <v>37520</v>
      </c>
      <c r="D477" s="18">
        <v>35420</v>
      </c>
      <c r="E477" s="18">
        <v>31200</v>
      </c>
      <c r="H477" s="63"/>
      <c r="I477" s="63"/>
    </row>
    <row r="478" spans="1:9" x14ac:dyDescent="0.25">
      <c r="A478" s="12" t="s">
        <v>3109</v>
      </c>
      <c r="B478" s="12" t="s">
        <v>3108</v>
      </c>
      <c r="C478" s="18">
        <v>8650</v>
      </c>
      <c r="D478" s="18">
        <v>8460</v>
      </c>
      <c r="E478" s="18">
        <v>8130</v>
      </c>
      <c r="H478" s="63"/>
      <c r="I478" s="63"/>
    </row>
    <row r="479" spans="1:9" x14ac:dyDescent="0.25">
      <c r="A479" s="12" t="s">
        <v>3104</v>
      </c>
      <c r="B479" s="12" t="s">
        <v>3103</v>
      </c>
      <c r="C479" s="18">
        <v>41530</v>
      </c>
      <c r="D479" s="18">
        <v>38580</v>
      </c>
      <c r="E479" s="18">
        <v>36380</v>
      </c>
      <c r="H479" s="63"/>
      <c r="I479" s="63"/>
    </row>
    <row r="480" spans="1:9" x14ac:dyDescent="0.25">
      <c r="A480" s="12" t="s">
        <v>3100</v>
      </c>
      <c r="B480" s="12" t="s">
        <v>3099</v>
      </c>
      <c r="C480" s="18">
        <v>18560</v>
      </c>
      <c r="D480" s="18">
        <v>17090</v>
      </c>
      <c r="E480" s="18">
        <v>16070</v>
      </c>
      <c r="H480" s="63"/>
      <c r="I480" s="63"/>
    </row>
    <row r="481" spans="1:9" x14ac:dyDescent="0.25">
      <c r="A481" s="12" t="s">
        <v>2700</v>
      </c>
      <c r="B481" s="12" t="s">
        <v>2699</v>
      </c>
      <c r="C481" s="18">
        <v>6720</v>
      </c>
      <c r="D481" s="18">
        <v>6150</v>
      </c>
      <c r="E481" s="18">
        <v>5610</v>
      </c>
      <c r="H481" s="63"/>
      <c r="I481" s="63"/>
    </row>
    <row r="482" spans="1:9" x14ac:dyDescent="0.25">
      <c r="A482" s="12" t="s">
        <v>2696</v>
      </c>
      <c r="B482" s="12" t="s">
        <v>2695</v>
      </c>
      <c r="C482" s="18">
        <v>27960</v>
      </c>
      <c r="D482" s="18">
        <v>27050</v>
      </c>
      <c r="E482" s="18">
        <v>23050</v>
      </c>
      <c r="H482" s="63"/>
      <c r="I482" s="63"/>
    </row>
    <row r="483" spans="1:9" x14ac:dyDescent="0.25">
      <c r="A483" s="12" t="s">
        <v>2692</v>
      </c>
      <c r="B483" s="12" t="s">
        <v>2691</v>
      </c>
      <c r="C483" s="18">
        <v>23810</v>
      </c>
      <c r="D483" s="18">
        <v>21590</v>
      </c>
      <c r="E483" s="18">
        <v>19350</v>
      </c>
      <c r="H483" s="63"/>
      <c r="I483" s="63"/>
    </row>
    <row r="484" spans="1:9" x14ac:dyDescent="0.25">
      <c r="A484" s="12" t="s">
        <v>2688</v>
      </c>
      <c r="B484" s="12" t="s">
        <v>2687</v>
      </c>
      <c r="C484" s="18">
        <v>22880</v>
      </c>
      <c r="D484" s="18">
        <v>21980</v>
      </c>
      <c r="E484" s="18">
        <v>19700</v>
      </c>
      <c r="H484" s="63"/>
      <c r="I484" s="63"/>
    </row>
    <row r="485" spans="1:9" x14ac:dyDescent="0.25">
      <c r="A485" s="12" t="s">
        <v>2684</v>
      </c>
      <c r="B485" s="12" t="s">
        <v>2683</v>
      </c>
      <c r="C485" s="18">
        <v>34550</v>
      </c>
      <c r="D485" s="18">
        <v>31230</v>
      </c>
      <c r="E485" s="18">
        <v>27770</v>
      </c>
      <c r="H485" s="63"/>
      <c r="I485" s="63"/>
    </row>
    <row r="486" spans="1:9" x14ac:dyDescent="0.25">
      <c r="A486" s="12" t="s">
        <v>2680</v>
      </c>
      <c r="B486" s="12" t="s">
        <v>2679</v>
      </c>
      <c r="C486" s="18">
        <v>22090</v>
      </c>
      <c r="D486" s="18">
        <v>20960</v>
      </c>
      <c r="E486" s="18">
        <v>18450</v>
      </c>
      <c r="H486" s="63"/>
      <c r="I486" s="63"/>
    </row>
    <row r="487" spans="1:9" x14ac:dyDescent="0.25">
      <c r="A487" s="12" t="s">
        <v>2676</v>
      </c>
      <c r="B487" s="12" t="s">
        <v>2675</v>
      </c>
      <c r="C487" s="18">
        <v>13710</v>
      </c>
      <c r="D487" s="18">
        <v>13540</v>
      </c>
      <c r="E487" s="18">
        <v>11340</v>
      </c>
      <c r="H487" s="63"/>
      <c r="I487" s="63"/>
    </row>
    <row r="488" spans="1:9" x14ac:dyDescent="0.25">
      <c r="A488" s="12" t="s">
        <v>3060</v>
      </c>
      <c r="B488" s="12" t="s">
        <v>3059</v>
      </c>
      <c r="C488" s="18">
        <v>390240</v>
      </c>
      <c r="D488" s="18">
        <v>394200</v>
      </c>
      <c r="E488" s="18">
        <v>326810</v>
      </c>
      <c r="H488" s="63"/>
      <c r="I488" s="63"/>
    </row>
    <row r="489" spans="1:9" x14ac:dyDescent="0.25">
      <c r="A489" s="12" t="s">
        <v>3056</v>
      </c>
      <c r="B489" s="12" t="s">
        <v>3055</v>
      </c>
      <c r="C489" s="18">
        <v>656660</v>
      </c>
      <c r="D489" s="18">
        <v>641000</v>
      </c>
      <c r="E489" s="18">
        <v>538830</v>
      </c>
      <c r="H489" s="63"/>
      <c r="I489" s="63"/>
    </row>
    <row r="490" spans="1:9" x14ac:dyDescent="0.25">
      <c r="A490" s="12" t="s">
        <v>3052</v>
      </c>
      <c r="B490" s="12" t="s">
        <v>3051</v>
      </c>
      <c r="C490" s="18">
        <v>675700</v>
      </c>
      <c r="D490" s="18">
        <v>631360</v>
      </c>
      <c r="E490" s="18">
        <v>420440</v>
      </c>
      <c r="H490" s="63"/>
      <c r="I490" s="63"/>
    </row>
    <row r="491" spans="1:9" x14ac:dyDescent="0.25">
      <c r="A491" s="12" t="s">
        <v>3048</v>
      </c>
      <c r="B491" s="12" t="s">
        <v>3047</v>
      </c>
      <c r="C491" s="18">
        <v>327860</v>
      </c>
      <c r="D491" s="18">
        <v>276250</v>
      </c>
      <c r="E491" s="18">
        <v>157090</v>
      </c>
      <c r="H491" s="63"/>
      <c r="I491" s="63"/>
    </row>
    <row r="492" spans="1:9" x14ac:dyDescent="0.25">
      <c r="A492" s="12" t="s">
        <v>3044</v>
      </c>
      <c r="B492" s="12" t="s">
        <v>3043</v>
      </c>
      <c r="C492" s="18">
        <v>612890</v>
      </c>
      <c r="D492" s="18">
        <v>606440</v>
      </c>
      <c r="E492" s="18">
        <v>487110</v>
      </c>
      <c r="H492" s="63"/>
      <c r="I492" s="63"/>
    </row>
    <row r="493" spans="1:9" x14ac:dyDescent="0.25">
      <c r="A493" s="12" t="s">
        <v>3040</v>
      </c>
      <c r="B493" s="12" t="s">
        <v>3039</v>
      </c>
      <c r="C493" s="18">
        <v>579570</v>
      </c>
      <c r="D493" s="18">
        <v>610430</v>
      </c>
      <c r="E493" s="18">
        <v>387570</v>
      </c>
      <c r="H493" s="151"/>
      <c r="I493" s="63"/>
    </row>
    <row r="494" spans="1:9" x14ac:dyDescent="0.25">
      <c r="A494" s="12" t="s">
        <v>3036</v>
      </c>
      <c r="B494" s="12" t="s">
        <v>3035</v>
      </c>
      <c r="C494" s="18">
        <v>297500</v>
      </c>
      <c r="D494" s="18">
        <v>298520</v>
      </c>
      <c r="E494" s="18">
        <v>256220</v>
      </c>
      <c r="H494" s="151"/>
      <c r="I494" s="63"/>
    </row>
    <row r="495" spans="1:9" x14ac:dyDescent="0.25">
      <c r="A495" s="12" t="s">
        <v>3032</v>
      </c>
      <c r="B495" s="12" t="s">
        <v>3031</v>
      </c>
      <c r="C495" s="18">
        <v>234080</v>
      </c>
      <c r="D495" s="18">
        <v>220090</v>
      </c>
      <c r="E495" s="18">
        <v>202500</v>
      </c>
      <c r="H495" s="151"/>
      <c r="I495" s="63"/>
    </row>
    <row r="496" spans="1:9" x14ac:dyDescent="0.25">
      <c r="A496" s="12" t="s">
        <v>3028</v>
      </c>
      <c r="B496" s="12" t="s">
        <v>3027</v>
      </c>
      <c r="C496" s="18">
        <v>372280</v>
      </c>
      <c r="D496" s="18">
        <v>377130</v>
      </c>
      <c r="E496" s="18">
        <v>322270</v>
      </c>
      <c r="H496" s="151"/>
      <c r="I496" s="63"/>
    </row>
    <row r="497" spans="1:9" x14ac:dyDescent="0.25">
      <c r="A497" s="12" t="s">
        <v>3024</v>
      </c>
      <c r="B497" s="12" t="s">
        <v>3023</v>
      </c>
      <c r="C497" s="18">
        <v>97450</v>
      </c>
      <c r="D497" s="18">
        <v>99010</v>
      </c>
      <c r="E497" s="18">
        <v>69590</v>
      </c>
      <c r="H497" s="151"/>
      <c r="I497" s="63"/>
    </row>
    <row r="498" spans="1:9" x14ac:dyDescent="0.25">
      <c r="A498" s="12" t="s">
        <v>3020</v>
      </c>
      <c r="B498" s="12" t="s">
        <v>3019</v>
      </c>
      <c r="C498" s="18">
        <v>83340</v>
      </c>
      <c r="D498" s="18">
        <v>73310</v>
      </c>
      <c r="E498" s="18">
        <v>51970</v>
      </c>
      <c r="H498" s="151"/>
      <c r="I498" s="63"/>
    </row>
    <row r="499" spans="1:9" x14ac:dyDescent="0.25">
      <c r="A499" s="12" t="s">
        <v>3016</v>
      </c>
      <c r="B499" s="12" t="s">
        <v>3015</v>
      </c>
      <c r="C499" s="18">
        <v>212290</v>
      </c>
      <c r="D499" s="18">
        <v>245290</v>
      </c>
      <c r="E499" s="18">
        <v>141690</v>
      </c>
      <c r="H499" s="151"/>
      <c r="I499" s="63"/>
    </row>
    <row r="500" spans="1:9" x14ac:dyDescent="0.25">
      <c r="A500" s="12" t="s">
        <v>3012</v>
      </c>
      <c r="B500" s="12" t="s">
        <v>3011</v>
      </c>
      <c r="C500" s="18">
        <v>117360</v>
      </c>
      <c r="D500" s="18">
        <v>116290</v>
      </c>
      <c r="E500" s="18">
        <v>73300</v>
      </c>
      <c r="H500" s="151"/>
      <c r="I500" s="63"/>
    </row>
    <row r="501" spans="1:9" x14ac:dyDescent="0.25">
      <c r="A501" s="12" t="s">
        <v>3008</v>
      </c>
      <c r="B501" s="12" t="s">
        <v>3007</v>
      </c>
      <c r="C501" s="18">
        <v>203630</v>
      </c>
      <c r="D501" s="18">
        <v>191540</v>
      </c>
      <c r="E501" s="18">
        <v>162720</v>
      </c>
      <c r="H501" s="151"/>
      <c r="I501" s="63"/>
    </row>
    <row r="502" spans="1:9" x14ac:dyDescent="0.25">
      <c r="A502" s="12" t="s">
        <v>3004</v>
      </c>
      <c r="B502" s="12" t="s">
        <v>3003</v>
      </c>
      <c r="C502" s="18">
        <v>126470</v>
      </c>
      <c r="D502" s="18">
        <v>127550</v>
      </c>
      <c r="E502" s="18">
        <v>102370</v>
      </c>
      <c r="H502" s="151"/>
      <c r="I502" s="63"/>
    </row>
    <row r="503" spans="1:9" x14ac:dyDescent="0.25">
      <c r="A503" s="12" t="s">
        <v>3000</v>
      </c>
      <c r="B503" s="12" t="s">
        <v>2999</v>
      </c>
      <c r="C503" s="18">
        <v>124160</v>
      </c>
      <c r="D503" s="18">
        <v>118360</v>
      </c>
      <c r="E503" s="18">
        <v>102110</v>
      </c>
      <c r="H503" s="151"/>
      <c r="I503" s="63"/>
    </row>
    <row r="504" spans="1:9" x14ac:dyDescent="0.25">
      <c r="A504" s="12" t="s">
        <v>2996</v>
      </c>
      <c r="B504" s="12" t="s">
        <v>2995</v>
      </c>
      <c r="C504" s="18">
        <v>315070</v>
      </c>
      <c r="D504" s="18">
        <v>268060</v>
      </c>
      <c r="E504" s="18">
        <v>268080</v>
      </c>
      <c r="H504" s="151"/>
      <c r="I504" s="63"/>
    </row>
    <row r="505" spans="1:9" x14ac:dyDescent="0.25">
      <c r="A505" s="12" t="s">
        <v>2991</v>
      </c>
      <c r="B505" s="12" t="s">
        <v>951</v>
      </c>
      <c r="C505" s="18">
        <v>31010</v>
      </c>
      <c r="D505" s="18">
        <v>26120</v>
      </c>
      <c r="E505" s="18">
        <v>27070</v>
      </c>
      <c r="H505" s="151"/>
      <c r="I505" s="63"/>
    </row>
    <row r="506" spans="1:9" x14ac:dyDescent="0.25">
      <c r="A506" s="12" t="s">
        <v>2988</v>
      </c>
      <c r="B506" s="12" t="s">
        <v>2987</v>
      </c>
      <c r="C506" s="18">
        <v>291270</v>
      </c>
      <c r="D506" s="18">
        <v>236520</v>
      </c>
      <c r="E506" s="18">
        <v>244600</v>
      </c>
      <c r="H506" s="151"/>
      <c r="I506" s="63"/>
    </row>
    <row r="507" spans="1:9" x14ac:dyDescent="0.25">
      <c r="A507" s="12" t="s">
        <v>2984</v>
      </c>
      <c r="B507" s="12" t="s">
        <v>2983</v>
      </c>
      <c r="C507" s="18">
        <v>19920</v>
      </c>
      <c r="D507" s="18">
        <v>18600</v>
      </c>
      <c r="E507" s="18">
        <v>17850</v>
      </c>
      <c r="H507" s="151"/>
      <c r="I507" s="63"/>
    </row>
    <row r="508" spans="1:9" x14ac:dyDescent="0.25">
      <c r="A508" s="12" t="s">
        <v>2980</v>
      </c>
      <c r="B508" s="12" t="s">
        <v>2979</v>
      </c>
      <c r="C508" s="18">
        <v>85240</v>
      </c>
      <c r="D508" s="18">
        <v>75310</v>
      </c>
      <c r="E508" s="18">
        <v>92000</v>
      </c>
      <c r="H508" s="151"/>
      <c r="I508" s="63"/>
    </row>
    <row r="509" spans="1:9" x14ac:dyDescent="0.25">
      <c r="A509" s="12" t="s">
        <v>2976</v>
      </c>
      <c r="B509" s="12" t="s">
        <v>911</v>
      </c>
      <c r="C509" s="18">
        <v>36630</v>
      </c>
      <c r="D509" s="18">
        <v>34500</v>
      </c>
      <c r="E509" s="18">
        <v>27700</v>
      </c>
      <c r="H509" s="63"/>
      <c r="I509" s="63"/>
    </row>
    <row r="510" spans="1:9" x14ac:dyDescent="0.25">
      <c r="A510" s="12" t="s">
        <v>2973</v>
      </c>
      <c r="B510" s="12" t="s">
        <v>909</v>
      </c>
      <c r="C510" s="18">
        <v>27720</v>
      </c>
      <c r="D510" s="18">
        <v>23180</v>
      </c>
      <c r="E510" s="18">
        <v>30770</v>
      </c>
      <c r="H510" s="63"/>
      <c r="I510" s="63"/>
    </row>
    <row r="511" spans="1:9" x14ac:dyDescent="0.25">
      <c r="A511" s="12" t="s">
        <v>2970</v>
      </c>
      <c r="B511" s="12" t="s">
        <v>2969</v>
      </c>
      <c r="C511" s="18">
        <v>1171570</v>
      </c>
      <c r="D511" s="18">
        <v>860420</v>
      </c>
      <c r="E511" s="18">
        <v>993140</v>
      </c>
      <c r="H511" s="63"/>
      <c r="I511" s="63"/>
    </row>
    <row r="512" spans="1:9" x14ac:dyDescent="0.25">
      <c r="A512" s="12" t="s">
        <v>2966</v>
      </c>
      <c r="B512" s="12" t="s">
        <v>2965</v>
      </c>
      <c r="C512" s="18">
        <v>846560</v>
      </c>
      <c r="D512" s="18">
        <v>619990</v>
      </c>
      <c r="E512" s="18">
        <v>716180</v>
      </c>
      <c r="H512" s="63"/>
      <c r="I512" s="63"/>
    </row>
    <row r="513" spans="1:9" x14ac:dyDescent="0.25">
      <c r="A513" s="12" t="s">
        <v>2962</v>
      </c>
      <c r="B513" s="12" t="s">
        <v>2961</v>
      </c>
      <c r="C513" s="18">
        <v>1714440</v>
      </c>
      <c r="D513" s="18">
        <v>1327910</v>
      </c>
      <c r="E513" s="18">
        <v>1468960</v>
      </c>
      <c r="H513" s="63"/>
      <c r="I513" s="63"/>
    </row>
    <row r="514" spans="1:9" x14ac:dyDescent="0.25">
      <c r="A514" s="12" t="s">
        <v>2958</v>
      </c>
      <c r="B514" s="12" t="s">
        <v>2957</v>
      </c>
      <c r="C514" s="18">
        <v>1026090</v>
      </c>
      <c r="D514" s="18">
        <v>826360</v>
      </c>
      <c r="E514" s="18">
        <v>828160</v>
      </c>
      <c r="H514" s="63"/>
      <c r="I514" s="63"/>
    </row>
    <row r="515" spans="1:9" x14ac:dyDescent="0.25">
      <c r="A515" s="12" t="s">
        <v>2954</v>
      </c>
      <c r="B515" s="12" t="s">
        <v>2953</v>
      </c>
      <c r="C515" s="18">
        <v>1785090</v>
      </c>
      <c r="D515" s="18">
        <v>1265940</v>
      </c>
      <c r="E515" s="18">
        <v>1456050</v>
      </c>
      <c r="H515" s="63"/>
      <c r="I515" s="63"/>
    </row>
    <row r="516" spans="1:9" x14ac:dyDescent="0.25">
      <c r="A516" s="12" t="s">
        <v>2950</v>
      </c>
      <c r="B516" s="12" t="s">
        <v>2949</v>
      </c>
      <c r="C516" s="18">
        <v>126580</v>
      </c>
      <c r="D516" s="18">
        <v>102750</v>
      </c>
      <c r="E516" s="18">
        <v>59350</v>
      </c>
      <c r="H516" s="63"/>
      <c r="I516" s="63"/>
    </row>
    <row r="517" spans="1:9" x14ac:dyDescent="0.25">
      <c r="A517" s="12" t="s">
        <v>2946</v>
      </c>
      <c r="B517" s="12" t="s">
        <v>2945</v>
      </c>
      <c r="C517" s="18">
        <v>1228890</v>
      </c>
      <c r="D517" s="18">
        <v>998250</v>
      </c>
      <c r="E517" s="18">
        <v>1099290</v>
      </c>
      <c r="H517" s="63"/>
      <c r="I517" s="63"/>
    </row>
    <row r="518" spans="1:9" x14ac:dyDescent="0.25">
      <c r="A518" s="12" t="s">
        <v>2942</v>
      </c>
      <c r="B518" s="12" t="s">
        <v>2941</v>
      </c>
      <c r="C518" s="18">
        <v>615500</v>
      </c>
      <c r="D518" s="18">
        <v>465940</v>
      </c>
      <c r="E518" s="18">
        <v>535800</v>
      </c>
      <c r="H518" s="63"/>
      <c r="I518" s="63"/>
    </row>
    <row r="519" spans="1:9" x14ac:dyDescent="0.25">
      <c r="A519" s="12" t="s">
        <v>2895</v>
      </c>
      <c r="B519" s="12" t="s">
        <v>2894</v>
      </c>
      <c r="C519" s="18">
        <v>4720</v>
      </c>
      <c r="D519" s="18">
        <v>4340</v>
      </c>
      <c r="E519" s="18">
        <v>4150</v>
      </c>
      <c r="H519" s="63"/>
      <c r="I519" s="63"/>
    </row>
    <row r="520" spans="1:9" x14ac:dyDescent="0.25">
      <c r="A520" s="12" t="s">
        <v>2890</v>
      </c>
      <c r="B520" s="12" t="s">
        <v>2889</v>
      </c>
      <c r="C520" s="18">
        <v>27510</v>
      </c>
      <c r="D520" s="18">
        <v>27490</v>
      </c>
      <c r="E520" s="18">
        <v>26740</v>
      </c>
      <c r="H520" s="63"/>
      <c r="I520" s="63"/>
    </row>
    <row r="521" spans="1:9" x14ac:dyDescent="0.25">
      <c r="A521" s="12" t="s">
        <v>2885</v>
      </c>
      <c r="B521" s="12" t="s">
        <v>2884</v>
      </c>
      <c r="C521" s="18">
        <v>24270</v>
      </c>
      <c r="D521" s="18">
        <v>24270</v>
      </c>
      <c r="E521" s="18">
        <v>22990</v>
      </c>
      <c r="H521" s="63"/>
      <c r="I521" s="63"/>
    </row>
    <row r="522" spans="1:9" x14ac:dyDescent="0.25">
      <c r="A522" s="12" t="s">
        <v>2881</v>
      </c>
      <c r="B522" s="12" t="s">
        <v>2880</v>
      </c>
      <c r="C522" s="18">
        <v>23380</v>
      </c>
      <c r="D522" s="18">
        <v>21910</v>
      </c>
      <c r="E522" s="18">
        <v>22010</v>
      </c>
      <c r="H522" s="63"/>
      <c r="I522" s="63"/>
    </row>
    <row r="523" spans="1:9" x14ac:dyDescent="0.25">
      <c r="A523" s="12" t="s">
        <v>2877</v>
      </c>
      <c r="B523" s="12" t="s">
        <v>2876</v>
      </c>
      <c r="C523" s="18">
        <v>37360</v>
      </c>
      <c r="D523" s="18">
        <v>36020</v>
      </c>
      <c r="E523" s="18">
        <v>34290</v>
      </c>
      <c r="H523" s="63"/>
      <c r="I523" s="63"/>
    </row>
    <row r="524" spans="1:9" x14ac:dyDescent="0.25">
      <c r="A524" s="12" t="s">
        <v>2873</v>
      </c>
      <c r="B524" s="12" t="s">
        <v>2872</v>
      </c>
      <c r="C524" s="18">
        <v>18480</v>
      </c>
      <c r="D524" s="18">
        <v>17520</v>
      </c>
      <c r="E524" s="18">
        <v>16080</v>
      </c>
      <c r="H524" s="63"/>
      <c r="I524" s="63"/>
    </row>
    <row r="525" spans="1:9" x14ac:dyDescent="0.25">
      <c r="A525" s="12" t="s">
        <v>2869</v>
      </c>
      <c r="B525" s="12" t="s">
        <v>2868</v>
      </c>
      <c r="C525" s="18">
        <v>9230</v>
      </c>
      <c r="D525" s="18">
        <v>9280</v>
      </c>
      <c r="E525" s="18">
        <v>7680</v>
      </c>
      <c r="H525" s="63"/>
      <c r="I525" s="63"/>
    </row>
    <row r="526" spans="1:9" x14ac:dyDescent="0.25">
      <c r="A526" s="12" t="s">
        <v>2865</v>
      </c>
      <c r="B526" s="12" t="s">
        <v>2864</v>
      </c>
      <c r="C526" s="18">
        <v>8850</v>
      </c>
      <c r="D526" s="18">
        <v>8840</v>
      </c>
      <c r="E526" s="18">
        <v>7590</v>
      </c>
      <c r="H526" s="63"/>
      <c r="I526" s="63"/>
    </row>
    <row r="527" spans="1:9" x14ac:dyDescent="0.25">
      <c r="A527" s="12" t="s">
        <v>2938</v>
      </c>
      <c r="B527" s="12" t="s">
        <v>2937</v>
      </c>
      <c r="C527" s="18">
        <v>147170</v>
      </c>
      <c r="D527" s="18">
        <v>142580</v>
      </c>
      <c r="E527" s="18">
        <v>146560</v>
      </c>
      <c r="H527" s="63"/>
      <c r="I527" s="63"/>
    </row>
    <row r="528" spans="1:9" x14ac:dyDescent="0.25">
      <c r="A528" s="12" t="s">
        <v>2934</v>
      </c>
      <c r="B528" s="12" t="s">
        <v>2933</v>
      </c>
      <c r="C528" s="18">
        <v>60410</v>
      </c>
      <c r="D528" s="18">
        <v>58020</v>
      </c>
      <c r="E528" s="18">
        <v>61930</v>
      </c>
      <c r="H528" s="63"/>
      <c r="I528" s="63"/>
    </row>
    <row r="529" spans="1:9" x14ac:dyDescent="0.25">
      <c r="A529" s="12" t="s">
        <v>2930</v>
      </c>
      <c r="B529" s="12" t="s">
        <v>757</v>
      </c>
      <c r="C529" s="18">
        <v>8870</v>
      </c>
      <c r="D529" s="18">
        <v>7580</v>
      </c>
      <c r="E529" s="18">
        <v>3480</v>
      </c>
      <c r="H529" s="63"/>
      <c r="I529" s="63"/>
    </row>
    <row r="530" spans="1:9" x14ac:dyDescent="0.25">
      <c r="A530" s="12" t="s">
        <v>2927</v>
      </c>
      <c r="B530" s="12" t="s">
        <v>2926</v>
      </c>
      <c r="C530" s="18">
        <v>91710</v>
      </c>
      <c r="D530" s="18">
        <v>88850</v>
      </c>
      <c r="E530" s="18">
        <v>36380</v>
      </c>
      <c r="H530" s="63"/>
      <c r="I530" s="63"/>
    </row>
    <row r="531" spans="1:9" x14ac:dyDescent="0.25">
      <c r="A531" s="12" t="s">
        <v>2923</v>
      </c>
      <c r="B531" s="12" t="s">
        <v>2922</v>
      </c>
      <c r="C531" s="18">
        <v>63680</v>
      </c>
      <c r="D531" s="18">
        <v>59540</v>
      </c>
      <c r="E531" s="18">
        <v>28000</v>
      </c>
      <c r="H531" s="63"/>
      <c r="I531" s="63"/>
    </row>
    <row r="532" spans="1:9" x14ac:dyDescent="0.25">
      <c r="A532" s="12" t="s">
        <v>2919</v>
      </c>
      <c r="B532" s="12" t="s">
        <v>2918</v>
      </c>
      <c r="C532" s="18">
        <v>55580</v>
      </c>
      <c r="D532" s="18">
        <v>56380</v>
      </c>
      <c r="E532" s="18">
        <v>23100</v>
      </c>
      <c r="H532" s="63"/>
      <c r="I532" s="63"/>
    </row>
    <row r="533" spans="1:9" x14ac:dyDescent="0.25">
      <c r="A533" s="12" t="s">
        <v>2861</v>
      </c>
      <c r="B533" s="12" t="s">
        <v>2860</v>
      </c>
      <c r="C533" s="18">
        <v>8370</v>
      </c>
      <c r="D533" s="18">
        <v>5580</v>
      </c>
      <c r="E533" s="18">
        <v>4710</v>
      </c>
      <c r="H533" s="63"/>
      <c r="I533" s="63"/>
    </row>
    <row r="534" spans="1:9" x14ac:dyDescent="0.25">
      <c r="A534" s="12" t="s">
        <v>2857</v>
      </c>
      <c r="B534" s="12" t="s">
        <v>2856</v>
      </c>
      <c r="C534" s="18">
        <v>8190</v>
      </c>
      <c r="D534" s="18">
        <v>6540</v>
      </c>
      <c r="E534" s="18">
        <v>5060</v>
      </c>
      <c r="H534" s="63"/>
      <c r="I534" s="63"/>
    </row>
    <row r="535" spans="1:9" x14ac:dyDescent="0.25">
      <c r="A535" s="12" t="s">
        <v>2853</v>
      </c>
      <c r="B535" s="12" t="s">
        <v>2852</v>
      </c>
      <c r="C535" s="18">
        <v>17750</v>
      </c>
      <c r="D535" s="18">
        <v>14010</v>
      </c>
      <c r="E535" s="18">
        <v>10960</v>
      </c>
      <c r="H535" s="63"/>
      <c r="I535" s="63"/>
    </row>
    <row r="536" spans="1:9" x14ac:dyDescent="0.25">
      <c r="A536" s="12" t="s">
        <v>3446</v>
      </c>
      <c r="B536" s="12" t="s">
        <v>4124</v>
      </c>
      <c r="C536" s="18">
        <v>12350</v>
      </c>
      <c r="D536" s="18">
        <v>8990</v>
      </c>
      <c r="E536" s="19" t="s">
        <v>87</v>
      </c>
      <c r="H536" s="63"/>
      <c r="I536" s="63"/>
    </row>
    <row r="537" spans="1:9" x14ac:dyDescent="0.25">
      <c r="A537" s="12" t="s">
        <v>2849</v>
      </c>
      <c r="B537" s="12" t="s">
        <v>2848</v>
      </c>
      <c r="C537" s="18">
        <v>3490</v>
      </c>
      <c r="D537" s="18">
        <v>2910</v>
      </c>
      <c r="E537" s="18">
        <v>1910</v>
      </c>
      <c r="H537" s="63"/>
      <c r="I537" s="63"/>
    </row>
    <row r="538" spans="1:9" x14ac:dyDescent="0.25">
      <c r="A538" s="12" t="s">
        <v>2845</v>
      </c>
      <c r="B538" s="12" t="s">
        <v>2844</v>
      </c>
      <c r="C538" s="18">
        <v>16220</v>
      </c>
      <c r="D538" s="18">
        <v>12430</v>
      </c>
      <c r="E538" s="18">
        <v>9450</v>
      </c>
      <c r="H538" s="63"/>
      <c r="I538" s="63"/>
    </row>
    <row r="539" spans="1:9" x14ac:dyDescent="0.25">
      <c r="A539" s="12" t="s">
        <v>3433</v>
      </c>
      <c r="B539" s="12" t="s">
        <v>4123</v>
      </c>
      <c r="C539" s="18">
        <v>1210</v>
      </c>
      <c r="D539" s="18">
        <v>980</v>
      </c>
      <c r="E539" s="19" t="s">
        <v>87</v>
      </c>
      <c r="H539" s="63"/>
      <c r="I539" s="63"/>
    </row>
    <row r="540" spans="1:9" x14ac:dyDescent="0.25">
      <c r="A540" s="12" t="s">
        <v>2841</v>
      </c>
      <c r="B540" s="12" t="s">
        <v>2840</v>
      </c>
      <c r="C540" s="19" t="s">
        <v>87</v>
      </c>
      <c r="D540" s="18">
        <v>8960</v>
      </c>
      <c r="E540" s="18">
        <v>7180</v>
      </c>
      <c r="H540" s="63"/>
      <c r="I540" s="63"/>
    </row>
    <row r="541" spans="1:9" x14ac:dyDescent="0.25">
      <c r="A541" s="12" t="s">
        <v>2837</v>
      </c>
      <c r="B541" s="12" t="s">
        <v>2836</v>
      </c>
      <c r="C541" s="19" t="s">
        <v>87</v>
      </c>
      <c r="D541" s="18">
        <v>1010</v>
      </c>
      <c r="E541" s="18">
        <v>960</v>
      </c>
      <c r="H541" s="63"/>
      <c r="I541" s="63"/>
    </row>
    <row r="542" spans="1:9" x14ac:dyDescent="0.25">
      <c r="A542" s="12" t="s">
        <v>2833</v>
      </c>
      <c r="B542" s="12" t="s">
        <v>2832</v>
      </c>
      <c r="C542" s="18">
        <v>11360</v>
      </c>
      <c r="D542" s="18">
        <v>9300</v>
      </c>
      <c r="E542" s="18">
        <v>7080</v>
      </c>
      <c r="H542" s="63"/>
      <c r="I542" s="63"/>
    </row>
    <row r="543" spans="1:9" x14ac:dyDescent="0.25">
      <c r="A543" s="12" t="s">
        <v>2829</v>
      </c>
      <c r="B543" s="12" t="s">
        <v>2828</v>
      </c>
      <c r="C543" s="18">
        <v>28500</v>
      </c>
      <c r="D543" s="18">
        <v>21780</v>
      </c>
      <c r="E543" s="18">
        <v>16840</v>
      </c>
      <c r="H543" s="63"/>
      <c r="I543" s="63"/>
    </row>
    <row r="544" spans="1:9" x14ac:dyDescent="0.25">
      <c r="A544" s="12" t="s">
        <v>2825</v>
      </c>
      <c r="B544" s="12" t="s">
        <v>2824</v>
      </c>
      <c r="C544" s="18">
        <v>4160</v>
      </c>
      <c r="D544" s="18">
        <v>3070</v>
      </c>
      <c r="E544" s="18">
        <v>2410</v>
      </c>
      <c r="H544" s="63"/>
      <c r="I544" s="63"/>
    </row>
    <row r="545" spans="1:9" x14ac:dyDescent="0.25">
      <c r="A545" s="12" t="s">
        <v>2821</v>
      </c>
      <c r="B545" s="12" t="s">
        <v>2820</v>
      </c>
      <c r="C545" s="18">
        <v>9880</v>
      </c>
      <c r="D545" s="18">
        <v>6260</v>
      </c>
      <c r="E545" s="18">
        <v>4350</v>
      </c>
      <c r="H545" s="63"/>
      <c r="I545" s="63"/>
    </row>
    <row r="546" spans="1:9" x14ac:dyDescent="0.25">
      <c r="A546" s="12" t="s">
        <v>2817</v>
      </c>
      <c r="B546" s="12" t="s">
        <v>2816</v>
      </c>
      <c r="C546" s="18">
        <v>17560</v>
      </c>
      <c r="D546" s="18">
        <v>12740</v>
      </c>
      <c r="E546" s="18">
        <v>10260</v>
      </c>
      <c r="H546" s="63"/>
      <c r="I546" s="63"/>
    </row>
    <row r="547" spans="1:9" x14ac:dyDescent="0.25">
      <c r="A547" s="12" t="s">
        <v>2813</v>
      </c>
      <c r="B547" s="12" t="s">
        <v>2812</v>
      </c>
      <c r="C547" s="18">
        <v>14700</v>
      </c>
      <c r="D547" s="18">
        <v>12160</v>
      </c>
      <c r="E547" s="18">
        <v>9810</v>
      </c>
      <c r="H547" s="63"/>
      <c r="I547" s="63"/>
    </row>
    <row r="548" spans="1:9" x14ac:dyDescent="0.25">
      <c r="A548" s="12" t="s">
        <v>2809</v>
      </c>
      <c r="B548" s="12" t="s">
        <v>495</v>
      </c>
      <c r="C548" s="18">
        <v>18930</v>
      </c>
      <c r="D548" s="18">
        <v>14380</v>
      </c>
      <c r="E548" s="18">
        <v>11430</v>
      </c>
      <c r="H548" s="63"/>
      <c r="I548" s="63"/>
    </row>
    <row r="549" spans="1:9" x14ac:dyDescent="0.25">
      <c r="A549" s="12" t="s">
        <v>2806</v>
      </c>
      <c r="B549" s="12" t="s">
        <v>2805</v>
      </c>
      <c r="C549" s="18">
        <v>26080</v>
      </c>
      <c r="D549" s="18">
        <v>20820</v>
      </c>
      <c r="E549" s="18">
        <v>16380</v>
      </c>
      <c r="H549" s="63"/>
      <c r="I549" s="63"/>
    </row>
    <row r="550" spans="1:9" x14ac:dyDescent="0.25">
      <c r="A550" s="12" t="s">
        <v>2802</v>
      </c>
      <c r="B550" s="12" t="s">
        <v>2801</v>
      </c>
      <c r="C550" s="18">
        <v>31390</v>
      </c>
      <c r="D550" s="18">
        <v>21270</v>
      </c>
      <c r="E550" s="18">
        <v>16790</v>
      </c>
      <c r="H550" s="63"/>
      <c r="I550" s="63"/>
    </row>
    <row r="551" spans="1:9" x14ac:dyDescent="0.25">
      <c r="A551" s="12" t="s">
        <v>2798</v>
      </c>
      <c r="B551" s="12" t="s">
        <v>2797</v>
      </c>
      <c r="C551" s="18">
        <v>1220</v>
      </c>
      <c r="D551" s="18">
        <v>690</v>
      </c>
      <c r="E551" s="18">
        <v>680</v>
      </c>
      <c r="H551" s="63"/>
      <c r="I551" s="63"/>
    </row>
    <row r="552" spans="1:9" x14ac:dyDescent="0.25">
      <c r="A552" s="12" t="s">
        <v>2794</v>
      </c>
      <c r="B552" s="12" t="s">
        <v>2793</v>
      </c>
      <c r="C552" s="18">
        <v>38520</v>
      </c>
      <c r="D552" s="18">
        <v>27380</v>
      </c>
      <c r="E552" s="18">
        <v>23810</v>
      </c>
      <c r="H552" s="63"/>
      <c r="I552" s="63"/>
    </row>
    <row r="553" spans="1:9" x14ac:dyDescent="0.25">
      <c r="A553" s="12" t="s">
        <v>2790</v>
      </c>
      <c r="B553" s="12" t="s">
        <v>2789</v>
      </c>
      <c r="C553" s="18">
        <v>8100</v>
      </c>
      <c r="D553" s="18">
        <v>5940</v>
      </c>
      <c r="E553" s="18">
        <v>4440</v>
      </c>
      <c r="H553" s="63"/>
      <c r="I553" s="63"/>
    </row>
    <row r="554" spans="1:9" x14ac:dyDescent="0.25">
      <c r="A554" s="12" t="s">
        <v>2786</v>
      </c>
      <c r="B554" s="12" t="s">
        <v>2785</v>
      </c>
      <c r="C554" s="18">
        <v>10380</v>
      </c>
      <c r="D554" s="18">
        <v>7870</v>
      </c>
      <c r="E554" s="18">
        <v>7000</v>
      </c>
      <c r="H554" s="63"/>
      <c r="I554" s="63"/>
    </row>
    <row r="555" spans="1:9" x14ac:dyDescent="0.25">
      <c r="A555" s="12" t="s">
        <v>2782</v>
      </c>
      <c r="B555" s="12" t="s">
        <v>2781</v>
      </c>
      <c r="C555" s="18">
        <v>0</v>
      </c>
      <c r="D555" s="18">
        <v>0</v>
      </c>
      <c r="E555" s="18">
        <v>20</v>
      </c>
      <c r="H555" s="63"/>
      <c r="I555" s="63"/>
    </row>
    <row r="556" spans="1:9" x14ac:dyDescent="0.25">
      <c r="A556" s="12" t="s">
        <v>2778</v>
      </c>
      <c r="B556" s="12" t="s">
        <v>2777</v>
      </c>
      <c r="C556" s="18">
        <v>930</v>
      </c>
      <c r="D556" s="18">
        <v>680</v>
      </c>
      <c r="E556" s="18">
        <v>610</v>
      </c>
      <c r="H556" s="63"/>
      <c r="I556" s="63"/>
    </row>
    <row r="557" spans="1:9" x14ac:dyDescent="0.25">
      <c r="A557" s="12" t="s">
        <v>2774</v>
      </c>
      <c r="B557" s="12" t="s">
        <v>2773</v>
      </c>
      <c r="C557" s="18">
        <v>14460</v>
      </c>
      <c r="D557" s="18">
        <v>11010</v>
      </c>
      <c r="E557" s="18">
        <v>9110</v>
      </c>
      <c r="H557" s="63"/>
      <c r="I557" s="63"/>
    </row>
    <row r="558" spans="1:9" x14ac:dyDescent="0.25">
      <c r="A558" s="12" t="s">
        <v>2770</v>
      </c>
      <c r="B558" s="12" t="s">
        <v>2769</v>
      </c>
      <c r="C558" s="18">
        <v>22430</v>
      </c>
      <c r="D558" s="18">
        <v>14940</v>
      </c>
      <c r="E558" s="18">
        <v>11470</v>
      </c>
      <c r="H558" s="63"/>
      <c r="I558" s="63"/>
    </row>
    <row r="559" spans="1:9" x14ac:dyDescent="0.25">
      <c r="A559" s="12" t="s">
        <v>2766</v>
      </c>
      <c r="B559" s="12" t="s">
        <v>2765</v>
      </c>
      <c r="C559" s="18">
        <v>11760</v>
      </c>
      <c r="D559" s="18">
        <v>9680</v>
      </c>
      <c r="E559" s="18">
        <v>6920</v>
      </c>
      <c r="H559" s="63"/>
      <c r="I559" s="63"/>
    </row>
    <row r="560" spans="1:9" x14ac:dyDescent="0.25">
      <c r="A560" s="12" t="s">
        <v>2762</v>
      </c>
      <c r="B560" s="12" t="s">
        <v>2761</v>
      </c>
      <c r="C560" s="18">
        <v>12420</v>
      </c>
      <c r="D560" s="18">
        <v>10920</v>
      </c>
      <c r="E560" s="18">
        <v>9060</v>
      </c>
      <c r="H560" s="63"/>
      <c r="I560" s="63"/>
    </row>
    <row r="561" spans="1:9" x14ac:dyDescent="0.25">
      <c r="A561" s="12" t="s">
        <v>2758</v>
      </c>
      <c r="B561" s="12" t="s">
        <v>2757</v>
      </c>
      <c r="C561" s="18">
        <v>27480</v>
      </c>
      <c r="D561" s="18">
        <v>19780</v>
      </c>
      <c r="E561" s="18">
        <v>15460</v>
      </c>
      <c r="H561" s="63"/>
      <c r="I561" s="63"/>
    </row>
    <row r="562" spans="1:9" x14ac:dyDescent="0.25">
      <c r="A562" s="12" t="s">
        <v>2754</v>
      </c>
      <c r="B562" s="12" t="s">
        <v>2753</v>
      </c>
      <c r="C562" s="18">
        <v>29510</v>
      </c>
      <c r="D562" s="18">
        <v>20210</v>
      </c>
      <c r="E562" s="18">
        <v>16110</v>
      </c>
      <c r="H562" s="63"/>
      <c r="I562" s="63"/>
    </row>
    <row r="563" spans="1:9" x14ac:dyDescent="0.25">
      <c r="A563" s="12" t="s">
        <v>2750</v>
      </c>
      <c r="B563" s="12" t="s">
        <v>389</v>
      </c>
      <c r="C563" s="18">
        <v>19390</v>
      </c>
      <c r="D563" s="18">
        <v>12790</v>
      </c>
      <c r="E563" s="18">
        <v>10480</v>
      </c>
      <c r="H563" s="63"/>
      <c r="I563" s="63"/>
    </row>
    <row r="564" spans="1:9" x14ac:dyDescent="0.25">
      <c r="A564" s="12" t="s">
        <v>2746</v>
      </c>
      <c r="B564" s="12" t="s">
        <v>2745</v>
      </c>
      <c r="C564" s="18">
        <v>36240</v>
      </c>
      <c r="D564" s="18">
        <v>23680</v>
      </c>
      <c r="E564" s="18">
        <v>18770</v>
      </c>
      <c r="H564" s="63"/>
      <c r="I564" s="63"/>
    </row>
    <row r="565" spans="1:9" x14ac:dyDescent="0.25">
      <c r="A565" s="12" t="s">
        <v>2741</v>
      </c>
      <c r="B565" s="12" t="s">
        <v>2740</v>
      </c>
      <c r="C565" s="18">
        <v>41140</v>
      </c>
      <c r="D565" s="18">
        <v>43690</v>
      </c>
      <c r="E565" s="18">
        <v>20050</v>
      </c>
      <c r="H565" s="63"/>
      <c r="I565" s="63"/>
    </row>
    <row r="566" spans="1:9" x14ac:dyDescent="0.25">
      <c r="A566" s="12" t="s">
        <v>2736</v>
      </c>
      <c r="B566" s="12" t="s">
        <v>2735</v>
      </c>
      <c r="C566" s="18">
        <v>22840</v>
      </c>
      <c r="D566" s="18">
        <v>22700</v>
      </c>
      <c r="E566" s="18">
        <v>10480</v>
      </c>
      <c r="H566" s="63"/>
      <c r="I566" s="63"/>
    </row>
    <row r="567" spans="1:9" x14ac:dyDescent="0.25">
      <c r="A567" s="12" t="s">
        <v>2731</v>
      </c>
      <c r="B567" s="12" t="s">
        <v>2730</v>
      </c>
      <c r="C567" s="18">
        <v>16620</v>
      </c>
      <c r="D567" s="18">
        <v>16950</v>
      </c>
      <c r="E567" s="18">
        <v>16820</v>
      </c>
      <c r="H567" s="63"/>
      <c r="I567" s="63"/>
    </row>
    <row r="568" spans="1:9" x14ac:dyDescent="0.25">
      <c r="A568" s="12" t="s">
        <v>2726</v>
      </c>
      <c r="B568" s="12" t="s">
        <v>2725</v>
      </c>
      <c r="C568" s="18">
        <v>14380</v>
      </c>
      <c r="D568" s="18">
        <v>14570</v>
      </c>
      <c r="E568" s="18">
        <v>15750</v>
      </c>
      <c r="H568" s="63"/>
      <c r="I568" s="63"/>
    </row>
    <row r="569" spans="1:9" x14ac:dyDescent="0.25">
      <c r="A569" s="12" t="s">
        <v>2722</v>
      </c>
      <c r="B569" s="12" t="s">
        <v>2721</v>
      </c>
      <c r="C569" s="18">
        <v>9490</v>
      </c>
      <c r="D569" s="18">
        <v>9730</v>
      </c>
      <c r="E569" s="18">
        <v>9640</v>
      </c>
      <c r="H569" s="63"/>
      <c r="I569" s="63"/>
    </row>
    <row r="570" spans="1:9" x14ac:dyDescent="0.25">
      <c r="A570" s="12" t="s">
        <v>2718</v>
      </c>
      <c r="B570" s="12" t="s">
        <v>2717</v>
      </c>
      <c r="C570" s="18">
        <v>19390</v>
      </c>
      <c r="D570" s="18">
        <v>20140</v>
      </c>
      <c r="E570" s="18">
        <v>25970</v>
      </c>
      <c r="H570" s="63"/>
      <c r="I570" s="63"/>
    </row>
    <row r="571" spans="1:9" x14ac:dyDescent="0.25">
      <c r="A571" s="12" t="s">
        <v>2713</v>
      </c>
      <c r="B571" s="12" t="s">
        <v>2712</v>
      </c>
      <c r="C571" s="18">
        <v>55000</v>
      </c>
      <c r="D571" s="18">
        <v>53530</v>
      </c>
      <c r="E571" s="18">
        <v>50310</v>
      </c>
      <c r="H571" s="63"/>
      <c r="I571" s="63"/>
    </row>
    <row r="572" spans="1:9" x14ac:dyDescent="0.25">
      <c r="H572" s="63"/>
      <c r="I572" s="63"/>
    </row>
    <row r="573" spans="1:9" x14ac:dyDescent="0.25">
      <c r="H573" s="63"/>
      <c r="I573" s="63"/>
    </row>
    <row r="574" spans="1:9" x14ac:dyDescent="0.25">
      <c r="H574" s="63"/>
      <c r="I574" s="63"/>
    </row>
    <row r="575" spans="1:9" x14ac:dyDescent="0.25">
      <c r="H575" s="63"/>
      <c r="I575" s="63"/>
    </row>
    <row r="576" spans="1:9" x14ac:dyDescent="0.25">
      <c r="H576" s="63"/>
      <c r="I576" s="63"/>
    </row>
    <row r="577" spans="8:9" x14ac:dyDescent="0.25">
      <c r="H577" s="63"/>
      <c r="I577" s="63"/>
    </row>
    <row r="578" spans="8:9" x14ac:dyDescent="0.25">
      <c r="H578" s="63"/>
      <c r="I578" s="63"/>
    </row>
    <row r="579" spans="8:9" x14ac:dyDescent="0.25">
      <c r="H579" s="63"/>
      <c r="I579" s="63"/>
    </row>
    <row r="580" spans="8:9" x14ac:dyDescent="0.25">
      <c r="H580" s="63"/>
      <c r="I580" s="63"/>
    </row>
    <row r="581" spans="8:9" x14ac:dyDescent="0.25">
      <c r="H581" s="63"/>
      <c r="I581" s="63"/>
    </row>
    <row r="582" spans="8:9" x14ac:dyDescent="0.25">
      <c r="H582" s="63"/>
      <c r="I582" s="63"/>
    </row>
    <row r="583" spans="8:9" x14ac:dyDescent="0.25">
      <c r="H583" s="63"/>
      <c r="I583" s="63"/>
    </row>
    <row r="584" spans="8:9" x14ac:dyDescent="0.25">
      <c r="H584" s="63"/>
      <c r="I584" s="63"/>
    </row>
    <row r="585" spans="8:9" x14ac:dyDescent="0.25">
      <c r="H585" s="63"/>
      <c r="I585" s="63"/>
    </row>
    <row r="586" spans="8:9" x14ac:dyDescent="0.25">
      <c r="H586" s="63"/>
      <c r="I586" s="63"/>
    </row>
    <row r="587" spans="8:9" x14ac:dyDescent="0.25">
      <c r="H587" s="63"/>
      <c r="I587" s="63"/>
    </row>
    <row r="588" spans="8:9" x14ac:dyDescent="0.25">
      <c r="H588" s="63"/>
      <c r="I588" s="63"/>
    </row>
    <row r="589" spans="8:9" x14ac:dyDescent="0.25">
      <c r="H589" s="63"/>
      <c r="I589" s="63"/>
    </row>
    <row r="590" spans="8:9" x14ac:dyDescent="0.25">
      <c r="H590" s="63"/>
      <c r="I590" s="63"/>
    </row>
    <row r="591" spans="8:9" x14ac:dyDescent="0.25">
      <c r="H591" s="63"/>
      <c r="I591" s="63"/>
    </row>
    <row r="592" spans="8:9" x14ac:dyDescent="0.25">
      <c r="H592" s="63"/>
      <c r="I592" s="63"/>
    </row>
    <row r="593" spans="8:9" x14ac:dyDescent="0.25">
      <c r="H593" s="63"/>
      <c r="I593" s="63"/>
    </row>
    <row r="594" spans="8:9" x14ac:dyDescent="0.25">
      <c r="H594" s="63"/>
      <c r="I594" s="63"/>
    </row>
    <row r="595" spans="8:9" x14ac:dyDescent="0.25">
      <c r="H595" s="63"/>
      <c r="I595" s="63"/>
    </row>
    <row r="596" spans="8:9" x14ac:dyDescent="0.25">
      <c r="H596" s="63"/>
      <c r="I596" s="63"/>
    </row>
    <row r="597" spans="8:9" x14ac:dyDescent="0.25">
      <c r="H597" s="63"/>
      <c r="I597" s="63"/>
    </row>
    <row r="598" spans="8:9" x14ac:dyDescent="0.25">
      <c r="H598" s="63"/>
      <c r="I598" s="63"/>
    </row>
    <row r="599" spans="8:9" x14ac:dyDescent="0.25">
      <c r="H599" s="63"/>
      <c r="I599" s="63"/>
    </row>
    <row r="600" spans="8:9" x14ac:dyDescent="0.25">
      <c r="H600" s="63"/>
      <c r="I600" s="63"/>
    </row>
    <row r="601" spans="8:9" x14ac:dyDescent="0.25">
      <c r="H601" s="63"/>
      <c r="I601" s="63"/>
    </row>
    <row r="602" spans="8:9" x14ac:dyDescent="0.25">
      <c r="H602" s="63"/>
      <c r="I602" s="63"/>
    </row>
    <row r="603" spans="8:9" x14ac:dyDescent="0.25">
      <c r="H603" s="63"/>
      <c r="I603" s="63"/>
    </row>
    <row r="604" spans="8:9" x14ac:dyDescent="0.25">
      <c r="H604" s="63"/>
      <c r="I604" s="63"/>
    </row>
    <row r="605" spans="8:9" x14ac:dyDescent="0.25">
      <c r="H605" s="63"/>
      <c r="I605" s="63"/>
    </row>
    <row r="606" spans="8:9" x14ac:dyDescent="0.25">
      <c r="H606" s="63"/>
      <c r="I606" s="63"/>
    </row>
    <row r="607" spans="8:9" x14ac:dyDescent="0.25">
      <c r="H607" s="63"/>
      <c r="I607" s="63"/>
    </row>
    <row r="608" spans="8:9" x14ac:dyDescent="0.25">
      <c r="H608" s="63"/>
      <c r="I608" s="63"/>
    </row>
    <row r="609" spans="8:9" x14ac:dyDescent="0.25">
      <c r="H609" s="63"/>
      <c r="I609" s="63"/>
    </row>
    <row r="610" spans="8:9" x14ac:dyDescent="0.25">
      <c r="H610" s="63"/>
      <c r="I610" s="63"/>
    </row>
    <row r="611" spans="8:9" x14ac:dyDescent="0.25">
      <c r="H611" s="63"/>
      <c r="I611" s="63"/>
    </row>
    <row r="612" spans="8:9" x14ac:dyDescent="0.25">
      <c r="H612" s="63"/>
      <c r="I612" s="63"/>
    </row>
    <row r="613" spans="8:9" x14ac:dyDescent="0.25">
      <c r="H613" s="63"/>
      <c r="I613" s="63"/>
    </row>
    <row r="614" spans="8:9" x14ac:dyDescent="0.25">
      <c r="H614" s="63"/>
      <c r="I614" s="63"/>
    </row>
    <row r="615" spans="8:9" x14ac:dyDescent="0.25">
      <c r="H615" s="63"/>
      <c r="I615" s="63"/>
    </row>
    <row r="616" spans="8:9" x14ac:dyDescent="0.25">
      <c r="H616" s="63"/>
      <c r="I616" s="63"/>
    </row>
    <row r="617" spans="8:9" x14ac:dyDescent="0.25">
      <c r="H617" s="63"/>
      <c r="I617" s="63"/>
    </row>
    <row r="618" spans="8:9" x14ac:dyDescent="0.25">
      <c r="H618" s="63"/>
      <c r="I618" s="63"/>
    </row>
    <row r="619" spans="8:9" x14ac:dyDescent="0.25">
      <c r="H619" s="63"/>
      <c r="I619" s="63"/>
    </row>
    <row r="620" spans="8:9" x14ac:dyDescent="0.25">
      <c r="H620" s="63"/>
      <c r="I620" s="63"/>
    </row>
    <row r="621" spans="8:9" x14ac:dyDescent="0.25">
      <c r="H621" s="63"/>
      <c r="I621" s="63"/>
    </row>
    <row r="622" spans="8:9" x14ac:dyDescent="0.25">
      <c r="H622" s="63"/>
      <c r="I622" s="63"/>
    </row>
    <row r="623" spans="8:9" x14ac:dyDescent="0.25">
      <c r="H623" s="63"/>
      <c r="I623" s="63"/>
    </row>
    <row r="624" spans="8:9" x14ac:dyDescent="0.25">
      <c r="H624" s="63"/>
      <c r="I624" s="63"/>
    </row>
    <row r="625" spans="8:9" x14ac:dyDescent="0.25">
      <c r="H625" s="63"/>
      <c r="I625" s="63"/>
    </row>
    <row r="626" spans="8:9" x14ac:dyDescent="0.25">
      <c r="H626" s="63"/>
      <c r="I626" s="63"/>
    </row>
    <row r="627" spans="8:9" x14ac:dyDescent="0.25">
      <c r="H627" s="63"/>
      <c r="I627" s="63"/>
    </row>
    <row r="628" spans="8:9" x14ac:dyDescent="0.25">
      <c r="H628" s="63"/>
      <c r="I628" s="63"/>
    </row>
    <row r="629" spans="8:9" x14ac:dyDescent="0.25">
      <c r="H629" s="63"/>
      <c r="I629" s="63"/>
    </row>
    <row r="630" spans="8:9" x14ac:dyDescent="0.25">
      <c r="H630" s="63"/>
      <c r="I630" s="63"/>
    </row>
    <row r="631" spans="8:9" x14ac:dyDescent="0.25">
      <c r="H631" s="63"/>
      <c r="I631" s="63"/>
    </row>
    <row r="632" spans="8:9" x14ac:dyDescent="0.25">
      <c r="H632" s="63"/>
      <c r="I632" s="63"/>
    </row>
    <row r="633" spans="8:9" x14ac:dyDescent="0.25">
      <c r="H633" s="63"/>
      <c r="I633" s="63"/>
    </row>
    <row r="634" spans="8:9" x14ac:dyDescent="0.25">
      <c r="H634" s="63"/>
      <c r="I634" s="63"/>
    </row>
    <row r="635" spans="8:9" x14ac:dyDescent="0.25">
      <c r="H635" s="63"/>
      <c r="I635" s="63"/>
    </row>
    <row r="636" spans="8:9" x14ac:dyDescent="0.25">
      <c r="H636" s="63"/>
      <c r="I636" s="63"/>
    </row>
    <row r="637" spans="8:9" x14ac:dyDescent="0.25">
      <c r="H637" s="63"/>
      <c r="I637" s="63"/>
    </row>
    <row r="638" spans="8:9" x14ac:dyDescent="0.25">
      <c r="H638" s="63"/>
      <c r="I638" s="63"/>
    </row>
    <row r="639" spans="8:9" x14ac:dyDescent="0.25">
      <c r="H639" s="63"/>
      <c r="I639" s="63"/>
    </row>
    <row r="640" spans="8:9" x14ac:dyDescent="0.25">
      <c r="H640" s="63"/>
      <c r="I640" s="63"/>
    </row>
    <row r="641" spans="8:9" x14ac:dyDescent="0.25">
      <c r="H641" s="63"/>
      <c r="I641" s="63"/>
    </row>
    <row r="642" spans="8:9" x14ac:dyDescent="0.25">
      <c r="H642" s="63"/>
      <c r="I642" s="63"/>
    </row>
    <row r="643" spans="8:9" x14ac:dyDescent="0.25">
      <c r="H643" s="63"/>
      <c r="I643" s="63"/>
    </row>
    <row r="644" spans="8:9" x14ac:dyDescent="0.25">
      <c r="H644" s="63"/>
      <c r="I644" s="63"/>
    </row>
    <row r="645" spans="8:9" x14ac:dyDescent="0.25">
      <c r="H645" s="63"/>
      <c r="I645" s="63"/>
    </row>
    <row r="646" spans="8:9" x14ac:dyDescent="0.25">
      <c r="H646" s="63"/>
      <c r="I646" s="63"/>
    </row>
    <row r="647" spans="8:9" x14ac:dyDescent="0.25">
      <c r="H647" s="63"/>
      <c r="I647" s="63"/>
    </row>
    <row r="648" spans="8:9" x14ac:dyDescent="0.25">
      <c r="H648" s="63"/>
      <c r="I648" s="63"/>
    </row>
    <row r="649" spans="8:9" x14ac:dyDescent="0.25">
      <c r="H649" s="63"/>
      <c r="I649" s="63"/>
    </row>
    <row r="650" spans="8:9" x14ac:dyDescent="0.25">
      <c r="H650" s="63"/>
      <c r="I650" s="63"/>
    </row>
    <row r="651" spans="8:9" x14ac:dyDescent="0.25">
      <c r="H651" s="63"/>
      <c r="I651" s="63"/>
    </row>
    <row r="652" spans="8:9" x14ac:dyDescent="0.25">
      <c r="H652" s="63"/>
      <c r="I652" s="63"/>
    </row>
    <row r="653" spans="8:9" x14ac:dyDescent="0.25">
      <c r="H653" s="63"/>
      <c r="I653" s="63"/>
    </row>
    <row r="654" spans="8:9" x14ac:dyDescent="0.25">
      <c r="H654" s="63"/>
      <c r="I654" s="63"/>
    </row>
    <row r="655" spans="8:9" x14ac:dyDescent="0.25">
      <c r="H655" s="63"/>
      <c r="I655" s="63"/>
    </row>
    <row r="656" spans="8:9" x14ac:dyDescent="0.25">
      <c r="H656" s="63"/>
      <c r="I656" s="63"/>
    </row>
    <row r="657" spans="8:9" x14ac:dyDescent="0.25">
      <c r="H657" s="63"/>
      <c r="I657" s="63"/>
    </row>
    <row r="658" spans="8:9" x14ac:dyDescent="0.25">
      <c r="H658" s="63"/>
      <c r="I658" s="63"/>
    </row>
    <row r="659" spans="8:9" x14ac:dyDescent="0.25">
      <c r="H659" s="63"/>
      <c r="I659" s="63"/>
    </row>
    <row r="660" spans="8:9" x14ac:dyDescent="0.25">
      <c r="H660" s="63"/>
      <c r="I660" s="63"/>
    </row>
    <row r="661" spans="8:9" x14ac:dyDescent="0.25">
      <c r="H661" s="63"/>
      <c r="I661" s="63"/>
    </row>
    <row r="662" spans="8:9" x14ac:dyDescent="0.25">
      <c r="H662" s="63"/>
      <c r="I662" s="63"/>
    </row>
    <row r="663" spans="8:9" x14ac:dyDescent="0.25">
      <c r="H663" s="63"/>
      <c r="I663" s="63"/>
    </row>
    <row r="664" spans="8:9" x14ac:dyDescent="0.25">
      <c r="H664" s="63"/>
      <c r="I664" s="63"/>
    </row>
    <row r="665" spans="8:9" x14ac:dyDescent="0.25">
      <c r="H665" s="63"/>
      <c r="I665" s="63"/>
    </row>
    <row r="666" spans="8:9" x14ac:dyDescent="0.25">
      <c r="H666" s="63"/>
      <c r="I666" s="63"/>
    </row>
    <row r="667" spans="8:9" x14ac:dyDescent="0.25">
      <c r="H667" s="63"/>
      <c r="I667" s="63"/>
    </row>
    <row r="668" spans="8:9" x14ac:dyDescent="0.25">
      <c r="H668" s="63"/>
      <c r="I668" s="63"/>
    </row>
    <row r="669" spans="8:9" x14ac:dyDescent="0.25">
      <c r="H669" s="63"/>
      <c r="I669" s="63"/>
    </row>
    <row r="670" spans="8:9" x14ac:dyDescent="0.25">
      <c r="H670" s="63"/>
      <c r="I670" s="63"/>
    </row>
    <row r="671" spans="8:9" x14ac:dyDescent="0.25">
      <c r="H671" s="63"/>
      <c r="I671" s="63"/>
    </row>
    <row r="672" spans="8:9" x14ac:dyDescent="0.25">
      <c r="H672" s="63"/>
      <c r="I672" s="63"/>
    </row>
    <row r="673" spans="8:9" x14ac:dyDescent="0.25">
      <c r="H673" s="63"/>
      <c r="I673" s="63"/>
    </row>
    <row r="674" spans="8:9" x14ac:dyDescent="0.25">
      <c r="H674" s="63"/>
      <c r="I674" s="63"/>
    </row>
    <row r="675" spans="8:9" x14ac:dyDescent="0.25">
      <c r="H675" s="63"/>
      <c r="I675" s="63"/>
    </row>
    <row r="676" spans="8:9" x14ac:dyDescent="0.25">
      <c r="H676" s="63"/>
      <c r="I676" s="63"/>
    </row>
    <row r="677" spans="8:9" x14ac:dyDescent="0.25">
      <c r="H677" s="63"/>
      <c r="I677" s="63"/>
    </row>
    <row r="678" spans="8:9" x14ac:dyDescent="0.25">
      <c r="H678" s="63"/>
      <c r="I678" s="63"/>
    </row>
    <row r="679" spans="8:9" x14ac:dyDescent="0.25">
      <c r="H679" s="63"/>
      <c r="I679" s="63"/>
    </row>
    <row r="680" spans="8:9" x14ac:dyDescent="0.25">
      <c r="H680" s="63"/>
      <c r="I680" s="63"/>
    </row>
    <row r="681" spans="8:9" x14ac:dyDescent="0.25">
      <c r="H681" s="63"/>
      <c r="I681" s="63"/>
    </row>
    <row r="682" spans="8:9" x14ac:dyDescent="0.25">
      <c r="H682" s="63"/>
      <c r="I682" s="63"/>
    </row>
    <row r="683" spans="8:9" x14ac:dyDescent="0.25">
      <c r="H683" s="63"/>
      <c r="I683" s="63"/>
    </row>
    <row r="684" spans="8:9" x14ac:dyDescent="0.25">
      <c r="H684" s="63"/>
      <c r="I684" s="63"/>
    </row>
    <row r="685" spans="8:9" x14ac:dyDescent="0.25">
      <c r="H685" s="63"/>
      <c r="I685" s="63"/>
    </row>
    <row r="686" spans="8:9" x14ac:dyDescent="0.25">
      <c r="H686" s="63"/>
      <c r="I686" s="63"/>
    </row>
    <row r="687" spans="8:9" x14ac:dyDescent="0.25">
      <c r="H687" s="63"/>
      <c r="I687" s="63"/>
    </row>
    <row r="688" spans="8:9" x14ac:dyDescent="0.25">
      <c r="H688" s="63"/>
      <c r="I688" s="63"/>
    </row>
    <row r="689" spans="8:9" x14ac:dyDescent="0.25">
      <c r="H689" s="63"/>
      <c r="I689" s="63"/>
    </row>
    <row r="690" spans="8:9" x14ac:dyDescent="0.25">
      <c r="H690" s="63"/>
      <c r="I690" s="63"/>
    </row>
    <row r="691" spans="8:9" x14ac:dyDescent="0.25">
      <c r="H691" s="63"/>
      <c r="I691" s="63"/>
    </row>
    <row r="692" spans="8:9" x14ac:dyDescent="0.25">
      <c r="H692" s="63"/>
      <c r="I692" s="63"/>
    </row>
    <row r="693" spans="8:9" x14ac:dyDescent="0.25">
      <c r="H693" s="63"/>
      <c r="I693" s="63"/>
    </row>
    <row r="694" spans="8:9" x14ac:dyDescent="0.25">
      <c r="H694" s="63"/>
      <c r="I694" s="63"/>
    </row>
    <row r="695" spans="8:9" x14ac:dyDescent="0.25">
      <c r="H695" s="63"/>
      <c r="I695" s="63"/>
    </row>
    <row r="696" spans="8:9" x14ac:dyDescent="0.25">
      <c r="H696" s="63"/>
      <c r="I696" s="63"/>
    </row>
    <row r="697" spans="8:9" x14ac:dyDescent="0.25">
      <c r="H697" s="63"/>
      <c r="I697" s="63"/>
    </row>
    <row r="698" spans="8:9" x14ac:dyDescent="0.25">
      <c r="H698" s="63"/>
      <c r="I698" s="63"/>
    </row>
    <row r="699" spans="8:9" x14ac:dyDescent="0.25">
      <c r="H699" s="63"/>
      <c r="I699" s="63"/>
    </row>
    <row r="700" spans="8:9" x14ac:dyDescent="0.25">
      <c r="H700" s="63"/>
      <c r="I700" s="63"/>
    </row>
    <row r="701" spans="8:9" x14ac:dyDescent="0.25">
      <c r="H701" s="63"/>
      <c r="I701" s="63"/>
    </row>
    <row r="702" spans="8:9" x14ac:dyDescent="0.25">
      <c r="H702" s="63"/>
      <c r="I702" s="63"/>
    </row>
    <row r="703" spans="8:9" x14ac:dyDescent="0.25">
      <c r="H703" s="63"/>
      <c r="I703" s="63"/>
    </row>
    <row r="704" spans="8:9" x14ac:dyDescent="0.25">
      <c r="H704" s="63"/>
      <c r="I704" s="63"/>
    </row>
    <row r="705" spans="8:9" x14ac:dyDescent="0.25">
      <c r="H705" s="63"/>
      <c r="I705" s="63"/>
    </row>
    <row r="706" spans="8:9" x14ac:dyDescent="0.25">
      <c r="H706" s="63"/>
      <c r="I706" s="63"/>
    </row>
    <row r="707" spans="8:9" x14ac:dyDescent="0.25">
      <c r="H707" s="63"/>
      <c r="I707" s="63"/>
    </row>
    <row r="708" spans="8:9" x14ac:dyDescent="0.25">
      <c r="H708" s="63"/>
      <c r="I708" s="63"/>
    </row>
    <row r="709" spans="8:9" x14ac:dyDescent="0.25">
      <c r="H709" s="63"/>
      <c r="I709" s="63"/>
    </row>
    <row r="710" spans="8:9" x14ac:dyDescent="0.25">
      <c r="H710" s="63"/>
      <c r="I710" s="63"/>
    </row>
    <row r="711" spans="8:9" x14ac:dyDescent="0.25">
      <c r="H711" s="63"/>
      <c r="I711" s="63"/>
    </row>
    <row r="712" spans="8:9" x14ac:dyDescent="0.25">
      <c r="H712" s="63"/>
      <c r="I712" s="63"/>
    </row>
    <row r="713" spans="8:9" x14ac:dyDescent="0.25">
      <c r="H713" s="63"/>
      <c r="I713" s="63"/>
    </row>
    <row r="714" spans="8:9" x14ac:dyDescent="0.25">
      <c r="H714" s="63"/>
      <c r="I714" s="63"/>
    </row>
    <row r="715" spans="8:9" x14ac:dyDescent="0.25">
      <c r="H715" s="63"/>
      <c r="I715" s="63"/>
    </row>
    <row r="716" spans="8:9" x14ac:dyDescent="0.25">
      <c r="H716" s="63"/>
      <c r="I716" s="63"/>
    </row>
    <row r="717" spans="8:9" x14ac:dyDescent="0.25">
      <c r="H717" s="63"/>
      <c r="I717" s="63"/>
    </row>
    <row r="718" spans="8:9" x14ac:dyDescent="0.25">
      <c r="H718" s="63"/>
      <c r="I718" s="63"/>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121"/>
  <sheetViews>
    <sheetView topLeftCell="A67" workbookViewId="0">
      <selection activeCell="G79" sqref="G79"/>
    </sheetView>
  </sheetViews>
  <sheetFormatPr defaultColWidth="9.140625" defaultRowHeight="15" x14ac:dyDescent="0.25"/>
  <cols>
    <col min="1" max="6" width="9.140625" style="9"/>
    <col min="7" max="7" width="26.85546875" style="9" customWidth="1"/>
    <col min="8" max="16384" width="9.140625" style="9"/>
  </cols>
  <sheetData>
    <row r="1" spans="1:12" ht="18.75" x14ac:dyDescent="0.3">
      <c r="A1" s="73" t="s">
        <v>263</v>
      </c>
      <c r="B1" s="73" t="s">
        <v>264</v>
      </c>
    </row>
    <row r="2" spans="1:12" x14ac:dyDescent="0.25">
      <c r="A2" s="814" t="s">
        <v>4246</v>
      </c>
      <c r="B2" s="814"/>
      <c r="C2" s="113" t="s">
        <v>4057</v>
      </c>
    </row>
    <row r="3" spans="1:12" x14ac:dyDescent="0.25">
      <c r="A3" s="814"/>
      <c r="B3" s="814"/>
      <c r="C3" s="113" t="s">
        <v>4058</v>
      </c>
    </row>
    <row r="4" spans="1:12" x14ac:dyDescent="0.25">
      <c r="A4" s="814"/>
      <c r="B4" s="814"/>
      <c r="C4" s="113" t="s">
        <v>4059</v>
      </c>
    </row>
    <row r="6" spans="1:12" x14ac:dyDescent="0.25">
      <c r="A6" s="254" t="s">
        <v>209</v>
      </c>
      <c r="B6" s="254"/>
      <c r="C6" s="254"/>
      <c r="D6" s="254"/>
      <c r="E6" s="254"/>
    </row>
    <row r="7" spans="1:12" x14ac:dyDescent="0.25">
      <c r="A7" s="254" t="s">
        <v>208</v>
      </c>
      <c r="B7" s="254"/>
      <c r="C7" s="254"/>
      <c r="D7" s="254"/>
      <c r="E7" s="254"/>
    </row>
    <row r="10" spans="1:12" x14ac:dyDescent="0.25">
      <c r="A10" s="27" t="s">
        <v>200</v>
      </c>
      <c r="B10" s="27"/>
      <c r="H10" s="27" t="s">
        <v>101</v>
      </c>
      <c r="I10" s="27"/>
    </row>
    <row r="11" spans="1:12" x14ac:dyDescent="0.25">
      <c r="C11" s="778" t="s">
        <v>4247</v>
      </c>
      <c r="D11" s="779"/>
      <c r="E11" s="780"/>
      <c r="J11" s="340" t="s">
        <v>86</v>
      </c>
      <c r="K11" s="341"/>
      <c r="L11" s="342"/>
    </row>
    <row r="12" spans="1:12" x14ac:dyDescent="0.25">
      <c r="A12" s="13" t="s">
        <v>78</v>
      </c>
      <c r="C12" s="12" t="s">
        <v>82</v>
      </c>
      <c r="D12" s="12" t="s">
        <v>83</v>
      </c>
      <c r="E12" s="12" t="s">
        <v>84</v>
      </c>
      <c r="H12" s="13" t="s">
        <v>78</v>
      </c>
      <c r="J12" s="12" t="s">
        <v>82</v>
      </c>
      <c r="K12" s="12" t="s">
        <v>83</v>
      </c>
      <c r="L12" s="12" t="s">
        <v>84</v>
      </c>
    </row>
    <row r="13" spans="1:12" x14ac:dyDescent="0.25">
      <c r="A13" s="12" t="s">
        <v>6</v>
      </c>
      <c r="B13" s="12" t="s">
        <v>7</v>
      </c>
      <c r="C13" s="19">
        <f>SUM('3.1 oil &amp; gas'!C13,'3.1 oil &amp; gas'!C69,'3.1 oil &amp; gas'!C124)</f>
        <v>0</v>
      </c>
      <c r="D13" s="19">
        <f>SUM('3.1 oil &amp; gas'!D13,'3.1 oil &amp; gas'!D69,'3.1 oil &amp; gas'!D124)</f>
        <v>0</v>
      </c>
      <c r="E13" s="19">
        <f>SUM('3.1 oil &amp; gas'!E13,'3.1 oil &amp; gas'!E69,'3.1 oil &amp; gas'!E124)</f>
        <v>0</v>
      </c>
      <c r="H13" s="12" t="s">
        <v>6</v>
      </c>
      <c r="I13" s="12" t="s">
        <v>7</v>
      </c>
      <c r="J13" s="19">
        <f>SUM('3.1 oil &amp; gas'!I13,'3.1 oil &amp; gas'!I69,'3.1 oil &amp; gas'!I124)</f>
        <v>0</v>
      </c>
      <c r="K13" s="19">
        <f>SUM('3.1 oil &amp; gas'!J13,'3.1 oil &amp; gas'!J69,'3.1 oil &amp; gas'!J124)</f>
        <v>0</v>
      </c>
      <c r="L13" s="19">
        <f>SUM('3.1 oil &amp; gas'!K13,'3.1 oil &amp; gas'!K69,'3.1 oil &amp; gas'!K124)</f>
        <v>0</v>
      </c>
    </row>
    <row r="14" spans="1:12" x14ac:dyDescent="0.25">
      <c r="A14" s="12" t="s">
        <v>8</v>
      </c>
      <c r="B14" s="12" t="s">
        <v>136</v>
      </c>
      <c r="C14" s="19">
        <f>SUM('3.1 oil &amp; gas'!C14,'3.1 oil &amp; gas'!C70,'3.1 oil &amp; gas'!C125)</f>
        <v>0</v>
      </c>
      <c r="D14" s="19">
        <f>SUM('3.1 oil &amp; gas'!D14,'3.1 oil &amp; gas'!D70,'3.1 oil &amp; gas'!D125)</f>
        <v>0</v>
      </c>
      <c r="E14" s="19">
        <f>SUM('3.1 oil &amp; gas'!E14,'3.1 oil &amp; gas'!E70,'3.1 oil &amp; gas'!E125)</f>
        <v>1168</v>
      </c>
      <c r="H14" s="12" t="s">
        <v>8</v>
      </c>
      <c r="I14" s="12" t="s">
        <v>136</v>
      </c>
      <c r="J14" s="19">
        <f>SUM('3.1 oil &amp; gas'!I14,'3.1 oil &amp; gas'!I70,'3.1 oil &amp; gas'!I125)</f>
        <v>0</v>
      </c>
      <c r="K14" s="19">
        <f>SUM('3.1 oil &amp; gas'!J14,'3.1 oil &amp; gas'!J70,'3.1 oil &amp; gas'!J125)</f>
        <v>0</v>
      </c>
      <c r="L14" s="19">
        <f>SUM('3.1 oil &amp; gas'!K14,'3.1 oil &amp; gas'!K70,'3.1 oil &amp; gas'!K125)</f>
        <v>3754</v>
      </c>
    </row>
    <row r="15" spans="1:12" x14ac:dyDescent="0.25">
      <c r="A15" s="12" t="s">
        <v>56</v>
      </c>
      <c r="B15" s="12" t="s">
        <v>57</v>
      </c>
      <c r="C15" s="19">
        <f>SUM('3.1 oil &amp; gas'!C15,'3.1 oil &amp; gas'!C71,'3.1 oil &amp; gas'!C126)</f>
        <v>0</v>
      </c>
      <c r="D15" s="19">
        <f>SUM('3.1 oil &amp; gas'!D15,'3.1 oil &amp; gas'!D71,'3.1 oil &amp; gas'!D126)</f>
        <v>0</v>
      </c>
      <c r="E15" s="19">
        <f>SUM('3.1 oil &amp; gas'!E15,'3.1 oil &amp; gas'!E71,'3.1 oil &amp; gas'!E126)</f>
        <v>0</v>
      </c>
      <c r="H15" s="12" t="s">
        <v>56</v>
      </c>
      <c r="I15" s="12" t="s">
        <v>57</v>
      </c>
      <c r="J15" s="19">
        <f>SUM('3.1 oil &amp; gas'!I15,'3.1 oil &amp; gas'!I71,'3.1 oil &amp; gas'!I126)</f>
        <v>5345</v>
      </c>
      <c r="K15" s="19">
        <f>SUM('3.1 oil &amp; gas'!J15,'3.1 oil &amp; gas'!J71,'3.1 oil &amp; gas'!J126)</f>
        <v>5907</v>
      </c>
      <c r="L15" s="19">
        <f>SUM('3.1 oil &amp; gas'!K15,'3.1 oil &amp; gas'!K71,'3.1 oil &amp; gas'!K126)</f>
        <v>5835</v>
      </c>
    </row>
    <row r="16" spans="1:12" x14ac:dyDescent="0.25">
      <c r="A16" s="12" t="s">
        <v>58</v>
      </c>
      <c r="B16" s="12" t="s">
        <v>59</v>
      </c>
      <c r="C16" s="19">
        <f>SUM('3.1 oil &amp; gas'!C16,'3.1 oil &amp; gas'!C72,'3.1 oil &amp; gas'!C127)</f>
        <v>77169.3</v>
      </c>
      <c r="D16" s="19">
        <f>SUM('3.1 oil &amp; gas'!D16,'3.1 oil &amp; gas'!D72,'3.1 oil &amp; gas'!D127)</f>
        <v>4311.6000000000004</v>
      </c>
      <c r="E16" s="19">
        <f>SUM('3.1 oil &amp; gas'!E16,'3.1 oil &amp; gas'!E72,'3.1 oil &amp; gas'!E127)</f>
        <v>4184.2</v>
      </c>
      <c r="H16" s="12" t="s">
        <v>58</v>
      </c>
      <c r="I16" s="12" t="s">
        <v>59</v>
      </c>
      <c r="J16" s="19">
        <f>SUM('3.1 oil &amp; gas'!I16,'3.1 oil &amp; gas'!I72,'3.1 oil &amp; gas'!I127)</f>
        <v>39826</v>
      </c>
      <c r="K16" s="19">
        <f>SUM('3.1 oil &amp; gas'!J16,'3.1 oil &amp; gas'!J72,'3.1 oil &amp; gas'!J127)</f>
        <v>47985</v>
      </c>
      <c r="L16" s="19">
        <f>SUM('3.1 oil &amp; gas'!K16,'3.1 oil &amp; gas'!K72,'3.1 oil &amp; gas'!K127)</f>
        <v>49542</v>
      </c>
    </row>
    <row r="18" spans="1:12" x14ac:dyDescent="0.25">
      <c r="C18" s="778" t="s">
        <v>4247</v>
      </c>
      <c r="D18" s="779"/>
      <c r="E18" s="780"/>
      <c r="J18" s="340" t="s">
        <v>86</v>
      </c>
      <c r="K18" s="341"/>
      <c r="L18" s="342"/>
    </row>
    <row r="19" spans="1:12" x14ac:dyDescent="0.25">
      <c r="A19" s="14" t="s">
        <v>79</v>
      </c>
      <c r="C19" s="12" t="s">
        <v>82</v>
      </c>
      <c r="D19" s="12" t="s">
        <v>83</v>
      </c>
      <c r="E19" s="12" t="s">
        <v>84</v>
      </c>
      <c r="H19" s="14" t="s">
        <v>79</v>
      </c>
      <c r="J19" s="12" t="s">
        <v>82</v>
      </c>
      <c r="K19" s="12" t="s">
        <v>83</v>
      </c>
      <c r="L19" s="12" t="s">
        <v>84</v>
      </c>
    </row>
    <row r="20" spans="1:12" x14ac:dyDescent="0.25">
      <c r="A20" s="12" t="s">
        <v>10</v>
      </c>
      <c r="B20" s="12" t="s">
        <v>11</v>
      </c>
      <c r="C20" s="19">
        <f>SUM('3.1 oil &amp; gas'!C20,'3.1 oil &amp; gas'!C76,'3.1 oil &amp; gas'!C131)</f>
        <v>32.299999999999997</v>
      </c>
      <c r="D20" s="19">
        <f>SUM('3.1 oil &amp; gas'!D20,'3.1 oil &amp; gas'!D76,'3.1 oil &amp; gas'!D131)</f>
        <v>0</v>
      </c>
      <c r="E20" s="19">
        <f>SUM('3.1 oil &amp; gas'!E20,'3.1 oil &amp; gas'!E76,'3.1 oil &amp; gas'!E131)</f>
        <v>0</v>
      </c>
      <c r="H20" s="12" t="s">
        <v>10</v>
      </c>
      <c r="I20" s="12" t="s">
        <v>11</v>
      </c>
      <c r="J20" s="19">
        <f>SUM('3.1 oil &amp; gas'!I20,'3.1 oil &amp; gas'!I76,'3.1 oil &amp; gas'!I131)</f>
        <v>224</v>
      </c>
      <c r="K20" s="19">
        <f>SUM('3.1 oil &amp; gas'!J20,'3.1 oil &amp; gas'!J76,'3.1 oil &amp; gas'!J131)</f>
        <v>0</v>
      </c>
      <c r="L20" s="19">
        <f>SUM('3.1 oil &amp; gas'!K20,'3.1 oil &amp; gas'!K76,'3.1 oil &amp; gas'!K131)</f>
        <v>0</v>
      </c>
    </row>
    <row r="21" spans="1:12" x14ac:dyDescent="0.25">
      <c r="A21" s="12" t="s">
        <v>12</v>
      </c>
      <c r="B21" s="12" t="s">
        <v>13</v>
      </c>
      <c r="C21" s="19">
        <f>SUM('3.1 oil &amp; gas'!C21,'3.1 oil &amp; gas'!C77,'3.1 oil &amp; gas'!C132)</f>
        <v>0</v>
      </c>
      <c r="D21" s="19">
        <f>SUM('3.1 oil &amp; gas'!D21,'3.1 oil &amp; gas'!D77,'3.1 oil &amp; gas'!D132)</f>
        <v>-32.4</v>
      </c>
      <c r="E21" s="19">
        <f>SUM('3.1 oil &amp; gas'!E21,'3.1 oil &amp; gas'!E77,'3.1 oil &amp; gas'!E132)</f>
        <v>72.3</v>
      </c>
      <c r="H21" s="12" t="s">
        <v>12</v>
      </c>
      <c r="I21" s="12" t="s">
        <v>13</v>
      </c>
      <c r="J21" s="19">
        <f>SUM('3.1 oil &amp; gas'!I21,'3.1 oil &amp; gas'!I77,'3.1 oil &amp; gas'!I132)</f>
        <v>0</v>
      </c>
      <c r="K21" s="19">
        <f>SUM('3.1 oil &amp; gas'!J21,'3.1 oil &amp; gas'!J77,'3.1 oil &amp; gas'!J132)</f>
        <v>0</v>
      </c>
      <c r="L21" s="19">
        <f>SUM('3.1 oil &amp; gas'!K21,'3.1 oil &amp; gas'!K77,'3.1 oil &amp; gas'!K132)</f>
        <v>110</v>
      </c>
    </row>
    <row r="22" spans="1:12" x14ac:dyDescent="0.25">
      <c r="A22" s="12" t="s">
        <v>14</v>
      </c>
      <c r="B22" s="12" t="s">
        <v>15</v>
      </c>
      <c r="C22" s="19">
        <f>SUM('3.1 oil &amp; gas'!C22,'3.1 oil &amp; gas'!C78,'3.1 oil &amp; gas'!C133)</f>
        <v>0</v>
      </c>
      <c r="D22" s="19">
        <f>SUM('3.1 oil &amp; gas'!D22,'3.1 oil &amp; gas'!D78,'3.1 oil &amp; gas'!D133)</f>
        <v>0</v>
      </c>
      <c r="E22" s="19">
        <f>SUM('3.1 oil &amp; gas'!E22,'3.1 oil &amp; gas'!E78,'3.1 oil &amp; gas'!E133)</f>
        <v>0</v>
      </c>
      <c r="H22" s="12" t="s">
        <v>14</v>
      </c>
      <c r="I22" s="12" t="s">
        <v>15</v>
      </c>
      <c r="J22" s="19">
        <f>SUM('3.1 oil &amp; gas'!I22,'3.1 oil &amp; gas'!I78,'3.1 oil &amp; gas'!I133)</f>
        <v>0</v>
      </c>
      <c r="K22" s="19">
        <f>SUM('3.1 oil &amp; gas'!J22,'3.1 oil &amp; gas'!J78,'3.1 oil &amp; gas'!J133)</f>
        <v>0</v>
      </c>
      <c r="L22" s="19">
        <f>SUM('3.1 oil &amp; gas'!K22,'3.1 oil &amp; gas'!K78,'3.1 oil &amp; gas'!K133)</f>
        <v>0</v>
      </c>
    </row>
    <row r="23" spans="1:12" x14ac:dyDescent="0.25">
      <c r="A23" s="12" t="s">
        <v>62</v>
      </c>
      <c r="B23" s="12" t="s">
        <v>63</v>
      </c>
      <c r="C23" s="19">
        <f>SUM('3.1 oil &amp; gas'!C23,'3.1 oil &amp; gas'!C79,'3.1 oil &amp; gas'!C134)</f>
        <v>0</v>
      </c>
      <c r="D23" s="19">
        <f>SUM('3.1 oil &amp; gas'!D23,'3.1 oil &amp; gas'!D79,'3.1 oil &amp; gas'!D134)</f>
        <v>0</v>
      </c>
      <c r="E23" s="19">
        <f>SUM('3.1 oil &amp; gas'!E23,'3.1 oil &amp; gas'!E79,'3.1 oil &amp; gas'!E134)</f>
        <v>0</v>
      </c>
      <c r="H23" s="12" t="s">
        <v>62</v>
      </c>
      <c r="I23" s="12" t="s">
        <v>63</v>
      </c>
      <c r="J23" s="19">
        <f>SUM('3.1 oil &amp; gas'!I23,'3.1 oil &amp; gas'!I79,'3.1 oil &amp; gas'!I134)</f>
        <v>0</v>
      </c>
      <c r="K23" s="19">
        <f>SUM('3.1 oil &amp; gas'!J23,'3.1 oil &amp; gas'!J79,'3.1 oil &amp; gas'!J134)</f>
        <v>0</v>
      </c>
      <c r="L23" s="19">
        <f>SUM('3.1 oil &amp; gas'!K23,'3.1 oil &amp; gas'!K79,'3.1 oil &amp; gas'!K134)</f>
        <v>0</v>
      </c>
    </row>
    <row r="24" spans="1:12" x14ac:dyDescent="0.25">
      <c r="A24" s="12" t="s">
        <v>76</v>
      </c>
      <c r="B24" s="12" t="s">
        <v>77</v>
      </c>
      <c r="C24" s="19">
        <f>SUM('3.1 oil &amp; gas'!C24,'3.1 oil &amp; gas'!C80,'3.1 oil &amp; gas'!C135)</f>
        <v>3409.2</v>
      </c>
      <c r="D24" s="19">
        <f>SUM('3.1 oil &amp; gas'!D24,'3.1 oil &amp; gas'!D80,'3.1 oil &amp; gas'!D135)</f>
        <v>2935.5</v>
      </c>
      <c r="E24" s="19">
        <f>SUM('3.1 oil &amp; gas'!E24,'3.1 oil &amp; gas'!E80,'3.1 oil &amp; gas'!E135)</f>
        <v>3750.9</v>
      </c>
      <c r="H24" s="12" t="s">
        <v>76</v>
      </c>
      <c r="I24" s="12" t="s">
        <v>77</v>
      </c>
      <c r="J24" s="19">
        <f>SUM('3.1 oil &amp; gas'!I24,'3.1 oil &amp; gas'!I80,'3.1 oil &amp; gas'!I135)</f>
        <v>18489</v>
      </c>
      <c r="K24" s="19">
        <f>SUM('3.1 oil &amp; gas'!J24,'3.1 oil &amp; gas'!J80,'3.1 oil &amp; gas'!J135)</f>
        <v>17360</v>
      </c>
      <c r="L24" s="19">
        <f>SUM('3.1 oil &amp; gas'!K24,'3.1 oil &amp; gas'!K80,'3.1 oil &amp; gas'!K135)</f>
        <v>38179</v>
      </c>
    </row>
    <row r="27" spans="1:12" x14ac:dyDescent="0.25">
      <c r="A27" s="15" t="s">
        <v>80</v>
      </c>
      <c r="H27" s="15" t="s">
        <v>80</v>
      </c>
    </row>
    <row r="28" spans="1:12" x14ac:dyDescent="0.25">
      <c r="A28" s="12" t="s">
        <v>16</v>
      </c>
      <c r="B28" s="12" t="s">
        <v>17</v>
      </c>
      <c r="C28" s="19">
        <f>SUM('3.1 oil &amp; gas'!C28,'3.1 oil &amp; gas'!C84,'3.1 oil &amp; gas'!C139)</f>
        <v>4</v>
      </c>
      <c r="D28" s="19">
        <f>SUM('3.1 oil &amp; gas'!D28,'3.1 oil &amp; gas'!D84,'3.1 oil &amp; gas'!D139)</f>
        <v>0</v>
      </c>
      <c r="E28" s="19">
        <f>SUM('3.1 oil &amp; gas'!E28,'3.1 oil &amp; gas'!E84,'3.1 oil &amp; gas'!E139)</f>
        <v>3.3</v>
      </c>
      <c r="H28" s="12" t="s">
        <v>16</v>
      </c>
      <c r="I28" s="12" t="s">
        <v>17</v>
      </c>
      <c r="J28" s="19">
        <f>SUM('3.1 oil &amp; gas'!I28,'3.1 oil &amp; gas'!I84,'3.1 oil &amp; gas'!I139)</f>
        <v>19</v>
      </c>
      <c r="K28" s="19">
        <f>SUM('3.1 oil &amp; gas'!J28,'3.1 oil &amp; gas'!J84,'3.1 oil &amp; gas'!J139)</f>
        <v>0</v>
      </c>
      <c r="L28" s="19">
        <f>SUM('3.1 oil &amp; gas'!K28,'3.1 oil &amp; gas'!K84,'3.1 oil &amp; gas'!K139)</f>
        <v>27</v>
      </c>
    </row>
    <row r="29" spans="1:12" x14ac:dyDescent="0.25">
      <c r="A29" s="12" t="s">
        <v>18</v>
      </c>
      <c r="B29" s="12" t="s">
        <v>19</v>
      </c>
      <c r="C29" s="19">
        <f>SUM('3.1 oil &amp; gas'!C29,'3.1 oil &amp; gas'!C85,'3.1 oil &amp; gas'!C140)</f>
        <v>0.2</v>
      </c>
      <c r="D29" s="19">
        <f>SUM('3.1 oil &amp; gas'!D29,'3.1 oil &amp; gas'!D85,'3.1 oil &amp; gas'!D140)</f>
        <v>-0.2</v>
      </c>
      <c r="E29" s="19">
        <f>SUM('3.1 oil &amp; gas'!E29,'3.1 oil &amp; gas'!E85,'3.1 oil &amp; gas'!E140)</f>
        <v>0</v>
      </c>
      <c r="H29" s="12" t="s">
        <v>18</v>
      </c>
      <c r="I29" s="12" t="s">
        <v>19</v>
      </c>
      <c r="J29" s="19">
        <f>SUM('3.1 oil &amp; gas'!I29,'3.1 oil &amp; gas'!I85,'3.1 oil &amp; gas'!I140)</f>
        <v>44</v>
      </c>
      <c r="K29" s="19">
        <f>SUM('3.1 oil &amp; gas'!J29,'3.1 oil &amp; gas'!J85,'3.1 oil &amp; gas'!J140)</f>
        <v>10</v>
      </c>
      <c r="L29" s="19">
        <f>SUM('3.1 oil &amp; gas'!K29,'3.1 oil &amp; gas'!K85,'3.1 oil &amp; gas'!K140)</f>
        <v>51</v>
      </c>
    </row>
    <row r="30" spans="1:12" x14ac:dyDescent="0.25">
      <c r="A30" s="12" t="s">
        <v>22</v>
      </c>
      <c r="B30" s="12" t="s">
        <v>23</v>
      </c>
      <c r="C30" s="19">
        <f>SUM('3.1 oil &amp; gas'!C30,'3.1 oil &amp; gas'!C86,'3.1 oil &amp; gas'!C141)</f>
        <v>0</v>
      </c>
      <c r="D30" s="19">
        <f>SUM('3.1 oil &amp; gas'!D30,'3.1 oil &amp; gas'!D86,'3.1 oil &amp; gas'!D141)</f>
        <v>0</v>
      </c>
      <c r="E30" s="19">
        <f>SUM('3.1 oil &amp; gas'!E30,'3.1 oil &amp; gas'!E86,'3.1 oil &amp; gas'!E141)</f>
        <v>0</v>
      </c>
      <c r="H30" s="12" t="s">
        <v>22</v>
      </c>
      <c r="I30" s="12" t="s">
        <v>23</v>
      </c>
      <c r="J30" s="19">
        <f>SUM('3.1 oil &amp; gas'!I30,'3.1 oil &amp; gas'!I86,'3.1 oil &amp; gas'!I141)</f>
        <v>0</v>
      </c>
      <c r="K30" s="19">
        <f>SUM('3.1 oil &amp; gas'!J30,'3.1 oil &amp; gas'!J86,'3.1 oil &amp; gas'!J141)</f>
        <v>0</v>
      </c>
      <c r="L30" s="19">
        <f>SUM('3.1 oil &amp; gas'!K30,'3.1 oil &amp; gas'!K86,'3.1 oil &amp; gas'!K141)</f>
        <v>0</v>
      </c>
    </row>
    <row r="31" spans="1:12" x14ac:dyDescent="0.25">
      <c r="A31" s="12" t="s">
        <v>24</v>
      </c>
      <c r="B31" s="12" t="s">
        <v>25</v>
      </c>
      <c r="C31" s="19">
        <f>SUM('3.1 oil &amp; gas'!C31,'3.1 oil &amp; gas'!C87,'3.1 oil &amp; gas'!C142)</f>
        <v>0</v>
      </c>
      <c r="D31" s="19">
        <f>SUM('3.1 oil &amp; gas'!D31,'3.1 oil &amp; gas'!D87,'3.1 oil &amp; gas'!D142)</f>
        <v>0</v>
      </c>
      <c r="E31" s="19">
        <f>SUM('3.1 oil &amp; gas'!E31,'3.1 oil &amp; gas'!E87,'3.1 oil &amp; gas'!E142)</f>
        <v>0</v>
      </c>
      <c r="H31" s="12" t="s">
        <v>24</v>
      </c>
      <c r="I31" s="12" t="s">
        <v>25</v>
      </c>
      <c r="J31" s="19">
        <f>SUM('3.1 oil &amp; gas'!I31,'3.1 oil &amp; gas'!I87,'3.1 oil &amp; gas'!I142)</f>
        <v>0</v>
      </c>
      <c r="K31" s="19">
        <f>SUM('3.1 oil &amp; gas'!J31,'3.1 oil &amp; gas'!J87,'3.1 oil &amp; gas'!J142)</f>
        <v>0</v>
      </c>
      <c r="L31" s="19">
        <f>SUM('3.1 oil &amp; gas'!K31,'3.1 oil &amp; gas'!K87,'3.1 oil &amp; gas'!K142)</f>
        <v>0</v>
      </c>
    </row>
    <row r="32" spans="1:12" x14ac:dyDescent="0.25">
      <c r="A32" s="12" t="s">
        <v>26</v>
      </c>
      <c r="B32" s="12" t="s">
        <v>27</v>
      </c>
      <c r="C32" s="19">
        <f>SUM('3.1 oil &amp; gas'!C32,'3.1 oil &amp; gas'!C88,'3.1 oil &amp; gas'!C143)</f>
        <v>8378.7999999999993</v>
      </c>
      <c r="D32" s="19">
        <f>SUM('3.1 oil &amp; gas'!D32,'3.1 oil &amp; gas'!D88,'3.1 oil &amp; gas'!D143)</f>
        <v>5161</v>
      </c>
      <c r="E32" s="19">
        <f>SUM('3.1 oil &amp; gas'!E32,'3.1 oil &amp; gas'!E88,'3.1 oil &amp; gas'!E143)</f>
        <v>5854.8</v>
      </c>
      <c r="H32" s="12" t="s">
        <v>26</v>
      </c>
      <c r="I32" s="12" t="s">
        <v>27</v>
      </c>
      <c r="J32" s="19">
        <f>SUM('3.1 oil &amp; gas'!I32,'3.1 oil &amp; gas'!I88,'3.1 oil &amp; gas'!I143)</f>
        <v>2160</v>
      </c>
      <c r="K32" s="19">
        <f>SUM('3.1 oil &amp; gas'!J32,'3.1 oil &amp; gas'!J88,'3.1 oil &amp; gas'!J143)</f>
        <v>2490</v>
      </c>
      <c r="L32" s="19">
        <f>SUM('3.1 oil &amp; gas'!K32,'3.1 oil &amp; gas'!K88,'3.1 oil &amp; gas'!K143)</f>
        <v>566</v>
      </c>
    </row>
    <row r="33" spans="1:12" x14ac:dyDescent="0.25">
      <c r="A33" s="12" t="s">
        <v>28</v>
      </c>
      <c r="B33" s="12" t="s">
        <v>29</v>
      </c>
      <c r="C33" s="19">
        <f>SUM('3.1 oil &amp; gas'!C33,'3.1 oil &amp; gas'!C89,'3.1 oil &amp; gas'!C144)</f>
        <v>0</v>
      </c>
      <c r="D33" s="19">
        <f>SUM('3.1 oil &amp; gas'!D33,'3.1 oil &amp; gas'!D89,'3.1 oil &amp; gas'!D144)</f>
        <v>0</v>
      </c>
      <c r="E33" s="19">
        <f>SUM('3.1 oil &amp; gas'!E33,'3.1 oil &amp; gas'!E89,'3.1 oil &amp; gas'!E144)</f>
        <v>0</v>
      </c>
      <c r="H33" s="12" t="s">
        <v>28</v>
      </c>
      <c r="I33" s="12" t="s">
        <v>29</v>
      </c>
      <c r="J33" s="19">
        <f>SUM('3.1 oil &amp; gas'!I33,'3.1 oil &amp; gas'!I89,'3.1 oil &amp; gas'!I144)</f>
        <v>0</v>
      </c>
      <c r="K33" s="19">
        <f>SUM('3.1 oil &amp; gas'!J33,'3.1 oil &amp; gas'!J89,'3.1 oil &amp; gas'!J144)</f>
        <v>0</v>
      </c>
      <c r="L33" s="19">
        <f>SUM('3.1 oil &amp; gas'!K33,'3.1 oil &amp; gas'!K89,'3.1 oil &amp; gas'!K144)</f>
        <v>0</v>
      </c>
    </row>
    <row r="34" spans="1:12" x14ac:dyDescent="0.25">
      <c r="A34" s="12" t="s">
        <v>30</v>
      </c>
      <c r="B34" s="12" t="s">
        <v>31</v>
      </c>
      <c r="C34" s="19">
        <f>SUM('3.1 oil &amp; gas'!C34,'3.1 oil &amp; gas'!C90,'3.1 oil &amp; gas'!C145)</f>
        <v>0</v>
      </c>
      <c r="D34" s="19">
        <f>SUM('3.1 oil &amp; gas'!D34,'3.1 oil &amp; gas'!D90,'3.1 oil &amp; gas'!D145)</f>
        <v>0</v>
      </c>
      <c r="E34" s="19">
        <f>SUM('3.1 oil &amp; gas'!E34,'3.1 oil &amp; gas'!E90,'3.1 oil &amp; gas'!E145)</f>
        <v>0</v>
      </c>
      <c r="H34" s="12" t="s">
        <v>30</v>
      </c>
      <c r="I34" s="12" t="s">
        <v>31</v>
      </c>
      <c r="J34" s="19">
        <f>SUM('3.1 oil &amp; gas'!I34,'3.1 oil &amp; gas'!I90,'3.1 oil &amp; gas'!I145)</f>
        <v>0</v>
      </c>
      <c r="K34" s="19">
        <f>SUM('3.1 oil &amp; gas'!J34,'3.1 oil &amp; gas'!J90,'3.1 oil &amp; gas'!J145)</f>
        <v>0</v>
      </c>
      <c r="L34" s="19">
        <f>SUM('3.1 oil &amp; gas'!K34,'3.1 oil &amp; gas'!K90,'3.1 oil &amp; gas'!K145)</f>
        <v>0</v>
      </c>
    </row>
    <row r="35" spans="1:12" x14ac:dyDescent="0.25">
      <c r="A35" s="12" t="s">
        <v>34</v>
      </c>
      <c r="B35" s="12" t="s">
        <v>35</v>
      </c>
      <c r="C35" s="19">
        <f>SUM('3.1 oil &amp; gas'!C35,'3.1 oil &amp; gas'!C91,'3.1 oil &amp; gas'!C146)</f>
        <v>0</v>
      </c>
      <c r="D35" s="19">
        <f>SUM('3.1 oil &amp; gas'!D35,'3.1 oil &amp; gas'!D91,'3.1 oil &amp; gas'!D146)</f>
        <v>0</v>
      </c>
      <c r="E35" s="19">
        <f>SUM('3.1 oil &amp; gas'!E35,'3.1 oil &amp; gas'!E91,'3.1 oil &amp; gas'!E146)</f>
        <v>0</v>
      </c>
      <c r="H35" s="12" t="s">
        <v>34</v>
      </c>
      <c r="I35" s="12" t="s">
        <v>35</v>
      </c>
      <c r="J35" s="19">
        <f>SUM('3.1 oil &amp; gas'!I35,'3.1 oil &amp; gas'!I91,'3.1 oil &amp; gas'!I146)</f>
        <v>0</v>
      </c>
      <c r="K35" s="19">
        <f>SUM('3.1 oil &amp; gas'!J35,'3.1 oil &amp; gas'!J91,'3.1 oil &amp; gas'!J146)</f>
        <v>0</v>
      </c>
      <c r="L35" s="19">
        <f>SUM('3.1 oil &amp; gas'!K35,'3.1 oil &amp; gas'!K91,'3.1 oil &amp; gas'!K146)</f>
        <v>0</v>
      </c>
    </row>
    <row r="36" spans="1:12" x14ac:dyDescent="0.25">
      <c r="A36" s="12" t="s">
        <v>36</v>
      </c>
      <c r="B36" s="12" t="s">
        <v>37</v>
      </c>
      <c r="C36" s="19">
        <f>SUM('3.1 oil &amp; gas'!C36,'3.1 oil &amp; gas'!C92,'3.1 oil &amp; gas'!C147)</f>
        <v>0</v>
      </c>
      <c r="D36" s="19">
        <f>SUM('3.1 oil &amp; gas'!D36,'3.1 oil &amp; gas'!D92,'3.1 oil &amp; gas'!D147)</f>
        <v>0</v>
      </c>
      <c r="E36" s="19">
        <f>SUM('3.1 oil &amp; gas'!E36,'3.1 oil &amp; gas'!E92,'3.1 oil &amp; gas'!E147)</f>
        <v>0</v>
      </c>
      <c r="H36" s="12" t="s">
        <v>36</v>
      </c>
      <c r="I36" s="12" t="s">
        <v>37</v>
      </c>
      <c r="J36" s="19">
        <f>SUM('3.1 oil &amp; gas'!I36,'3.1 oil &amp; gas'!I92,'3.1 oil &amp; gas'!I147)</f>
        <v>0</v>
      </c>
      <c r="K36" s="19">
        <f>SUM('3.1 oil &amp; gas'!J36,'3.1 oil &amp; gas'!J92,'3.1 oil &amp; gas'!J147)</f>
        <v>0</v>
      </c>
      <c r="L36" s="19">
        <f>SUM('3.1 oil &amp; gas'!K36,'3.1 oil &amp; gas'!K92,'3.1 oil &amp; gas'!K147)</f>
        <v>0</v>
      </c>
    </row>
    <row r="37" spans="1:12" x14ac:dyDescent="0.25">
      <c r="A37" s="12" t="s">
        <v>38</v>
      </c>
      <c r="B37" s="12" t="s">
        <v>39</v>
      </c>
      <c r="C37" s="19">
        <f>SUM('3.1 oil &amp; gas'!C37,'3.1 oil &amp; gas'!C93,'3.1 oil &amp; gas'!C148)</f>
        <v>95.199999999999989</v>
      </c>
      <c r="D37" s="19">
        <f>SUM('3.1 oil &amp; gas'!D37,'3.1 oil &amp; gas'!D93,'3.1 oil &amp; gas'!D148)</f>
        <v>99.8</v>
      </c>
      <c r="E37" s="19">
        <f>SUM('3.1 oil &amp; gas'!E37,'3.1 oil &amp; gas'!E93,'3.1 oil &amp; gas'!E148)</f>
        <v>78.5</v>
      </c>
      <c r="H37" s="12" t="s">
        <v>38</v>
      </c>
      <c r="I37" s="12" t="s">
        <v>39</v>
      </c>
      <c r="J37" s="19">
        <f>SUM('3.1 oil &amp; gas'!I37,'3.1 oil &amp; gas'!I93,'3.1 oil &amp; gas'!I148)</f>
        <v>1311</v>
      </c>
      <c r="K37" s="19">
        <f>SUM('3.1 oil &amp; gas'!J37,'3.1 oil &amp; gas'!J93,'3.1 oil &amp; gas'!J148)</f>
        <v>1248</v>
      </c>
      <c r="L37" s="19">
        <f>SUM('3.1 oil &amp; gas'!K37,'3.1 oil &amp; gas'!K93,'3.1 oil &amp; gas'!K148)</f>
        <v>1164</v>
      </c>
    </row>
    <row r="38" spans="1:12" x14ac:dyDescent="0.25">
      <c r="A38" s="12" t="s">
        <v>42</v>
      </c>
      <c r="B38" s="12" t="s">
        <v>43</v>
      </c>
      <c r="C38" s="19">
        <f>SUM('3.1 oil &amp; gas'!C38,'3.1 oil &amp; gas'!C94,'3.1 oil &amp; gas'!C149)</f>
        <v>0</v>
      </c>
      <c r="D38" s="19">
        <f>SUM('3.1 oil &amp; gas'!D38,'3.1 oil &amp; gas'!D94,'3.1 oil &amp; gas'!D149)</f>
        <v>0</v>
      </c>
      <c r="E38" s="19">
        <f>SUM('3.1 oil &amp; gas'!E38,'3.1 oil &amp; gas'!E94,'3.1 oil &amp; gas'!E149)</f>
        <v>0</v>
      </c>
      <c r="H38" s="12" t="s">
        <v>42</v>
      </c>
      <c r="I38" s="12" t="s">
        <v>43</v>
      </c>
      <c r="J38" s="19">
        <f>SUM('3.1 oil &amp; gas'!I38,'3.1 oil &amp; gas'!I94,'3.1 oil &amp; gas'!I149)</f>
        <v>0</v>
      </c>
      <c r="K38" s="19">
        <f>SUM('3.1 oil &amp; gas'!J38,'3.1 oil &amp; gas'!J94,'3.1 oil &amp; gas'!J149)</f>
        <v>0</v>
      </c>
      <c r="L38" s="19">
        <f>SUM('3.1 oil &amp; gas'!K38,'3.1 oil &amp; gas'!K94,'3.1 oil &amp; gas'!K149)</f>
        <v>0</v>
      </c>
    </row>
    <row r="39" spans="1:12" x14ac:dyDescent="0.25">
      <c r="A39" s="12" t="s">
        <v>46</v>
      </c>
      <c r="B39" s="12" t="s">
        <v>47</v>
      </c>
      <c r="C39" s="19">
        <f>SUM('3.1 oil &amp; gas'!C39,'3.1 oil &amp; gas'!C95,'3.1 oil &amp; gas'!C150)</f>
        <v>42.4</v>
      </c>
      <c r="D39" s="19">
        <f>SUM('3.1 oil &amp; gas'!D39,'3.1 oil &amp; gas'!D95,'3.1 oil &amp; gas'!D150)</f>
        <v>26.3</v>
      </c>
      <c r="E39" s="19">
        <f>SUM('3.1 oil &amp; gas'!E39,'3.1 oil &amp; gas'!E95,'3.1 oil &amp; gas'!E150)</f>
        <v>36.1</v>
      </c>
      <c r="H39" s="12" t="s">
        <v>46</v>
      </c>
      <c r="I39" s="12" t="s">
        <v>47</v>
      </c>
      <c r="J39" s="19">
        <f>SUM('3.1 oil &amp; gas'!I39,'3.1 oil &amp; gas'!I95,'3.1 oil &amp; gas'!I150)</f>
        <v>351</v>
      </c>
      <c r="K39" s="19">
        <f>SUM('3.1 oil &amp; gas'!J39,'3.1 oil &amp; gas'!J95,'3.1 oil &amp; gas'!J150)</f>
        <v>304</v>
      </c>
      <c r="L39" s="19">
        <f>SUM('3.1 oil &amp; gas'!K39,'3.1 oil &amp; gas'!K95,'3.1 oil &amp; gas'!K150)</f>
        <v>252</v>
      </c>
    </row>
    <row r="40" spans="1:12" x14ac:dyDescent="0.25">
      <c r="A40" s="12" t="s">
        <v>48</v>
      </c>
      <c r="B40" s="12" t="s">
        <v>49</v>
      </c>
      <c r="C40" s="19">
        <f>SUM('3.1 oil &amp; gas'!C40,'3.1 oil &amp; gas'!C96,'3.1 oil &amp; gas'!C151)</f>
        <v>0</v>
      </c>
      <c r="D40" s="19">
        <f>SUM('3.1 oil &amp; gas'!D40,'3.1 oil &amp; gas'!D96,'3.1 oil &amp; gas'!D151)</f>
        <v>0</v>
      </c>
      <c r="E40" s="19">
        <f>SUM('3.1 oil &amp; gas'!E40,'3.1 oil &amp; gas'!E96,'3.1 oil &amp; gas'!E151)</f>
        <v>0</v>
      </c>
      <c r="H40" s="12" t="s">
        <v>48</v>
      </c>
      <c r="I40" s="12" t="s">
        <v>49</v>
      </c>
      <c r="J40" s="19">
        <f>SUM('3.1 oil &amp; gas'!I40,'3.1 oil &amp; gas'!I96,'3.1 oil &amp; gas'!I151)</f>
        <v>0</v>
      </c>
      <c r="K40" s="19">
        <f>SUM('3.1 oil &amp; gas'!J40,'3.1 oil &amp; gas'!J96,'3.1 oil &amp; gas'!J151)</f>
        <v>0</v>
      </c>
      <c r="L40" s="19">
        <f>SUM('3.1 oil &amp; gas'!K40,'3.1 oil &amp; gas'!K96,'3.1 oil &amp; gas'!K151)</f>
        <v>0</v>
      </c>
    </row>
    <row r="41" spans="1:12" x14ac:dyDescent="0.25">
      <c r="A41" s="12" t="s">
        <v>50</v>
      </c>
      <c r="B41" s="12" t="s">
        <v>51</v>
      </c>
      <c r="C41" s="19">
        <f>SUM('3.1 oil &amp; gas'!C41,'3.1 oil &amp; gas'!C97,'3.1 oil &amp; gas'!C152)</f>
        <v>0</v>
      </c>
      <c r="D41" s="19">
        <f>SUM('3.1 oil &amp; gas'!D41,'3.1 oil &amp; gas'!D97,'3.1 oil &amp; gas'!D152)</f>
        <v>0</v>
      </c>
      <c r="E41" s="19">
        <f>SUM('3.1 oil &amp; gas'!E41,'3.1 oil &amp; gas'!E97,'3.1 oil &amp; gas'!E152)</f>
        <v>0</v>
      </c>
      <c r="H41" s="12" t="s">
        <v>50</v>
      </c>
      <c r="I41" s="12" t="s">
        <v>51</v>
      </c>
      <c r="J41" s="19">
        <f>SUM('3.1 oil &amp; gas'!I41,'3.1 oil &amp; gas'!I97,'3.1 oil &amp; gas'!I152)</f>
        <v>0</v>
      </c>
      <c r="K41" s="19">
        <f>SUM('3.1 oil &amp; gas'!J41,'3.1 oil &amp; gas'!J97,'3.1 oil &amp; gas'!J152)</f>
        <v>0</v>
      </c>
      <c r="L41" s="19">
        <f>SUM('3.1 oil &amp; gas'!K41,'3.1 oil &amp; gas'!K97,'3.1 oil &amp; gas'!K152)</f>
        <v>1</v>
      </c>
    </row>
    <row r="42" spans="1:12" x14ac:dyDescent="0.25">
      <c r="A42" s="12" t="s">
        <v>54</v>
      </c>
      <c r="B42" s="12" t="s">
        <v>55</v>
      </c>
      <c r="C42" s="19">
        <f>SUM('3.1 oil &amp; gas'!C42,'3.1 oil &amp; gas'!C98,'3.1 oil &amp; gas'!C153)</f>
        <v>0</v>
      </c>
      <c r="D42" s="19">
        <f>SUM('3.1 oil &amp; gas'!D42,'3.1 oil &amp; gas'!D98,'3.1 oil &amp; gas'!D153)</f>
        <v>0</v>
      </c>
      <c r="E42" s="19">
        <f>SUM('3.1 oil &amp; gas'!E42,'3.1 oil &amp; gas'!E98,'3.1 oil &amp; gas'!E153)</f>
        <v>0</v>
      </c>
      <c r="H42" s="12" t="s">
        <v>54</v>
      </c>
      <c r="I42" s="12" t="s">
        <v>55</v>
      </c>
      <c r="J42" s="19">
        <f>SUM('3.1 oil &amp; gas'!I42,'3.1 oil &amp; gas'!I98,'3.1 oil &amp; gas'!I153)</f>
        <v>0</v>
      </c>
      <c r="K42" s="19">
        <f>SUM('3.1 oil &amp; gas'!J42,'3.1 oil &amp; gas'!J98,'3.1 oil &amp; gas'!J153)</f>
        <v>0</v>
      </c>
      <c r="L42" s="19">
        <f>SUM('3.1 oil &amp; gas'!K42,'3.1 oil &amp; gas'!K98,'3.1 oil &amp; gas'!K153)</f>
        <v>0</v>
      </c>
    </row>
    <row r="43" spans="1:12" x14ac:dyDescent="0.25">
      <c r="A43" s="12" t="s">
        <v>60</v>
      </c>
      <c r="B43" s="12" t="s">
        <v>61</v>
      </c>
      <c r="C43" s="19">
        <f>SUM('3.1 oil &amp; gas'!C43,'3.1 oil &amp; gas'!C99,'3.1 oil &amp; gas'!C154)</f>
        <v>103</v>
      </c>
      <c r="D43" s="19">
        <f>SUM('3.1 oil &amp; gas'!D43,'3.1 oil &amp; gas'!D99,'3.1 oil &amp; gas'!D154)</f>
        <v>121.7</v>
      </c>
      <c r="E43" s="19">
        <f>SUM('3.1 oil &amp; gas'!E43,'3.1 oil &amp; gas'!E99,'3.1 oil &amp; gas'!E154)</f>
        <v>160</v>
      </c>
      <c r="H43" s="12" t="s">
        <v>60</v>
      </c>
      <c r="I43" s="12" t="s">
        <v>61</v>
      </c>
      <c r="J43" s="19">
        <f>SUM('3.1 oil &amp; gas'!I43,'3.1 oil &amp; gas'!I99,'3.1 oil &amp; gas'!I154)</f>
        <v>2209</v>
      </c>
      <c r="K43" s="19">
        <f>SUM('3.1 oil &amp; gas'!J43,'3.1 oil &amp; gas'!J99,'3.1 oil &amp; gas'!J154)</f>
        <v>3131</v>
      </c>
      <c r="L43" s="19">
        <f>SUM('3.1 oil &amp; gas'!K43,'3.1 oil &amp; gas'!K99,'3.1 oil &amp; gas'!K154)</f>
        <v>4082</v>
      </c>
    </row>
    <row r="44" spans="1:12" x14ac:dyDescent="0.25">
      <c r="A44" s="12" t="s">
        <v>64</v>
      </c>
      <c r="B44" s="12" t="s">
        <v>65</v>
      </c>
      <c r="C44" s="19">
        <f>SUM('3.1 oil &amp; gas'!C44,'3.1 oil &amp; gas'!C100,'3.1 oil &amp; gas'!C155)</f>
        <v>693</v>
      </c>
      <c r="D44" s="19">
        <f>SUM('3.1 oil &amp; gas'!D44,'3.1 oil &amp; gas'!D100,'3.1 oil &amp; gas'!D155)</f>
        <v>0</v>
      </c>
      <c r="E44" s="19">
        <f>SUM('3.1 oil &amp; gas'!E44,'3.1 oil &amp; gas'!E100,'3.1 oil &amp; gas'!E155)</f>
        <v>175.7</v>
      </c>
      <c r="H44" s="12" t="s">
        <v>64</v>
      </c>
      <c r="I44" s="12" t="s">
        <v>65</v>
      </c>
      <c r="J44" s="19">
        <f>SUM('3.1 oil &amp; gas'!I44,'3.1 oil &amp; gas'!I100,'3.1 oil &amp; gas'!I155)</f>
        <v>48420</v>
      </c>
      <c r="K44" s="19">
        <f>SUM('3.1 oil &amp; gas'!J44,'3.1 oil &amp; gas'!J100,'3.1 oil &amp; gas'!J155)</f>
        <v>42812</v>
      </c>
      <c r="L44" s="19">
        <f>SUM('3.1 oil &amp; gas'!K44,'3.1 oil &amp; gas'!K100,'3.1 oil &amp; gas'!K155)</f>
        <v>36813</v>
      </c>
    </row>
    <row r="45" spans="1:12" x14ac:dyDescent="0.25">
      <c r="A45" s="12" t="s">
        <v>66</v>
      </c>
      <c r="B45" s="12" t="s">
        <v>67</v>
      </c>
      <c r="C45" s="19">
        <f>SUM('3.1 oil &amp; gas'!C45,'3.1 oil &amp; gas'!C101,'3.1 oil &amp; gas'!C156)</f>
        <v>0</v>
      </c>
      <c r="D45" s="19">
        <f>SUM('3.1 oil &amp; gas'!D45,'3.1 oil &amp; gas'!D101,'3.1 oil &amp; gas'!D156)</f>
        <v>0</v>
      </c>
      <c r="E45" s="19">
        <f>SUM('3.1 oil &amp; gas'!E45,'3.1 oil &amp; gas'!E101,'3.1 oil &amp; gas'!E156)</f>
        <v>0</v>
      </c>
      <c r="H45" s="12" t="s">
        <v>66</v>
      </c>
      <c r="I45" s="12" t="s">
        <v>67</v>
      </c>
      <c r="J45" s="19">
        <f>SUM('3.1 oil &amp; gas'!I45,'3.1 oil &amp; gas'!I101,'3.1 oil &amp; gas'!I156)</f>
        <v>0</v>
      </c>
      <c r="K45" s="19">
        <f>SUM('3.1 oil &amp; gas'!J45,'3.1 oil &amp; gas'!J101,'3.1 oil &amp; gas'!J156)</f>
        <v>0</v>
      </c>
      <c r="L45" s="19">
        <f>SUM('3.1 oil &amp; gas'!K45,'3.1 oil &amp; gas'!K101,'3.1 oil &amp; gas'!K156)</f>
        <v>0</v>
      </c>
    </row>
    <row r="46" spans="1:12" x14ac:dyDescent="0.25">
      <c r="A46" s="12" t="s">
        <v>68</v>
      </c>
      <c r="B46" s="12" t="s">
        <v>69</v>
      </c>
      <c r="C46" s="19">
        <f>SUM('3.1 oil &amp; gas'!C46,'3.1 oil &amp; gas'!C102,'3.1 oil &amp; gas'!C157)</f>
        <v>0</v>
      </c>
      <c r="D46" s="19">
        <f>SUM('3.1 oil &amp; gas'!D46,'3.1 oil &amp; gas'!D102,'3.1 oil &amp; gas'!D157)</f>
        <v>0</v>
      </c>
      <c r="E46" s="19">
        <f>SUM('3.1 oil &amp; gas'!E46,'3.1 oil &amp; gas'!E102,'3.1 oil &amp; gas'!E157)</f>
        <v>0</v>
      </c>
      <c r="H46" s="12" t="s">
        <v>68</v>
      </c>
      <c r="I46" s="12" t="s">
        <v>69</v>
      </c>
      <c r="J46" s="19">
        <f>SUM('3.1 oil &amp; gas'!I46,'3.1 oil &amp; gas'!I102,'3.1 oil &amp; gas'!I157)</f>
        <v>0</v>
      </c>
      <c r="K46" s="19">
        <f>SUM('3.1 oil &amp; gas'!J46,'3.1 oil &amp; gas'!J102,'3.1 oil &amp; gas'!J157)</f>
        <v>0</v>
      </c>
      <c r="L46" s="19">
        <f>SUM('3.1 oil &amp; gas'!K46,'3.1 oil &amp; gas'!K102,'3.1 oil &amp; gas'!K157)</f>
        <v>0</v>
      </c>
    </row>
    <row r="47" spans="1:12" x14ac:dyDescent="0.25">
      <c r="A47" s="12" t="s">
        <v>70</v>
      </c>
      <c r="B47" s="12" t="s">
        <v>71</v>
      </c>
      <c r="C47" s="19">
        <f>SUM('3.1 oil &amp; gas'!C47,'3.1 oil &amp; gas'!C103,'3.1 oil &amp; gas'!C158)</f>
        <v>0</v>
      </c>
      <c r="D47" s="19">
        <f>SUM('3.1 oil &amp; gas'!D47,'3.1 oil &amp; gas'!D103,'3.1 oil &amp; gas'!D158)</f>
        <v>0</v>
      </c>
      <c r="E47" s="19">
        <f>SUM('3.1 oil &amp; gas'!E47,'3.1 oil &amp; gas'!E103,'3.1 oil &amp; gas'!E158)</f>
        <v>0</v>
      </c>
      <c r="H47" s="12" t="s">
        <v>70</v>
      </c>
      <c r="I47" s="12" t="s">
        <v>71</v>
      </c>
      <c r="J47" s="19">
        <f>SUM('3.1 oil &amp; gas'!I47,'3.1 oil &amp; gas'!I103,'3.1 oil &amp; gas'!I158)</f>
        <v>0</v>
      </c>
      <c r="K47" s="19">
        <f>SUM('3.1 oil &amp; gas'!J47,'3.1 oil &amp; gas'!J103,'3.1 oil &amp; gas'!J158)</f>
        <v>0</v>
      </c>
      <c r="L47" s="19">
        <f>SUM('3.1 oil &amp; gas'!K47,'3.1 oil &amp; gas'!K103,'3.1 oil &amp; gas'!K158)</f>
        <v>0</v>
      </c>
    </row>
    <row r="50" spans="1:12" x14ac:dyDescent="0.25">
      <c r="A50" s="16" t="s">
        <v>81</v>
      </c>
      <c r="H50" s="16" t="s">
        <v>81</v>
      </c>
    </row>
    <row r="51" spans="1:12" x14ac:dyDescent="0.25">
      <c r="A51" s="12" t="s">
        <v>20</v>
      </c>
      <c r="B51" s="12" t="s">
        <v>21</v>
      </c>
      <c r="C51" s="19">
        <f>SUM('3.1 oil &amp; gas'!C51,'3.1 oil &amp; gas'!C107,'3.1 oil &amp; gas'!C162)</f>
        <v>0</v>
      </c>
      <c r="D51" s="19">
        <f>SUM('3.1 oil &amp; gas'!D51,'3.1 oil &amp; gas'!D107,'3.1 oil &amp; gas'!D162)</f>
        <v>0</v>
      </c>
      <c r="E51" s="19">
        <f>SUM('3.1 oil &amp; gas'!E51,'3.1 oil &amp; gas'!E107,'3.1 oil &amp; gas'!E162)</f>
        <v>0</v>
      </c>
      <c r="H51" s="12" t="s">
        <v>20</v>
      </c>
      <c r="I51" s="12" t="s">
        <v>21</v>
      </c>
      <c r="J51" s="19">
        <f>SUM('3.1 oil &amp; gas'!I51,'3.1 oil &amp; gas'!I107,'3.1 oil &amp; gas'!I162)</f>
        <v>0</v>
      </c>
      <c r="K51" s="19">
        <f>SUM('3.1 oil &amp; gas'!J51,'3.1 oil &amp; gas'!J107,'3.1 oil &amp; gas'!J162)</f>
        <v>0</v>
      </c>
      <c r="L51" s="19">
        <f>SUM('3.1 oil &amp; gas'!K51,'3.1 oil &amp; gas'!K107,'3.1 oil &amp; gas'!K162)</f>
        <v>0</v>
      </c>
    </row>
    <row r="52" spans="1:12" x14ac:dyDescent="0.25">
      <c r="A52" s="12" t="s">
        <v>40</v>
      </c>
      <c r="B52" s="12" t="s">
        <v>41</v>
      </c>
      <c r="C52" s="19">
        <f>SUM('3.1 oil &amp; gas'!C52,'3.1 oil &amp; gas'!C108,'3.1 oil &amp; gas'!C163)</f>
        <v>0</v>
      </c>
      <c r="D52" s="19">
        <f>SUM('3.1 oil &amp; gas'!D52,'3.1 oil &amp; gas'!D108,'3.1 oil &amp; gas'!D163)</f>
        <v>0</v>
      </c>
      <c r="E52" s="19">
        <f>SUM('3.1 oil &amp; gas'!E52,'3.1 oil &amp; gas'!E108,'3.1 oil &amp; gas'!E163)</f>
        <v>0</v>
      </c>
      <c r="H52" s="12" t="s">
        <v>40</v>
      </c>
      <c r="I52" s="12" t="s">
        <v>41</v>
      </c>
      <c r="J52" s="19">
        <f>SUM('3.1 oil &amp; gas'!I52,'3.1 oil &amp; gas'!I108,'3.1 oil &amp; gas'!I163)</f>
        <v>0</v>
      </c>
      <c r="K52" s="19">
        <f>SUM('3.1 oil &amp; gas'!J52,'3.1 oil &amp; gas'!J108,'3.1 oil &amp; gas'!J163)</f>
        <v>0</v>
      </c>
      <c r="L52" s="19">
        <f>SUM('3.1 oil &amp; gas'!K52,'3.1 oil &amp; gas'!K108,'3.1 oil &amp; gas'!K163)</f>
        <v>0</v>
      </c>
    </row>
    <row r="53" spans="1:12" x14ac:dyDescent="0.25">
      <c r="A53" s="12" t="s">
        <v>44</v>
      </c>
      <c r="B53" s="12" t="s">
        <v>45</v>
      </c>
      <c r="C53" s="19">
        <f>SUM('3.1 oil &amp; gas'!C53,'3.1 oil &amp; gas'!C109,'3.1 oil &amp; gas'!C164)</f>
        <v>0</v>
      </c>
      <c r="D53" s="19">
        <f>SUM('3.1 oil &amp; gas'!D53,'3.1 oil &amp; gas'!D109,'3.1 oil &amp; gas'!D164)</f>
        <v>0</v>
      </c>
      <c r="E53" s="19">
        <f>SUM('3.1 oil &amp; gas'!E53,'3.1 oil &amp; gas'!E109,'3.1 oil &amp; gas'!E164)</f>
        <v>0</v>
      </c>
      <c r="H53" s="12" t="s">
        <v>44</v>
      </c>
      <c r="I53" s="12" t="s">
        <v>45</v>
      </c>
      <c r="J53" s="19">
        <f>SUM('3.1 oil &amp; gas'!I53,'3.1 oil &amp; gas'!I109,'3.1 oil &amp; gas'!I164)</f>
        <v>0</v>
      </c>
      <c r="K53" s="19">
        <f>SUM('3.1 oil &amp; gas'!J53,'3.1 oil &amp; gas'!J109,'3.1 oil &amp; gas'!J164)</f>
        <v>0</v>
      </c>
      <c r="L53" s="19">
        <f>SUM('3.1 oil &amp; gas'!K53,'3.1 oil &amp; gas'!K109,'3.1 oil &amp; gas'!K164)</f>
        <v>0</v>
      </c>
    </row>
    <row r="54" spans="1:12" x14ac:dyDescent="0.25">
      <c r="A54" s="12" t="s">
        <v>52</v>
      </c>
      <c r="B54" s="12" t="s">
        <v>53</v>
      </c>
      <c r="C54" s="19">
        <f>SUM('3.1 oil &amp; gas'!C54,'3.1 oil &amp; gas'!C110,'3.1 oil &amp; gas'!C165)</f>
        <v>0</v>
      </c>
      <c r="D54" s="19">
        <f>SUM('3.1 oil &amp; gas'!D54,'3.1 oil &amp; gas'!D110,'3.1 oil &amp; gas'!D165)</f>
        <v>0</v>
      </c>
      <c r="E54" s="19">
        <f>SUM('3.1 oil &amp; gas'!E54,'3.1 oil &amp; gas'!E110,'3.1 oil &amp; gas'!E165)</f>
        <v>0</v>
      </c>
      <c r="H54" s="12" t="s">
        <v>52</v>
      </c>
      <c r="I54" s="12" t="s">
        <v>53</v>
      </c>
      <c r="J54" s="19">
        <f>SUM('3.1 oil &amp; gas'!I54,'3.1 oil &amp; gas'!I110,'3.1 oil &amp; gas'!I165)</f>
        <v>0</v>
      </c>
      <c r="K54" s="19">
        <f>SUM('3.1 oil &amp; gas'!J54,'3.1 oil &amp; gas'!J110,'3.1 oil &amp; gas'!J165)</f>
        <v>0</v>
      </c>
      <c r="L54" s="19">
        <f>SUM('3.1 oil &amp; gas'!K54,'3.1 oil &amp; gas'!K110,'3.1 oil &amp; gas'!K165)</f>
        <v>0</v>
      </c>
    </row>
    <row r="55" spans="1:12" x14ac:dyDescent="0.25">
      <c r="A55" s="12" t="s">
        <v>74</v>
      </c>
      <c r="B55" s="12" t="s">
        <v>75</v>
      </c>
      <c r="C55" s="19">
        <f>SUM('3.1 oil &amp; gas'!C55,'3.1 oil &amp; gas'!C111,'3.1 oil &amp; gas'!C166)</f>
        <v>0</v>
      </c>
      <c r="D55" s="19">
        <f>SUM('3.1 oil &amp; gas'!D55,'3.1 oil &amp; gas'!D111,'3.1 oil &amp; gas'!D166)</f>
        <v>50.1</v>
      </c>
      <c r="E55" s="19">
        <f>SUM('3.1 oil &amp; gas'!E55,'3.1 oil &amp; gas'!E111,'3.1 oil &amp; gas'!E166)</f>
        <v>0</v>
      </c>
      <c r="H55" s="12" t="s">
        <v>74</v>
      </c>
      <c r="I55" s="12" t="s">
        <v>75</v>
      </c>
      <c r="J55" s="19">
        <f>SUM('3.1 oil &amp; gas'!I55,'3.1 oil &amp; gas'!I111,'3.1 oil &amp; gas'!I166)</f>
        <v>0</v>
      </c>
      <c r="K55" s="19">
        <f>SUM('3.1 oil &amp; gas'!J55,'3.1 oil &amp; gas'!J111,'3.1 oil &amp; gas'!J166)</f>
        <v>933</v>
      </c>
      <c r="L55" s="19">
        <f>SUM('3.1 oil &amp; gas'!K55,'3.1 oil &amp; gas'!K111,'3.1 oil &amp; gas'!K166)</f>
        <v>0</v>
      </c>
    </row>
    <row r="58" spans="1:12" x14ac:dyDescent="0.25">
      <c r="A58" s="21" t="s">
        <v>88</v>
      </c>
      <c r="H58" s="21" t="s">
        <v>88</v>
      </c>
    </row>
    <row r="59" spans="1:12" x14ac:dyDescent="0.25">
      <c r="A59" s="12" t="s">
        <v>32</v>
      </c>
      <c r="B59" s="12" t="s">
        <v>33</v>
      </c>
      <c r="C59" s="19">
        <f>SUM('3.1 oil &amp; gas'!C59,'3.1 oil &amp; gas'!C115,'3.1 oil &amp; gas'!C170)</f>
        <v>70931.62</v>
      </c>
      <c r="D59" s="19">
        <f>SUM('3.1 oil &amp; gas'!D59,'3.1 oil &amp; gas'!D115,'3.1 oil &amp; gas'!D170)</f>
        <v>47895.76</v>
      </c>
      <c r="E59" s="19">
        <f>SUM('3.1 oil &amp; gas'!E59,'3.1 oil &amp; gas'!E115,'3.1 oil &amp; gas'!E170)</f>
        <v>56024.13</v>
      </c>
      <c r="H59" s="12" t="s">
        <v>32</v>
      </c>
      <c r="I59" s="12" t="s">
        <v>33</v>
      </c>
      <c r="J59" s="19">
        <f>SUM('3.1 oil &amp; gas'!I59,'3.1 oil &amp; gas'!I115,'3.1 oil &amp; gas'!I170)</f>
        <v>1222</v>
      </c>
      <c r="K59" s="19">
        <f>SUM('3.1 oil &amp; gas'!J59,'3.1 oil &amp; gas'!J115,'3.1 oil &amp; gas'!J170)</f>
        <v>1153</v>
      </c>
      <c r="L59" s="19">
        <f>SUM('3.1 oil &amp; gas'!K59,'3.1 oil &amp; gas'!K115,'3.1 oil &amp; gas'!K170)</f>
        <v>0</v>
      </c>
    </row>
    <row r="60" spans="1:12" x14ac:dyDescent="0.25">
      <c r="A60" s="12" t="s">
        <v>72</v>
      </c>
      <c r="B60" s="12" t="s">
        <v>73</v>
      </c>
      <c r="C60" s="19">
        <f>SUM('3.1 oil &amp; gas'!C60,'3.1 oil &amp; gas'!C116,'3.1 oil &amp; gas'!C171)</f>
        <v>0</v>
      </c>
      <c r="D60" s="19">
        <f>SUM('3.1 oil &amp; gas'!D60,'3.1 oil &amp; gas'!D116,'3.1 oil &amp; gas'!D171)</f>
        <v>0</v>
      </c>
      <c r="E60" s="19">
        <f>SUM('3.1 oil &amp; gas'!E60,'3.1 oil &amp; gas'!E116,'3.1 oil &amp; gas'!E171)</f>
        <v>0</v>
      </c>
      <c r="H60" s="12" t="s">
        <v>72</v>
      </c>
      <c r="I60" s="12" t="s">
        <v>73</v>
      </c>
      <c r="J60" s="19">
        <f>SUM('3.1 oil &amp; gas'!I60,'3.1 oil &amp; gas'!I116,'3.1 oil &amp; gas'!I171)</f>
        <v>0</v>
      </c>
      <c r="K60" s="19">
        <f>SUM('3.1 oil &amp; gas'!J60,'3.1 oil &amp; gas'!J116,'3.1 oil &amp; gas'!J171)</f>
        <v>0</v>
      </c>
      <c r="L60" s="19">
        <f>SUM('3.1 oil &amp; gas'!K60,'3.1 oil &amp; gas'!K116,'3.1 oil &amp; gas'!K171)</f>
        <v>1185</v>
      </c>
    </row>
    <row r="66" spans="1:12" ht="18.75" x14ac:dyDescent="0.3">
      <c r="A66" s="73" t="s">
        <v>267</v>
      </c>
      <c r="B66" s="813" t="s">
        <v>265</v>
      </c>
      <c r="C66" s="813"/>
      <c r="D66" s="9" t="s">
        <v>266</v>
      </c>
    </row>
    <row r="68" spans="1:12" x14ac:dyDescent="0.25">
      <c r="C68" s="9" t="s">
        <v>209</v>
      </c>
    </row>
    <row r="69" spans="1:12" x14ac:dyDescent="0.25">
      <c r="C69" s="9" t="s">
        <v>208</v>
      </c>
    </row>
    <row r="71" spans="1:12" x14ac:dyDescent="0.25">
      <c r="A71" s="27" t="s">
        <v>200</v>
      </c>
      <c r="B71" s="27"/>
      <c r="H71" s="27" t="s">
        <v>101</v>
      </c>
    </row>
    <row r="72" spans="1:12" x14ac:dyDescent="0.25">
      <c r="C72" s="778" t="s">
        <v>207</v>
      </c>
      <c r="D72" s="779"/>
      <c r="E72" s="780"/>
      <c r="F72" s="9" t="s">
        <v>262</v>
      </c>
      <c r="G72" s="9" t="s">
        <v>4248</v>
      </c>
      <c r="J72" s="778" t="s">
        <v>207</v>
      </c>
      <c r="K72" s="779"/>
      <c r="L72" s="780"/>
    </row>
    <row r="73" spans="1:12" x14ac:dyDescent="0.25">
      <c r="A73" s="13" t="s">
        <v>78</v>
      </c>
      <c r="C73" s="12" t="s">
        <v>82</v>
      </c>
      <c r="D73" s="12" t="s">
        <v>83</v>
      </c>
      <c r="E73" s="12" t="s">
        <v>84</v>
      </c>
      <c r="F73" s="9">
        <v>2011</v>
      </c>
      <c r="H73" s="13" t="s">
        <v>78</v>
      </c>
      <c r="J73" s="12" t="s">
        <v>82</v>
      </c>
      <c r="K73" s="12" t="s">
        <v>83</v>
      </c>
      <c r="L73" s="12" t="s">
        <v>84</v>
      </c>
    </row>
    <row r="74" spans="1:12" x14ac:dyDescent="0.25">
      <c r="A74" s="12" t="s">
        <v>6</v>
      </c>
      <c r="B74" s="12" t="s">
        <v>7</v>
      </c>
      <c r="C74" s="19">
        <f t="shared" ref="C74:E77" si="0">C13*$F74</f>
        <v>0</v>
      </c>
      <c r="D74" s="19">
        <f t="shared" si="0"/>
        <v>0</v>
      </c>
      <c r="E74" s="19">
        <f t="shared" si="0"/>
        <v>0</v>
      </c>
      <c r="F74" s="69">
        <v>0.5</v>
      </c>
      <c r="G74" s="9" t="s">
        <v>205</v>
      </c>
      <c r="H74" s="12" t="s">
        <v>6</v>
      </c>
      <c r="I74" s="12" t="s">
        <v>7</v>
      </c>
      <c r="J74" s="19">
        <f t="shared" ref="J74:L77" si="1">J13*$F74</f>
        <v>0</v>
      </c>
      <c r="K74" s="19">
        <f t="shared" si="1"/>
        <v>0</v>
      </c>
      <c r="L74" s="19">
        <f t="shared" si="1"/>
        <v>0</v>
      </c>
    </row>
    <row r="75" spans="1:12" x14ac:dyDescent="0.25">
      <c r="A75" s="12" t="s">
        <v>8</v>
      </c>
      <c r="B75" s="12" t="s">
        <v>9</v>
      </c>
      <c r="C75" s="19">
        <f t="shared" si="0"/>
        <v>0</v>
      </c>
      <c r="D75" s="19">
        <f t="shared" si="0"/>
        <v>0</v>
      </c>
      <c r="E75" s="19">
        <f t="shared" si="0"/>
        <v>531.16265303376827</v>
      </c>
      <c r="F75" s="65">
        <f>'O&amp;G offshore shares'!J17</f>
        <v>0.45476254540562355</v>
      </c>
      <c r="H75" s="12" t="s">
        <v>8</v>
      </c>
      <c r="I75" s="12" t="s">
        <v>9</v>
      </c>
      <c r="J75" s="19">
        <f t="shared" si="1"/>
        <v>0</v>
      </c>
      <c r="K75" s="19">
        <f t="shared" si="1"/>
        <v>0</v>
      </c>
      <c r="L75" s="19">
        <f t="shared" si="1"/>
        <v>1707.1785954527109</v>
      </c>
    </row>
    <row r="76" spans="1:12" x14ac:dyDescent="0.25">
      <c r="A76" s="12" t="s">
        <v>56</v>
      </c>
      <c r="B76" s="12" t="s">
        <v>57</v>
      </c>
      <c r="C76" s="19">
        <f t="shared" si="0"/>
        <v>0</v>
      </c>
      <c r="D76" s="19">
        <f t="shared" si="0"/>
        <v>0</v>
      </c>
      <c r="E76" s="19">
        <f t="shared" si="0"/>
        <v>0</v>
      </c>
      <c r="F76" s="65">
        <f>'O&amp;G offshore shares'!J24</f>
        <v>0.30831459165519787</v>
      </c>
      <c r="H76" s="12" t="s">
        <v>56</v>
      </c>
      <c r="I76" s="12" t="s">
        <v>57</v>
      </c>
      <c r="J76" s="19">
        <f t="shared" si="1"/>
        <v>1647.9414923970326</v>
      </c>
      <c r="K76" s="19">
        <f t="shared" si="1"/>
        <v>1821.2142929072538</v>
      </c>
      <c r="L76" s="19">
        <f t="shared" si="1"/>
        <v>1799.0156423080796</v>
      </c>
    </row>
    <row r="77" spans="1:12" x14ac:dyDescent="0.25">
      <c r="A77" s="12" t="s">
        <v>58</v>
      </c>
      <c r="B77" s="12" t="s">
        <v>59</v>
      </c>
      <c r="C77" s="19">
        <f t="shared" si="0"/>
        <v>77169.3</v>
      </c>
      <c r="D77" s="19">
        <f t="shared" si="0"/>
        <v>4311.6000000000004</v>
      </c>
      <c r="E77" s="19">
        <f t="shared" si="0"/>
        <v>4184.2</v>
      </c>
      <c r="F77" s="65">
        <f>'O&amp;G offshore shares'!J31</f>
        <v>1</v>
      </c>
      <c r="H77" s="12" t="s">
        <v>58</v>
      </c>
      <c r="I77" s="12" t="s">
        <v>59</v>
      </c>
      <c r="J77" s="19">
        <f t="shared" si="1"/>
        <v>39826</v>
      </c>
      <c r="K77" s="19">
        <f t="shared" si="1"/>
        <v>47985</v>
      </c>
      <c r="L77" s="19">
        <f t="shared" si="1"/>
        <v>49542</v>
      </c>
    </row>
    <row r="80" spans="1:12" ht="14.45" x14ac:dyDescent="0.3">
      <c r="A80" s="14" t="s">
        <v>79</v>
      </c>
      <c r="H80" s="14" t="s">
        <v>79</v>
      </c>
    </row>
    <row r="81" spans="1:12" ht="14.45" x14ac:dyDescent="0.3">
      <c r="A81" s="12" t="s">
        <v>10</v>
      </c>
      <c r="B81" s="12" t="s">
        <v>11</v>
      </c>
      <c r="C81" s="19">
        <f t="shared" ref="C81:E83" si="2">C20*$F81</f>
        <v>16.039383561643834</v>
      </c>
      <c r="D81" s="19">
        <f t="shared" si="2"/>
        <v>0</v>
      </c>
      <c r="E81" s="19">
        <f t="shared" si="2"/>
        <v>0</v>
      </c>
      <c r="F81" s="65">
        <f>'O&amp;G offshore shares'!J20</f>
        <v>0.49657534246575341</v>
      </c>
      <c r="H81" s="12" t="s">
        <v>10</v>
      </c>
      <c r="I81" s="12" t="s">
        <v>11</v>
      </c>
      <c r="J81" s="19">
        <f>J20*$F81</f>
        <v>111.23287671232876</v>
      </c>
      <c r="K81" s="19">
        <f t="shared" ref="K81:L81" si="3">K20*$F81</f>
        <v>0</v>
      </c>
      <c r="L81" s="19">
        <f t="shared" si="3"/>
        <v>0</v>
      </c>
    </row>
    <row r="82" spans="1:12" ht="14.45" x14ac:dyDescent="0.3">
      <c r="A82" s="12" t="s">
        <v>12</v>
      </c>
      <c r="B82" s="12" t="s">
        <v>13</v>
      </c>
      <c r="C82" s="19">
        <f t="shared" si="2"/>
        <v>0</v>
      </c>
      <c r="D82" s="19">
        <f t="shared" si="2"/>
        <v>-13.682168674698794</v>
      </c>
      <c r="E82" s="19">
        <f t="shared" si="2"/>
        <v>30.531506024096384</v>
      </c>
      <c r="F82" s="65">
        <f>'O&amp;G offshore shares'!J21</f>
        <v>0.42228915662650601</v>
      </c>
      <c r="H82" s="12" t="s">
        <v>12</v>
      </c>
      <c r="I82" s="12" t="s">
        <v>13</v>
      </c>
      <c r="J82" s="19">
        <f t="shared" ref="J82:L85" si="4">J21*$F82</f>
        <v>0</v>
      </c>
      <c r="K82" s="19">
        <f t="shared" si="4"/>
        <v>0</v>
      </c>
      <c r="L82" s="19">
        <f t="shared" si="4"/>
        <v>46.451807228915662</v>
      </c>
    </row>
    <row r="83" spans="1:12" ht="14.45" x14ac:dyDescent="0.3">
      <c r="A83" s="12" t="s">
        <v>14</v>
      </c>
      <c r="B83" s="12" t="s">
        <v>15</v>
      </c>
      <c r="C83" s="19">
        <f t="shared" si="2"/>
        <v>0</v>
      </c>
      <c r="D83" s="19">
        <f t="shared" si="2"/>
        <v>0</v>
      </c>
      <c r="E83" s="19">
        <f t="shared" si="2"/>
        <v>0</v>
      </c>
      <c r="F83" s="65">
        <f>'O&amp;G offshore shares'!J19</f>
        <v>0.5</v>
      </c>
      <c r="H83" s="12" t="s">
        <v>14</v>
      </c>
      <c r="I83" s="12" t="s">
        <v>15</v>
      </c>
      <c r="J83" s="19">
        <f t="shared" si="4"/>
        <v>0</v>
      </c>
      <c r="K83" s="19">
        <f t="shared" si="4"/>
        <v>0</v>
      </c>
      <c r="L83" s="19">
        <f t="shared" si="4"/>
        <v>0</v>
      </c>
    </row>
    <row r="84" spans="1:12" ht="14.45" x14ac:dyDescent="0.3">
      <c r="A84" s="12" t="s">
        <v>62</v>
      </c>
      <c r="B84" s="12" t="s">
        <v>63</v>
      </c>
      <c r="C84" s="19">
        <f t="shared" ref="C84:E85" si="5">C23*$F84</f>
        <v>0</v>
      </c>
      <c r="D84" s="19">
        <f t="shared" si="5"/>
        <v>0</v>
      </c>
      <c r="E84" s="19">
        <f t="shared" si="5"/>
        <v>0</v>
      </c>
      <c r="F84" s="69">
        <v>0.5</v>
      </c>
      <c r="G84" s="9" t="s">
        <v>205</v>
      </c>
      <c r="H84" s="12" t="s">
        <v>62</v>
      </c>
      <c r="I84" s="12" t="s">
        <v>63</v>
      </c>
      <c r="J84" s="19">
        <f t="shared" si="4"/>
        <v>0</v>
      </c>
      <c r="K84" s="19">
        <f t="shared" si="4"/>
        <v>0</v>
      </c>
      <c r="L84" s="19">
        <f t="shared" si="4"/>
        <v>0</v>
      </c>
    </row>
    <row r="85" spans="1:12" ht="14.45" x14ac:dyDescent="0.3">
      <c r="A85" s="12" t="s">
        <v>76</v>
      </c>
      <c r="B85" s="12" t="s">
        <v>77</v>
      </c>
      <c r="C85" s="19">
        <f>C24*$F85</f>
        <v>3375.1079999999997</v>
      </c>
      <c r="D85" s="19">
        <f t="shared" si="5"/>
        <v>2906.145</v>
      </c>
      <c r="E85" s="19">
        <f t="shared" si="5"/>
        <v>3713.3910000000001</v>
      </c>
      <c r="F85" s="69">
        <v>0.99</v>
      </c>
      <c r="G85" s="9" t="s">
        <v>206</v>
      </c>
      <c r="H85" s="12" t="s">
        <v>76</v>
      </c>
      <c r="I85" s="12" t="s">
        <v>77</v>
      </c>
      <c r="J85" s="19">
        <f t="shared" si="4"/>
        <v>18304.11</v>
      </c>
      <c r="K85" s="19">
        <f t="shared" si="4"/>
        <v>17186.400000000001</v>
      </c>
      <c r="L85" s="19">
        <f>L24*$F85</f>
        <v>37797.21</v>
      </c>
    </row>
    <row r="88" spans="1:12" ht="14.45" x14ac:dyDescent="0.3">
      <c r="A88" s="15" t="s">
        <v>80</v>
      </c>
      <c r="H88" s="15" t="s">
        <v>80</v>
      </c>
    </row>
    <row r="89" spans="1:12" ht="14.45" x14ac:dyDescent="0.3">
      <c r="A89" s="12" t="s">
        <v>16</v>
      </c>
      <c r="B89" s="12" t="s">
        <v>17</v>
      </c>
      <c r="C89" s="19">
        <f>C28*$F89</f>
        <v>2</v>
      </c>
      <c r="D89" s="19">
        <f t="shared" ref="D89:E89" si="6">D28*$F89</f>
        <v>0</v>
      </c>
      <c r="E89" s="19">
        <f t="shared" si="6"/>
        <v>1.65</v>
      </c>
      <c r="F89" s="69">
        <v>0.5</v>
      </c>
      <c r="G89" s="9" t="s">
        <v>204</v>
      </c>
      <c r="H89" s="12" t="s">
        <v>16</v>
      </c>
      <c r="I89" s="12" t="s">
        <v>17</v>
      </c>
      <c r="J89" s="19">
        <f>J28*$F89</f>
        <v>9.5</v>
      </c>
      <c r="K89" s="19">
        <f t="shared" ref="K89:L89" si="7">K28*$F89</f>
        <v>0</v>
      </c>
      <c r="L89" s="19">
        <f t="shared" si="7"/>
        <v>13.5</v>
      </c>
    </row>
    <row r="90" spans="1:12" ht="14.45" x14ac:dyDescent="0.3">
      <c r="A90" s="12" t="s">
        <v>18</v>
      </c>
      <c r="B90" s="12" t="s">
        <v>19</v>
      </c>
      <c r="C90" s="19">
        <f t="shared" ref="C90:E90" si="8">C29*$F90</f>
        <v>0.1</v>
      </c>
      <c r="D90" s="19">
        <f t="shared" si="8"/>
        <v>-0.1</v>
      </c>
      <c r="E90" s="19">
        <f t="shared" si="8"/>
        <v>0</v>
      </c>
      <c r="F90" s="65">
        <f>'O&amp;G offshore shares'!J15</f>
        <v>0.5</v>
      </c>
      <c r="H90" s="12" t="s">
        <v>18</v>
      </c>
      <c r="I90" s="12" t="s">
        <v>19</v>
      </c>
      <c r="J90" s="19">
        <f t="shared" ref="J90:L90" si="9">J29*$F90</f>
        <v>22</v>
      </c>
      <c r="K90" s="19">
        <f t="shared" si="9"/>
        <v>5</v>
      </c>
      <c r="L90" s="19">
        <f t="shared" si="9"/>
        <v>25.5</v>
      </c>
    </row>
    <row r="91" spans="1:12" ht="14.45" x14ac:dyDescent="0.3">
      <c r="A91" s="12" t="s">
        <v>22</v>
      </c>
      <c r="B91" s="12" t="s">
        <v>23</v>
      </c>
      <c r="C91" s="19">
        <f t="shared" ref="C91:E91" si="10">C30*$F91</f>
        <v>0</v>
      </c>
      <c r="D91" s="19">
        <f t="shared" si="10"/>
        <v>0</v>
      </c>
      <c r="E91" s="19">
        <f t="shared" si="10"/>
        <v>0</v>
      </c>
      <c r="F91" s="69">
        <v>0.5</v>
      </c>
      <c r="G91" s="9" t="s">
        <v>204</v>
      </c>
      <c r="H91" s="12" t="s">
        <v>22</v>
      </c>
      <c r="I91" s="12" t="s">
        <v>23</v>
      </c>
      <c r="J91" s="19">
        <f t="shared" ref="J91:L91" si="11">J30*$F91</f>
        <v>0</v>
      </c>
      <c r="K91" s="19">
        <f t="shared" si="11"/>
        <v>0</v>
      </c>
      <c r="L91" s="19">
        <f t="shared" si="11"/>
        <v>0</v>
      </c>
    </row>
    <row r="92" spans="1:12" ht="14.45" x14ac:dyDescent="0.3">
      <c r="A92" s="12" t="s">
        <v>24</v>
      </c>
      <c r="B92" s="12" t="s">
        <v>25</v>
      </c>
      <c r="C92" s="19">
        <f t="shared" ref="C92:E92" si="12">C31*$F92</f>
        <v>0</v>
      </c>
      <c r="D92" s="19">
        <f t="shared" si="12"/>
        <v>0</v>
      </c>
      <c r="E92" s="19">
        <f t="shared" si="12"/>
        <v>0</v>
      </c>
      <c r="F92" s="65">
        <v>0</v>
      </c>
      <c r="G92" s="9" t="s">
        <v>203</v>
      </c>
      <c r="H92" s="12" t="s">
        <v>24</v>
      </c>
      <c r="I92" s="12" t="s">
        <v>25</v>
      </c>
      <c r="J92" s="19">
        <f t="shared" ref="J92:L92" si="13">J31*$F92</f>
        <v>0</v>
      </c>
      <c r="K92" s="19">
        <f t="shared" si="13"/>
        <v>0</v>
      </c>
      <c r="L92" s="19">
        <f t="shared" si="13"/>
        <v>0</v>
      </c>
    </row>
    <row r="93" spans="1:12" x14ac:dyDescent="0.25">
      <c r="A93" s="12" t="s">
        <v>26</v>
      </c>
      <c r="B93" s="12" t="s">
        <v>27</v>
      </c>
      <c r="C93" s="19">
        <f t="shared" ref="C93:E93" si="14">C32*$F93</f>
        <v>8295.0119999999988</v>
      </c>
      <c r="D93" s="19">
        <f t="shared" si="14"/>
        <v>5109.3900000000003</v>
      </c>
      <c r="E93" s="19">
        <f t="shared" si="14"/>
        <v>5796.2520000000004</v>
      </c>
      <c r="F93" s="69">
        <v>0.99</v>
      </c>
      <c r="G93" s="9" t="s">
        <v>206</v>
      </c>
      <c r="H93" s="12" t="s">
        <v>26</v>
      </c>
      <c r="I93" s="12" t="s">
        <v>27</v>
      </c>
      <c r="J93" s="19">
        <f t="shared" ref="J93:L93" si="15">J32*$F93</f>
        <v>2138.4</v>
      </c>
      <c r="K93" s="19">
        <f t="shared" si="15"/>
        <v>2465.1</v>
      </c>
      <c r="L93" s="19">
        <f t="shared" si="15"/>
        <v>560.34</v>
      </c>
    </row>
    <row r="94" spans="1:12" x14ac:dyDescent="0.25">
      <c r="A94" s="12" t="s">
        <v>28</v>
      </c>
      <c r="B94" s="12" t="s">
        <v>29</v>
      </c>
      <c r="C94" s="19">
        <f t="shared" ref="C94:E94" si="16">C33*$F94</f>
        <v>0</v>
      </c>
      <c r="D94" s="19">
        <f t="shared" si="16"/>
        <v>0</v>
      </c>
      <c r="E94" s="19">
        <f t="shared" si="16"/>
        <v>0</v>
      </c>
      <c r="F94" s="69">
        <v>0.5</v>
      </c>
      <c r="G94" s="9" t="s">
        <v>204</v>
      </c>
      <c r="H94" s="12" t="s">
        <v>28</v>
      </c>
      <c r="I94" s="12" t="s">
        <v>29</v>
      </c>
      <c r="J94" s="19">
        <f t="shared" ref="J94:L94" si="17">J33*$F94</f>
        <v>0</v>
      </c>
      <c r="K94" s="19">
        <f t="shared" si="17"/>
        <v>0</v>
      </c>
      <c r="L94" s="19">
        <f t="shared" si="17"/>
        <v>0</v>
      </c>
    </row>
    <row r="95" spans="1:12" x14ac:dyDescent="0.25">
      <c r="A95" s="12" t="s">
        <v>30</v>
      </c>
      <c r="B95" s="12" t="s">
        <v>31</v>
      </c>
      <c r="C95" s="19">
        <f t="shared" ref="C95:E95" si="18">C34*$F95</f>
        <v>0</v>
      </c>
      <c r="D95" s="19">
        <f t="shared" si="18"/>
        <v>0</v>
      </c>
      <c r="E95" s="19">
        <f t="shared" si="18"/>
        <v>0</v>
      </c>
      <c r="F95" s="65">
        <f>'O&amp;G offshore shares'!J18</f>
        <v>0.49523809523809526</v>
      </c>
      <c r="H95" s="12" t="s">
        <v>30</v>
      </c>
      <c r="I95" s="12" t="s">
        <v>31</v>
      </c>
      <c r="J95" s="19">
        <f t="shared" ref="J95:L95" si="19">J34*$F95</f>
        <v>0</v>
      </c>
      <c r="K95" s="19">
        <f t="shared" si="19"/>
        <v>0</v>
      </c>
      <c r="L95" s="19">
        <f t="shared" si="19"/>
        <v>0</v>
      </c>
    </row>
    <row r="96" spans="1:12" x14ac:dyDescent="0.25">
      <c r="A96" s="12" t="s">
        <v>34</v>
      </c>
      <c r="B96" s="12" t="s">
        <v>35</v>
      </c>
      <c r="C96" s="19">
        <f t="shared" ref="C96:E96" si="20">C35*$F96</f>
        <v>0</v>
      </c>
      <c r="D96" s="19">
        <f t="shared" si="20"/>
        <v>0</v>
      </c>
      <c r="E96" s="19">
        <f t="shared" si="20"/>
        <v>0</v>
      </c>
      <c r="F96" s="69">
        <v>0.5</v>
      </c>
      <c r="G96" s="9" t="s">
        <v>204</v>
      </c>
      <c r="H96" s="12" t="s">
        <v>34</v>
      </c>
      <c r="I96" s="12" t="s">
        <v>35</v>
      </c>
      <c r="J96" s="19">
        <f t="shared" ref="J96:L96" si="21">J35*$F96</f>
        <v>0</v>
      </c>
      <c r="K96" s="19">
        <f t="shared" si="21"/>
        <v>0</v>
      </c>
      <c r="L96" s="19">
        <f t="shared" si="21"/>
        <v>0</v>
      </c>
    </row>
    <row r="97" spans="1:12" x14ac:dyDescent="0.25">
      <c r="A97" s="12" t="s">
        <v>36</v>
      </c>
      <c r="B97" s="12" t="s">
        <v>37</v>
      </c>
      <c r="C97" s="19">
        <f t="shared" ref="C97:E97" si="22">C36*$F97</f>
        <v>0</v>
      </c>
      <c r="D97" s="19">
        <f t="shared" si="22"/>
        <v>0</v>
      </c>
      <c r="E97" s="19">
        <f t="shared" si="22"/>
        <v>0</v>
      </c>
      <c r="F97" s="69">
        <v>0.5</v>
      </c>
      <c r="G97" s="9" t="s">
        <v>204</v>
      </c>
      <c r="H97" s="12" t="s">
        <v>36</v>
      </c>
      <c r="I97" s="12" t="s">
        <v>37</v>
      </c>
      <c r="J97" s="19">
        <f t="shared" ref="J97:L97" si="23">J36*$F97</f>
        <v>0</v>
      </c>
      <c r="K97" s="19">
        <f t="shared" si="23"/>
        <v>0</v>
      </c>
      <c r="L97" s="19">
        <f t="shared" si="23"/>
        <v>0</v>
      </c>
    </row>
    <row r="98" spans="1:12" x14ac:dyDescent="0.25">
      <c r="A98" s="12" t="s">
        <v>38</v>
      </c>
      <c r="B98" s="12" t="s">
        <v>39</v>
      </c>
      <c r="C98" s="19">
        <f t="shared" ref="C98:E98" si="24">C37*$F98</f>
        <v>0</v>
      </c>
      <c r="D98" s="19">
        <f t="shared" si="24"/>
        <v>0</v>
      </c>
      <c r="E98" s="19">
        <f t="shared" si="24"/>
        <v>0</v>
      </c>
      <c r="F98" s="65">
        <v>0</v>
      </c>
      <c r="G98" s="9" t="s">
        <v>203</v>
      </c>
      <c r="H98" s="12" t="s">
        <v>38</v>
      </c>
      <c r="I98" s="12" t="s">
        <v>39</v>
      </c>
      <c r="J98" s="19">
        <f t="shared" ref="J98:L98" si="25">J37*$F98</f>
        <v>0</v>
      </c>
      <c r="K98" s="19">
        <f t="shared" si="25"/>
        <v>0</v>
      </c>
      <c r="L98" s="19">
        <f t="shared" si="25"/>
        <v>0</v>
      </c>
    </row>
    <row r="99" spans="1:12" x14ac:dyDescent="0.25">
      <c r="A99" s="12" t="s">
        <v>42</v>
      </c>
      <c r="B99" s="12" t="s">
        <v>43</v>
      </c>
      <c r="C99" s="19">
        <f t="shared" ref="C99:E99" si="26">C38*$F99</f>
        <v>0</v>
      </c>
      <c r="D99" s="19">
        <f t="shared" si="26"/>
        <v>0</v>
      </c>
      <c r="E99" s="19">
        <f t="shared" si="26"/>
        <v>0</v>
      </c>
      <c r="F99" s="65">
        <f>'O&amp;G offshore shares'!J22</f>
        <v>0.46837419959394033</v>
      </c>
      <c r="H99" s="12" t="s">
        <v>42</v>
      </c>
      <c r="I99" s="12" t="s">
        <v>43</v>
      </c>
      <c r="J99" s="19">
        <f t="shared" ref="J99:L99" si="27">J38*$F99</f>
        <v>0</v>
      </c>
      <c r="K99" s="19">
        <f t="shared" si="27"/>
        <v>0</v>
      </c>
      <c r="L99" s="19">
        <f t="shared" si="27"/>
        <v>0</v>
      </c>
    </row>
    <row r="100" spans="1:12" x14ac:dyDescent="0.25">
      <c r="A100" s="12" t="s">
        <v>46</v>
      </c>
      <c r="B100" s="12" t="s">
        <v>47</v>
      </c>
      <c r="C100" s="19">
        <f t="shared" ref="C100:E100" si="28">C39*$F100</f>
        <v>20.834482758620688</v>
      </c>
      <c r="D100" s="19">
        <f t="shared" si="28"/>
        <v>12.923275862068966</v>
      </c>
      <c r="E100" s="19">
        <f t="shared" si="28"/>
        <v>17.738793103448277</v>
      </c>
      <c r="F100" s="65">
        <f>'O&amp;G offshore shares'!J23</f>
        <v>0.49137931034482757</v>
      </c>
      <c r="H100" s="12" t="s">
        <v>46</v>
      </c>
      <c r="I100" s="12" t="s">
        <v>47</v>
      </c>
      <c r="J100" s="19">
        <f t="shared" ref="J100:L100" si="29">J39*$F100</f>
        <v>172.47413793103448</v>
      </c>
      <c r="K100" s="19">
        <f t="shared" si="29"/>
        <v>149.37931034482759</v>
      </c>
      <c r="L100" s="19">
        <f t="shared" si="29"/>
        <v>123.82758620689654</v>
      </c>
    </row>
    <row r="101" spans="1:12" x14ac:dyDescent="0.25">
      <c r="A101" s="12" t="s">
        <v>48</v>
      </c>
      <c r="B101" s="12" t="s">
        <v>49</v>
      </c>
      <c r="C101" s="19">
        <f>C40*$F101</f>
        <v>0</v>
      </c>
      <c r="D101" s="19">
        <f t="shared" ref="D101:E101" si="30">D40*$F101</f>
        <v>0</v>
      </c>
      <c r="E101" s="19">
        <f t="shared" si="30"/>
        <v>0</v>
      </c>
      <c r="F101" s="65">
        <v>0</v>
      </c>
      <c r="G101" s="9" t="s">
        <v>203</v>
      </c>
      <c r="H101" s="12" t="s">
        <v>48</v>
      </c>
      <c r="I101" s="12" t="s">
        <v>49</v>
      </c>
      <c r="J101" s="19">
        <f>J40*$F101</f>
        <v>0</v>
      </c>
      <c r="K101" s="19">
        <f t="shared" ref="K101:L101" si="31">K40*$F101</f>
        <v>0</v>
      </c>
      <c r="L101" s="19">
        <f t="shared" si="31"/>
        <v>0</v>
      </c>
    </row>
    <row r="102" spans="1:12" x14ac:dyDescent="0.25">
      <c r="A102" s="12" t="s">
        <v>50</v>
      </c>
      <c r="B102" s="12" t="s">
        <v>51</v>
      </c>
      <c r="C102" s="19">
        <f t="shared" ref="C102:E102" si="32">C41*$F102</f>
        <v>0</v>
      </c>
      <c r="D102" s="19">
        <f t="shared" si="32"/>
        <v>0</v>
      </c>
      <c r="E102" s="19">
        <f t="shared" si="32"/>
        <v>0</v>
      </c>
      <c r="F102" s="69">
        <v>0.5</v>
      </c>
      <c r="G102" s="9" t="s">
        <v>204</v>
      </c>
      <c r="H102" s="12" t="s">
        <v>50</v>
      </c>
      <c r="I102" s="12" t="s">
        <v>51</v>
      </c>
      <c r="J102" s="19">
        <f t="shared" ref="J102:L102" si="33">J41*$F102</f>
        <v>0</v>
      </c>
      <c r="K102" s="19">
        <f t="shared" si="33"/>
        <v>0</v>
      </c>
      <c r="L102" s="19">
        <f t="shared" si="33"/>
        <v>0.5</v>
      </c>
    </row>
    <row r="103" spans="1:12" x14ac:dyDescent="0.25">
      <c r="A103" s="12" t="s">
        <v>54</v>
      </c>
      <c r="B103" s="12" t="s">
        <v>55</v>
      </c>
      <c r="C103" s="19" t="e">
        <f t="shared" ref="C103:E103" si="34">C42*$F103</f>
        <v>#VALUE!</v>
      </c>
      <c r="D103" s="19" t="e">
        <f t="shared" si="34"/>
        <v>#VALUE!</v>
      </c>
      <c r="E103" s="19" t="e">
        <f t="shared" si="34"/>
        <v>#VALUE!</v>
      </c>
      <c r="F103" s="69" t="s">
        <v>87</v>
      </c>
      <c r="G103" s="9" t="s">
        <v>205</v>
      </c>
      <c r="H103" s="12" t="s">
        <v>54</v>
      </c>
      <c r="I103" s="12" t="s">
        <v>55</v>
      </c>
      <c r="J103" s="19" t="e">
        <f t="shared" ref="J103:L103" si="35">J42*$F103</f>
        <v>#VALUE!</v>
      </c>
      <c r="K103" s="19" t="e">
        <f t="shared" si="35"/>
        <v>#VALUE!</v>
      </c>
      <c r="L103" s="19" t="e">
        <f t="shared" si="35"/>
        <v>#VALUE!</v>
      </c>
    </row>
    <row r="104" spans="1:12" x14ac:dyDescent="0.25">
      <c r="A104" s="12" t="s">
        <v>60</v>
      </c>
      <c r="B104" s="12" t="s">
        <v>61</v>
      </c>
      <c r="C104" s="19">
        <f t="shared" ref="C104:E104" si="36">C43*$F104</f>
        <v>50.739140022050712</v>
      </c>
      <c r="D104" s="19">
        <f t="shared" si="36"/>
        <v>59.951003307607493</v>
      </c>
      <c r="E104" s="19">
        <f t="shared" si="36"/>
        <v>78.818081587651591</v>
      </c>
      <c r="F104" s="65">
        <f>'O&amp;G offshore shares'!J25</f>
        <v>0.49261300992282248</v>
      </c>
      <c r="H104" s="12" t="s">
        <v>60</v>
      </c>
      <c r="I104" s="12" t="s">
        <v>61</v>
      </c>
      <c r="J104" s="19">
        <f t="shared" ref="J104:L104" si="37">J43*$F104</f>
        <v>1088.182138919515</v>
      </c>
      <c r="K104" s="19">
        <f t="shared" si="37"/>
        <v>1542.3713340683571</v>
      </c>
      <c r="L104" s="19">
        <f t="shared" si="37"/>
        <v>2010.8463065049614</v>
      </c>
    </row>
    <row r="105" spans="1:12" x14ac:dyDescent="0.25">
      <c r="A105" s="12" t="s">
        <v>64</v>
      </c>
      <c r="B105" s="12" t="s">
        <v>65</v>
      </c>
      <c r="C105" s="19">
        <f t="shared" ref="C105:E105" si="38">C44*$F105</f>
        <v>338.73797468354434</v>
      </c>
      <c r="D105" s="19">
        <f t="shared" si="38"/>
        <v>0</v>
      </c>
      <c r="E105" s="19">
        <f t="shared" si="38"/>
        <v>85.882052167242037</v>
      </c>
      <c r="F105" s="65">
        <f>'O&amp;G offshore shares'!J26</f>
        <v>0.48879938626774072</v>
      </c>
      <c r="H105" s="12" t="s">
        <v>64</v>
      </c>
      <c r="I105" s="12" t="s">
        <v>65</v>
      </c>
      <c r="J105" s="19">
        <f t="shared" ref="J105:L105" si="39">J44*$F105</f>
        <v>23667.666283084007</v>
      </c>
      <c r="K105" s="19">
        <f t="shared" si="39"/>
        <v>20926.479324894517</v>
      </c>
      <c r="L105" s="19">
        <f t="shared" si="39"/>
        <v>17994.171806674338</v>
      </c>
    </row>
    <row r="106" spans="1:12" x14ac:dyDescent="0.25">
      <c r="A106" s="12" t="s">
        <v>66</v>
      </c>
      <c r="B106" s="12" t="s">
        <v>67</v>
      </c>
      <c r="C106" s="19">
        <f t="shared" ref="C106:E106" si="40">C45*$F106</f>
        <v>0</v>
      </c>
      <c r="D106" s="19">
        <f t="shared" si="40"/>
        <v>0</v>
      </c>
      <c r="E106" s="19">
        <f t="shared" si="40"/>
        <v>0</v>
      </c>
      <c r="F106" s="69">
        <v>0.5</v>
      </c>
      <c r="G106" s="9" t="s">
        <v>204</v>
      </c>
      <c r="H106" s="12" t="s">
        <v>66</v>
      </c>
      <c r="I106" s="12" t="s">
        <v>67</v>
      </c>
      <c r="J106" s="19">
        <f t="shared" ref="J106:L106" si="41">J45*$F106</f>
        <v>0</v>
      </c>
      <c r="K106" s="19">
        <f t="shared" si="41"/>
        <v>0</v>
      </c>
      <c r="L106" s="19">
        <f t="shared" si="41"/>
        <v>0</v>
      </c>
    </row>
    <row r="107" spans="1:12" x14ac:dyDescent="0.25">
      <c r="A107" s="12" t="s">
        <v>68</v>
      </c>
      <c r="B107" s="12" t="s">
        <v>69</v>
      </c>
      <c r="C107" s="19">
        <f t="shared" ref="C107:E107" si="42">C46*$F107</f>
        <v>0</v>
      </c>
      <c r="D107" s="19">
        <f t="shared" si="42"/>
        <v>0</v>
      </c>
      <c r="E107" s="19">
        <f t="shared" si="42"/>
        <v>0</v>
      </c>
      <c r="F107" s="69">
        <v>0.5</v>
      </c>
      <c r="G107" s="9" t="s">
        <v>204</v>
      </c>
      <c r="H107" s="12" t="s">
        <v>68</v>
      </c>
      <c r="I107" s="12" t="s">
        <v>69</v>
      </c>
      <c r="J107" s="19">
        <f t="shared" ref="J107:L107" si="43">J46*$F107</f>
        <v>0</v>
      </c>
      <c r="K107" s="19">
        <f t="shared" si="43"/>
        <v>0</v>
      </c>
      <c r="L107" s="19">
        <f t="shared" si="43"/>
        <v>0</v>
      </c>
    </row>
    <row r="108" spans="1:12" x14ac:dyDescent="0.25">
      <c r="A108" s="12" t="s">
        <v>70</v>
      </c>
      <c r="B108" s="12" t="s">
        <v>71</v>
      </c>
      <c r="C108" s="19">
        <f t="shared" ref="C108:E108" si="44">C47*$F108</f>
        <v>0</v>
      </c>
      <c r="D108" s="19">
        <f t="shared" si="44"/>
        <v>0</v>
      </c>
      <c r="E108" s="19">
        <f t="shared" si="44"/>
        <v>0</v>
      </c>
      <c r="F108" s="65">
        <v>0</v>
      </c>
      <c r="G108" s="9" t="s">
        <v>203</v>
      </c>
      <c r="H108" s="12" t="s">
        <v>70</v>
      </c>
      <c r="I108" s="12" t="s">
        <v>71</v>
      </c>
      <c r="J108" s="19">
        <f t="shared" ref="J108:L108" si="45">J47*$F108</f>
        <v>0</v>
      </c>
      <c r="K108" s="19">
        <f t="shared" si="45"/>
        <v>0</v>
      </c>
      <c r="L108" s="19">
        <f t="shared" si="45"/>
        <v>0</v>
      </c>
    </row>
    <row r="111" spans="1:12" x14ac:dyDescent="0.25">
      <c r="A111" s="16" t="s">
        <v>81</v>
      </c>
      <c r="H111" s="16" t="s">
        <v>81</v>
      </c>
    </row>
    <row r="112" spans="1:12" x14ac:dyDescent="0.25">
      <c r="A112" s="12" t="s">
        <v>20</v>
      </c>
      <c r="B112" s="12" t="s">
        <v>21</v>
      </c>
      <c r="C112" s="19">
        <f t="shared" ref="C112:E114" si="46">C51*$F112</f>
        <v>0</v>
      </c>
      <c r="D112" s="19">
        <f t="shared" si="46"/>
        <v>0</v>
      </c>
      <c r="E112" s="19">
        <f t="shared" si="46"/>
        <v>0</v>
      </c>
      <c r="H112" s="12" t="s">
        <v>20</v>
      </c>
      <c r="I112" s="12" t="s">
        <v>21</v>
      </c>
      <c r="J112" s="19">
        <f t="shared" ref="J112:K116" si="47">K51*$F112</f>
        <v>0</v>
      </c>
      <c r="K112" s="19">
        <f t="shared" si="47"/>
        <v>0</v>
      </c>
      <c r="L112" s="19" t="e">
        <f>#REF!*$F112</f>
        <v>#REF!</v>
      </c>
    </row>
    <row r="113" spans="1:12" x14ac:dyDescent="0.25">
      <c r="A113" s="12" t="s">
        <v>40</v>
      </c>
      <c r="B113" s="12" t="s">
        <v>41</v>
      </c>
      <c r="C113" s="19">
        <f t="shared" si="46"/>
        <v>0</v>
      </c>
      <c r="D113" s="19">
        <f t="shared" si="46"/>
        <v>0</v>
      </c>
      <c r="E113" s="19">
        <f t="shared" si="46"/>
        <v>0</v>
      </c>
      <c r="H113" s="12" t="s">
        <v>40</v>
      </c>
      <c r="I113" s="12" t="s">
        <v>41</v>
      </c>
      <c r="J113" s="19">
        <f t="shared" si="47"/>
        <v>0</v>
      </c>
      <c r="K113" s="19">
        <f t="shared" si="47"/>
        <v>0</v>
      </c>
      <c r="L113" s="19" t="e">
        <f>#REF!*$F113</f>
        <v>#REF!</v>
      </c>
    </row>
    <row r="114" spans="1:12" x14ac:dyDescent="0.25">
      <c r="A114" s="12" t="s">
        <v>44</v>
      </c>
      <c r="B114" s="12" t="s">
        <v>45</v>
      </c>
      <c r="C114" s="19">
        <f t="shared" si="46"/>
        <v>0</v>
      </c>
      <c r="D114" s="19">
        <f t="shared" si="46"/>
        <v>0</v>
      </c>
      <c r="E114" s="19">
        <f t="shared" si="46"/>
        <v>0</v>
      </c>
      <c r="H114" s="12" t="s">
        <v>44</v>
      </c>
      <c r="I114" s="12" t="s">
        <v>45</v>
      </c>
      <c r="J114" s="19">
        <f t="shared" si="47"/>
        <v>0</v>
      </c>
      <c r="K114" s="19">
        <f t="shared" si="47"/>
        <v>0</v>
      </c>
      <c r="L114" s="19" t="e">
        <f>#REF!*$F114</f>
        <v>#REF!</v>
      </c>
    </row>
    <row r="115" spans="1:12" x14ac:dyDescent="0.25">
      <c r="A115" s="12" t="s">
        <v>52</v>
      </c>
      <c r="B115" s="12" t="s">
        <v>53</v>
      </c>
      <c r="C115" s="19">
        <f t="shared" ref="C115:E116" si="48">C54*$F115</f>
        <v>0</v>
      </c>
      <c r="D115" s="19">
        <f t="shared" si="48"/>
        <v>0</v>
      </c>
      <c r="E115" s="19">
        <f t="shared" si="48"/>
        <v>0</v>
      </c>
      <c r="H115" s="12" t="s">
        <v>52</v>
      </c>
      <c r="I115" s="12" t="s">
        <v>53</v>
      </c>
      <c r="J115" s="19">
        <f t="shared" si="47"/>
        <v>0</v>
      </c>
      <c r="K115" s="19">
        <f t="shared" si="47"/>
        <v>0</v>
      </c>
      <c r="L115" s="19" t="e">
        <f>#REF!*$F115</f>
        <v>#REF!</v>
      </c>
    </row>
    <row r="116" spans="1:12" x14ac:dyDescent="0.25">
      <c r="A116" s="12" t="s">
        <v>74</v>
      </c>
      <c r="B116" s="12" t="s">
        <v>75</v>
      </c>
      <c r="C116" s="19">
        <f t="shared" si="48"/>
        <v>0</v>
      </c>
      <c r="D116" s="19">
        <f t="shared" si="48"/>
        <v>0</v>
      </c>
      <c r="E116" s="19">
        <f t="shared" si="48"/>
        <v>0</v>
      </c>
      <c r="H116" s="12" t="s">
        <v>74</v>
      </c>
      <c r="I116" s="12" t="s">
        <v>75</v>
      </c>
      <c r="J116" s="19">
        <f t="shared" si="47"/>
        <v>0</v>
      </c>
      <c r="K116" s="19">
        <f t="shared" si="47"/>
        <v>0</v>
      </c>
      <c r="L116" s="19" t="e">
        <f>#REF!*$F116</f>
        <v>#REF!</v>
      </c>
    </row>
    <row r="119" spans="1:12" x14ac:dyDescent="0.25">
      <c r="A119" s="21" t="s">
        <v>88</v>
      </c>
      <c r="H119" s="21" t="s">
        <v>88</v>
      </c>
    </row>
    <row r="120" spans="1:12" x14ac:dyDescent="0.25">
      <c r="A120" s="12" t="s">
        <v>32</v>
      </c>
      <c r="B120" s="12" t="s">
        <v>33</v>
      </c>
      <c r="C120" s="19">
        <f t="shared" ref="C120:E121" si="49">C59*$F120</f>
        <v>0</v>
      </c>
      <c r="D120" s="19">
        <f t="shared" si="49"/>
        <v>0</v>
      </c>
      <c r="E120" s="19">
        <f t="shared" si="49"/>
        <v>0</v>
      </c>
      <c r="H120" s="12" t="s">
        <v>32</v>
      </c>
      <c r="I120" s="12" t="s">
        <v>33</v>
      </c>
      <c r="J120" s="19">
        <f>K59*$F120</f>
        <v>0</v>
      </c>
      <c r="K120" s="19">
        <f>L59*$F120</f>
        <v>0</v>
      </c>
      <c r="L120" s="19" t="e">
        <f>#REF!*$F120</f>
        <v>#REF!</v>
      </c>
    </row>
    <row r="121" spans="1:12" x14ac:dyDescent="0.25">
      <c r="A121" s="12" t="s">
        <v>72</v>
      </c>
      <c r="B121" s="12" t="s">
        <v>73</v>
      </c>
      <c r="C121" s="19">
        <f t="shared" si="49"/>
        <v>0</v>
      </c>
      <c r="D121" s="19">
        <f t="shared" si="49"/>
        <v>0</v>
      </c>
      <c r="E121" s="19">
        <f t="shared" si="49"/>
        <v>0</v>
      </c>
      <c r="H121" s="12" t="s">
        <v>72</v>
      </c>
      <c r="I121" s="12" t="s">
        <v>73</v>
      </c>
      <c r="J121" s="19">
        <f>K60*$F121</f>
        <v>0</v>
      </c>
      <c r="K121" s="19">
        <f>L60*$F121</f>
        <v>0</v>
      </c>
      <c r="L121" s="19" t="e">
        <f>#REF!*$F121</f>
        <v>#REF!</v>
      </c>
    </row>
  </sheetData>
  <mergeCells count="6">
    <mergeCell ref="C72:E72"/>
    <mergeCell ref="J72:L72"/>
    <mergeCell ref="B66:C66"/>
    <mergeCell ref="A2:B4"/>
    <mergeCell ref="C11:E11"/>
    <mergeCell ref="C18:E1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171"/>
  <sheetViews>
    <sheetView topLeftCell="A25" workbookViewId="0">
      <selection activeCell="F131" sqref="F131"/>
    </sheetView>
  </sheetViews>
  <sheetFormatPr defaultRowHeight="15" x14ac:dyDescent="0.25"/>
  <cols>
    <col min="2" max="2" width="14" customWidth="1"/>
    <col min="8" max="8" width="14.5703125" customWidth="1"/>
  </cols>
  <sheetData>
    <row r="1" spans="1:11" x14ac:dyDescent="0.25">
      <c r="B1" s="10" t="s">
        <v>4</v>
      </c>
      <c r="C1" t="s">
        <v>201</v>
      </c>
    </row>
    <row r="4" spans="1:11" ht="30" customHeight="1" x14ac:dyDescent="0.25">
      <c r="A4" s="815" t="s">
        <v>202</v>
      </c>
      <c r="B4" s="284" t="s">
        <v>4057</v>
      </c>
    </row>
    <row r="5" spans="1:11" x14ac:dyDescent="0.25">
      <c r="A5" s="816"/>
      <c r="B5" s="285" t="s">
        <v>4058</v>
      </c>
    </row>
    <row r="6" spans="1:11" x14ac:dyDescent="0.25">
      <c r="A6" s="817"/>
      <c r="B6" s="286" t="s">
        <v>4059</v>
      </c>
    </row>
    <row r="9" spans="1:11" x14ac:dyDescent="0.25">
      <c r="A9" s="9" t="s">
        <v>137</v>
      </c>
      <c r="B9" s="9"/>
      <c r="C9" s="9"/>
      <c r="D9" s="9"/>
      <c r="E9" s="9"/>
      <c r="F9" s="9"/>
      <c r="G9" s="9"/>
      <c r="H9" s="9"/>
      <c r="I9" s="9"/>
      <c r="J9" s="9"/>
      <c r="K9" s="9"/>
    </row>
    <row r="10" spans="1:11" x14ac:dyDescent="0.25">
      <c r="A10" s="68" t="s">
        <v>142</v>
      </c>
      <c r="B10" s="68" t="s">
        <v>4057</v>
      </c>
      <c r="C10" s="9"/>
      <c r="D10" s="9"/>
      <c r="E10" s="9"/>
      <c r="F10" s="9"/>
      <c r="G10" s="26" t="s">
        <v>138</v>
      </c>
      <c r="H10" s="9"/>
      <c r="I10" s="9"/>
      <c r="J10" s="9"/>
      <c r="K10" s="9"/>
    </row>
    <row r="11" spans="1:11" x14ac:dyDescent="0.25">
      <c r="A11" s="9"/>
      <c r="B11" s="9"/>
      <c r="C11" s="17" t="s">
        <v>85</v>
      </c>
      <c r="D11" s="17"/>
      <c r="E11" s="17"/>
      <c r="F11" s="9"/>
      <c r="G11" s="9"/>
      <c r="H11" s="9"/>
      <c r="I11" s="17" t="s">
        <v>86</v>
      </c>
      <c r="J11" s="17"/>
      <c r="K11" s="17"/>
    </row>
    <row r="12" spans="1:11" x14ac:dyDescent="0.25">
      <c r="A12" s="13" t="s">
        <v>78</v>
      </c>
      <c r="B12" s="9"/>
      <c r="C12" s="12" t="s">
        <v>82</v>
      </c>
      <c r="D12" s="12" t="s">
        <v>83</v>
      </c>
      <c r="E12" s="12" t="s">
        <v>84</v>
      </c>
      <c r="F12" s="9"/>
      <c r="G12" s="13" t="s">
        <v>78</v>
      </c>
      <c r="H12" s="9"/>
      <c r="I12" s="12" t="s">
        <v>82</v>
      </c>
      <c r="J12" s="12" t="s">
        <v>83</v>
      </c>
      <c r="K12" s="12" t="s">
        <v>84</v>
      </c>
    </row>
    <row r="13" spans="1:11" x14ac:dyDescent="0.25">
      <c r="A13" s="12" t="s">
        <v>6</v>
      </c>
      <c r="B13" s="12" t="s">
        <v>7</v>
      </c>
      <c r="C13" s="19" t="s">
        <v>87</v>
      </c>
      <c r="D13" s="8">
        <v>0</v>
      </c>
      <c r="E13" s="8">
        <v>0</v>
      </c>
      <c r="F13" s="9"/>
      <c r="G13" s="12" t="s">
        <v>6</v>
      </c>
      <c r="H13" s="12" t="s">
        <v>7</v>
      </c>
      <c r="I13" s="19" t="s">
        <v>87</v>
      </c>
      <c r="J13" s="18">
        <v>0</v>
      </c>
      <c r="K13" s="18">
        <v>0</v>
      </c>
    </row>
    <row r="14" spans="1:11" x14ac:dyDescent="0.25">
      <c r="A14" s="12" t="s">
        <v>8</v>
      </c>
      <c r="B14" s="12" t="s">
        <v>136</v>
      </c>
      <c r="C14" s="19" t="s">
        <v>87</v>
      </c>
      <c r="D14" s="19" t="s">
        <v>87</v>
      </c>
      <c r="E14" s="8">
        <v>0</v>
      </c>
      <c r="F14" s="9"/>
      <c r="G14" s="12" t="s">
        <v>8</v>
      </c>
      <c r="H14" s="12" t="s">
        <v>136</v>
      </c>
      <c r="I14" s="19" t="s">
        <v>87</v>
      </c>
      <c r="J14" s="19" t="s">
        <v>87</v>
      </c>
      <c r="K14" s="18">
        <v>0</v>
      </c>
    </row>
    <row r="15" spans="1:11" x14ac:dyDescent="0.25">
      <c r="A15" s="12" t="s">
        <v>56</v>
      </c>
      <c r="B15" s="12" t="s">
        <v>57</v>
      </c>
      <c r="C15" s="19" t="s">
        <v>87</v>
      </c>
      <c r="D15" s="19" t="s">
        <v>87</v>
      </c>
      <c r="E15" s="19" t="s">
        <v>87</v>
      </c>
      <c r="F15" s="9"/>
      <c r="G15" s="12" t="s">
        <v>56</v>
      </c>
      <c r="H15" s="12" t="s">
        <v>57</v>
      </c>
      <c r="I15" s="18">
        <v>461</v>
      </c>
      <c r="J15" s="18">
        <v>495</v>
      </c>
      <c r="K15" s="18">
        <v>522</v>
      </c>
    </row>
    <row r="16" spans="1:11" x14ac:dyDescent="0.25">
      <c r="A16" s="12" t="s">
        <v>58</v>
      </c>
      <c r="B16" s="12" t="s">
        <v>59</v>
      </c>
      <c r="C16" s="8">
        <v>74582.7</v>
      </c>
      <c r="D16" s="19" t="s">
        <v>87</v>
      </c>
      <c r="E16" s="19" t="s">
        <v>87</v>
      </c>
      <c r="F16" s="9"/>
      <c r="G16" s="12" t="s">
        <v>58</v>
      </c>
      <c r="H16" s="12" t="s">
        <v>59</v>
      </c>
      <c r="I16" s="18">
        <v>20319</v>
      </c>
      <c r="J16" s="18">
        <v>21175</v>
      </c>
      <c r="K16" s="18">
        <v>21973</v>
      </c>
    </row>
    <row r="17" spans="1:11" x14ac:dyDescent="0.25">
      <c r="A17" s="9"/>
      <c r="B17" s="9"/>
      <c r="C17" s="9"/>
      <c r="D17" s="9"/>
      <c r="E17" s="9"/>
      <c r="F17" s="9"/>
      <c r="G17" s="9"/>
      <c r="H17" s="9"/>
      <c r="I17" s="9"/>
      <c r="J17" s="9"/>
      <c r="K17" s="9"/>
    </row>
    <row r="18" spans="1:11" x14ac:dyDescent="0.25">
      <c r="A18" s="9"/>
      <c r="B18" s="9"/>
      <c r="C18" s="9"/>
      <c r="D18" s="9"/>
      <c r="E18" s="9"/>
      <c r="F18" s="9"/>
      <c r="G18" s="9"/>
      <c r="H18" s="9"/>
      <c r="I18" s="9"/>
      <c r="J18" s="9"/>
      <c r="K18" s="9"/>
    </row>
    <row r="19" spans="1:11" x14ac:dyDescent="0.25">
      <c r="A19" s="14" t="s">
        <v>79</v>
      </c>
      <c r="B19" s="9"/>
      <c r="C19" s="9"/>
      <c r="D19" s="9"/>
      <c r="E19" s="9"/>
      <c r="F19" s="9"/>
      <c r="G19" s="14" t="s">
        <v>79</v>
      </c>
      <c r="H19" s="9"/>
      <c r="I19" s="9"/>
      <c r="J19" s="9"/>
      <c r="K19" s="9"/>
    </row>
    <row r="20" spans="1:11" x14ac:dyDescent="0.25">
      <c r="A20" s="12" t="s">
        <v>10</v>
      </c>
      <c r="B20" s="12" t="s">
        <v>11</v>
      </c>
      <c r="C20" s="19" t="s">
        <v>87</v>
      </c>
      <c r="D20" s="19" t="s">
        <v>87</v>
      </c>
      <c r="E20" s="19" t="s">
        <v>87</v>
      </c>
      <c r="F20" s="9"/>
      <c r="G20" s="12" t="s">
        <v>10</v>
      </c>
      <c r="H20" s="12" t="s">
        <v>11</v>
      </c>
      <c r="I20" s="19" t="s">
        <v>87</v>
      </c>
      <c r="J20" s="19" t="s">
        <v>87</v>
      </c>
      <c r="K20" s="19" t="s">
        <v>87</v>
      </c>
    </row>
    <row r="21" spans="1:11" x14ac:dyDescent="0.25">
      <c r="A21" s="12" t="s">
        <v>12</v>
      </c>
      <c r="B21" s="12" t="s">
        <v>13</v>
      </c>
      <c r="C21" s="19" t="s">
        <v>87</v>
      </c>
      <c r="D21" s="19" t="s">
        <v>87</v>
      </c>
      <c r="E21" s="19" t="s">
        <v>87</v>
      </c>
      <c r="F21" s="9"/>
      <c r="G21" s="12" t="s">
        <v>12</v>
      </c>
      <c r="H21" s="12" t="s">
        <v>13</v>
      </c>
      <c r="I21" s="19" t="s">
        <v>87</v>
      </c>
      <c r="J21" s="19" t="s">
        <v>87</v>
      </c>
      <c r="K21" s="19" t="s">
        <v>87</v>
      </c>
    </row>
    <row r="22" spans="1:11" x14ac:dyDescent="0.25">
      <c r="A22" s="12" t="s">
        <v>14</v>
      </c>
      <c r="B22" s="12" t="s">
        <v>15</v>
      </c>
      <c r="C22" s="19" t="s">
        <v>87</v>
      </c>
      <c r="D22" s="19" t="s">
        <v>87</v>
      </c>
      <c r="E22" s="8">
        <v>0</v>
      </c>
      <c r="F22" s="9"/>
      <c r="G22" s="12" t="s">
        <v>14</v>
      </c>
      <c r="H22" s="12" t="s">
        <v>15</v>
      </c>
      <c r="I22" s="19" t="s">
        <v>87</v>
      </c>
      <c r="J22" s="19" t="s">
        <v>87</v>
      </c>
      <c r="K22" s="18">
        <v>0</v>
      </c>
    </row>
    <row r="23" spans="1:11" x14ac:dyDescent="0.25">
      <c r="A23" s="12" t="s">
        <v>62</v>
      </c>
      <c r="B23" s="12" t="s">
        <v>63</v>
      </c>
      <c r="C23" s="8">
        <v>0</v>
      </c>
      <c r="D23" s="8">
        <v>0</v>
      </c>
      <c r="E23" s="8">
        <v>0</v>
      </c>
      <c r="F23" s="9"/>
      <c r="G23" s="12" t="s">
        <v>62</v>
      </c>
      <c r="H23" s="12" t="s">
        <v>63</v>
      </c>
      <c r="I23" s="18">
        <v>0</v>
      </c>
      <c r="J23" s="18">
        <v>0</v>
      </c>
      <c r="K23" s="18">
        <v>0</v>
      </c>
    </row>
    <row r="24" spans="1:11" x14ac:dyDescent="0.25">
      <c r="A24" s="12" t="s">
        <v>76</v>
      </c>
      <c r="B24" s="12" t="s">
        <v>77</v>
      </c>
      <c r="C24" s="19" t="s">
        <v>87</v>
      </c>
      <c r="D24" s="19" t="s">
        <v>87</v>
      </c>
      <c r="E24" s="19" t="s">
        <v>87</v>
      </c>
      <c r="F24" s="9"/>
      <c r="G24" s="12" t="s">
        <v>76</v>
      </c>
      <c r="H24" s="12" t="s">
        <v>77</v>
      </c>
      <c r="I24" s="19" t="s">
        <v>87</v>
      </c>
      <c r="J24" s="19" t="s">
        <v>87</v>
      </c>
      <c r="K24" s="18">
        <v>14819</v>
      </c>
    </row>
    <row r="25" spans="1:11" x14ac:dyDescent="0.25">
      <c r="A25" s="9"/>
      <c r="B25" s="9"/>
      <c r="C25" s="9"/>
      <c r="D25" s="9"/>
      <c r="E25" s="9"/>
      <c r="F25" s="9"/>
      <c r="G25" s="9"/>
      <c r="H25" s="9"/>
      <c r="I25" s="9"/>
      <c r="J25" s="9"/>
      <c r="K25" s="9"/>
    </row>
    <row r="26" spans="1:11" x14ac:dyDescent="0.25">
      <c r="A26" s="9"/>
      <c r="B26" s="9"/>
      <c r="C26" s="9"/>
      <c r="D26" s="9"/>
      <c r="E26" s="9"/>
      <c r="F26" s="9"/>
      <c r="G26" s="9"/>
      <c r="H26" s="9"/>
      <c r="I26" s="9"/>
      <c r="J26" s="9"/>
      <c r="K26" s="9"/>
    </row>
    <row r="27" spans="1:11" x14ac:dyDescent="0.25">
      <c r="A27" s="15" t="s">
        <v>80</v>
      </c>
      <c r="B27" s="9"/>
      <c r="C27" s="9"/>
      <c r="D27" s="9"/>
      <c r="E27" s="9"/>
      <c r="F27" s="9"/>
      <c r="G27" s="15" t="s">
        <v>80</v>
      </c>
      <c r="H27" s="9"/>
      <c r="I27" s="9"/>
      <c r="J27" s="9"/>
      <c r="K27" s="9"/>
    </row>
    <row r="28" spans="1:11" x14ac:dyDescent="0.25">
      <c r="A28" s="12" t="s">
        <v>16</v>
      </c>
      <c r="B28" s="12" t="s">
        <v>17</v>
      </c>
      <c r="C28" s="19" t="s">
        <v>87</v>
      </c>
      <c r="D28" s="19" t="s">
        <v>87</v>
      </c>
      <c r="E28" s="19" t="s">
        <v>87</v>
      </c>
      <c r="F28" s="9"/>
      <c r="G28" s="12" t="s">
        <v>16</v>
      </c>
      <c r="H28" s="12" t="s">
        <v>17</v>
      </c>
      <c r="I28" s="19" t="s">
        <v>87</v>
      </c>
      <c r="J28" s="19" t="s">
        <v>87</v>
      </c>
      <c r="K28" s="19" t="s">
        <v>87</v>
      </c>
    </row>
    <row r="29" spans="1:11" x14ac:dyDescent="0.25">
      <c r="A29" s="12" t="s">
        <v>18</v>
      </c>
      <c r="B29" s="12" t="s">
        <v>19</v>
      </c>
      <c r="C29" s="19" t="s">
        <v>87</v>
      </c>
      <c r="D29" s="19" t="s">
        <v>87</v>
      </c>
      <c r="E29" s="19" t="s">
        <v>87</v>
      </c>
      <c r="F29" s="9"/>
      <c r="G29" s="12" t="s">
        <v>18</v>
      </c>
      <c r="H29" s="12" t="s">
        <v>19</v>
      </c>
      <c r="I29" s="19" t="s">
        <v>87</v>
      </c>
      <c r="J29" s="19" t="s">
        <v>87</v>
      </c>
      <c r="K29" s="19" t="s">
        <v>87</v>
      </c>
    </row>
    <row r="30" spans="1:11" x14ac:dyDescent="0.25">
      <c r="A30" s="12" t="s">
        <v>22</v>
      </c>
      <c r="B30" s="12" t="s">
        <v>23</v>
      </c>
      <c r="C30" s="8">
        <v>0</v>
      </c>
      <c r="D30" s="8">
        <v>0</v>
      </c>
      <c r="E30" s="8">
        <v>0</v>
      </c>
      <c r="F30" s="9"/>
      <c r="G30" s="12" t="s">
        <v>22</v>
      </c>
      <c r="H30" s="12" t="s">
        <v>23</v>
      </c>
      <c r="I30" s="18">
        <v>0</v>
      </c>
      <c r="J30" s="18">
        <v>0</v>
      </c>
      <c r="K30" s="18">
        <v>0</v>
      </c>
    </row>
    <row r="31" spans="1:11" x14ac:dyDescent="0.25">
      <c r="A31" s="12" t="s">
        <v>24</v>
      </c>
      <c r="B31" s="12" t="s">
        <v>25</v>
      </c>
      <c r="C31" s="19" t="s">
        <v>87</v>
      </c>
      <c r="D31" s="19" t="s">
        <v>87</v>
      </c>
      <c r="E31" s="19" t="s">
        <v>87</v>
      </c>
      <c r="F31" s="9"/>
      <c r="G31" s="12" t="s">
        <v>24</v>
      </c>
      <c r="H31" s="12" t="s">
        <v>25</v>
      </c>
      <c r="I31" s="19" t="s">
        <v>87</v>
      </c>
      <c r="J31" s="19" t="s">
        <v>87</v>
      </c>
      <c r="K31" s="19" t="s">
        <v>87</v>
      </c>
    </row>
    <row r="32" spans="1:11" x14ac:dyDescent="0.25">
      <c r="A32" s="12" t="s">
        <v>26</v>
      </c>
      <c r="B32" s="12" t="s">
        <v>27</v>
      </c>
      <c r="C32" s="8">
        <v>8192.5</v>
      </c>
      <c r="D32" s="8">
        <v>4898.5</v>
      </c>
      <c r="E32" s="8">
        <v>5854.8</v>
      </c>
      <c r="F32" s="9"/>
      <c r="G32" s="12" t="s">
        <v>26</v>
      </c>
      <c r="H32" s="12" t="s">
        <v>27</v>
      </c>
      <c r="I32" s="18">
        <v>444</v>
      </c>
      <c r="J32" s="18">
        <v>523</v>
      </c>
      <c r="K32" s="18">
        <v>566</v>
      </c>
    </row>
    <row r="33" spans="1:11" x14ac:dyDescent="0.25">
      <c r="A33" s="12" t="s">
        <v>28</v>
      </c>
      <c r="B33" s="12" t="s">
        <v>29</v>
      </c>
      <c r="C33" s="19" t="s">
        <v>87</v>
      </c>
      <c r="D33" s="19" t="s">
        <v>87</v>
      </c>
      <c r="E33" s="19" t="s">
        <v>87</v>
      </c>
      <c r="F33" s="9"/>
      <c r="G33" s="12" t="s">
        <v>28</v>
      </c>
      <c r="H33" s="12" t="s">
        <v>29</v>
      </c>
      <c r="I33" s="19" t="s">
        <v>87</v>
      </c>
      <c r="J33" s="19" t="s">
        <v>87</v>
      </c>
      <c r="K33" s="19" t="s">
        <v>87</v>
      </c>
    </row>
    <row r="34" spans="1:11" x14ac:dyDescent="0.25">
      <c r="A34" s="12" t="s">
        <v>30</v>
      </c>
      <c r="B34" s="12" t="s">
        <v>31</v>
      </c>
      <c r="C34" s="19" t="s">
        <v>87</v>
      </c>
      <c r="D34" s="19" t="s">
        <v>87</v>
      </c>
      <c r="E34" s="19" t="s">
        <v>87</v>
      </c>
      <c r="F34" s="9"/>
      <c r="G34" s="12" t="s">
        <v>30</v>
      </c>
      <c r="H34" s="12" t="s">
        <v>31</v>
      </c>
      <c r="I34" s="19" t="s">
        <v>87</v>
      </c>
      <c r="J34" s="19" t="s">
        <v>87</v>
      </c>
      <c r="K34" s="19" t="s">
        <v>87</v>
      </c>
    </row>
    <row r="35" spans="1:11" x14ac:dyDescent="0.25">
      <c r="A35" s="12" t="s">
        <v>34</v>
      </c>
      <c r="B35" s="12" t="s">
        <v>35</v>
      </c>
      <c r="C35" s="8">
        <v>0</v>
      </c>
      <c r="D35" s="8">
        <v>0</v>
      </c>
      <c r="E35" s="8">
        <v>0</v>
      </c>
      <c r="F35" s="9"/>
      <c r="G35" s="12" t="s">
        <v>34</v>
      </c>
      <c r="H35" s="12" t="s">
        <v>35</v>
      </c>
      <c r="I35" s="18">
        <v>0</v>
      </c>
      <c r="J35" s="18">
        <v>0</v>
      </c>
      <c r="K35" s="18">
        <v>0</v>
      </c>
    </row>
    <row r="36" spans="1:11" x14ac:dyDescent="0.25">
      <c r="A36" s="12" t="s">
        <v>36</v>
      </c>
      <c r="B36" s="12" t="s">
        <v>37</v>
      </c>
      <c r="C36" s="8">
        <v>0</v>
      </c>
      <c r="D36" s="8">
        <v>0</v>
      </c>
      <c r="E36" s="8">
        <v>0</v>
      </c>
      <c r="F36" s="9"/>
      <c r="G36" s="12" t="s">
        <v>36</v>
      </c>
      <c r="H36" s="12" t="s">
        <v>37</v>
      </c>
      <c r="I36" s="18">
        <v>0</v>
      </c>
      <c r="J36" s="18">
        <v>0</v>
      </c>
      <c r="K36" s="18">
        <v>0</v>
      </c>
    </row>
    <row r="37" spans="1:11" x14ac:dyDescent="0.25">
      <c r="A37" s="12" t="s">
        <v>38</v>
      </c>
      <c r="B37" s="12" t="s">
        <v>39</v>
      </c>
      <c r="C37" s="8">
        <v>0</v>
      </c>
      <c r="D37" s="8">
        <v>-3.5</v>
      </c>
      <c r="E37" s="8">
        <v>0</v>
      </c>
      <c r="F37" s="9"/>
      <c r="G37" s="12" t="s">
        <v>38</v>
      </c>
      <c r="H37" s="12" t="s">
        <v>39</v>
      </c>
      <c r="I37" s="18">
        <v>0</v>
      </c>
      <c r="J37" s="18">
        <v>8</v>
      </c>
      <c r="K37" s="18">
        <v>1</v>
      </c>
    </row>
    <row r="38" spans="1:11" x14ac:dyDescent="0.25">
      <c r="A38" s="12" t="s">
        <v>42</v>
      </c>
      <c r="B38" s="12" t="s">
        <v>43</v>
      </c>
      <c r="C38" s="19" t="s">
        <v>87</v>
      </c>
      <c r="D38" s="19" t="s">
        <v>87</v>
      </c>
      <c r="E38" s="19" t="s">
        <v>87</v>
      </c>
      <c r="F38" s="9"/>
      <c r="G38" s="12" t="s">
        <v>42</v>
      </c>
      <c r="H38" s="12" t="s">
        <v>43</v>
      </c>
      <c r="I38" s="19" t="s">
        <v>87</v>
      </c>
      <c r="J38" s="19" t="s">
        <v>87</v>
      </c>
      <c r="K38" s="19" t="s">
        <v>87</v>
      </c>
    </row>
    <row r="39" spans="1:11" x14ac:dyDescent="0.25">
      <c r="A39" s="12" t="s">
        <v>46</v>
      </c>
      <c r="B39" s="12" t="s">
        <v>47</v>
      </c>
      <c r="C39" s="8">
        <v>42.4</v>
      </c>
      <c r="D39" s="8">
        <v>26.3</v>
      </c>
      <c r="E39" s="8">
        <v>36.1</v>
      </c>
      <c r="F39" s="9"/>
      <c r="G39" s="12" t="s">
        <v>46</v>
      </c>
      <c r="H39" s="12" t="s">
        <v>47</v>
      </c>
      <c r="I39" s="18">
        <v>351</v>
      </c>
      <c r="J39" s="18">
        <v>304</v>
      </c>
      <c r="K39" s="18">
        <v>252</v>
      </c>
    </row>
    <row r="40" spans="1:11" x14ac:dyDescent="0.25">
      <c r="A40" s="12" t="s">
        <v>48</v>
      </c>
      <c r="B40" s="12" t="s">
        <v>49</v>
      </c>
      <c r="C40" s="8">
        <v>0</v>
      </c>
      <c r="D40" s="8">
        <v>0</v>
      </c>
      <c r="E40" s="8">
        <v>0</v>
      </c>
      <c r="F40" s="9"/>
      <c r="G40" s="12" t="s">
        <v>48</v>
      </c>
      <c r="H40" s="12" t="s">
        <v>49</v>
      </c>
      <c r="I40" s="18">
        <v>0</v>
      </c>
      <c r="J40" s="18">
        <v>0</v>
      </c>
      <c r="K40" s="18">
        <v>0</v>
      </c>
    </row>
    <row r="41" spans="1:11" x14ac:dyDescent="0.25">
      <c r="A41" s="12" t="s">
        <v>50</v>
      </c>
      <c r="B41" s="12" t="s">
        <v>51</v>
      </c>
      <c r="C41" s="8">
        <v>0</v>
      </c>
      <c r="D41" s="8">
        <v>0</v>
      </c>
      <c r="E41" s="19" t="s">
        <v>87</v>
      </c>
      <c r="F41" s="9"/>
      <c r="G41" s="12" t="s">
        <v>50</v>
      </c>
      <c r="H41" s="12" t="s">
        <v>51</v>
      </c>
      <c r="I41" s="18">
        <v>0</v>
      </c>
      <c r="J41" s="18">
        <v>0</v>
      </c>
      <c r="K41" s="18">
        <v>1</v>
      </c>
    </row>
    <row r="42" spans="1:11" x14ac:dyDescent="0.25">
      <c r="A42" s="12" t="s">
        <v>54</v>
      </c>
      <c r="B42" s="12" t="s">
        <v>55</v>
      </c>
      <c r="C42" s="19" t="s">
        <v>87</v>
      </c>
      <c r="D42" s="19" t="s">
        <v>87</v>
      </c>
      <c r="E42" s="19" t="s">
        <v>87</v>
      </c>
      <c r="F42" s="9"/>
      <c r="G42" s="12" t="s">
        <v>54</v>
      </c>
      <c r="H42" s="12" t="s">
        <v>55</v>
      </c>
      <c r="I42" s="19" t="s">
        <v>87</v>
      </c>
      <c r="J42" s="19" t="s">
        <v>87</v>
      </c>
      <c r="K42" s="19" t="s">
        <v>87</v>
      </c>
    </row>
    <row r="43" spans="1:11" x14ac:dyDescent="0.25">
      <c r="A43" s="12" t="s">
        <v>60</v>
      </c>
      <c r="B43" s="12" t="s">
        <v>61</v>
      </c>
      <c r="C43" s="19" t="s">
        <v>87</v>
      </c>
      <c r="D43" s="19" t="s">
        <v>87</v>
      </c>
      <c r="E43" s="19" t="s">
        <v>87</v>
      </c>
      <c r="F43" s="9"/>
      <c r="G43" s="12" t="s">
        <v>60</v>
      </c>
      <c r="H43" s="12" t="s">
        <v>61</v>
      </c>
      <c r="I43" s="19" t="s">
        <v>87</v>
      </c>
      <c r="J43" s="19" t="s">
        <v>87</v>
      </c>
      <c r="K43" s="19" t="s">
        <v>87</v>
      </c>
    </row>
    <row r="44" spans="1:11" x14ac:dyDescent="0.25">
      <c r="A44" s="12" t="s">
        <v>64</v>
      </c>
      <c r="B44" s="12" t="s">
        <v>65</v>
      </c>
      <c r="C44" s="19" t="s">
        <v>87</v>
      </c>
      <c r="D44" s="19" t="s">
        <v>87</v>
      </c>
      <c r="E44" s="19" t="s">
        <v>87</v>
      </c>
      <c r="F44" s="9"/>
      <c r="G44" s="12" t="s">
        <v>64</v>
      </c>
      <c r="H44" s="12" t="s">
        <v>65</v>
      </c>
      <c r="I44" s="18">
        <v>32711</v>
      </c>
      <c r="J44" s="18">
        <v>29558</v>
      </c>
      <c r="K44" s="18">
        <v>24610</v>
      </c>
    </row>
    <row r="45" spans="1:11" x14ac:dyDescent="0.25">
      <c r="A45" s="12" t="s">
        <v>66</v>
      </c>
      <c r="B45" s="12" t="s">
        <v>67</v>
      </c>
      <c r="C45" s="19" t="s">
        <v>87</v>
      </c>
      <c r="D45" s="19" t="s">
        <v>87</v>
      </c>
      <c r="E45" s="19" t="s">
        <v>87</v>
      </c>
      <c r="F45" s="9"/>
      <c r="G45" s="12" t="s">
        <v>66</v>
      </c>
      <c r="H45" s="12" t="s">
        <v>67</v>
      </c>
      <c r="I45" s="19" t="s">
        <v>87</v>
      </c>
      <c r="J45" s="19" t="s">
        <v>87</v>
      </c>
      <c r="K45" s="19" t="s">
        <v>87</v>
      </c>
    </row>
    <row r="46" spans="1:11" x14ac:dyDescent="0.25">
      <c r="A46" s="12" t="s">
        <v>68</v>
      </c>
      <c r="B46" s="12" t="s">
        <v>69</v>
      </c>
      <c r="C46" s="8">
        <v>0</v>
      </c>
      <c r="D46" s="8">
        <v>0</v>
      </c>
      <c r="E46" s="8">
        <v>0</v>
      </c>
      <c r="F46" s="9"/>
      <c r="G46" s="12" t="s">
        <v>68</v>
      </c>
      <c r="H46" s="12" t="s">
        <v>69</v>
      </c>
      <c r="I46" s="18">
        <v>0</v>
      </c>
      <c r="J46" s="18">
        <v>0</v>
      </c>
      <c r="K46" s="18">
        <v>0</v>
      </c>
    </row>
    <row r="47" spans="1:11" x14ac:dyDescent="0.25">
      <c r="A47" s="12" t="s">
        <v>70</v>
      </c>
      <c r="B47" s="12" t="s">
        <v>71</v>
      </c>
      <c r="C47" s="8">
        <v>0</v>
      </c>
      <c r="D47" s="8">
        <v>0</v>
      </c>
      <c r="E47" s="8">
        <v>0</v>
      </c>
      <c r="F47" s="9"/>
      <c r="G47" s="12" t="s">
        <v>70</v>
      </c>
      <c r="H47" s="12" t="s">
        <v>71</v>
      </c>
      <c r="I47" s="18">
        <v>0</v>
      </c>
      <c r="J47" s="18">
        <v>0</v>
      </c>
      <c r="K47" s="18">
        <v>0</v>
      </c>
    </row>
    <row r="48" spans="1:11" x14ac:dyDescent="0.25">
      <c r="A48" s="9"/>
      <c r="B48" s="9"/>
      <c r="C48" s="9"/>
      <c r="D48" s="9"/>
      <c r="E48" s="9"/>
      <c r="F48" s="9"/>
      <c r="G48" s="9"/>
      <c r="H48" s="9"/>
      <c r="I48" s="9"/>
      <c r="J48" s="9"/>
      <c r="K48" s="9"/>
    </row>
    <row r="49" spans="1:11" x14ac:dyDescent="0.25">
      <c r="A49" s="9"/>
      <c r="B49" s="9"/>
      <c r="C49" s="9"/>
      <c r="D49" s="9"/>
      <c r="E49" s="9"/>
      <c r="F49" s="9"/>
      <c r="G49" s="9"/>
      <c r="H49" s="9"/>
      <c r="I49" s="9"/>
      <c r="J49" s="9"/>
      <c r="K49" s="9"/>
    </row>
    <row r="50" spans="1:11" x14ac:dyDescent="0.25">
      <c r="A50" s="16" t="s">
        <v>81</v>
      </c>
      <c r="B50" s="9"/>
      <c r="C50" s="9"/>
      <c r="D50" s="9"/>
      <c r="E50" s="9"/>
      <c r="F50" s="9"/>
      <c r="G50" s="16" t="s">
        <v>81</v>
      </c>
      <c r="H50" s="9"/>
      <c r="I50" s="9"/>
      <c r="J50" s="9"/>
      <c r="K50" s="9"/>
    </row>
    <row r="51" spans="1:11" x14ac:dyDescent="0.25">
      <c r="A51" s="12" t="s">
        <v>20</v>
      </c>
      <c r="B51" s="12" t="s">
        <v>21</v>
      </c>
      <c r="C51" s="19" t="s">
        <v>87</v>
      </c>
      <c r="D51" s="19" t="s">
        <v>87</v>
      </c>
      <c r="E51" s="19" t="s">
        <v>87</v>
      </c>
      <c r="F51" s="9"/>
      <c r="G51" s="12" t="s">
        <v>20</v>
      </c>
      <c r="H51" s="12" t="s">
        <v>21</v>
      </c>
      <c r="I51" s="19" t="s">
        <v>87</v>
      </c>
      <c r="J51" s="19" t="s">
        <v>87</v>
      </c>
      <c r="K51" s="19" t="s">
        <v>87</v>
      </c>
    </row>
    <row r="52" spans="1:11" x14ac:dyDescent="0.25">
      <c r="A52" s="12" t="s">
        <v>40</v>
      </c>
      <c r="B52" s="12" t="s">
        <v>41</v>
      </c>
      <c r="C52" s="19" t="s">
        <v>87</v>
      </c>
      <c r="D52" s="19" t="s">
        <v>87</v>
      </c>
      <c r="E52" s="19" t="s">
        <v>87</v>
      </c>
      <c r="F52" s="9"/>
      <c r="G52" s="12" t="s">
        <v>40</v>
      </c>
      <c r="H52" s="12" t="s">
        <v>41</v>
      </c>
      <c r="I52" s="19" t="s">
        <v>87</v>
      </c>
      <c r="J52" s="19" t="s">
        <v>87</v>
      </c>
      <c r="K52" s="19" t="s">
        <v>87</v>
      </c>
    </row>
    <row r="53" spans="1:11" x14ac:dyDescent="0.25">
      <c r="A53" s="12" t="s">
        <v>44</v>
      </c>
      <c r="B53" s="12" t="s">
        <v>45</v>
      </c>
      <c r="C53" s="19" t="s">
        <v>87</v>
      </c>
      <c r="D53" s="19" t="s">
        <v>87</v>
      </c>
      <c r="E53" s="19" t="s">
        <v>87</v>
      </c>
      <c r="F53" s="9"/>
      <c r="G53" s="12" t="s">
        <v>44</v>
      </c>
      <c r="H53" s="12" t="s">
        <v>45</v>
      </c>
      <c r="I53" s="19" t="s">
        <v>87</v>
      </c>
      <c r="J53" s="19" t="s">
        <v>87</v>
      </c>
      <c r="K53" s="19" t="s">
        <v>87</v>
      </c>
    </row>
    <row r="54" spans="1:11" x14ac:dyDescent="0.25">
      <c r="A54" s="12" t="s">
        <v>52</v>
      </c>
      <c r="B54" s="12" t="s">
        <v>53</v>
      </c>
      <c r="C54" s="19" t="s">
        <v>87</v>
      </c>
      <c r="D54" s="19" t="s">
        <v>87</v>
      </c>
      <c r="E54" s="19" t="s">
        <v>87</v>
      </c>
      <c r="F54" s="9"/>
      <c r="G54" s="12" t="s">
        <v>52</v>
      </c>
      <c r="H54" s="12" t="s">
        <v>53</v>
      </c>
      <c r="I54" s="19" t="s">
        <v>87</v>
      </c>
      <c r="J54" s="19" t="s">
        <v>87</v>
      </c>
      <c r="K54" s="19" t="s">
        <v>87</v>
      </c>
    </row>
    <row r="55" spans="1:11" x14ac:dyDescent="0.25">
      <c r="A55" s="12" t="s">
        <v>74</v>
      </c>
      <c r="B55" s="12" t="s">
        <v>75</v>
      </c>
      <c r="C55" s="19" t="s">
        <v>87</v>
      </c>
      <c r="D55" s="19" t="s">
        <v>87</v>
      </c>
      <c r="E55" s="19" t="s">
        <v>87</v>
      </c>
      <c r="F55" s="9"/>
      <c r="G55" s="12" t="s">
        <v>74</v>
      </c>
      <c r="H55" s="12" t="s">
        <v>75</v>
      </c>
      <c r="I55" s="19" t="s">
        <v>87</v>
      </c>
      <c r="J55" s="19" t="s">
        <v>87</v>
      </c>
      <c r="K55" s="19" t="s">
        <v>87</v>
      </c>
    </row>
    <row r="56" spans="1:11" x14ac:dyDescent="0.25">
      <c r="A56" s="9"/>
      <c r="B56" s="9"/>
      <c r="C56" s="9"/>
      <c r="D56" s="9"/>
      <c r="E56" s="9"/>
      <c r="F56" s="9"/>
      <c r="G56" s="9"/>
      <c r="H56" s="9"/>
      <c r="I56" s="9"/>
      <c r="J56" s="9"/>
      <c r="K56" s="9"/>
    </row>
    <row r="57" spans="1:11" x14ac:dyDescent="0.25">
      <c r="A57" s="9"/>
      <c r="B57" s="9"/>
      <c r="C57" s="9"/>
      <c r="D57" s="9"/>
      <c r="E57" s="9"/>
      <c r="F57" s="9"/>
      <c r="G57" s="9"/>
      <c r="H57" s="9"/>
      <c r="I57" s="9"/>
      <c r="J57" s="9"/>
      <c r="K57" s="9"/>
    </row>
    <row r="58" spans="1:11" x14ac:dyDescent="0.25">
      <c r="A58" s="21" t="s">
        <v>88</v>
      </c>
      <c r="B58" s="9"/>
      <c r="C58" s="9"/>
      <c r="D58" s="9"/>
      <c r="E58" s="9"/>
      <c r="F58" s="9"/>
      <c r="G58" s="9"/>
      <c r="H58" s="9"/>
      <c r="I58" s="9"/>
      <c r="J58" s="9"/>
      <c r="K58" s="9"/>
    </row>
    <row r="59" spans="1:11" x14ac:dyDescent="0.25">
      <c r="A59" s="12" t="s">
        <v>32</v>
      </c>
      <c r="B59" s="12" t="s">
        <v>33</v>
      </c>
      <c r="C59" s="20">
        <v>50268.63</v>
      </c>
      <c r="D59" s="20">
        <v>28252.41</v>
      </c>
      <c r="E59" s="20">
        <v>34364.79</v>
      </c>
      <c r="F59" s="9"/>
      <c r="G59" s="12" t="s">
        <v>32</v>
      </c>
      <c r="H59" s="12" t="s">
        <v>33</v>
      </c>
      <c r="I59" s="18">
        <v>544</v>
      </c>
      <c r="J59" s="18">
        <v>504</v>
      </c>
      <c r="K59" s="19" t="s">
        <v>87</v>
      </c>
    </row>
    <row r="60" spans="1:11" x14ac:dyDescent="0.25">
      <c r="A60" s="12" t="s">
        <v>72</v>
      </c>
      <c r="B60" s="12" t="s">
        <v>73</v>
      </c>
      <c r="C60" s="19" t="s">
        <v>87</v>
      </c>
      <c r="D60" s="19" t="s">
        <v>87</v>
      </c>
      <c r="E60" s="19" t="s">
        <v>87</v>
      </c>
      <c r="F60" s="9"/>
      <c r="G60" s="12" t="s">
        <v>72</v>
      </c>
      <c r="H60" s="12" t="s">
        <v>73</v>
      </c>
      <c r="I60" s="19" t="s">
        <v>87</v>
      </c>
      <c r="J60" s="19" t="s">
        <v>87</v>
      </c>
      <c r="K60" s="18">
        <v>473</v>
      </c>
    </row>
    <row r="65" spans="1:11" x14ac:dyDescent="0.25">
      <c r="A65" s="9" t="s">
        <v>137</v>
      </c>
      <c r="B65" s="9"/>
      <c r="C65" s="9"/>
      <c r="D65" s="9"/>
      <c r="E65" s="9"/>
      <c r="F65" s="9"/>
      <c r="G65" s="9"/>
      <c r="H65" s="9"/>
      <c r="I65" s="9"/>
      <c r="J65" s="9"/>
      <c r="K65" s="9"/>
    </row>
    <row r="66" spans="1:11" x14ac:dyDescent="0.25">
      <c r="A66" s="68" t="s">
        <v>142</v>
      </c>
      <c r="B66" s="68" t="s">
        <v>4058</v>
      </c>
      <c r="C66" s="9"/>
      <c r="D66" s="9"/>
      <c r="E66" s="9"/>
      <c r="F66" s="9"/>
      <c r="G66" s="26" t="s">
        <v>138</v>
      </c>
      <c r="H66" s="9"/>
      <c r="I66" s="9"/>
      <c r="J66" s="9"/>
      <c r="K66" s="9"/>
    </row>
    <row r="67" spans="1:11" x14ac:dyDescent="0.25">
      <c r="A67" s="9"/>
      <c r="B67" s="9"/>
      <c r="C67" s="17" t="s">
        <v>85</v>
      </c>
      <c r="D67" s="17"/>
      <c r="E67" s="17"/>
      <c r="F67" s="9"/>
      <c r="G67" s="9"/>
      <c r="H67" s="9"/>
      <c r="I67" s="17" t="s">
        <v>86</v>
      </c>
      <c r="J67" s="17"/>
      <c r="K67" s="17"/>
    </row>
    <row r="68" spans="1:11" x14ac:dyDescent="0.25">
      <c r="A68" s="13" t="s">
        <v>78</v>
      </c>
      <c r="B68" s="9"/>
      <c r="C68" s="12" t="s">
        <v>82</v>
      </c>
      <c r="D68" s="12" t="s">
        <v>83</v>
      </c>
      <c r="E68" s="12" t="s">
        <v>84</v>
      </c>
      <c r="F68" s="9"/>
      <c r="G68" s="13" t="s">
        <v>78</v>
      </c>
      <c r="H68" s="9"/>
      <c r="I68" s="12" t="s">
        <v>82</v>
      </c>
      <c r="J68" s="12" t="s">
        <v>83</v>
      </c>
      <c r="K68" s="12" t="s">
        <v>84</v>
      </c>
    </row>
    <row r="69" spans="1:11" x14ac:dyDescent="0.25">
      <c r="A69" s="12" t="s">
        <v>6</v>
      </c>
      <c r="B69" s="12" t="s">
        <v>7</v>
      </c>
      <c r="C69" s="8">
        <v>0</v>
      </c>
      <c r="D69" s="8">
        <v>0</v>
      </c>
      <c r="E69" s="8">
        <v>0</v>
      </c>
      <c r="F69" s="9"/>
      <c r="G69" s="12" t="s">
        <v>6</v>
      </c>
      <c r="H69" s="12" t="s">
        <v>7</v>
      </c>
      <c r="I69" s="18">
        <v>0</v>
      </c>
      <c r="J69" s="18">
        <v>0</v>
      </c>
      <c r="K69" s="18">
        <v>0</v>
      </c>
    </row>
    <row r="70" spans="1:11" x14ac:dyDescent="0.25">
      <c r="A70" s="12" t="s">
        <v>8</v>
      </c>
      <c r="B70" s="12" t="s">
        <v>136</v>
      </c>
      <c r="C70" s="19" t="s">
        <v>87</v>
      </c>
      <c r="D70" s="19" t="s">
        <v>87</v>
      </c>
      <c r="E70" s="8">
        <v>1168</v>
      </c>
      <c r="F70" s="9"/>
      <c r="G70" s="12" t="s">
        <v>8</v>
      </c>
      <c r="H70" s="12" t="s">
        <v>136</v>
      </c>
      <c r="I70" s="19" t="s">
        <v>87</v>
      </c>
      <c r="J70" s="19" t="s">
        <v>87</v>
      </c>
      <c r="K70" s="18">
        <v>3754</v>
      </c>
    </row>
    <row r="71" spans="1:11" x14ac:dyDescent="0.25">
      <c r="A71" s="12" t="s">
        <v>56</v>
      </c>
      <c r="B71" s="12" t="s">
        <v>57</v>
      </c>
      <c r="C71" s="19" t="s">
        <v>87</v>
      </c>
      <c r="D71" s="19" t="s">
        <v>87</v>
      </c>
      <c r="E71" s="19" t="s">
        <v>87</v>
      </c>
      <c r="F71" s="9"/>
      <c r="G71" s="12" t="s">
        <v>56</v>
      </c>
      <c r="H71" s="12" t="s">
        <v>57</v>
      </c>
      <c r="I71" s="18">
        <v>2614</v>
      </c>
      <c r="J71" s="18">
        <v>2638</v>
      </c>
      <c r="K71" s="18">
        <v>2651</v>
      </c>
    </row>
    <row r="72" spans="1:11" x14ac:dyDescent="0.25">
      <c r="A72" s="12" t="s">
        <v>58</v>
      </c>
      <c r="B72" s="12" t="s">
        <v>59</v>
      </c>
      <c r="C72" s="19" t="s">
        <v>87</v>
      </c>
      <c r="D72" s="19" t="s">
        <v>87</v>
      </c>
      <c r="E72" s="19" t="s">
        <v>87</v>
      </c>
      <c r="F72" s="9"/>
      <c r="G72" s="12" t="s">
        <v>58</v>
      </c>
      <c r="H72" s="12" t="s">
        <v>59</v>
      </c>
      <c r="I72" s="18">
        <v>1181</v>
      </c>
      <c r="J72" s="18">
        <v>1257</v>
      </c>
      <c r="K72" s="18">
        <v>1264</v>
      </c>
    </row>
    <row r="73" spans="1:11" x14ac:dyDescent="0.25">
      <c r="A73" s="9"/>
      <c r="B73" s="9"/>
      <c r="C73" s="9"/>
      <c r="D73" s="9"/>
      <c r="E73" s="9"/>
      <c r="F73" s="9"/>
      <c r="G73" s="9"/>
      <c r="H73" s="9"/>
      <c r="I73" s="9"/>
      <c r="J73" s="9"/>
      <c r="K73" s="9"/>
    </row>
    <row r="74" spans="1:11" x14ac:dyDescent="0.25">
      <c r="A74" s="9"/>
      <c r="B74" s="9"/>
      <c r="C74" s="9"/>
      <c r="D74" s="9"/>
      <c r="E74" s="9"/>
      <c r="F74" s="9"/>
      <c r="G74" s="9"/>
      <c r="H74" s="9"/>
      <c r="I74" s="9"/>
      <c r="J74" s="9"/>
      <c r="K74" s="9"/>
    </row>
    <row r="75" spans="1:11" x14ac:dyDescent="0.25">
      <c r="A75" s="14" t="s">
        <v>79</v>
      </c>
      <c r="B75" s="9"/>
      <c r="C75" s="9"/>
      <c r="D75" s="9"/>
      <c r="E75" s="9"/>
      <c r="F75" s="9"/>
      <c r="G75" s="14" t="s">
        <v>79</v>
      </c>
      <c r="H75" s="9"/>
      <c r="I75" s="9"/>
      <c r="J75" s="9"/>
      <c r="K75" s="9"/>
    </row>
    <row r="76" spans="1:11" x14ac:dyDescent="0.25">
      <c r="A76" s="12" t="s">
        <v>10</v>
      </c>
      <c r="B76" s="12" t="s">
        <v>11</v>
      </c>
      <c r="C76" s="19" t="s">
        <v>87</v>
      </c>
      <c r="D76" s="19" t="s">
        <v>87</v>
      </c>
      <c r="E76" s="19" t="s">
        <v>87</v>
      </c>
      <c r="F76" s="9"/>
      <c r="G76" s="12" t="s">
        <v>10</v>
      </c>
      <c r="H76" s="12" t="s">
        <v>11</v>
      </c>
      <c r="I76" s="19" t="s">
        <v>87</v>
      </c>
      <c r="J76" s="19" t="s">
        <v>87</v>
      </c>
      <c r="K76" s="19" t="s">
        <v>87</v>
      </c>
    </row>
    <row r="77" spans="1:11" x14ac:dyDescent="0.25">
      <c r="A77" s="12" t="s">
        <v>12</v>
      </c>
      <c r="B77" s="12" t="s">
        <v>13</v>
      </c>
      <c r="C77" s="19" t="s">
        <v>87</v>
      </c>
      <c r="D77" s="19" t="s">
        <v>87</v>
      </c>
      <c r="E77" s="19" t="s">
        <v>87</v>
      </c>
      <c r="F77" s="9"/>
      <c r="G77" s="12" t="s">
        <v>12</v>
      </c>
      <c r="H77" s="12" t="s">
        <v>13</v>
      </c>
      <c r="I77" s="19" t="s">
        <v>87</v>
      </c>
      <c r="J77" s="19" t="s">
        <v>87</v>
      </c>
      <c r="K77" s="19" t="s">
        <v>87</v>
      </c>
    </row>
    <row r="78" spans="1:11" x14ac:dyDescent="0.25">
      <c r="A78" s="12" t="s">
        <v>14</v>
      </c>
      <c r="B78" s="12" t="s">
        <v>15</v>
      </c>
      <c r="C78" s="8">
        <v>0</v>
      </c>
      <c r="D78" s="8">
        <v>0</v>
      </c>
      <c r="E78" s="19" t="s">
        <v>87</v>
      </c>
      <c r="F78" s="9"/>
      <c r="G78" s="12" t="s">
        <v>14</v>
      </c>
      <c r="H78" s="12" t="s">
        <v>15</v>
      </c>
      <c r="I78" s="18">
        <v>0</v>
      </c>
      <c r="J78" s="18">
        <v>0</v>
      </c>
      <c r="K78" s="19" t="s">
        <v>87</v>
      </c>
    </row>
    <row r="79" spans="1:11" x14ac:dyDescent="0.25">
      <c r="A79" s="12" t="s">
        <v>62</v>
      </c>
      <c r="B79" s="12" t="s">
        <v>63</v>
      </c>
      <c r="C79" s="8">
        <v>0</v>
      </c>
      <c r="D79" s="8">
        <v>0</v>
      </c>
      <c r="E79" s="8">
        <v>0</v>
      </c>
      <c r="F79" s="9"/>
      <c r="G79" s="12" t="s">
        <v>62</v>
      </c>
      <c r="H79" s="12" t="s">
        <v>63</v>
      </c>
      <c r="I79" s="18">
        <v>0</v>
      </c>
      <c r="J79" s="18">
        <v>0</v>
      </c>
      <c r="K79" s="18">
        <v>0</v>
      </c>
    </row>
    <row r="80" spans="1:11" x14ac:dyDescent="0.25">
      <c r="A80" s="12" t="s">
        <v>76</v>
      </c>
      <c r="B80" s="12" t="s">
        <v>77</v>
      </c>
      <c r="C80" s="19" t="s">
        <v>87</v>
      </c>
      <c r="D80" s="19" t="s">
        <v>87</v>
      </c>
      <c r="E80" s="19" t="s">
        <v>87</v>
      </c>
      <c r="F80" s="9"/>
      <c r="G80" s="12" t="s">
        <v>76</v>
      </c>
      <c r="H80" s="12" t="s">
        <v>77</v>
      </c>
      <c r="I80" s="19" t="s">
        <v>87</v>
      </c>
      <c r="J80" s="19" t="s">
        <v>87</v>
      </c>
      <c r="K80" s="18">
        <v>481</v>
      </c>
    </row>
    <row r="81" spans="1:11" x14ac:dyDescent="0.25">
      <c r="A81" s="9"/>
      <c r="B81" s="9"/>
      <c r="C81" s="9"/>
      <c r="D81" s="9"/>
      <c r="E81" s="9"/>
      <c r="F81" s="9"/>
      <c r="G81" s="9"/>
      <c r="H81" s="9"/>
      <c r="I81" s="9"/>
      <c r="J81" s="9"/>
      <c r="K81" s="9"/>
    </row>
    <row r="82" spans="1:11" x14ac:dyDescent="0.25">
      <c r="A82" s="9"/>
      <c r="B82" s="9"/>
      <c r="C82" s="9"/>
      <c r="D82" s="9"/>
      <c r="E82" s="9"/>
      <c r="F82" s="9"/>
      <c r="G82" s="9"/>
      <c r="H82" s="9"/>
      <c r="I82" s="9"/>
      <c r="J82" s="9"/>
      <c r="K82" s="9"/>
    </row>
    <row r="83" spans="1:11" x14ac:dyDescent="0.25">
      <c r="A83" s="15" t="s">
        <v>80</v>
      </c>
      <c r="B83" s="9"/>
      <c r="C83" s="9"/>
      <c r="D83" s="9"/>
      <c r="E83" s="9"/>
      <c r="F83" s="9"/>
      <c r="G83" s="15" t="s">
        <v>80</v>
      </c>
      <c r="H83" s="9"/>
      <c r="I83" s="9"/>
      <c r="J83" s="9"/>
      <c r="K83" s="9"/>
    </row>
    <row r="84" spans="1:11" x14ac:dyDescent="0.25">
      <c r="A84" s="12" t="s">
        <v>16</v>
      </c>
      <c r="B84" s="12" t="s">
        <v>17</v>
      </c>
      <c r="C84" s="8">
        <v>0</v>
      </c>
      <c r="D84" s="8">
        <v>0</v>
      </c>
      <c r="E84" s="8">
        <v>0</v>
      </c>
      <c r="F84" s="9"/>
      <c r="G84" s="12" t="s">
        <v>16</v>
      </c>
      <c r="H84" s="12" t="s">
        <v>17</v>
      </c>
      <c r="I84" s="18">
        <v>0</v>
      </c>
      <c r="J84" s="18">
        <v>0</v>
      </c>
      <c r="K84" s="18">
        <v>0</v>
      </c>
    </row>
    <row r="85" spans="1:11" x14ac:dyDescent="0.25">
      <c r="A85" s="12" t="s">
        <v>18</v>
      </c>
      <c r="B85" s="12" t="s">
        <v>19</v>
      </c>
      <c r="C85" s="19" t="s">
        <v>87</v>
      </c>
      <c r="D85" s="19" t="s">
        <v>87</v>
      </c>
      <c r="E85" s="19" t="s">
        <v>87</v>
      </c>
      <c r="F85" s="9"/>
      <c r="G85" s="12" t="s">
        <v>18</v>
      </c>
      <c r="H85" s="12" t="s">
        <v>19</v>
      </c>
      <c r="I85" s="18">
        <v>44</v>
      </c>
      <c r="J85" s="19" t="s">
        <v>87</v>
      </c>
      <c r="K85" s="18">
        <v>37</v>
      </c>
    </row>
    <row r="86" spans="1:11" x14ac:dyDescent="0.25">
      <c r="A86" s="12" t="s">
        <v>22</v>
      </c>
      <c r="B86" s="12" t="s">
        <v>23</v>
      </c>
      <c r="C86" s="8">
        <v>0</v>
      </c>
      <c r="D86" s="8">
        <v>0</v>
      </c>
      <c r="E86" s="8">
        <v>0</v>
      </c>
      <c r="F86" s="9"/>
      <c r="G86" s="12" t="s">
        <v>22</v>
      </c>
      <c r="H86" s="12" t="s">
        <v>23</v>
      </c>
      <c r="I86" s="18">
        <v>0</v>
      </c>
      <c r="J86" s="18">
        <v>0</v>
      </c>
      <c r="K86" s="18">
        <v>0</v>
      </c>
    </row>
    <row r="87" spans="1:11" x14ac:dyDescent="0.25">
      <c r="A87" s="12" t="s">
        <v>24</v>
      </c>
      <c r="B87" s="12" t="s">
        <v>25</v>
      </c>
      <c r="C87" s="19" t="s">
        <v>87</v>
      </c>
      <c r="D87" s="19" t="s">
        <v>87</v>
      </c>
      <c r="E87" s="19" t="s">
        <v>87</v>
      </c>
      <c r="F87" s="9"/>
      <c r="G87" s="12" t="s">
        <v>24</v>
      </c>
      <c r="H87" s="12" t="s">
        <v>25</v>
      </c>
      <c r="I87" s="19" t="s">
        <v>87</v>
      </c>
      <c r="J87" s="19" t="s">
        <v>87</v>
      </c>
      <c r="K87" s="19" t="s">
        <v>87</v>
      </c>
    </row>
    <row r="88" spans="1:11" x14ac:dyDescent="0.25">
      <c r="A88" s="12" t="s">
        <v>26</v>
      </c>
      <c r="B88" s="12" t="s">
        <v>27</v>
      </c>
      <c r="C88" s="8">
        <v>0</v>
      </c>
      <c r="D88" s="8">
        <v>0</v>
      </c>
      <c r="E88" s="8">
        <v>0</v>
      </c>
      <c r="F88" s="9"/>
      <c r="G88" s="12" t="s">
        <v>26</v>
      </c>
      <c r="H88" s="12" t="s">
        <v>27</v>
      </c>
      <c r="I88" s="18">
        <v>0</v>
      </c>
      <c r="J88" s="18">
        <v>0</v>
      </c>
      <c r="K88" s="18">
        <v>0</v>
      </c>
    </row>
    <row r="89" spans="1:11" x14ac:dyDescent="0.25">
      <c r="A89" s="12" t="s">
        <v>28</v>
      </c>
      <c r="B89" s="12" t="s">
        <v>29</v>
      </c>
      <c r="C89" s="8">
        <v>0</v>
      </c>
      <c r="D89" s="8">
        <v>0</v>
      </c>
      <c r="E89" s="8">
        <v>0</v>
      </c>
      <c r="F89" s="9"/>
      <c r="G89" s="12" t="s">
        <v>28</v>
      </c>
      <c r="H89" s="12" t="s">
        <v>29</v>
      </c>
      <c r="I89" s="18">
        <v>0</v>
      </c>
      <c r="J89" s="18">
        <v>0</v>
      </c>
      <c r="K89" s="18">
        <v>0</v>
      </c>
    </row>
    <row r="90" spans="1:11" x14ac:dyDescent="0.25">
      <c r="A90" s="12" t="s">
        <v>30</v>
      </c>
      <c r="B90" s="12" t="s">
        <v>31</v>
      </c>
      <c r="C90" s="19" t="s">
        <v>87</v>
      </c>
      <c r="D90" s="19" t="s">
        <v>87</v>
      </c>
      <c r="E90" s="19" t="s">
        <v>87</v>
      </c>
      <c r="F90" s="9"/>
      <c r="G90" s="12" t="s">
        <v>30</v>
      </c>
      <c r="H90" s="12" t="s">
        <v>31</v>
      </c>
      <c r="I90" s="19" t="s">
        <v>87</v>
      </c>
      <c r="J90" s="19" t="s">
        <v>87</v>
      </c>
      <c r="K90" s="19" t="s">
        <v>87</v>
      </c>
    </row>
    <row r="91" spans="1:11" x14ac:dyDescent="0.25">
      <c r="A91" s="12" t="s">
        <v>34</v>
      </c>
      <c r="B91" s="12" t="s">
        <v>35</v>
      </c>
      <c r="C91" s="8">
        <v>0</v>
      </c>
      <c r="D91" s="8">
        <v>0</v>
      </c>
      <c r="E91" s="8">
        <v>0</v>
      </c>
      <c r="F91" s="9"/>
      <c r="G91" s="12" t="s">
        <v>34</v>
      </c>
      <c r="H91" s="12" t="s">
        <v>35</v>
      </c>
      <c r="I91" s="18">
        <v>0</v>
      </c>
      <c r="J91" s="18">
        <v>0</v>
      </c>
      <c r="K91" s="18">
        <v>0</v>
      </c>
    </row>
    <row r="92" spans="1:11" x14ac:dyDescent="0.25">
      <c r="A92" s="12" t="s">
        <v>36</v>
      </c>
      <c r="B92" s="12" t="s">
        <v>37</v>
      </c>
      <c r="C92" s="19" t="s">
        <v>87</v>
      </c>
      <c r="D92" s="19" t="s">
        <v>87</v>
      </c>
      <c r="E92" s="19" t="s">
        <v>87</v>
      </c>
      <c r="F92" s="9"/>
      <c r="G92" s="12" t="s">
        <v>36</v>
      </c>
      <c r="H92" s="12" t="s">
        <v>37</v>
      </c>
      <c r="I92" s="19" t="s">
        <v>87</v>
      </c>
      <c r="J92" s="19" t="s">
        <v>87</v>
      </c>
      <c r="K92" s="19" t="s">
        <v>87</v>
      </c>
    </row>
    <row r="93" spans="1:11" x14ac:dyDescent="0.25">
      <c r="A93" s="12" t="s">
        <v>38</v>
      </c>
      <c r="B93" s="12" t="s">
        <v>39</v>
      </c>
      <c r="C93" s="8">
        <v>43.4</v>
      </c>
      <c r="D93" s="8">
        <v>40.4</v>
      </c>
      <c r="E93" s="8">
        <v>46.4</v>
      </c>
      <c r="F93" s="9"/>
      <c r="G93" s="12" t="s">
        <v>38</v>
      </c>
      <c r="H93" s="12" t="s">
        <v>39</v>
      </c>
      <c r="I93" s="18">
        <v>36</v>
      </c>
      <c r="J93" s="18">
        <v>58</v>
      </c>
      <c r="K93" s="18">
        <v>74</v>
      </c>
    </row>
    <row r="94" spans="1:11" x14ac:dyDescent="0.25">
      <c r="A94" s="12" t="s">
        <v>42</v>
      </c>
      <c r="B94" s="12" t="s">
        <v>43</v>
      </c>
      <c r="C94" s="19" t="s">
        <v>87</v>
      </c>
      <c r="D94" s="19" t="s">
        <v>87</v>
      </c>
      <c r="E94" s="19" t="s">
        <v>87</v>
      </c>
      <c r="F94" s="9"/>
      <c r="G94" s="12" t="s">
        <v>42</v>
      </c>
      <c r="H94" s="12" t="s">
        <v>43</v>
      </c>
      <c r="I94" s="19" t="s">
        <v>87</v>
      </c>
      <c r="J94" s="19" t="s">
        <v>87</v>
      </c>
      <c r="K94" s="19" t="s">
        <v>87</v>
      </c>
    </row>
    <row r="95" spans="1:11" x14ac:dyDescent="0.25">
      <c r="A95" s="12" t="s">
        <v>46</v>
      </c>
      <c r="B95" s="12" t="s">
        <v>47</v>
      </c>
      <c r="C95" s="8">
        <v>0</v>
      </c>
      <c r="D95" s="8">
        <v>0</v>
      </c>
      <c r="E95" s="8">
        <v>0</v>
      </c>
      <c r="F95" s="9"/>
      <c r="G95" s="12" t="s">
        <v>46</v>
      </c>
      <c r="H95" s="12" t="s">
        <v>47</v>
      </c>
      <c r="I95" s="18">
        <v>0</v>
      </c>
      <c r="J95" s="18">
        <v>0</v>
      </c>
      <c r="K95" s="18">
        <v>0</v>
      </c>
    </row>
    <row r="96" spans="1:11" x14ac:dyDescent="0.25">
      <c r="A96" s="12" t="s">
        <v>48</v>
      </c>
      <c r="B96" s="12" t="s">
        <v>49</v>
      </c>
      <c r="C96" s="8">
        <v>0</v>
      </c>
      <c r="D96" s="8">
        <v>0</v>
      </c>
      <c r="E96" s="8">
        <v>0</v>
      </c>
      <c r="F96" s="9"/>
      <c r="G96" s="12" t="s">
        <v>48</v>
      </c>
      <c r="H96" s="12" t="s">
        <v>49</v>
      </c>
      <c r="I96" s="18">
        <v>0</v>
      </c>
      <c r="J96" s="18">
        <v>0</v>
      </c>
      <c r="K96" s="18">
        <v>0</v>
      </c>
    </row>
    <row r="97" spans="1:11" x14ac:dyDescent="0.25">
      <c r="A97" s="12" t="s">
        <v>50</v>
      </c>
      <c r="B97" s="12" t="s">
        <v>51</v>
      </c>
      <c r="C97" s="8">
        <v>0</v>
      </c>
      <c r="D97" s="8">
        <v>0</v>
      </c>
      <c r="E97" s="8">
        <v>0</v>
      </c>
      <c r="F97" s="9"/>
      <c r="G97" s="12" t="s">
        <v>50</v>
      </c>
      <c r="H97" s="12" t="s">
        <v>51</v>
      </c>
      <c r="I97" s="18">
        <v>0</v>
      </c>
      <c r="J97" s="18">
        <v>0</v>
      </c>
      <c r="K97" s="18">
        <v>0</v>
      </c>
    </row>
    <row r="98" spans="1:11" x14ac:dyDescent="0.25">
      <c r="A98" s="12" t="s">
        <v>54</v>
      </c>
      <c r="B98" s="12" t="s">
        <v>55</v>
      </c>
      <c r="C98" s="19" t="s">
        <v>87</v>
      </c>
      <c r="D98" s="19" t="s">
        <v>87</v>
      </c>
      <c r="E98" s="19" t="s">
        <v>87</v>
      </c>
      <c r="F98" s="9"/>
      <c r="G98" s="12" t="s">
        <v>54</v>
      </c>
      <c r="H98" s="12" t="s">
        <v>55</v>
      </c>
      <c r="I98" s="19" t="s">
        <v>87</v>
      </c>
      <c r="J98" s="19" t="s">
        <v>87</v>
      </c>
      <c r="K98" s="19" t="s">
        <v>87</v>
      </c>
    </row>
    <row r="99" spans="1:11" x14ac:dyDescent="0.25">
      <c r="A99" s="12" t="s">
        <v>60</v>
      </c>
      <c r="B99" s="12" t="s">
        <v>61</v>
      </c>
      <c r="C99" s="8">
        <v>0.7</v>
      </c>
      <c r="D99" s="8">
        <v>0.4</v>
      </c>
      <c r="E99" s="19" t="s">
        <v>87</v>
      </c>
      <c r="F99" s="9"/>
      <c r="G99" s="12" t="s">
        <v>60</v>
      </c>
      <c r="H99" s="12" t="s">
        <v>61</v>
      </c>
      <c r="I99" s="18">
        <v>28</v>
      </c>
      <c r="J99" s="18">
        <v>35</v>
      </c>
      <c r="K99" s="19" t="s">
        <v>87</v>
      </c>
    </row>
    <row r="100" spans="1:11" x14ac:dyDescent="0.25">
      <c r="A100" s="12" t="s">
        <v>64</v>
      </c>
      <c r="B100" s="12" t="s">
        <v>65</v>
      </c>
      <c r="C100" s="19" t="s">
        <v>87</v>
      </c>
      <c r="D100" s="19" t="s">
        <v>87</v>
      </c>
      <c r="E100" s="19" t="s">
        <v>87</v>
      </c>
      <c r="F100" s="9"/>
      <c r="G100" s="12" t="s">
        <v>64</v>
      </c>
      <c r="H100" s="12" t="s">
        <v>65</v>
      </c>
      <c r="I100" s="18">
        <v>5827</v>
      </c>
      <c r="J100" s="18">
        <v>5917</v>
      </c>
      <c r="K100" s="18">
        <v>5936</v>
      </c>
    </row>
    <row r="101" spans="1:11" x14ac:dyDescent="0.25">
      <c r="A101" s="12" t="s">
        <v>66</v>
      </c>
      <c r="B101" s="12" t="s">
        <v>67</v>
      </c>
      <c r="C101" s="19" t="s">
        <v>87</v>
      </c>
      <c r="D101" s="19" t="s">
        <v>87</v>
      </c>
      <c r="E101" s="19" t="s">
        <v>87</v>
      </c>
      <c r="F101" s="9"/>
      <c r="G101" s="12" t="s">
        <v>66</v>
      </c>
      <c r="H101" s="12" t="s">
        <v>67</v>
      </c>
      <c r="I101" s="19" t="s">
        <v>87</v>
      </c>
      <c r="J101" s="19" t="s">
        <v>87</v>
      </c>
      <c r="K101" s="19" t="s">
        <v>87</v>
      </c>
    </row>
    <row r="102" spans="1:11" x14ac:dyDescent="0.25">
      <c r="A102" s="12" t="s">
        <v>68</v>
      </c>
      <c r="B102" s="12" t="s">
        <v>69</v>
      </c>
      <c r="C102" s="19" t="s">
        <v>87</v>
      </c>
      <c r="D102" s="19" t="s">
        <v>87</v>
      </c>
      <c r="E102" s="19" t="s">
        <v>87</v>
      </c>
      <c r="F102" s="9"/>
      <c r="G102" s="12" t="s">
        <v>68</v>
      </c>
      <c r="H102" s="12" t="s">
        <v>69</v>
      </c>
      <c r="I102" s="19" t="s">
        <v>87</v>
      </c>
      <c r="J102" s="19" t="s">
        <v>87</v>
      </c>
      <c r="K102" s="19" t="s">
        <v>87</v>
      </c>
    </row>
    <row r="103" spans="1:11" x14ac:dyDescent="0.25">
      <c r="A103" s="12" t="s">
        <v>70</v>
      </c>
      <c r="B103" s="12" t="s">
        <v>71</v>
      </c>
      <c r="C103" s="19" t="s">
        <v>87</v>
      </c>
      <c r="D103" s="19" t="s">
        <v>87</v>
      </c>
      <c r="E103" s="8">
        <v>0</v>
      </c>
      <c r="F103" s="9"/>
      <c r="G103" s="12" t="s">
        <v>70</v>
      </c>
      <c r="H103" s="12" t="s">
        <v>71</v>
      </c>
      <c r="I103" s="19" t="s">
        <v>87</v>
      </c>
      <c r="J103" s="19" t="s">
        <v>87</v>
      </c>
      <c r="K103" s="18">
        <v>0</v>
      </c>
    </row>
    <row r="104" spans="1:11" x14ac:dyDescent="0.25">
      <c r="A104" s="9"/>
      <c r="B104" s="9"/>
      <c r="C104" s="9"/>
      <c r="D104" s="9"/>
      <c r="E104" s="9"/>
      <c r="F104" s="9"/>
      <c r="G104" s="9"/>
      <c r="H104" s="9"/>
      <c r="I104" s="9"/>
      <c r="J104" s="9"/>
      <c r="K104" s="9"/>
    </row>
    <row r="105" spans="1:11" x14ac:dyDescent="0.25">
      <c r="A105" s="9"/>
      <c r="B105" s="9"/>
      <c r="C105" s="9"/>
      <c r="D105" s="9"/>
      <c r="E105" s="9"/>
      <c r="F105" s="9"/>
      <c r="G105" s="9"/>
      <c r="H105" s="9"/>
      <c r="I105" s="9"/>
      <c r="J105" s="9"/>
      <c r="K105" s="9"/>
    </row>
    <row r="106" spans="1:11" x14ac:dyDescent="0.25">
      <c r="A106" s="16" t="s">
        <v>81</v>
      </c>
      <c r="B106" s="9"/>
      <c r="C106" s="9"/>
      <c r="D106" s="9"/>
      <c r="E106" s="9"/>
      <c r="F106" s="9"/>
      <c r="G106" s="16" t="s">
        <v>81</v>
      </c>
      <c r="H106" s="9"/>
      <c r="I106" s="9"/>
      <c r="J106" s="9"/>
      <c r="K106" s="9"/>
    </row>
    <row r="107" spans="1:11" x14ac:dyDescent="0.25">
      <c r="A107" s="12" t="s">
        <v>20</v>
      </c>
      <c r="B107" s="12" t="s">
        <v>21</v>
      </c>
      <c r="C107" s="19" t="s">
        <v>87</v>
      </c>
      <c r="D107" s="19" t="s">
        <v>87</v>
      </c>
      <c r="E107" s="19" t="s">
        <v>87</v>
      </c>
      <c r="F107" s="9"/>
      <c r="G107" s="12" t="s">
        <v>20</v>
      </c>
      <c r="H107" s="12" t="s">
        <v>21</v>
      </c>
      <c r="I107" s="19" t="s">
        <v>87</v>
      </c>
      <c r="J107" s="19" t="s">
        <v>87</v>
      </c>
      <c r="K107" s="19" t="s">
        <v>87</v>
      </c>
    </row>
    <row r="108" spans="1:11" x14ac:dyDescent="0.25">
      <c r="A108" s="12" t="s">
        <v>40</v>
      </c>
      <c r="B108" s="12" t="s">
        <v>41</v>
      </c>
      <c r="C108" s="19" t="s">
        <v>87</v>
      </c>
      <c r="D108" s="19" t="s">
        <v>87</v>
      </c>
      <c r="E108" s="19" t="s">
        <v>87</v>
      </c>
      <c r="F108" s="9"/>
      <c r="G108" s="12" t="s">
        <v>40</v>
      </c>
      <c r="H108" s="12" t="s">
        <v>41</v>
      </c>
      <c r="I108" s="19" t="s">
        <v>87</v>
      </c>
      <c r="J108" s="19" t="s">
        <v>87</v>
      </c>
      <c r="K108" s="19" t="s">
        <v>87</v>
      </c>
    </row>
    <row r="109" spans="1:11" x14ac:dyDescent="0.25">
      <c r="A109" s="12" t="s">
        <v>44</v>
      </c>
      <c r="B109" s="12" t="s">
        <v>45</v>
      </c>
      <c r="C109" s="19" t="s">
        <v>87</v>
      </c>
      <c r="D109" s="19" t="s">
        <v>87</v>
      </c>
      <c r="E109" s="19" t="s">
        <v>87</v>
      </c>
      <c r="F109" s="9"/>
      <c r="G109" s="12" t="s">
        <v>44</v>
      </c>
      <c r="H109" s="12" t="s">
        <v>45</v>
      </c>
      <c r="I109" s="19" t="s">
        <v>87</v>
      </c>
      <c r="J109" s="19" t="s">
        <v>87</v>
      </c>
      <c r="K109" s="19" t="s">
        <v>87</v>
      </c>
    </row>
    <row r="110" spans="1:11" x14ac:dyDescent="0.25">
      <c r="A110" s="12" t="s">
        <v>52</v>
      </c>
      <c r="B110" s="12" t="s">
        <v>53</v>
      </c>
      <c r="C110" s="19" t="s">
        <v>87</v>
      </c>
      <c r="D110" s="19" t="s">
        <v>87</v>
      </c>
      <c r="E110" s="19" t="s">
        <v>87</v>
      </c>
      <c r="F110" s="9"/>
      <c r="G110" s="12" t="s">
        <v>52</v>
      </c>
      <c r="H110" s="12" t="s">
        <v>53</v>
      </c>
      <c r="I110" s="19" t="s">
        <v>87</v>
      </c>
      <c r="J110" s="19" t="s">
        <v>87</v>
      </c>
      <c r="K110" s="19" t="s">
        <v>87</v>
      </c>
    </row>
    <row r="111" spans="1:11" x14ac:dyDescent="0.25">
      <c r="A111" s="12" t="s">
        <v>74</v>
      </c>
      <c r="B111" s="12" t="s">
        <v>75</v>
      </c>
      <c r="C111" s="19" t="s">
        <v>87</v>
      </c>
      <c r="D111" s="19" t="s">
        <v>87</v>
      </c>
      <c r="E111" s="19" t="s">
        <v>87</v>
      </c>
      <c r="F111" s="9"/>
      <c r="G111" s="12" t="s">
        <v>74</v>
      </c>
      <c r="H111" s="12" t="s">
        <v>75</v>
      </c>
      <c r="I111" s="19" t="s">
        <v>87</v>
      </c>
      <c r="J111" s="19" t="s">
        <v>87</v>
      </c>
      <c r="K111" s="19" t="s">
        <v>87</v>
      </c>
    </row>
    <row r="112" spans="1:11" x14ac:dyDescent="0.25">
      <c r="A112" s="9"/>
      <c r="B112" s="9"/>
      <c r="C112" s="9"/>
      <c r="D112" s="9"/>
      <c r="E112" s="9"/>
      <c r="F112" s="9"/>
      <c r="G112" s="9"/>
      <c r="H112" s="9"/>
      <c r="I112" s="9"/>
      <c r="J112" s="9"/>
      <c r="K112" s="9"/>
    </row>
    <row r="113" spans="1:11" x14ac:dyDescent="0.25">
      <c r="A113" s="9"/>
      <c r="B113" s="9"/>
      <c r="C113" s="9"/>
      <c r="D113" s="9"/>
      <c r="E113" s="9"/>
      <c r="F113" s="9"/>
      <c r="G113" s="9"/>
      <c r="H113" s="9"/>
      <c r="I113" s="9"/>
      <c r="J113" s="9"/>
      <c r="K113" s="9"/>
    </row>
    <row r="114" spans="1:11" x14ac:dyDescent="0.25">
      <c r="A114" s="21" t="s">
        <v>88</v>
      </c>
      <c r="B114" s="9"/>
      <c r="C114" s="9"/>
      <c r="D114" s="9"/>
      <c r="E114" s="9"/>
      <c r="F114" s="9"/>
      <c r="G114" s="9"/>
      <c r="H114" s="9"/>
      <c r="I114" s="9"/>
      <c r="J114" s="9"/>
      <c r="K114" s="9"/>
    </row>
    <row r="115" spans="1:11" x14ac:dyDescent="0.25">
      <c r="A115" s="12" t="s">
        <v>32</v>
      </c>
      <c r="B115" s="12" t="s">
        <v>33</v>
      </c>
      <c r="C115" s="20">
        <v>13932.57</v>
      </c>
      <c r="D115" s="20">
        <v>14505.48</v>
      </c>
      <c r="E115" s="20">
        <v>15645.05</v>
      </c>
      <c r="F115" s="9"/>
      <c r="G115" s="12" t="s">
        <v>32</v>
      </c>
      <c r="H115" s="12" t="s">
        <v>33</v>
      </c>
      <c r="I115" s="18">
        <v>252</v>
      </c>
      <c r="J115" s="18">
        <v>253</v>
      </c>
      <c r="K115" s="19" t="s">
        <v>87</v>
      </c>
    </row>
    <row r="116" spans="1:11" x14ac:dyDescent="0.25">
      <c r="A116" s="12" t="s">
        <v>72</v>
      </c>
      <c r="B116" s="12" t="s">
        <v>73</v>
      </c>
      <c r="C116" s="19" t="s">
        <v>87</v>
      </c>
      <c r="D116" s="19" t="s">
        <v>87</v>
      </c>
      <c r="E116" s="19" t="s">
        <v>87</v>
      </c>
      <c r="F116" s="9"/>
      <c r="G116" s="12" t="s">
        <v>72</v>
      </c>
      <c r="H116" s="12" t="s">
        <v>73</v>
      </c>
      <c r="I116" s="19" t="s">
        <v>87</v>
      </c>
      <c r="J116" s="19" t="s">
        <v>87</v>
      </c>
      <c r="K116" s="18">
        <v>260</v>
      </c>
    </row>
    <row r="120" spans="1:11" x14ac:dyDescent="0.25">
      <c r="A120" s="9" t="s">
        <v>137</v>
      </c>
      <c r="B120" s="9"/>
      <c r="C120" s="9"/>
      <c r="D120" s="9"/>
      <c r="E120" s="9"/>
      <c r="F120" s="9"/>
      <c r="G120" s="9"/>
      <c r="H120" s="9"/>
      <c r="I120" s="9"/>
      <c r="J120" s="9"/>
      <c r="K120" s="9"/>
    </row>
    <row r="121" spans="1:11" x14ac:dyDescent="0.25">
      <c r="A121" s="68" t="s">
        <v>142</v>
      </c>
      <c r="B121" s="68" t="s">
        <v>4059</v>
      </c>
      <c r="C121" s="9"/>
      <c r="D121" s="9"/>
      <c r="E121" s="9"/>
      <c r="F121" s="9"/>
      <c r="G121" s="26" t="s">
        <v>138</v>
      </c>
      <c r="H121" s="9"/>
      <c r="I121" s="9"/>
      <c r="J121" s="9"/>
      <c r="K121" s="9"/>
    </row>
    <row r="122" spans="1:11" x14ac:dyDescent="0.25">
      <c r="A122" s="9"/>
      <c r="B122" s="9"/>
      <c r="C122" s="17" t="s">
        <v>85</v>
      </c>
      <c r="D122" s="17"/>
      <c r="E122" s="17"/>
      <c r="F122" s="9"/>
      <c r="G122" s="9"/>
      <c r="H122" s="9"/>
      <c r="I122" s="17" t="s">
        <v>86</v>
      </c>
      <c r="J122" s="17"/>
      <c r="K122" s="17"/>
    </row>
    <row r="123" spans="1:11" x14ac:dyDescent="0.25">
      <c r="A123" s="13" t="s">
        <v>78</v>
      </c>
      <c r="B123" s="9"/>
      <c r="C123" s="12" t="s">
        <v>82</v>
      </c>
      <c r="D123" s="12" t="s">
        <v>83</v>
      </c>
      <c r="E123" s="12" t="s">
        <v>84</v>
      </c>
      <c r="F123" s="9"/>
      <c r="G123" s="13" t="s">
        <v>78</v>
      </c>
      <c r="H123" s="9"/>
      <c r="I123" s="12" t="s">
        <v>82</v>
      </c>
      <c r="J123" s="12" t="s">
        <v>83</v>
      </c>
      <c r="K123" s="12" t="s">
        <v>84</v>
      </c>
    </row>
    <row r="124" spans="1:11" x14ac:dyDescent="0.25">
      <c r="A124" s="12" t="s">
        <v>6</v>
      </c>
      <c r="B124" s="12" t="s">
        <v>7</v>
      </c>
      <c r="C124" s="19" t="s">
        <v>87</v>
      </c>
      <c r="D124" s="19" t="s">
        <v>87</v>
      </c>
      <c r="E124" s="19" t="s">
        <v>87</v>
      </c>
      <c r="F124" s="9"/>
      <c r="G124" s="12" t="s">
        <v>6</v>
      </c>
      <c r="H124" s="12" t="s">
        <v>7</v>
      </c>
      <c r="I124" s="19" t="s">
        <v>87</v>
      </c>
      <c r="J124" s="19" t="s">
        <v>87</v>
      </c>
      <c r="K124" s="19" t="s">
        <v>87</v>
      </c>
    </row>
    <row r="125" spans="1:11" x14ac:dyDescent="0.25">
      <c r="A125" s="12" t="s">
        <v>8</v>
      </c>
      <c r="B125" s="3" t="s">
        <v>136</v>
      </c>
      <c r="C125" s="19" t="s">
        <v>87</v>
      </c>
      <c r="D125" s="19" t="s">
        <v>87</v>
      </c>
      <c r="E125" s="19" t="s">
        <v>87</v>
      </c>
      <c r="F125" s="9"/>
      <c r="G125" s="12" t="s">
        <v>8</v>
      </c>
      <c r="H125" s="12" t="s">
        <v>136</v>
      </c>
      <c r="I125" s="19" t="s">
        <v>87</v>
      </c>
      <c r="J125" s="19" t="s">
        <v>87</v>
      </c>
      <c r="K125" s="19" t="s">
        <v>87</v>
      </c>
    </row>
    <row r="126" spans="1:11" x14ac:dyDescent="0.25">
      <c r="A126" s="12" t="s">
        <v>56</v>
      </c>
      <c r="B126" s="12" t="s">
        <v>57</v>
      </c>
      <c r="C126" s="19" t="s">
        <v>87</v>
      </c>
      <c r="D126" s="19" t="s">
        <v>87</v>
      </c>
      <c r="E126" s="19" t="s">
        <v>87</v>
      </c>
      <c r="F126" s="9"/>
      <c r="G126" s="12" t="s">
        <v>56</v>
      </c>
      <c r="H126" s="12" t="s">
        <v>57</v>
      </c>
      <c r="I126" s="18">
        <v>2270</v>
      </c>
      <c r="J126" s="18">
        <v>2774</v>
      </c>
      <c r="K126" s="18">
        <v>2662</v>
      </c>
    </row>
    <row r="127" spans="1:11" x14ac:dyDescent="0.25">
      <c r="A127" s="12" t="s">
        <v>58</v>
      </c>
      <c r="B127" s="12" t="s">
        <v>59</v>
      </c>
      <c r="C127" s="8">
        <v>2586.6</v>
      </c>
      <c r="D127" s="8">
        <v>4311.6000000000004</v>
      </c>
      <c r="E127" s="8">
        <v>4184.2</v>
      </c>
      <c r="F127" s="9"/>
      <c r="G127" s="12" t="s">
        <v>58</v>
      </c>
      <c r="H127" s="12" t="s">
        <v>59</v>
      </c>
      <c r="I127" s="18">
        <v>18326</v>
      </c>
      <c r="J127" s="18">
        <v>25553</v>
      </c>
      <c r="K127" s="18">
        <v>26305</v>
      </c>
    </row>
    <row r="128" spans="1:11" x14ac:dyDescent="0.25">
      <c r="A128" s="9"/>
      <c r="B128" s="9"/>
      <c r="C128" s="9"/>
      <c r="D128" s="9"/>
      <c r="E128" s="9"/>
      <c r="F128" s="9"/>
      <c r="G128" s="9"/>
      <c r="H128" s="9"/>
      <c r="I128" s="9"/>
      <c r="J128" s="9"/>
      <c r="K128" s="9"/>
    </row>
    <row r="129" spans="1:11" x14ac:dyDescent="0.25">
      <c r="A129" s="9"/>
      <c r="B129" s="9"/>
      <c r="C129" s="9"/>
      <c r="D129" s="9"/>
      <c r="E129" s="9"/>
      <c r="F129" s="9"/>
      <c r="G129" s="9"/>
      <c r="H129" s="9"/>
      <c r="I129" s="9"/>
      <c r="J129" s="9"/>
      <c r="K129" s="9"/>
    </row>
    <row r="130" spans="1:11" x14ac:dyDescent="0.25">
      <c r="A130" s="14" t="s">
        <v>79</v>
      </c>
      <c r="B130" s="9"/>
      <c r="C130" s="9"/>
      <c r="D130" s="9"/>
      <c r="E130" s="9"/>
      <c r="F130" s="9"/>
      <c r="G130" s="14" t="s">
        <v>79</v>
      </c>
      <c r="H130" s="9"/>
      <c r="I130" s="9"/>
      <c r="J130" s="9"/>
      <c r="K130" s="9"/>
    </row>
    <row r="131" spans="1:11" x14ac:dyDescent="0.25">
      <c r="A131" s="12" t="s">
        <v>10</v>
      </c>
      <c r="B131" s="12" t="s">
        <v>11</v>
      </c>
      <c r="C131" s="8">
        <v>32.299999999999997</v>
      </c>
      <c r="D131" s="19" t="s">
        <v>87</v>
      </c>
      <c r="E131" s="19" t="s">
        <v>87</v>
      </c>
      <c r="F131" s="9"/>
      <c r="G131" s="12" t="s">
        <v>10</v>
      </c>
      <c r="H131" s="12" t="s">
        <v>11</v>
      </c>
      <c r="I131" s="18">
        <v>224</v>
      </c>
      <c r="J131" s="19" t="s">
        <v>87</v>
      </c>
      <c r="K131" s="19" t="s">
        <v>87</v>
      </c>
    </row>
    <row r="132" spans="1:11" x14ac:dyDescent="0.25">
      <c r="A132" s="12" t="s">
        <v>12</v>
      </c>
      <c r="B132" s="12" t="s">
        <v>13</v>
      </c>
      <c r="C132" s="19" t="s">
        <v>87</v>
      </c>
      <c r="D132" s="8">
        <v>-32.4</v>
      </c>
      <c r="E132" s="8">
        <v>72.3</v>
      </c>
      <c r="F132" s="9"/>
      <c r="G132" s="12" t="s">
        <v>12</v>
      </c>
      <c r="H132" s="12" t="s">
        <v>13</v>
      </c>
      <c r="I132" s="19" t="s">
        <v>87</v>
      </c>
      <c r="J132" s="19" t="s">
        <v>87</v>
      </c>
      <c r="K132" s="18">
        <v>110</v>
      </c>
    </row>
    <row r="133" spans="1:11" x14ac:dyDescent="0.25">
      <c r="A133" s="12" t="s">
        <v>14</v>
      </c>
      <c r="B133" s="12" t="s">
        <v>15</v>
      </c>
      <c r="C133" s="19" t="s">
        <v>87</v>
      </c>
      <c r="D133" s="19" t="s">
        <v>87</v>
      </c>
      <c r="E133" s="8">
        <v>0</v>
      </c>
      <c r="F133" s="9"/>
      <c r="G133" s="12" t="s">
        <v>14</v>
      </c>
      <c r="H133" s="12" t="s">
        <v>15</v>
      </c>
      <c r="I133" s="19" t="s">
        <v>87</v>
      </c>
      <c r="J133" s="19" t="s">
        <v>87</v>
      </c>
      <c r="K133" s="18">
        <v>0</v>
      </c>
    </row>
    <row r="134" spans="1:11" x14ac:dyDescent="0.25">
      <c r="A134" s="12" t="s">
        <v>62</v>
      </c>
      <c r="B134" s="12" t="s">
        <v>63</v>
      </c>
      <c r="C134" s="19" t="s">
        <v>87</v>
      </c>
      <c r="D134" s="19" t="s">
        <v>87</v>
      </c>
      <c r="E134" s="19" t="s">
        <v>87</v>
      </c>
      <c r="F134" s="9"/>
      <c r="G134" s="12" t="s">
        <v>62</v>
      </c>
      <c r="H134" s="12" t="s">
        <v>63</v>
      </c>
      <c r="I134" s="19" t="s">
        <v>87</v>
      </c>
      <c r="J134" s="19" t="s">
        <v>87</v>
      </c>
      <c r="K134" s="19" t="s">
        <v>87</v>
      </c>
    </row>
    <row r="135" spans="1:11" x14ac:dyDescent="0.25">
      <c r="A135" s="12" t="s">
        <v>76</v>
      </c>
      <c r="B135" s="12" t="s">
        <v>77</v>
      </c>
      <c r="C135" s="8">
        <v>3409.2</v>
      </c>
      <c r="D135" s="8">
        <v>2935.5</v>
      </c>
      <c r="E135" s="8">
        <v>3750.9</v>
      </c>
      <c r="F135" s="9"/>
      <c r="G135" s="12" t="s">
        <v>76</v>
      </c>
      <c r="H135" s="12" t="s">
        <v>77</v>
      </c>
      <c r="I135" s="18">
        <v>18489</v>
      </c>
      <c r="J135" s="18">
        <v>17360</v>
      </c>
      <c r="K135" s="18">
        <v>22879</v>
      </c>
    </row>
    <row r="136" spans="1:11" x14ac:dyDescent="0.25">
      <c r="A136" s="9"/>
      <c r="B136" s="9"/>
      <c r="C136" s="9"/>
      <c r="D136" s="9"/>
      <c r="E136" s="9"/>
      <c r="F136" s="9"/>
      <c r="G136" s="9"/>
      <c r="H136" s="9"/>
      <c r="I136" s="9"/>
      <c r="J136" s="9"/>
      <c r="K136" s="9"/>
    </row>
    <row r="137" spans="1:11" x14ac:dyDescent="0.25">
      <c r="A137" s="9"/>
      <c r="B137" s="9"/>
      <c r="C137" s="9"/>
      <c r="D137" s="9"/>
      <c r="E137" s="9"/>
      <c r="F137" s="9"/>
      <c r="G137" s="9"/>
      <c r="H137" s="9"/>
      <c r="I137" s="9"/>
      <c r="J137" s="9"/>
      <c r="K137" s="9"/>
    </row>
    <row r="138" spans="1:11" x14ac:dyDescent="0.25">
      <c r="A138" s="15" t="s">
        <v>80</v>
      </c>
      <c r="B138" s="9"/>
      <c r="C138" s="9"/>
      <c r="D138" s="9"/>
      <c r="E138" s="9"/>
      <c r="F138" s="9"/>
      <c r="G138" s="15" t="s">
        <v>80</v>
      </c>
      <c r="H138" s="9"/>
      <c r="I138" s="9"/>
      <c r="J138" s="9"/>
      <c r="K138" s="9"/>
    </row>
    <row r="139" spans="1:11" x14ac:dyDescent="0.25">
      <c r="A139" s="12" t="s">
        <v>16</v>
      </c>
      <c r="B139" s="12" t="s">
        <v>17</v>
      </c>
      <c r="C139" s="8">
        <v>4</v>
      </c>
      <c r="D139" s="19" t="s">
        <v>87</v>
      </c>
      <c r="E139" s="8">
        <v>3.3</v>
      </c>
      <c r="F139" s="9"/>
      <c r="G139" s="12" t="s">
        <v>16</v>
      </c>
      <c r="H139" s="12" t="s">
        <v>17</v>
      </c>
      <c r="I139" s="18">
        <v>19</v>
      </c>
      <c r="J139" s="19" t="s">
        <v>87</v>
      </c>
      <c r="K139" s="18">
        <v>27</v>
      </c>
    </row>
    <row r="140" spans="1:11" x14ac:dyDescent="0.25">
      <c r="A140" s="12" t="s">
        <v>18</v>
      </c>
      <c r="B140" s="12" t="s">
        <v>19</v>
      </c>
      <c r="C140" s="8">
        <v>0.2</v>
      </c>
      <c r="D140" s="8">
        <v>-0.2</v>
      </c>
      <c r="E140" s="19" t="s">
        <v>87</v>
      </c>
      <c r="F140" s="9"/>
      <c r="G140" s="12" t="s">
        <v>18</v>
      </c>
      <c r="H140" s="12" t="s">
        <v>19</v>
      </c>
      <c r="I140" s="19" t="s">
        <v>87</v>
      </c>
      <c r="J140" s="18">
        <v>10</v>
      </c>
      <c r="K140" s="18">
        <v>14</v>
      </c>
    </row>
    <row r="141" spans="1:11" x14ac:dyDescent="0.25">
      <c r="A141" s="12" t="s">
        <v>22</v>
      </c>
      <c r="B141" s="12" t="s">
        <v>23</v>
      </c>
      <c r="C141" s="8">
        <v>0</v>
      </c>
      <c r="D141" s="8">
        <v>0</v>
      </c>
      <c r="E141" s="8">
        <v>0</v>
      </c>
      <c r="F141" s="9"/>
      <c r="G141" s="12" t="s">
        <v>22</v>
      </c>
      <c r="H141" s="12" t="s">
        <v>23</v>
      </c>
      <c r="I141" s="18">
        <v>0</v>
      </c>
      <c r="J141" s="18">
        <v>0</v>
      </c>
      <c r="K141" s="18">
        <v>0</v>
      </c>
    </row>
    <row r="142" spans="1:11" x14ac:dyDescent="0.25">
      <c r="A142" s="12" t="s">
        <v>24</v>
      </c>
      <c r="B142" s="12" t="s">
        <v>25</v>
      </c>
      <c r="C142" s="19" t="s">
        <v>87</v>
      </c>
      <c r="D142" s="19" t="s">
        <v>87</v>
      </c>
      <c r="E142" s="19" t="s">
        <v>87</v>
      </c>
      <c r="F142" s="9"/>
      <c r="G142" s="12" t="s">
        <v>24</v>
      </c>
      <c r="H142" s="12" t="s">
        <v>25</v>
      </c>
      <c r="I142" s="19" t="s">
        <v>87</v>
      </c>
      <c r="J142" s="19" t="s">
        <v>87</v>
      </c>
      <c r="K142" s="19" t="s">
        <v>87</v>
      </c>
    </row>
    <row r="143" spans="1:11" x14ac:dyDescent="0.25">
      <c r="A143" s="12" t="s">
        <v>26</v>
      </c>
      <c r="B143" s="12" t="s">
        <v>27</v>
      </c>
      <c r="C143" s="8">
        <v>186.3</v>
      </c>
      <c r="D143" s="8">
        <v>262.5</v>
      </c>
      <c r="E143" s="19" t="s">
        <v>87</v>
      </c>
      <c r="F143" s="9"/>
      <c r="G143" s="12" t="s">
        <v>26</v>
      </c>
      <c r="H143" s="12" t="s">
        <v>27</v>
      </c>
      <c r="I143" s="18">
        <v>1716</v>
      </c>
      <c r="J143" s="18">
        <v>1967</v>
      </c>
      <c r="K143" s="19" t="s">
        <v>87</v>
      </c>
    </row>
    <row r="144" spans="1:11" x14ac:dyDescent="0.25">
      <c r="A144" s="12" t="s">
        <v>28</v>
      </c>
      <c r="B144" s="12" t="s">
        <v>29</v>
      </c>
      <c r="C144" s="8">
        <v>0</v>
      </c>
      <c r="D144" s="8">
        <v>0</v>
      </c>
      <c r="E144" s="8">
        <v>0</v>
      </c>
      <c r="F144" s="9"/>
      <c r="G144" s="12" t="s">
        <v>28</v>
      </c>
      <c r="H144" s="12" t="s">
        <v>29</v>
      </c>
      <c r="I144" s="18">
        <v>0</v>
      </c>
      <c r="J144" s="18">
        <v>0</v>
      </c>
      <c r="K144" s="18">
        <v>0</v>
      </c>
    </row>
    <row r="145" spans="1:11" x14ac:dyDescent="0.25">
      <c r="A145" s="12" t="s">
        <v>30</v>
      </c>
      <c r="B145" s="12" t="s">
        <v>31</v>
      </c>
      <c r="C145" s="19" t="s">
        <v>87</v>
      </c>
      <c r="D145" s="19" t="s">
        <v>87</v>
      </c>
      <c r="E145" s="19" t="s">
        <v>87</v>
      </c>
      <c r="F145" s="9"/>
      <c r="G145" s="12" t="s">
        <v>30</v>
      </c>
      <c r="H145" s="12" t="s">
        <v>31</v>
      </c>
      <c r="I145" s="19" t="s">
        <v>87</v>
      </c>
      <c r="J145" s="19" t="s">
        <v>87</v>
      </c>
      <c r="K145" s="19" t="s">
        <v>87</v>
      </c>
    </row>
    <row r="146" spans="1:11" x14ac:dyDescent="0.25">
      <c r="A146" s="12" t="s">
        <v>34</v>
      </c>
      <c r="B146" s="12" t="s">
        <v>35</v>
      </c>
      <c r="C146" s="8">
        <v>0</v>
      </c>
      <c r="D146" s="8">
        <v>0</v>
      </c>
      <c r="E146" s="8">
        <v>0</v>
      </c>
      <c r="F146" s="9"/>
      <c r="G146" s="12" t="s">
        <v>34</v>
      </c>
      <c r="H146" s="12" t="s">
        <v>35</v>
      </c>
      <c r="I146" s="18">
        <v>0</v>
      </c>
      <c r="J146" s="18">
        <v>0</v>
      </c>
      <c r="K146" s="18">
        <v>0</v>
      </c>
    </row>
    <row r="147" spans="1:11" x14ac:dyDescent="0.25">
      <c r="A147" s="12" t="s">
        <v>36</v>
      </c>
      <c r="B147" s="12" t="s">
        <v>37</v>
      </c>
      <c r="C147" s="19" t="s">
        <v>87</v>
      </c>
      <c r="D147" s="19" t="s">
        <v>87</v>
      </c>
      <c r="E147" s="19" t="s">
        <v>87</v>
      </c>
      <c r="F147" s="9"/>
      <c r="G147" s="12" t="s">
        <v>36</v>
      </c>
      <c r="H147" s="12" t="s">
        <v>37</v>
      </c>
      <c r="I147" s="19" t="s">
        <v>87</v>
      </c>
      <c r="J147" s="19" t="s">
        <v>87</v>
      </c>
      <c r="K147" s="19" t="s">
        <v>87</v>
      </c>
    </row>
    <row r="148" spans="1:11" x14ac:dyDescent="0.25">
      <c r="A148" s="12" t="s">
        <v>38</v>
      </c>
      <c r="B148" s="12" t="s">
        <v>39</v>
      </c>
      <c r="C148" s="8">
        <v>51.8</v>
      </c>
      <c r="D148" s="8">
        <v>62.9</v>
      </c>
      <c r="E148" s="8">
        <v>32.1</v>
      </c>
      <c r="F148" s="9"/>
      <c r="G148" s="12" t="s">
        <v>38</v>
      </c>
      <c r="H148" s="12" t="s">
        <v>39</v>
      </c>
      <c r="I148" s="18">
        <v>1275</v>
      </c>
      <c r="J148" s="18">
        <v>1182</v>
      </c>
      <c r="K148" s="18">
        <v>1089</v>
      </c>
    </row>
    <row r="149" spans="1:11" x14ac:dyDescent="0.25">
      <c r="A149" s="12" t="s">
        <v>42</v>
      </c>
      <c r="B149" s="12" t="s">
        <v>43</v>
      </c>
      <c r="C149" s="19" t="s">
        <v>87</v>
      </c>
      <c r="D149" s="19" t="s">
        <v>87</v>
      </c>
      <c r="E149" s="19" t="s">
        <v>87</v>
      </c>
      <c r="F149" s="9"/>
      <c r="G149" s="12" t="s">
        <v>42</v>
      </c>
      <c r="H149" s="12" t="s">
        <v>43</v>
      </c>
      <c r="I149" s="19" t="s">
        <v>87</v>
      </c>
      <c r="J149" s="19" t="s">
        <v>87</v>
      </c>
      <c r="K149" s="19" t="s">
        <v>87</v>
      </c>
    </row>
    <row r="150" spans="1:11" x14ac:dyDescent="0.25">
      <c r="A150" s="12" t="s">
        <v>46</v>
      </c>
      <c r="B150" s="12" t="s">
        <v>47</v>
      </c>
      <c r="C150" s="8">
        <v>0</v>
      </c>
      <c r="D150" s="8">
        <v>0</v>
      </c>
      <c r="E150" s="8">
        <v>0</v>
      </c>
      <c r="F150" s="9"/>
      <c r="G150" s="12" t="s">
        <v>46</v>
      </c>
      <c r="H150" s="12" t="s">
        <v>47</v>
      </c>
      <c r="I150" s="18">
        <v>0</v>
      </c>
      <c r="J150" s="18">
        <v>0</v>
      </c>
      <c r="K150" s="18">
        <v>0</v>
      </c>
    </row>
    <row r="151" spans="1:11" x14ac:dyDescent="0.25">
      <c r="A151" s="12" t="s">
        <v>48</v>
      </c>
      <c r="B151" s="12" t="s">
        <v>49</v>
      </c>
      <c r="C151" s="8">
        <v>0</v>
      </c>
      <c r="D151" s="8">
        <v>0</v>
      </c>
      <c r="E151" s="8">
        <v>0</v>
      </c>
      <c r="F151" s="9"/>
      <c r="G151" s="12" t="s">
        <v>48</v>
      </c>
      <c r="H151" s="12" t="s">
        <v>49</v>
      </c>
      <c r="I151" s="18">
        <v>0</v>
      </c>
      <c r="J151" s="18">
        <v>0</v>
      </c>
      <c r="K151" s="18">
        <v>0</v>
      </c>
    </row>
    <row r="152" spans="1:11" x14ac:dyDescent="0.25">
      <c r="A152" s="12" t="s">
        <v>50</v>
      </c>
      <c r="B152" s="12" t="s">
        <v>51</v>
      </c>
      <c r="C152" s="8">
        <v>0</v>
      </c>
      <c r="D152" s="8">
        <v>0</v>
      </c>
      <c r="E152" s="8">
        <v>0</v>
      </c>
      <c r="F152" s="9"/>
      <c r="G152" s="12" t="s">
        <v>50</v>
      </c>
      <c r="H152" s="12" t="s">
        <v>51</v>
      </c>
      <c r="I152" s="18">
        <v>0</v>
      </c>
      <c r="J152" s="18">
        <v>0</v>
      </c>
      <c r="K152" s="18">
        <v>0</v>
      </c>
    </row>
    <row r="153" spans="1:11" x14ac:dyDescent="0.25">
      <c r="A153" s="12" t="s">
        <v>54</v>
      </c>
      <c r="B153" s="12" t="s">
        <v>55</v>
      </c>
      <c r="C153" s="19" t="s">
        <v>87</v>
      </c>
      <c r="D153" s="19" t="s">
        <v>87</v>
      </c>
      <c r="E153" s="19" t="s">
        <v>87</v>
      </c>
      <c r="F153" s="9"/>
      <c r="G153" s="12" t="s">
        <v>54</v>
      </c>
      <c r="H153" s="12" t="s">
        <v>55</v>
      </c>
      <c r="I153" s="19" t="s">
        <v>87</v>
      </c>
      <c r="J153" s="19" t="s">
        <v>87</v>
      </c>
      <c r="K153" s="19" t="s">
        <v>87</v>
      </c>
    </row>
    <row r="154" spans="1:11" x14ac:dyDescent="0.25">
      <c r="A154" s="12" t="s">
        <v>60</v>
      </c>
      <c r="B154" s="12" t="s">
        <v>61</v>
      </c>
      <c r="C154" s="8">
        <v>102.3</v>
      </c>
      <c r="D154" s="8">
        <v>121.3</v>
      </c>
      <c r="E154" s="8">
        <v>160</v>
      </c>
      <c r="F154" s="9"/>
      <c r="G154" s="12" t="s">
        <v>60</v>
      </c>
      <c r="H154" s="12" t="s">
        <v>61</v>
      </c>
      <c r="I154" s="18">
        <v>2181</v>
      </c>
      <c r="J154" s="18">
        <v>3096</v>
      </c>
      <c r="K154" s="18">
        <v>4082</v>
      </c>
    </row>
    <row r="155" spans="1:11" x14ac:dyDescent="0.25">
      <c r="A155" s="12" t="s">
        <v>64</v>
      </c>
      <c r="B155" s="12" t="s">
        <v>65</v>
      </c>
      <c r="C155" s="8">
        <v>693</v>
      </c>
      <c r="D155" s="19" t="s">
        <v>87</v>
      </c>
      <c r="E155" s="8">
        <v>175.7</v>
      </c>
      <c r="F155" s="9"/>
      <c r="G155" s="12" t="s">
        <v>64</v>
      </c>
      <c r="H155" s="12" t="s">
        <v>65</v>
      </c>
      <c r="I155" s="18">
        <v>9882</v>
      </c>
      <c r="J155" s="18">
        <v>7337</v>
      </c>
      <c r="K155" s="18">
        <v>6267</v>
      </c>
    </row>
    <row r="156" spans="1:11" x14ac:dyDescent="0.25">
      <c r="A156" s="12" t="s">
        <v>66</v>
      </c>
      <c r="B156" s="12" t="s">
        <v>67</v>
      </c>
      <c r="C156" s="19" t="s">
        <v>87</v>
      </c>
      <c r="D156" s="19" t="s">
        <v>87</v>
      </c>
      <c r="E156" s="19" t="s">
        <v>87</v>
      </c>
      <c r="F156" s="9"/>
      <c r="G156" s="12" t="s">
        <v>66</v>
      </c>
      <c r="H156" s="12" t="s">
        <v>67</v>
      </c>
      <c r="I156" s="19" t="s">
        <v>87</v>
      </c>
      <c r="J156" s="19" t="s">
        <v>87</v>
      </c>
      <c r="K156" s="19" t="s">
        <v>87</v>
      </c>
    </row>
    <row r="157" spans="1:11" x14ac:dyDescent="0.25">
      <c r="A157" s="12" t="s">
        <v>68</v>
      </c>
      <c r="B157" s="12" t="s">
        <v>69</v>
      </c>
      <c r="C157" s="19" t="s">
        <v>87</v>
      </c>
      <c r="D157" s="19" t="s">
        <v>87</v>
      </c>
      <c r="E157" s="19" t="s">
        <v>87</v>
      </c>
      <c r="F157" s="9"/>
      <c r="G157" s="12" t="s">
        <v>68</v>
      </c>
      <c r="H157" s="12" t="s">
        <v>69</v>
      </c>
      <c r="I157" s="19" t="s">
        <v>87</v>
      </c>
      <c r="J157" s="19" t="s">
        <v>87</v>
      </c>
      <c r="K157" s="19" t="s">
        <v>87</v>
      </c>
    </row>
    <row r="158" spans="1:11" x14ac:dyDescent="0.25">
      <c r="A158" s="12" t="s">
        <v>70</v>
      </c>
      <c r="B158" s="12" t="s">
        <v>71</v>
      </c>
      <c r="C158" s="19" t="s">
        <v>87</v>
      </c>
      <c r="D158" s="19" t="s">
        <v>87</v>
      </c>
      <c r="E158" s="19" t="s">
        <v>87</v>
      </c>
      <c r="F158" s="9"/>
      <c r="G158" s="12" t="s">
        <v>70</v>
      </c>
      <c r="H158" s="12" t="s">
        <v>71</v>
      </c>
      <c r="I158" s="19" t="s">
        <v>87</v>
      </c>
      <c r="J158" s="19" t="s">
        <v>87</v>
      </c>
      <c r="K158" s="19" t="s">
        <v>87</v>
      </c>
    </row>
    <row r="159" spans="1:11" x14ac:dyDescent="0.25">
      <c r="A159" s="9"/>
      <c r="B159" s="9"/>
      <c r="C159" s="9"/>
      <c r="D159" s="9"/>
      <c r="E159" s="9"/>
      <c r="F159" s="9"/>
      <c r="G159" s="9"/>
      <c r="H159" s="9"/>
      <c r="I159" s="9"/>
      <c r="J159" s="9"/>
      <c r="K159" s="9"/>
    </row>
    <row r="160" spans="1:11" x14ac:dyDescent="0.25">
      <c r="A160" s="9"/>
      <c r="B160" s="9"/>
      <c r="C160" s="9"/>
      <c r="D160" s="9"/>
      <c r="E160" s="9"/>
      <c r="F160" s="9"/>
      <c r="G160" s="9"/>
      <c r="H160" s="9"/>
      <c r="I160" s="9"/>
      <c r="J160" s="9"/>
      <c r="K160" s="9"/>
    </row>
    <row r="161" spans="1:11" x14ac:dyDescent="0.25">
      <c r="A161" s="16" t="s">
        <v>81</v>
      </c>
      <c r="B161" s="9"/>
      <c r="C161" s="9"/>
      <c r="D161" s="9"/>
      <c r="E161" s="9"/>
      <c r="F161" s="9"/>
      <c r="G161" s="16" t="s">
        <v>81</v>
      </c>
      <c r="H161" s="9"/>
      <c r="I161" s="9"/>
      <c r="J161" s="9"/>
      <c r="K161" s="9"/>
    </row>
    <row r="162" spans="1:11" x14ac:dyDescent="0.25">
      <c r="A162" s="12" t="s">
        <v>20</v>
      </c>
      <c r="B162" s="12" t="s">
        <v>21</v>
      </c>
      <c r="C162" s="19" t="s">
        <v>87</v>
      </c>
      <c r="D162" s="19" t="s">
        <v>87</v>
      </c>
      <c r="E162" s="19" t="s">
        <v>87</v>
      </c>
      <c r="F162" s="9"/>
      <c r="G162" s="12" t="s">
        <v>20</v>
      </c>
      <c r="H162" s="12" t="s">
        <v>21</v>
      </c>
      <c r="I162" s="19" t="s">
        <v>87</v>
      </c>
      <c r="J162" s="19" t="s">
        <v>87</v>
      </c>
      <c r="K162" s="19" t="s">
        <v>87</v>
      </c>
    </row>
    <row r="163" spans="1:11" x14ac:dyDescent="0.25">
      <c r="A163" s="12" t="s">
        <v>40</v>
      </c>
      <c r="B163" s="12" t="s">
        <v>41</v>
      </c>
      <c r="C163" s="19" t="s">
        <v>87</v>
      </c>
      <c r="D163" s="19" t="s">
        <v>87</v>
      </c>
      <c r="E163" s="19" t="s">
        <v>87</v>
      </c>
      <c r="F163" s="9"/>
      <c r="G163" s="12" t="s">
        <v>40</v>
      </c>
      <c r="H163" s="12" t="s">
        <v>41</v>
      </c>
      <c r="I163" s="19" t="s">
        <v>87</v>
      </c>
      <c r="J163" s="19" t="s">
        <v>87</v>
      </c>
      <c r="K163" s="19" t="s">
        <v>87</v>
      </c>
    </row>
    <row r="164" spans="1:11" x14ac:dyDescent="0.25">
      <c r="A164" s="12" t="s">
        <v>44</v>
      </c>
      <c r="B164" s="12" t="s">
        <v>45</v>
      </c>
      <c r="C164" s="19" t="s">
        <v>87</v>
      </c>
      <c r="D164" s="19" t="s">
        <v>87</v>
      </c>
      <c r="E164" s="19" t="s">
        <v>87</v>
      </c>
      <c r="F164" s="9"/>
      <c r="G164" s="12" t="s">
        <v>44</v>
      </c>
      <c r="H164" s="12" t="s">
        <v>45</v>
      </c>
      <c r="I164" s="19" t="s">
        <v>87</v>
      </c>
      <c r="J164" s="19" t="s">
        <v>87</v>
      </c>
      <c r="K164" s="19" t="s">
        <v>87</v>
      </c>
    </row>
    <row r="165" spans="1:11" x14ac:dyDescent="0.25">
      <c r="A165" s="12" t="s">
        <v>52</v>
      </c>
      <c r="B165" s="12" t="s">
        <v>53</v>
      </c>
      <c r="C165" s="19" t="s">
        <v>87</v>
      </c>
      <c r="D165" s="19" t="s">
        <v>87</v>
      </c>
      <c r="E165" s="19" t="s">
        <v>87</v>
      </c>
      <c r="F165" s="9"/>
      <c r="G165" s="12" t="s">
        <v>52</v>
      </c>
      <c r="H165" s="12" t="s">
        <v>53</v>
      </c>
      <c r="I165" s="19" t="s">
        <v>87</v>
      </c>
      <c r="J165" s="19" t="s">
        <v>87</v>
      </c>
      <c r="K165" s="19" t="s">
        <v>87</v>
      </c>
    </row>
    <row r="166" spans="1:11" x14ac:dyDescent="0.25">
      <c r="A166" s="12" t="s">
        <v>74</v>
      </c>
      <c r="B166" s="12" t="s">
        <v>75</v>
      </c>
      <c r="C166" s="19" t="s">
        <v>87</v>
      </c>
      <c r="D166" s="8">
        <v>50.1</v>
      </c>
      <c r="E166" s="19" t="s">
        <v>87</v>
      </c>
      <c r="F166" s="9"/>
      <c r="G166" s="12" t="s">
        <v>74</v>
      </c>
      <c r="H166" s="12" t="s">
        <v>75</v>
      </c>
      <c r="I166" s="19" t="s">
        <v>87</v>
      </c>
      <c r="J166" s="18">
        <v>933</v>
      </c>
      <c r="K166" s="19" t="s">
        <v>87</v>
      </c>
    </row>
    <row r="167" spans="1:11" x14ac:dyDescent="0.25">
      <c r="A167" s="9"/>
      <c r="B167" s="9"/>
      <c r="C167" s="9"/>
      <c r="D167" s="9"/>
      <c r="E167" s="9"/>
      <c r="F167" s="9"/>
      <c r="G167" s="9"/>
      <c r="H167" s="9"/>
      <c r="I167" s="9"/>
      <c r="J167" s="9"/>
      <c r="K167" s="9"/>
    </row>
    <row r="168" spans="1:11" x14ac:dyDescent="0.25">
      <c r="A168" s="9"/>
      <c r="B168" s="9"/>
      <c r="C168" s="9"/>
      <c r="D168" s="9"/>
      <c r="E168" s="9"/>
      <c r="F168" s="9"/>
      <c r="G168" s="9"/>
      <c r="H168" s="9"/>
      <c r="I168" s="9"/>
      <c r="J168" s="9"/>
      <c r="K168" s="9"/>
    </row>
    <row r="169" spans="1:11" x14ac:dyDescent="0.25">
      <c r="A169" s="21" t="s">
        <v>88</v>
      </c>
      <c r="B169" s="9"/>
      <c r="C169" s="9"/>
      <c r="D169" s="9"/>
      <c r="E169" s="9"/>
      <c r="F169" s="9"/>
      <c r="G169" s="9"/>
      <c r="H169" s="9"/>
      <c r="I169" s="9"/>
      <c r="J169" s="9"/>
      <c r="K169" s="9"/>
    </row>
    <row r="170" spans="1:11" x14ac:dyDescent="0.25">
      <c r="A170" s="12" t="s">
        <v>32</v>
      </c>
      <c r="B170" s="12" t="s">
        <v>33</v>
      </c>
      <c r="C170" s="20">
        <v>6730.42</v>
      </c>
      <c r="D170" s="20">
        <v>5137.87</v>
      </c>
      <c r="E170" s="20">
        <v>6014.29</v>
      </c>
      <c r="F170" s="9"/>
      <c r="G170" s="12" t="s">
        <v>32</v>
      </c>
      <c r="H170" s="12" t="s">
        <v>33</v>
      </c>
      <c r="I170" s="18">
        <v>426</v>
      </c>
      <c r="J170" s="18">
        <v>396</v>
      </c>
      <c r="K170" s="19" t="s">
        <v>87</v>
      </c>
    </row>
    <row r="171" spans="1:11" x14ac:dyDescent="0.25">
      <c r="A171" s="12" t="s">
        <v>72</v>
      </c>
      <c r="B171" s="12" t="s">
        <v>73</v>
      </c>
      <c r="C171" s="19" t="s">
        <v>87</v>
      </c>
      <c r="D171" s="19" t="s">
        <v>87</v>
      </c>
      <c r="E171" s="19" t="s">
        <v>87</v>
      </c>
      <c r="F171" s="9"/>
      <c r="G171" s="12" t="s">
        <v>72</v>
      </c>
      <c r="H171" s="12" t="s">
        <v>73</v>
      </c>
      <c r="I171" s="19" t="s">
        <v>87</v>
      </c>
      <c r="J171" s="19" t="s">
        <v>87</v>
      </c>
      <c r="K171" s="18">
        <v>452</v>
      </c>
    </row>
  </sheetData>
  <sortState ref="A13:K16">
    <sortCondition ref="A13"/>
  </sortState>
  <mergeCells count="1">
    <mergeCell ref="A4:A6"/>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Y50"/>
  <sheetViews>
    <sheetView workbookViewId="0">
      <pane xSplit="1" ySplit="3" topLeftCell="B4" activePane="bottomRight" state="frozen"/>
      <selection activeCell="X8" sqref="X8"/>
      <selection pane="topRight" activeCell="X8" sqref="X8"/>
      <selection pane="bottomLeft" activeCell="X8" sqref="X8"/>
      <selection pane="bottomRight" activeCell="B12" sqref="B12"/>
    </sheetView>
  </sheetViews>
  <sheetFormatPr defaultColWidth="9.140625" defaultRowHeight="12.75" x14ac:dyDescent="0.2"/>
  <cols>
    <col min="1" max="1" width="31" style="71" customWidth="1"/>
    <col min="2" max="16384" width="9.140625" style="71"/>
  </cols>
  <sheetData>
    <row r="1" spans="1:25" x14ac:dyDescent="0.2">
      <c r="A1" s="287" t="s">
        <v>261</v>
      </c>
    </row>
    <row r="2" spans="1:25" x14ac:dyDescent="0.2">
      <c r="A2" s="71" t="s">
        <v>255</v>
      </c>
    </row>
    <row r="3" spans="1:25" x14ac:dyDescent="0.2">
      <c r="A3" s="17" t="s">
        <v>254</v>
      </c>
      <c r="B3" s="12" t="s">
        <v>253</v>
      </c>
      <c r="C3" s="12" t="s">
        <v>238</v>
      </c>
      <c r="D3" s="12" t="s">
        <v>252</v>
      </c>
      <c r="E3" s="12" t="s">
        <v>238</v>
      </c>
      <c r="F3" s="12" t="s">
        <v>251</v>
      </c>
      <c r="G3" s="12" t="s">
        <v>238</v>
      </c>
      <c r="H3" s="12" t="s">
        <v>250</v>
      </c>
      <c r="I3" s="12" t="s">
        <v>238</v>
      </c>
      <c r="J3" s="12" t="s">
        <v>249</v>
      </c>
      <c r="K3" s="12" t="s">
        <v>238</v>
      </c>
      <c r="L3" s="12" t="s">
        <v>248</v>
      </c>
      <c r="M3" s="12" t="s">
        <v>238</v>
      </c>
      <c r="N3" s="12" t="s">
        <v>247</v>
      </c>
      <c r="O3" s="12" t="s">
        <v>238</v>
      </c>
      <c r="P3" s="12" t="s">
        <v>246</v>
      </c>
      <c r="Q3" s="12" t="s">
        <v>238</v>
      </c>
      <c r="R3" s="12" t="s">
        <v>82</v>
      </c>
      <c r="S3" s="12" t="s">
        <v>238</v>
      </c>
      <c r="T3" s="12" t="s">
        <v>83</v>
      </c>
      <c r="U3" s="12" t="s">
        <v>238</v>
      </c>
      <c r="V3" s="12" t="s">
        <v>84</v>
      </c>
      <c r="W3" s="12" t="s">
        <v>238</v>
      </c>
      <c r="X3" s="12" t="s">
        <v>245</v>
      </c>
      <c r="Y3" s="71" t="s">
        <v>238</v>
      </c>
    </row>
    <row r="4" spans="1:25" x14ac:dyDescent="0.2">
      <c r="A4" s="12" t="s">
        <v>244</v>
      </c>
      <c r="B4" s="71">
        <v>172767</v>
      </c>
      <c r="C4" s="71" t="s">
        <v>238</v>
      </c>
      <c r="D4" s="71">
        <v>161189</v>
      </c>
      <c r="E4" s="71" t="s">
        <v>238</v>
      </c>
      <c r="F4" s="71">
        <v>165734</v>
      </c>
      <c r="G4" s="71" t="s">
        <v>238</v>
      </c>
      <c r="H4" s="71">
        <v>155632</v>
      </c>
      <c r="I4" s="71" t="s">
        <v>238</v>
      </c>
      <c r="J4" s="71">
        <v>144645</v>
      </c>
      <c r="K4" s="71" t="s">
        <v>238</v>
      </c>
      <c r="L4" s="71">
        <v>132728</v>
      </c>
      <c r="M4" s="71" t="s">
        <v>238</v>
      </c>
      <c r="N4" s="71">
        <v>121435</v>
      </c>
      <c r="O4" s="71" t="s">
        <v>238</v>
      </c>
      <c r="P4" s="71">
        <v>119861</v>
      </c>
      <c r="Q4" s="71" t="s">
        <v>238</v>
      </c>
      <c r="R4" s="71">
        <v>111997</v>
      </c>
      <c r="S4" s="71" t="s">
        <v>238</v>
      </c>
      <c r="T4" s="71">
        <v>105127</v>
      </c>
      <c r="U4" s="71" t="s">
        <v>238</v>
      </c>
      <c r="V4" s="71">
        <v>97357</v>
      </c>
      <c r="W4" s="71" t="s">
        <v>238</v>
      </c>
      <c r="X4" s="71">
        <v>84549</v>
      </c>
      <c r="Y4" s="71" t="s">
        <v>238</v>
      </c>
    </row>
    <row r="5" spans="1:25" x14ac:dyDescent="0.2">
      <c r="A5" s="12" t="s">
        <v>243</v>
      </c>
      <c r="B5" s="71">
        <v>15045</v>
      </c>
      <c r="C5" s="71" t="s">
        <v>238</v>
      </c>
      <c r="D5" s="71">
        <v>14322</v>
      </c>
      <c r="E5" s="71" t="s">
        <v>238</v>
      </c>
      <c r="F5" s="71">
        <v>16975</v>
      </c>
      <c r="G5" s="71" t="s">
        <v>238</v>
      </c>
      <c r="H5" s="71">
        <v>17230</v>
      </c>
      <c r="I5" s="71" t="s">
        <v>238</v>
      </c>
      <c r="J5" s="71">
        <v>17090</v>
      </c>
      <c r="K5" s="71" t="s">
        <v>238</v>
      </c>
      <c r="L5" s="71">
        <v>16882</v>
      </c>
      <c r="M5" s="71" t="s">
        <v>238</v>
      </c>
      <c r="N5" s="71">
        <v>16419</v>
      </c>
      <c r="O5" s="71" t="s">
        <v>238</v>
      </c>
      <c r="P5" s="71">
        <v>17667</v>
      </c>
      <c r="Q5" s="71" t="s">
        <v>238</v>
      </c>
      <c r="R5" s="71">
        <v>16406</v>
      </c>
      <c r="S5" s="71" t="s">
        <v>238</v>
      </c>
      <c r="T5" s="71">
        <v>14636</v>
      </c>
      <c r="U5" s="71" t="s">
        <v>238</v>
      </c>
      <c r="V5" s="71">
        <v>14205</v>
      </c>
      <c r="W5" s="71" t="s">
        <v>238</v>
      </c>
      <c r="X5" s="71">
        <v>13983</v>
      </c>
      <c r="Y5" s="71" t="s">
        <v>238</v>
      </c>
    </row>
    <row r="6" spans="1:25" x14ac:dyDescent="0.2">
      <c r="A6" s="12" t="s">
        <v>242</v>
      </c>
      <c r="B6" s="71">
        <v>15387</v>
      </c>
      <c r="C6" s="71" t="s">
        <v>238</v>
      </c>
      <c r="D6" s="71">
        <v>14378</v>
      </c>
      <c r="E6" s="71" t="s">
        <v>238</v>
      </c>
      <c r="F6" s="71">
        <v>17028</v>
      </c>
      <c r="G6" s="71" t="s">
        <v>238</v>
      </c>
      <c r="H6" s="71">
        <v>17279</v>
      </c>
      <c r="I6" s="71" t="s">
        <v>238</v>
      </c>
      <c r="J6" s="71">
        <v>17133</v>
      </c>
      <c r="K6" s="71" t="s">
        <v>238</v>
      </c>
      <c r="L6" s="71">
        <v>16917</v>
      </c>
      <c r="M6" s="71" t="s">
        <v>238</v>
      </c>
      <c r="N6" s="71">
        <v>16451</v>
      </c>
      <c r="O6" s="71" t="s">
        <v>238</v>
      </c>
      <c r="P6" s="71">
        <v>17690</v>
      </c>
      <c r="Q6" s="71" t="s">
        <v>238</v>
      </c>
      <c r="R6" s="71">
        <v>16427</v>
      </c>
      <c r="S6" s="71" t="s">
        <v>238</v>
      </c>
      <c r="T6" s="71">
        <v>14636</v>
      </c>
      <c r="U6" s="71" t="s">
        <v>238</v>
      </c>
      <c r="V6" s="71">
        <v>14205</v>
      </c>
      <c r="W6" s="71" t="s">
        <v>238</v>
      </c>
      <c r="X6" s="71">
        <v>13983</v>
      </c>
      <c r="Y6" s="71" t="s">
        <v>238</v>
      </c>
    </row>
    <row r="7" spans="1:25" x14ac:dyDescent="0.2">
      <c r="A7" s="12" t="s">
        <v>241</v>
      </c>
      <c r="B7" s="71">
        <v>15387</v>
      </c>
      <c r="C7" s="71" t="s">
        <v>238</v>
      </c>
      <c r="D7" s="71">
        <v>14378</v>
      </c>
      <c r="E7" s="71" t="s">
        <v>238</v>
      </c>
      <c r="F7" s="71">
        <v>17028</v>
      </c>
      <c r="G7" s="71" t="s">
        <v>238</v>
      </c>
      <c r="H7" s="71">
        <v>17279</v>
      </c>
      <c r="I7" s="71" t="s">
        <v>238</v>
      </c>
      <c r="J7" s="71">
        <v>17133</v>
      </c>
      <c r="K7" s="71" t="s">
        <v>238</v>
      </c>
      <c r="L7" s="71">
        <v>16917</v>
      </c>
      <c r="M7" s="71" t="s">
        <v>238</v>
      </c>
      <c r="N7" s="71">
        <v>16451</v>
      </c>
      <c r="O7" s="71" t="s">
        <v>238</v>
      </c>
      <c r="P7" s="71">
        <v>17690</v>
      </c>
      <c r="Q7" s="71" t="s">
        <v>238</v>
      </c>
      <c r="R7" s="71">
        <v>16427</v>
      </c>
      <c r="S7" s="71" t="s">
        <v>238</v>
      </c>
      <c r="T7" s="71">
        <v>14636</v>
      </c>
      <c r="U7" s="71" t="s">
        <v>238</v>
      </c>
      <c r="V7" s="71">
        <v>14205</v>
      </c>
      <c r="W7" s="71" t="s">
        <v>238</v>
      </c>
      <c r="X7" s="71">
        <v>13983</v>
      </c>
      <c r="Y7" s="71" t="s">
        <v>238</v>
      </c>
    </row>
    <row r="8" spans="1:25" x14ac:dyDescent="0.2">
      <c r="A8" s="12" t="s">
        <v>7</v>
      </c>
      <c r="B8" s="71">
        <v>0</v>
      </c>
      <c r="C8" s="71" t="s">
        <v>238</v>
      </c>
      <c r="D8" s="71">
        <v>0</v>
      </c>
      <c r="E8" s="71" t="s">
        <v>238</v>
      </c>
      <c r="F8" s="71">
        <v>0</v>
      </c>
      <c r="G8" s="71" t="s">
        <v>238</v>
      </c>
      <c r="H8" s="71">
        <v>0</v>
      </c>
      <c r="I8" s="71" t="s">
        <v>238</v>
      </c>
      <c r="J8" s="71">
        <v>0</v>
      </c>
      <c r="K8" s="71" t="s">
        <v>238</v>
      </c>
      <c r="L8" s="71">
        <v>0</v>
      </c>
      <c r="M8" s="71" t="s">
        <v>238</v>
      </c>
      <c r="N8" s="71">
        <v>0</v>
      </c>
      <c r="O8" s="71" t="s">
        <v>238</v>
      </c>
      <c r="P8" s="71">
        <v>0</v>
      </c>
      <c r="Q8" s="71" t="s">
        <v>238</v>
      </c>
      <c r="R8" s="71">
        <v>0</v>
      </c>
      <c r="S8" s="71" t="s">
        <v>238</v>
      </c>
      <c r="T8" s="71">
        <v>0</v>
      </c>
      <c r="U8" s="71" t="s">
        <v>238</v>
      </c>
      <c r="V8" s="71">
        <v>0</v>
      </c>
      <c r="W8" s="71" t="s">
        <v>238</v>
      </c>
      <c r="X8" s="71">
        <v>0</v>
      </c>
      <c r="Y8" s="71" t="s">
        <v>238</v>
      </c>
    </row>
    <row r="9" spans="1:25" x14ac:dyDescent="0.2">
      <c r="A9" s="12" t="s">
        <v>19</v>
      </c>
      <c r="B9" s="71">
        <v>47</v>
      </c>
      <c r="C9" s="71" t="s">
        <v>238</v>
      </c>
      <c r="D9" s="71">
        <v>36</v>
      </c>
      <c r="E9" s="71" t="s">
        <v>238</v>
      </c>
      <c r="F9" s="71">
        <v>38</v>
      </c>
      <c r="G9" s="71" t="s">
        <v>238</v>
      </c>
      <c r="H9" s="71">
        <v>31</v>
      </c>
      <c r="I9" s="71" t="s">
        <v>238</v>
      </c>
      <c r="J9" s="71">
        <v>31</v>
      </c>
      <c r="K9" s="71" t="s">
        <v>238</v>
      </c>
      <c r="L9" s="71">
        <v>31</v>
      </c>
      <c r="M9" s="71" t="s">
        <v>238</v>
      </c>
      <c r="N9" s="71">
        <v>28</v>
      </c>
      <c r="O9" s="71" t="s">
        <v>238</v>
      </c>
      <c r="P9" s="71">
        <v>26</v>
      </c>
      <c r="Q9" s="71" t="s">
        <v>238</v>
      </c>
      <c r="R9" s="71">
        <v>24</v>
      </c>
      <c r="S9" s="71" t="s">
        <v>238</v>
      </c>
      <c r="T9" s="71">
        <v>25</v>
      </c>
      <c r="U9" s="71" t="s">
        <v>238</v>
      </c>
      <c r="V9" s="71">
        <v>23</v>
      </c>
      <c r="W9" s="71" t="s">
        <v>238</v>
      </c>
      <c r="X9" s="71">
        <v>22</v>
      </c>
      <c r="Y9" s="71" t="s">
        <v>238</v>
      </c>
    </row>
    <row r="10" spans="1:25" x14ac:dyDescent="0.2">
      <c r="A10" s="12" t="s">
        <v>25</v>
      </c>
      <c r="B10" s="71">
        <v>389</v>
      </c>
      <c r="C10" s="71" t="s">
        <v>238</v>
      </c>
      <c r="D10" s="71">
        <v>371</v>
      </c>
      <c r="E10" s="71" t="s">
        <v>238</v>
      </c>
      <c r="F10" s="71">
        <v>427</v>
      </c>
      <c r="G10" s="71" t="s">
        <v>238</v>
      </c>
      <c r="H10" s="71">
        <v>481</v>
      </c>
      <c r="I10" s="71" t="s">
        <v>238</v>
      </c>
      <c r="J10" s="71">
        <v>588</v>
      </c>
      <c r="K10" s="71" t="s">
        <v>238</v>
      </c>
      <c r="L10" s="71">
        <v>597</v>
      </c>
      <c r="M10" s="71" t="s">
        <v>238</v>
      </c>
      <c r="N10" s="71">
        <v>450</v>
      </c>
      <c r="O10" s="71" t="s">
        <v>238</v>
      </c>
      <c r="P10" s="71">
        <v>440</v>
      </c>
      <c r="Q10" s="71" t="s">
        <v>238</v>
      </c>
      <c r="R10" s="71">
        <v>353</v>
      </c>
      <c r="S10" s="71" t="s">
        <v>238</v>
      </c>
      <c r="T10" s="71">
        <v>315</v>
      </c>
      <c r="U10" s="71" t="s">
        <v>238</v>
      </c>
      <c r="V10" s="71">
        <v>276</v>
      </c>
      <c r="W10" s="71" t="s">
        <v>238</v>
      </c>
      <c r="X10" s="71">
        <v>341</v>
      </c>
      <c r="Y10" s="71" t="s">
        <v>238</v>
      </c>
    </row>
    <row r="11" spans="1:25" x14ac:dyDescent="0.2">
      <c r="A11" s="12" t="s">
        <v>27</v>
      </c>
      <c r="B11" s="71">
        <v>18227</v>
      </c>
      <c r="C11" s="71" t="s">
        <v>238</v>
      </c>
      <c r="D11" s="71">
        <v>17334</v>
      </c>
      <c r="E11" s="71" t="s">
        <v>238</v>
      </c>
      <c r="F11" s="71">
        <v>18605</v>
      </c>
      <c r="G11" s="71" t="s">
        <v>238</v>
      </c>
      <c r="H11" s="71">
        <v>18624</v>
      </c>
      <c r="I11" s="71" t="s">
        <v>238</v>
      </c>
      <c r="J11" s="71">
        <v>19756</v>
      </c>
      <c r="K11" s="71" t="s">
        <v>238</v>
      </c>
      <c r="L11" s="71">
        <v>19004</v>
      </c>
      <c r="M11" s="71" t="s">
        <v>238</v>
      </c>
      <c r="N11" s="71">
        <v>17288</v>
      </c>
      <c r="O11" s="71" t="s">
        <v>238</v>
      </c>
      <c r="P11" s="71">
        <v>15579</v>
      </c>
      <c r="Q11" s="71" t="s">
        <v>238</v>
      </c>
      <c r="R11" s="71">
        <v>14399</v>
      </c>
      <c r="S11" s="71" t="s">
        <v>238</v>
      </c>
      <c r="T11" s="71">
        <v>13260</v>
      </c>
      <c r="U11" s="71" t="s">
        <v>238</v>
      </c>
      <c r="V11" s="71">
        <v>12478</v>
      </c>
      <c r="W11" s="71" t="s">
        <v>238</v>
      </c>
      <c r="X11" s="71">
        <v>11250</v>
      </c>
      <c r="Y11" s="71" t="s">
        <v>238</v>
      </c>
    </row>
    <row r="12" spans="1:25" x14ac:dyDescent="0.2">
      <c r="A12" s="12" t="s">
        <v>136</v>
      </c>
      <c r="B12" s="71">
        <v>4429</v>
      </c>
      <c r="C12" s="71" t="s">
        <v>238</v>
      </c>
      <c r="D12" s="71">
        <v>4390</v>
      </c>
      <c r="E12" s="71" t="s">
        <v>238</v>
      </c>
      <c r="F12" s="71">
        <v>4692</v>
      </c>
      <c r="G12" s="71" t="s">
        <v>238</v>
      </c>
      <c r="H12" s="71">
        <v>4865</v>
      </c>
      <c r="I12" s="71" t="s">
        <v>238</v>
      </c>
      <c r="J12" s="71">
        <v>5020</v>
      </c>
      <c r="K12" s="71" t="s">
        <v>238</v>
      </c>
      <c r="L12" s="71">
        <v>5300</v>
      </c>
      <c r="M12" s="71" t="s">
        <v>238</v>
      </c>
      <c r="N12" s="71">
        <v>5295</v>
      </c>
      <c r="O12" s="71" t="s">
        <v>238</v>
      </c>
      <c r="P12" s="71">
        <v>5267</v>
      </c>
      <c r="Q12" s="71" t="s">
        <v>238</v>
      </c>
      <c r="R12" s="71">
        <v>5016</v>
      </c>
      <c r="S12" s="71" t="s">
        <v>238</v>
      </c>
      <c r="T12" s="71">
        <v>4565</v>
      </c>
      <c r="U12" s="71" t="s">
        <v>238</v>
      </c>
      <c r="V12" s="71">
        <v>3837</v>
      </c>
      <c r="W12" s="71" t="s">
        <v>238</v>
      </c>
      <c r="X12" s="71">
        <v>3973</v>
      </c>
      <c r="Y12" s="71" t="s">
        <v>238</v>
      </c>
    </row>
    <row r="13" spans="1:25" x14ac:dyDescent="0.2">
      <c r="A13" s="12" t="s">
        <v>29</v>
      </c>
      <c r="B13" s="71">
        <v>0</v>
      </c>
      <c r="C13" s="71" t="s">
        <v>238</v>
      </c>
      <c r="D13" s="71">
        <v>0</v>
      </c>
      <c r="E13" s="71" t="s">
        <v>238</v>
      </c>
      <c r="F13" s="71">
        <v>0</v>
      </c>
      <c r="G13" s="71" t="s">
        <v>238</v>
      </c>
      <c r="H13" s="71">
        <v>0</v>
      </c>
      <c r="I13" s="71" t="s">
        <v>238</v>
      </c>
      <c r="J13" s="71">
        <v>0</v>
      </c>
      <c r="K13" s="71" t="s">
        <v>238</v>
      </c>
      <c r="L13" s="71">
        <v>0</v>
      </c>
      <c r="M13" s="71" t="s">
        <v>238</v>
      </c>
      <c r="N13" s="71">
        <v>0</v>
      </c>
      <c r="O13" s="71" t="s">
        <v>238</v>
      </c>
      <c r="P13" s="71">
        <v>0</v>
      </c>
      <c r="Q13" s="71" t="s">
        <v>238</v>
      </c>
      <c r="R13" s="71">
        <v>0</v>
      </c>
      <c r="S13" s="71" t="s">
        <v>238</v>
      </c>
      <c r="T13" s="71">
        <v>0</v>
      </c>
      <c r="U13" s="71" t="s">
        <v>238</v>
      </c>
      <c r="V13" s="71">
        <v>0</v>
      </c>
      <c r="W13" s="71" t="s">
        <v>238</v>
      </c>
      <c r="X13" s="71">
        <v>0</v>
      </c>
      <c r="Y13" s="71" t="s">
        <v>238</v>
      </c>
    </row>
    <row r="14" spans="1:25" x14ac:dyDescent="0.2">
      <c r="A14" s="12" t="s">
        <v>15</v>
      </c>
      <c r="B14" s="71">
        <v>0</v>
      </c>
      <c r="C14" s="71" t="s">
        <v>238</v>
      </c>
      <c r="D14" s="71">
        <v>0</v>
      </c>
      <c r="E14" s="71" t="s">
        <v>238</v>
      </c>
      <c r="F14" s="71">
        <v>0</v>
      </c>
      <c r="G14" s="71" t="s">
        <v>238</v>
      </c>
      <c r="H14" s="71">
        <v>0</v>
      </c>
      <c r="I14" s="71" t="s">
        <v>238</v>
      </c>
      <c r="J14" s="71">
        <v>0</v>
      </c>
      <c r="K14" s="71" t="s">
        <v>238</v>
      </c>
      <c r="L14" s="71">
        <v>0</v>
      </c>
      <c r="M14" s="71" t="s">
        <v>238</v>
      </c>
      <c r="N14" s="71">
        <v>0</v>
      </c>
      <c r="O14" s="71" t="s">
        <v>238</v>
      </c>
      <c r="P14" s="71">
        <v>0</v>
      </c>
      <c r="Q14" s="71" t="s">
        <v>238</v>
      </c>
      <c r="R14" s="71">
        <v>0</v>
      </c>
      <c r="S14" s="71" t="s">
        <v>238</v>
      </c>
      <c r="T14" s="71">
        <v>0</v>
      </c>
      <c r="U14" s="71" t="s">
        <v>238</v>
      </c>
      <c r="V14" s="71">
        <v>0</v>
      </c>
      <c r="W14" s="71" t="s">
        <v>238</v>
      </c>
      <c r="X14" s="71">
        <v>0</v>
      </c>
      <c r="Y14" s="71" t="s">
        <v>238</v>
      </c>
    </row>
    <row r="15" spans="1:25" x14ac:dyDescent="0.2">
      <c r="A15" s="12" t="s">
        <v>31</v>
      </c>
      <c r="B15" s="71">
        <v>281</v>
      </c>
      <c r="C15" s="71" t="s">
        <v>238</v>
      </c>
      <c r="D15" s="71">
        <v>192</v>
      </c>
      <c r="E15" s="71" t="s">
        <v>238</v>
      </c>
      <c r="F15" s="71">
        <v>190</v>
      </c>
      <c r="G15" s="71" t="s">
        <v>238</v>
      </c>
      <c r="H15" s="71">
        <v>138</v>
      </c>
      <c r="I15" s="71" t="s">
        <v>238</v>
      </c>
      <c r="J15" s="71">
        <v>134</v>
      </c>
      <c r="K15" s="71" t="s">
        <v>238</v>
      </c>
      <c r="L15" s="71">
        <v>101</v>
      </c>
      <c r="M15" s="71" t="s">
        <v>238</v>
      </c>
      <c r="N15" s="71">
        <v>95</v>
      </c>
      <c r="O15" s="71" t="s">
        <v>238</v>
      </c>
      <c r="P15" s="71">
        <v>82</v>
      </c>
      <c r="Q15" s="71" t="s">
        <v>238</v>
      </c>
      <c r="R15" s="71">
        <v>63</v>
      </c>
      <c r="S15" s="71" t="s">
        <v>238</v>
      </c>
      <c r="T15" s="71">
        <v>81</v>
      </c>
      <c r="U15" s="71" t="s">
        <v>238</v>
      </c>
      <c r="V15" s="71">
        <v>116</v>
      </c>
      <c r="W15" s="71" t="s">
        <v>238</v>
      </c>
      <c r="X15" s="71">
        <v>99</v>
      </c>
      <c r="Y15" s="71" t="s">
        <v>238</v>
      </c>
    </row>
    <row r="16" spans="1:25" x14ac:dyDescent="0.2">
      <c r="A16" s="12" t="s">
        <v>11</v>
      </c>
      <c r="B16" s="71">
        <v>229</v>
      </c>
      <c r="C16" s="71" t="s">
        <v>238</v>
      </c>
      <c r="D16" s="71">
        <v>341</v>
      </c>
      <c r="E16" s="71" t="s">
        <v>238</v>
      </c>
      <c r="F16" s="71">
        <v>319</v>
      </c>
      <c r="G16" s="71" t="s">
        <v>238</v>
      </c>
      <c r="H16" s="71">
        <v>325</v>
      </c>
      <c r="I16" s="71" t="s">
        <v>238</v>
      </c>
      <c r="J16" s="71">
        <v>257</v>
      </c>
      <c r="K16" s="71" t="s">
        <v>238</v>
      </c>
      <c r="L16" s="71">
        <v>168</v>
      </c>
      <c r="M16" s="71" t="s">
        <v>238</v>
      </c>
      <c r="N16" s="71">
        <v>140</v>
      </c>
      <c r="O16" s="71" t="s">
        <v>238</v>
      </c>
      <c r="P16" s="71">
        <v>143</v>
      </c>
      <c r="Q16" s="71" t="s">
        <v>238</v>
      </c>
      <c r="R16" s="71">
        <v>128</v>
      </c>
      <c r="S16" s="71" t="s">
        <v>238</v>
      </c>
      <c r="T16" s="71">
        <v>106</v>
      </c>
      <c r="U16" s="71" t="s">
        <v>238</v>
      </c>
      <c r="V16" s="71">
        <v>124</v>
      </c>
      <c r="W16" s="71" t="s">
        <v>238</v>
      </c>
      <c r="X16" s="71">
        <v>101</v>
      </c>
      <c r="Y16" s="71" t="s">
        <v>238</v>
      </c>
    </row>
    <row r="17" spans="1:25" x14ac:dyDescent="0.2">
      <c r="A17" s="12" t="s">
        <v>13</v>
      </c>
      <c r="B17" s="71">
        <v>1940</v>
      </c>
      <c r="C17" s="71" t="s">
        <v>238</v>
      </c>
      <c r="D17" s="71">
        <v>1661</v>
      </c>
      <c r="E17" s="71" t="s">
        <v>238</v>
      </c>
      <c r="F17" s="71">
        <v>1545</v>
      </c>
      <c r="G17" s="71" t="s">
        <v>238</v>
      </c>
      <c r="H17" s="71">
        <v>1614</v>
      </c>
      <c r="I17" s="71" t="s">
        <v>238</v>
      </c>
      <c r="J17" s="71">
        <v>1660</v>
      </c>
      <c r="K17" s="71" t="s">
        <v>238</v>
      </c>
      <c r="L17" s="71">
        <v>1392</v>
      </c>
      <c r="M17" s="71" t="s">
        <v>238</v>
      </c>
      <c r="N17" s="71">
        <v>1237</v>
      </c>
      <c r="O17" s="71" t="s">
        <v>238</v>
      </c>
      <c r="P17" s="71">
        <v>1412</v>
      </c>
      <c r="Q17" s="71" t="s">
        <v>238</v>
      </c>
      <c r="R17" s="71">
        <v>1507</v>
      </c>
      <c r="S17" s="71" t="s">
        <v>238</v>
      </c>
      <c r="T17" s="71">
        <v>1247</v>
      </c>
      <c r="U17" s="71" t="s">
        <v>238</v>
      </c>
      <c r="V17" s="71">
        <v>1208</v>
      </c>
      <c r="W17" s="71" t="s">
        <v>238</v>
      </c>
      <c r="X17" s="71">
        <v>1154</v>
      </c>
      <c r="Y17" s="71" t="s">
        <v>238</v>
      </c>
    </row>
    <row r="18" spans="1:25" x14ac:dyDescent="0.2">
      <c r="A18" s="12" t="s">
        <v>43</v>
      </c>
      <c r="B18" s="71">
        <v>4824</v>
      </c>
      <c r="C18" s="71" t="s">
        <v>238</v>
      </c>
      <c r="D18" s="71">
        <v>4282</v>
      </c>
      <c r="E18" s="71" t="s">
        <v>238</v>
      </c>
      <c r="F18" s="71">
        <v>5897</v>
      </c>
      <c r="G18" s="71" t="s">
        <v>238</v>
      </c>
      <c r="H18" s="71">
        <v>5985</v>
      </c>
      <c r="I18" s="71" t="s">
        <v>238</v>
      </c>
      <c r="J18" s="71">
        <v>5817</v>
      </c>
      <c r="K18" s="71" t="s">
        <v>238</v>
      </c>
      <c r="L18" s="71">
        <v>6453</v>
      </c>
      <c r="M18" s="71" t="s">
        <v>238</v>
      </c>
      <c r="N18" s="71">
        <v>6426</v>
      </c>
      <c r="O18" s="71" t="s">
        <v>238</v>
      </c>
      <c r="P18" s="71">
        <v>6718</v>
      </c>
      <c r="Q18" s="71" t="s">
        <v>238</v>
      </c>
      <c r="R18" s="71">
        <v>6096</v>
      </c>
      <c r="S18" s="71" t="s">
        <v>238</v>
      </c>
      <c r="T18" s="71">
        <v>5246</v>
      </c>
      <c r="U18" s="71" t="s">
        <v>238</v>
      </c>
      <c r="V18" s="71">
        <v>5971</v>
      </c>
      <c r="W18" s="71" t="s">
        <v>238</v>
      </c>
      <c r="X18" s="71">
        <v>5886</v>
      </c>
      <c r="Y18" s="71" t="s">
        <v>238</v>
      </c>
    </row>
    <row r="19" spans="1:25" x14ac:dyDescent="0.2">
      <c r="A19" s="12" t="s">
        <v>23</v>
      </c>
      <c r="B19" s="71">
        <v>0</v>
      </c>
      <c r="C19" s="71" t="s">
        <v>238</v>
      </c>
      <c r="D19" s="71">
        <v>0</v>
      </c>
      <c r="E19" s="71" t="s">
        <v>238</v>
      </c>
      <c r="F19" s="71">
        <v>0</v>
      </c>
      <c r="G19" s="71" t="s">
        <v>238</v>
      </c>
      <c r="H19" s="71">
        <v>0</v>
      </c>
      <c r="I19" s="71" t="s">
        <v>238</v>
      </c>
      <c r="J19" s="71">
        <v>0</v>
      </c>
      <c r="K19" s="71" t="s">
        <v>238</v>
      </c>
      <c r="L19" s="71">
        <v>0</v>
      </c>
      <c r="M19" s="71" t="s">
        <v>238</v>
      </c>
      <c r="N19" s="71">
        <v>0</v>
      </c>
      <c r="O19" s="71" t="s">
        <v>238</v>
      </c>
      <c r="P19" s="71">
        <v>0</v>
      </c>
      <c r="Q19" s="71" t="s">
        <v>238</v>
      </c>
      <c r="R19" s="71">
        <v>0</v>
      </c>
      <c r="S19" s="71" t="s">
        <v>238</v>
      </c>
      <c r="T19" s="71">
        <v>0</v>
      </c>
      <c r="U19" s="71" t="s">
        <v>238</v>
      </c>
      <c r="V19" s="71">
        <v>0</v>
      </c>
      <c r="W19" s="71" t="s">
        <v>238</v>
      </c>
      <c r="X19" s="71">
        <v>0</v>
      </c>
      <c r="Y19" s="71" t="s">
        <v>238</v>
      </c>
    </row>
    <row r="20" spans="1:25" x14ac:dyDescent="0.2">
      <c r="A20" s="12" t="s">
        <v>51</v>
      </c>
      <c r="B20" s="71">
        <v>0</v>
      </c>
      <c r="C20" s="71" t="s">
        <v>238</v>
      </c>
      <c r="D20" s="71">
        <v>0</v>
      </c>
      <c r="E20" s="71" t="s">
        <v>238</v>
      </c>
      <c r="F20" s="71">
        <v>0</v>
      </c>
      <c r="G20" s="71" t="s">
        <v>238</v>
      </c>
      <c r="H20" s="71">
        <v>0</v>
      </c>
      <c r="I20" s="71" t="s">
        <v>238</v>
      </c>
      <c r="J20" s="71">
        <v>0</v>
      </c>
      <c r="K20" s="71" t="s">
        <v>238</v>
      </c>
      <c r="L20" s="71">
        <v>0</v>
      </c>
      <c r="M20" s="71" t="s">
        <v>238</v>
      </c>
      <c r="N20" s="71">
        <v>0</v>
      </c>
      <c r="O20" s="71" t="s">
        <v>238</v>
      </c>
      <c r="P20" s="71">
        <v>0</v>
      </c>
      <c r="Q20" s="71" t="s">
        <v>238</v>
      </c>
      <c r="R20" s="71">
        <v>0</v>
      </c>
      <c r="S20" s="71" t="s">
        <v>238</v>
      </c>
      <c r="T20" s="71">
        <v>0</v>
      </c>
      <c r="U20" s="71" t="s">
        <v>238</v>
      </c>
      <c r="V20" s="71">
        <v>0</v>
      </c>
      <c r="W20" s="71" t="s">
        <v>238</v>
      </c>
      <c r="X20" s="71">
        <v>0</v>
      </c>
      <c r="Y20" s="71" t="s">
        <v>238</v>
      </c>
    </row>
    <row r="21" spans="1:25" x14ac:dyDescent="0.2">
      <c r="A21" s="12" t="s">
        <v>47</v>
      </c>
      <c r="B21" s="71">
        <v>324</v>
      </c>
      <c r="C21" s="71" t="s">
        <v>238</v>
      </c>
      <c r="D21" s="71">
        <v>483</v>
      </c>
      <c r="E21" s="71" t="s">
        <v>238</v>
      </c>
      <c r="F21" s="71">
        <v>445</v>
      </c>
      <c r="G21" s="71" t="s">
        <v>238</v>
      </c>
      <c r="H21" s="71">
        <v>391</v>
      </c>
      <c r="I21" s="71" t="s">
        <v>238</v>
      </c>
      <c r="J21" s="71">
        <v>309</v>
      </c>
      <c r="K21" s="71" t="s">
        <v>238</v>
      </c>
      <c r="L21" s="71">
        <v>221</v>
      </c>
      <c r="M21" s="71" t="s">
        <v>238</v>
      </c>
      <c r="N21" s="71">
        <v>184</v>
      </c>
      <c r="O21" s="71" t="s">
        <v>238</v>
      </c>
      <c r="P21" s="71">
        <v>157</v>
      </c>
      <c r="Q21" s="71" t="s">
        <v>238</v>
      </c>
      <c r="R21" s="71">
        <v>130</v>
      </c>
      <c r="S21" s="71" t="s">
        <v>238</v>
      </c>
      <c r="T21" s="71">
        <v>117</v>
      </c>
      <c r="U21" s="71" t="s">
        <v>238</v>
      </c>
      <c r="V21" s="71">
        <v>117</v>
      </c>
      <c r="W21" s="71" t="s">
        <v>238</v>
      </c>
      <c r="X21" s="71">
        <v>116</v>
      </c>
      <c r="Y21" s="71" t="s">
        <v>238</v>
      </c>
    </row>
    <row r="22" spans="1:25" x14ac:dyDescent="0.2">
      <c r="A22" s="12" t="s">
        <v>49</v>
      </c>
      <c r="B22" s="71">
        <v>0</v>
      </c>
      <c r="C22" s="71" t="s">
        <v>238</v>
      </c>
      <c r="D22" s="71">
        <v>0</v>
      </c>
      <c r="E22" s="71" t="s">
        <v>238</v>
      </c>
      <c r="F22" s="71">
        <v>0</v>
      </c>
      <c r="G22" s="71" t="s">
        <v>238</v>
      </c>
      <c r="H22" s="71">
        <v>0</v>
      </c>
      <c r="I22" s="71" t="s">
        <v>238</v>
      </c>
      <c r="J22" s="71">
        <v>0</v>
      </c>
      <c r="K22" s="71" t="s">
        <v>238</v>
      </c>
      <c r="L22" s="71">
        <v>0</v>
      </c>
      <c r="M22" s="71" t="s">
        <v>238</v>
      </c>
      <c r="N22" s="71">
        <v>0</v>
      </c>
      <c r="O22" s="71" t="s">
        <v>238</v>
      </c>
      <c r="P22" s="71">
        <v>0</v>
      </c>
      <c r="Q22" s="71" t="s">
        <v>238</v>
      </c>
      <c r="R22" s="71">
        <v>0</v>
      </c>
      <c r="S22" s="71" t="s">
        <v>238</v>
      </c>
      <c r="T22" s="71">
        <v>0</v>
      </c>
      <c r="U22" s="71" t="s">
        <v>238</v>
      </c>
      <c r="V22" s="71">
        <v>0</v>
      </c>
      <c r="W22" s="71" t="s">
        <v>238</v>
      </c>
      <c r="X22" s="71">
        <v>0</v>
      </c>
      <c r="Y22" s="71" t="s">
        <v>238</v>
      </c>
    </row>
    <row r="23" spans="1:25" x14ac:dyDescent="0.2">
      <c r="A23" s="12" t="s">
        <v>39</v>
      </c>
      <c r="B23" s="71">
        <v>1698</v>
      </c>
      <c r="C23" s="71" t="s">
        <v>238</v>
      </c>
      <c r="D23" s="71">
        <v>1586</v>
      </c>
      <c r="E23" s="71" t="s">
        <v>238</v>
      </c>
      <c r="F23" s="71">
        <v>1627</v>
      </c>
      <c r="G23" s="71" t="s">
        <v>238</v>
      </c>
      <c r="H23" s="71">
        <v>1646</v>
      </c>
      <c r="I23" s="71" t="s">
        <v>238</v>
      </c>
      <c r="J23" s="71">
        <v>1582</v>
      </c>
      <c r="K23" s="71" t="s">
        <v>238</v>
      </c>
      <c r="L23" s="71">
        <v>1406</v>
      </c>
      <c r="M23" s="71" t="s">
        <v>238</v>
      </c>
      <c r="N23" s="71">
        <v>1340</v>
      </c>
      <c r="O23" s="71" t="s">
        <v>238</v>
      </c>
      <c r="P23" s="71">
        <v>1225</v>
      </c>
      <c r="Q23" s="71" t="s">
        <v>238</v>
      </c>
      <c r="R23" s="71">
        <v>1242</v>
      </c>
      <c r="S23" s="71" t="s">
        <v>238</v>
      </c>
      <c r="T23" s="71">
        <v>1206</v>
      </c>
      <c r="U23" s="71" t="s">
        <v>238</v>
      </c>
      <c r="V23" s="71">
        <v>1082</v>
      </c>
      <c r="W23" s="71" t="s">
        <v>238</v>
      </c>
      <c r="X23" s="71">
        <v>949</v>
      </c>
      <c r="Y23" s="71" t="s">
        <v>238</v>
      </c>
    </row>
    <row r="24" spans="1:25" x14ac:dyDescent="0.2">
      <c r="A24" s="12" t="s">
        <v>55</v>
      </c>
      <c r="B24" s="71">
        <v>0</v>
      </c>
      <c r="C24" s="71" t="s">
        <v>238</v>
      </c>
      <c r="D24" s="71">
        <v>0</v>
      </c>
      <c r="E24" s="71" t="s">
        <v>238</v>
      </c>
      <c r="F24" s="71">
        <v>0</v>
      </c>
      <c r="G24" s="71" t="s">
        <v>238</v>
      </c>
      <c r="H24" s="71">
        <v>0</v>
      </c>
      <c r="I24" s="71" t="s">
        <v>238</v>
      </c>
      <c r="J24" s="71">
        <v>0</v>
      </c>
      <c r="K24" s="71" t="s">
        <v>238</v>
      </c>
      <c r="L24" s="71">
        <v>0</v>
      </c>
      <c r="M24" s="71" t="s">
        <v>238</v>
      </c>
      <c r="N24" s="71">
        <v>0</v>
      </c>
      <c r="O24" s="71" t="s">
        <v>238</v>
      </c>
      <c r="P24" s="71">
        <v>0</v>
      </c>
      <c r="Q24" s="71" t="s">
        <v>238</v>
      </c>
      <c r="R24" s="71">
        <v>0</v>
      </c>
      <c r="S24" s="71" t="s">
        <v>238</v>
      </c>
      <c r="T24" s="71">
        <v>0</v>
      </c>
      <c r="U24" s="71" t="s">
        <v>238</v>
      </c>
      <c r="V24" s="71">
        <v>0</v>
      </c>
      <c r="W24" s="71" t="s">
        <v>238</v>
      </c>
      <c r="X24" s="71">
        <v>0</v>
      </c>
      <c r="Y24" s="71" t="s">
        <v>238</v>
      </c>
    </row>
    <row r="25" spans="1:25" x14ac:dyDescent="0.2">
      <c r="A25" s="12" t="s">
        <v>57</v>
      </c>
      <c r="B25" s="71">
        <v>2429</v>
      </c>
      <c r="C25" s="71" t="s">
        <v>238</v>
      </c>
      <c r="D25" s="71">
        <v>2341</v>
      </c>
      <c r="E25" s="71" t="s">
        <v>238</v>
      </c>
      <c r="F25" s="71">
        <v>3163</v>
      </c>
      <c r="G25" s="71" t="s">
        <v>238</v>
      </c>
      <c r="H25" s="71">
        <v>3165</v>
      </c>
      <c r="I25" s="71" t="s">
        <v>238</v>
      </c>
      <c r="J25" s="71">
        <v>2978</v>
      </c>
      <c r="K25" s="71" t="s">
        <v>238</v>
      </c>
      <c r="L25" s="71">
        <v>2341</v>
      </c>
      <c r="M25" s="71" t="s">
        <v>238</v>
      </c>
      <c r="N25" s="71">
        <v>2080</v>
      </c>
      <c r="O25" s="71" t="s">
        <v>238</v>
      </c>
      <c r="P25" s="71">
        <v>3010</v>
      </c>
      <c r="Q25" s="71" t="s">
        <v>238</v>
      </c>
      <c r="R25" s="71">
        <v>2581</v>
      </c>
      <c r="S25" s="71" t="s">
        <v>238</v>
      </c>
      <c r="T25" s="71">
        <v>2221</v>
      </c>
      <c r="U25" s="71" t="s">
        <v>238</v>
      </c>
      <c r="V25" s="71">
        <v>1840</v>
      </c>
      <c r="W25" s="71" t="s">
        <v>238</v>
      </c>
      <c r="X25" s="71">
        <v>1840</v>
      </c>
      <c r="Y25" s="71" t="s">
        <v>238</v>
      </c>
    </row>
    <row r="26" spans="1:25" x14ac:dyDescent="0.2">
      <c r="A26" s="12" t="s">
        <v>17</v>
      </c>
      <c r="B26" s="71">
        <v>1092</v>
      </c>
      <c r="C26" s="71" t="s">
        <v>238</v>
      </c>
      <c r="D26" s="71">
        <v>1020</v>
      </c>
      <c r="E26" s="71" t="s">
        <v>238</v>
      </c>
      <c r="F26" s="71">
        <v>1057</v>
      </c>
      <c r="G26" s="71" t="s">
        <v>238</v>
      </c>
      <c r="H26" s="71">
        <v>1030</v>
      </c>
      <c r="I26" s="71" t="s">
        <v>238</v>
      </c>
      <c r="J26" s="71">
        <v>1084</v>
      </c>
      <c r="K26" s="71" t="s">
        <v>238</v>
      </c>
      <c r="L26" s="71">
        <v>977</v>
      </c>
      <c r="M26" s="71" t="s">
        <v>238</v>
      </c>
      <c r="N26" s="71">
        <v>995</v>
      </c>
      <c r="O26" s="71" t="s">
        <v>238</v>
      </c>
      <c r="P26" s="71">
        <v>994</v>
      </c>
      <c r="Q26" s="71" t="s">
        <v>238</v>
      </c>
      <c r="R26" s="71">
        <v>993</v>
      </c>
      <c r="S26" s="71" t="s">
        <v>238</v>
      </c>
      <c r="T26" s="71">
        <v>1054</v>
      </c>
      <c r="U26" s="71" t="s">
        <v>238</v>
      </c>
      <c r="V26" s="71">
        <v>1025</v>
      </c>
      <c r="W26" s="71" t="s">
        <v>238</v>
      </c>
      <c r="X26" s="71">
        <v>841</v>
      </c>
      <c r="Y26" s="71" t="s">
        <v>238</v>
      </c>
    </row>
    <row r="27" spans="1:25" x14ac:dyDescent="0.2">
      <c r="A27" s="12" t="s">
        <v>61</v>
      </c>
      <c r="B27" s="71">
        <v>723</v>
      </c>
      <c r="C27" s="71" t="s">
        <v>238</v>
      </c>
      <c r="D27" s="71">
        <v>844</v>
      </c>
      <c r="E27" s="71" t="s">
        <v>238</v>
      </c>
      <c r="F27" s="71">
        <v>797</v>
      </c>
      <c r="G27" s="71" t="s">
        <v>238</v>
      </c>
      <c r="H27" s="71">
        <v>789</v>
      </c>
      <c r="I27" s="71" t="s">
        <v>238</v>
      </c>
      <c r="J27" s="71">
        <v>933</v>
      </c>
      <c r="K27" s="71" t="s">
        <v>238</v>
      </c>
      <c r="L27" s="71">
        <v>916</v>
      </c>
      <c r="M27" s="71" t="s">
        <v>238</v>
      </c>
      <c r="N27" s="71">
        <v>815</v>
      </c>
      <c r="O27" s="71" t="s">
        <v>238</v>
      </c>
      <c r="P27" s="71">
        <v>737</v>
      </c>
      <c r="Q27" s="71" t="s">
        <v>238</v>
      </c>
      <c r="R27" s="71">
        <v>790</v>
      </c>
      <c r="S27" s="71" t="s">
        <v>238</v>
      </c>
      <c r="T27" s="71">
        <v>706</v>
      </c>
      <c r="U27" s="71" t="s">
        <v>238</v>
      </c>
      <c r="V27" s="71">
        <v>753</v>
      </c>
      <c r="W27" s="71" t="s">
        <v>238</v>
      </c>
      <c r="X27" s="71">
        <v>685</v>
      </c>
      <c r="Y27" s="71" t="s">
        <v>238</v>
      </c>
    </row>
    <row r="28" spans="1:25" ht="13.15" x14ac:dyDescent="0.25">
      <c r="A28" s="12" t="s">
        <v>63</v>
      </c>
      <c r="B28" s="71">
        <v>0</v>
      </c>
      <c r="C28" s="71" t="s">
        <v>238</v>
      </c>
      <c r="D28" s="71">
        <v>0</v>
      </c>
      <c r="E28" s="71" t="s">
        <v>238</v>
      </c>
      <c r="F28" s="71">
        <v>0</v>
      </c>
      <c r="G28" s="71" t="s">
        <v>238</v>
      </c>
      <c r="H28" s="71">
        <v>0</v>
      </c>
      <c r="I28" s="71" t="s">
        <v>238</v>
      </c>
      <c r="J28" s="71">
        <v>0</v>
      </c>
      <c r="K28" s="71" t="s">
        <v>238</v>
      </c>
      <c r="L28" s="71">
        <v>0</v>
      </c>
      <c r="M28" s="71" t="s">
        <v>238</v>
      </c>
      <c r="N28" s="71">
        <v>0</v>
      </c>
      <c r="O28" s="71" t="s">
        <v>238</v>
      </c>
      <c r="P28" s="71">
        <v>0</v>
      </c>
      <c r="Q28" s="71" t="s">
        <v>238</v>
      </c>
      <c r="R28" s="71">
        <v>0</v>
      </c>
      <c r="S28" s="71" t="s">
        <v>238</v>
      </c>
      <c r="T28" s="71">
        <v>0</v>
      </c>
      <c r="U28" s="71" t="s">
        <v>238</v>
      </c>
      <c r="V28" s="71">
        <v>0</v>
      </c>
      <c r="W28" s="71" t="s">
        <v>238</v>
      </c>
      <c r="X28" s="71">
        <v>0</v>
      </c>
      <c r="Y28" s="71" t="s">
        <v>238</v>
      </c>
    </row>
    <row r="29" spans="1:25" ht="13.15" x14ac:dyDescent="0.25">
      <c r="A29" s="12" t="s">
        <v>65</v>
      </c>
      <c r="B29" s="71">
        <v>6441</v>
      </c>
      <c r="C29" s="71" t="s">
        <v>238</v>
      </c>
      <c r="D29" s="71">
        <v>6392</v>
      </c>
      <c r="E29" s="71" t="s">
        <v>238</v>
      </c>
      <c r="F29" s="71">
        <v>7510</v>
      </c>
      <c r="G29" s="71" t="s">
        <v>238</v>
      </c>
      <c r="H29" s="71">
        <v>7324</v>
      </c>
      <c r="I29" s="71" t="s">
        <v>238</v>
      </c>
      <c r="J29" s="71">
        <v>5814</v>
      </c>
      <c r="K29" s="71" t="s">
        <v>238</v>
      </c>
      <c r="L29" s="71">
        <v>6184</v>
      </c>
      <c r="M29" s="71" t="s">
        <v>238</v>
      </c>
      <c r="N29" s="71">
        <v>5850</v>
      </c>
      <c r="O29" s="71" t="s">
        <v>238</v>
      </c>
      <c r="P29" s="71">
        <v>5064</v>
      </c>
      <c r="Q29" s="71" t="s">
        <v>238</v>
      </c>
      <c r="R29" s="71">
        <v>4906</v>
      </c>
      <c r="S29" s="71" t="s">
        <v>238</v>
      </c>
      <c r="T29" s="71">
        <v>4676</v>
      </c>
      <c r="U29" s="71" t="s">
        <v>238</v>
      </c>
      <c r="V29" s="71">
        <v>4446</v>
      </c>
      <c r="W29" s="71" t="s">
        <v>238</v>
      </c>
      <c r="X29" s="71">
        <v>4368</v>
      </c>
      <c r="Y29" s="71" t="s">
        <v>238</v>
      </c>
    </row>
    <row r="30" spans="1:25" ht="13.15" x14ac:dyDescent="0.25">
      <c r="A30" s="12" t="s">
        <v>69</v>
      </c>
      <c r="B30" s="71">
        <v>1</v>
      </c>
      <c r="C30" s="71" t="s">
        <v>238</v>
      </c>
      <c r="D30" s="71">
        <v>0</v>
      </c>
      <c r="E30" s="71" t="s">
        <v>238</v>
      </c>
      <c r="F30" s="71">
        <v>0</v>
      </c>
      <c r="G30" s="71" t="s">
        <v>238</v>
      </c>
      <c r="H30" s="71">
        <v>0</v>
      </c>
      <c r="I30" s="71" t="s">
        <v>238</v>
      </c>
      <c r="J30" s="71">
        <v>0</v>
      </c>
      <c r="K30" s="71" t="s">
        <v>238</v>
      </c>
      <c r="L30" s="71">
        <v>0</v>
      </c>
      <c r="M30" s="71" t="s">
        <v>238</v>
      </c>
      <c r="N30" s="71">
        <v>0</v>
      </c>
      <c r="O30" s="71" t="s">
        <v>238</v>
      </c>
      <c r="P30" s="71">
        <v>0</v>
      </c>
      <c r="Q30" s="71" t="s">
        <v>238</v>
      </c>
      <c r="R30" s="71">
        <v>0</v>
      </c>
      <c r="S30" s="71" t="s">
        <v>238</v>
      </c>
      <c r="T30" s="71">
        <v>0</v>
      </c>
      <c r="U30" s="71" t="s">
        <v>238</v>
      </c>
      <c r="V30" s="71">
        <v>0</v>
      </c>
      <c r="W30" s="71" t="s">
        <v>238</v>
      </c>
      <c r="X30" s="71">
        <v>0</v>
      </c>
      <c r="Y30" s="71" t="s">
        <v>238</v>
      </c>
    </row>
    <row r="31" spans="1:25" ht="13.15" x14ac:dyDescent="0.25">
      <c r="A31" s="12" t="s">
        <v>71</v>
      </c>
      <c r="B31" s="71">
        <v>60</v>
      </c>
      <c r="C31" s="71" t="s">
        <v>238</v>
      </c>
      <c r="D31" s="71">
        <v>56</v>
      </c>
      <c r="E31" s="71" t="s">
        <v>238</v>
      </c>
      <c r="F31" s="71">
        <v>53</v>
      </c>
      <c r="G31" s="71" t="s">
        <v>238</v>
      </c>
      <c r="H31" s="71">
        <v>49</v>
      </c>
      <c r="I31" s="71" t="s">
        <v>238</v>
      </c>
      <c r="J31" s="71">
        <v>43</v>
      </c>
      <c r="K31" s="71" t="s">
        <v>238</v>
      </c>
      <c r="L31" s="71">
        <v>35</v>
      </c>
      <c r="M31" s="71" t="s">
        <v>238</v>
      </c>
      <c r="N31" s="71">
        <v>32</v>
      </c>
      <c r="O31" s="71" t="s">
        <v>238</v>
      </c>
      <c r="P31" s="71">
        <v>24</v>
      </c>
      <c r="Q31" s="71" t="s">
        <v>238</v>
      </c>
      <c r="R31" s="71">
        <v>21</v>
      </c>
      <c r="S31" s="71" t="s">
        <v>238</v>
      </c>
      <c r="T31" s="71">
        <v>17</v>
      </c>
      <c r="U31" s="71" t="s">
        <v>238</v>
      </c>
      <c r="V31" s="71">
        <v>15</v>
      </c>
      <c r="W31" s="71" t="s">
        <v>238</v>
      </c>
      <c r="X31" s="71">
        <v>17</v>
      </c>
      <c r="Y31" s="71" t="s">
        <v>238</v>
      </c>
    </row>
    <row r="32" spans="1:25" ht="13.15" x14ac:dyDescent="0.25">
      <c r="A32" s="12" t="s">
        <v>35</v>
      </c>
      <c r="B32" s="71">
        <v>102</v>
      </c>
      <c r="C32" s="71" t="s">
        <v>238</v>
      </c>
      <c r="D32" s="71">
        <v>95</v>
      </c>
      <c r="E32" s="71" t="s">
        <v>238</v>
      </c>
      <c r="F32" s="71">
        <v>112</v>
      </c>
      <c r="G32" s="71" t="s">
        <v>238</v>
      </c>
      <c r="H32" s="71">
        <v>108</v>
      </c>
      <c r="I32" s="71" t="s">
        <v>238</v>
      </c>
      <c r="J32" s="71">
        <v>140</v>
      </c>
      <c r="K32" s="71" t="s">
        <v>238</v>
      </c>
      <c r="L32" s="71">
        <v>150</v>
      </c>
      <c r="M32" s="71" t="s">
        <v>238</v>
      </c>
      <c r="N32" s="71">
        <v>152</v>
      </c>
      <c r="O32" s="71" t="s">
        <v>238</v>
      </c>
      <c r="P32" s="71">
        <v>41</v>
      </c>
      <c r="Q32" s="71" t="s">
        <v>238</v>
      </c>
      <c r="R32" s="71">
        <v>22</v>
      </c>
      <c r="S32" s="71" t="s">
        <v>238</v>
      </c>
      <c r="T32" s="71">
        <v>98</v>
      </c>
      <c r="U32" s="71" t="s">
        <v>238</v>
      </c>
      <c r="V32" s="71">
        <v>68</v>
      </c>
      <c r="W32" s="71" t="s">
        <v>238</v>
      </c>
      <c r="X32" s="71">
        <v>71</v>
      </c>
      <c r="Y32" s="71" t="s">
        <v>238</v>
      </c>
    </row>
    <row r="33" spans="1:25" ht="13.15" x14ac:dyDescent="0.25">
      <c r="A33" s="12" t="s">
        <v>67</v>
      </c>
      <c r="B33" s="71">
        <v>0</v>
      </c>
      <c r="C33" s="71" t="s">
        <v>238</v>
      </c>
      <c r="D33" s="71">
        <v>0</v>
      </c>
      <c r="E33" s="71" t="s">
        <v>238</v>
      </c>
      <c r="F33" s="71">
        <v>0</v>
      </c>
      <c r="G33" s="71" t="s">
        <v>238</v>
      </c>
      <c r="H33" s="71">
        <v>0</v>
      </c>
      <c r="I33" s="71" t="s">
        <v>238</v>
      </c>
      <c r="J33" s="71">
        <v>0</v>
      </c>
      <c r="K33" s="71" t="s">
        <v>238</v>
      </c>
      <c r="L33" s="71">
        <v>0</v>
      </c>
      <c r="M33" s="71" t="s">
        <v>238</v>
      </c>
      <c r="N33" s="71">
        <v>0</v>
      </c>
      <c r="O33" s="71" t="s">
        <v>238</v>
      </c>
      <c r="P33" s="71">
        <v>0</v>
      </c>
      <c r="Q33" s="71" t="s">
        <v>238</v>
      </c>
      <c r="R33" s="71">
        <v>0</v>
      </c>
      <c r="S33" s="71" t="s">
        <v>238</v>
      </c>
      <c r="T33" s="71">
        <v>0</v>
      </c>
      <c r="U33" s="71" t="s">
        <v>238</v>
      </c>
      <c r="V33" s="71">
        <v>0</v>
      </c>
      <c r="W33" s="71" t="s">
        <v>238</v>
      </c>
      <c r="X33" s="71">
        <v>0</v>
      </c>
      <c r="Y33" s="71" t="s">
        <v>238</v>
      </c>
    </row>
    <row r="34" spans="1:25" ht="13.15" x14ac:dyDescent="0.25">
      <c r="A34" s="12" t="s">
        <v>77</v>
      </c>
      <c r="B34" s="71">
        <v>129530</v>
      </c>
      <c r="C34" s="71" t="s">
        <v>238</v>
      </c>
      <c r="D34" s="71">
        <v>119766</v>
      </c>
      <c r="E34" s="71" t="s">
        <v>238</v>
      </c>
      <c r="F34" s="71">
        <v>119258</v>
      </c>
      <c r="G34" s="71" t="s">
        <v>238</v>
      </c>
      <c r="H34" s="71">
        <v>109068</v>
      </c>
      <c r="I34" s="71" t="s">
        <v>238</v>
      </c>
      <c r="J34" s="71">
        <v>98498</v>
      </c>
      <c r="K34" s="71" t="s">
        <v>238</v>
      </c>
      <c r="L34" s="71">
        <v>87452</v>
      </c>
      <c r="M34" s="71" t="s">
        <v>238</v>
      </c>
      <c r="N34" s="71">
        <v>79028</v>
      </c>
      <c r="O34" s="71" t="s">
        <v>238</v>
      </c>
      <c r="P34" s="71">
        <v>78942</v>
      </c>
      <c r="Q34" s="71" t="s">
        <v>238</v>
      </c>
      <c r="R34" s="71">
        <v>73725</v>
      </c>
      <c r="S34" s="71" t="s">
        <v>238</v>
      </c>
      <c r="T34" s="71">
        <v>70186</v>
      </c>
      <c r="U34" s="71" t="s">
        <v>238</v>
      </c>
      <c r="V34" s="71">
        <v>63977</v>
      </c>
      <c r="W34" s="71" t="s">
        <v>238</v>
      </c>
      <c r="X34" s="71">
        <v>52834</v>
      </c>
      <c r="Y34" s="71" t="s">
        <v>238</v>
      </c>
    </row>
    <row r="35" spans="1:25" x14ac:dyDescent="0.2">
      <c r="A35" s="12" t="s">
        <v>41</v>
      </c>
      <c r="B35" s="72" t="s">
        <v>141</v>
      </c>
      <c r="C35" s="71" t="s">
        <v>238</v>
      </c>
      <c r="D35" s="72" t="s">
        <v>141</v>
      </c>
      <c r="E35" s="71" t="s">
        <v>238</v>
      </c>
      <c r="F35" s="72" t="s">
        <v>141</v>
      </c>
      <c r="G35" s="71" t="s">
        <v>238</v>
      </c>
      <c r="H35" s="72" t="s">
        <v>141</v>
      </c>
      <c r="I35" s="71" t="s">
        <v>238</v>
      </c>
      <c r="J35" s="72" t="s">
        <v>141</v>
      </c>
      <c r="K35" s="71" t="s">
        <v>238</v>
      </c>
      <c r="L35" s="72" t="s">
        <v>141</v>
      </c>
      <c r="M35" s="71" t="s">
        <v>238</v>
      </c>
      <c r="N35" s="71">
        <v>0</v>
      </c>
      <c r="O35" s="71" t="s">
        <v>238</v>
      </c>
      <c r="P35" s="72" t="s">
        <v>141</v>
      </c>
      <c r="Q35" s="71" t="s">
        <v>238</v>
      </c>
      <c r="R35" s="72" t="s">
        <v>141</v>
      </c>
      <c r="S35" s="71" t="s">
        <v>238</v>
      </c>
      <c r="T35" s="72" t="s">
        <v>141</v>
      </c>
      <c r="U35" s="71" t="s">
        <v>238</v>
      </c>
      <c r="V35" s="72" t="s">
        <v>141</v>
      </c>
      <c r="W35" s="71" t="s">
        <v>238</v>
      </c>
      <c r="X35" s="72" t="s">
        <v>141</v>
      </c>
      <c r="Y35" s="71" t="s">
        <v>238</v>
      </c>
    </row>
    <row r="36" spans="1:25" x14ac:dyDescent="0.2">
      <c r="A36" s="12" t="s">
        <v>59</v>
      </c>
      <c r="B36" s="71">
        <v>165405</v>
      </c>
      <c r="C36" s="71" t="s">
        <v>238</v>
      </c>
      <c r="D36" s="71">
        <v>166070</v>
      </c>
      <c r="E36" s="71" t="s">
        <v>238</v>
      </c>
      <c r="F36" s="71">
        <v>161039</v>
      </c>
      <c r="G36" s="71" t="s">
        <v>238</v>
      </c>
      <c r="H36" s="71">
        <v>156965</v>
      </c>
      <c r="I36" s="71" t="s">
        <v>238</v>
      </c>
      <c r="J36" s="71">
        <v>147339</v>
      </c>
      <c r="K36" s="71" t="s">
        <v>238</v>
      </c>
      <c r="L36" s="71">
        <v>136320</v>
      </c>
      <c r="M36" s="71" t="s">
        <v>238</v>
      </c>
      <c r="N36" s="71">
        <v>126818</v>
      </c>
      <c r="O36" s="71" t="s">
        <v>238</v>
      </c>
      <c r="P36" s="71">
        <v>122456</v>
      </c>
      <c r="Q36" s="71" t="s">
        <v>238</v>
      </c>
      <c r="R36" s="71">
        <v>117173</v>
      </c>
      <c r="S36" s="71" t="s">
        <v>238</v>
      </c>
      <c r="T36" s="71">
        <v>111390</v>
      </c>
      <c r="U36" s="71" t="s">
        <v>238</v>
      </c>
      <c r="V36" s="71">
        <v>102509</v>
      </c>
      <c r="W36" s="71" t="s">
        <v>238</v>
      </c>
      <c r="X36" s="71">
        <v>96446</v>
      </c>
      <c r="Y36" s="71" t="s">
        <v>238</v>
      </c>
    </row>
    <row r="37" spans="1:25" x14ac:dyDescent="0.2">
      <c r="A37" s="12" t="s">
        <v>21</v>
      </c>
      <c r="B37" s="71">
        <v>0</v>
      </c>
      <c r="C37" s="71" t="s">
        <v>238</v>
      </c>
      <c r="D37" s="71">
        <v>0</v>
      </c>
      <c r="E37" s="71" t="s">
        <v>238</v>
      </c>
      <c r="F37" s="71">
        <v>0</v>
      </c>
      <c r="G37" s="71" t="s">
        <v>238</v>
      </c>
      <c r="H37" s="71">
        <v>0</v>
      </c>
      <c r="I37" s="71" t="s">
        <v>238</v>
      </c>
      <c r="J37" s="71">
        <v>0</v>
      </c>
      <c r="K37" s="71" t="s">
        <v>238</v>
      </c>
      <c r="L37" s="71">
        <v>0</v>
      </c>
      <c r="M37" s="71" t="s">
        <v>238</v>
      </c>
      <c r="N37" s="71">
        <v>0</v>
      </c>
      <c r="O37" s="71" t="s">
        <v>238</v>
      </c>
      <c r="P37" s="71">
        <v>0</v>
      </c>
      <c r="Q37" s="71" t="s">
        <v>238</v>
      </c>
      <c r="R37" s="71">
        <v>0</v>
      </c>
      <c r="S37" s="71" t="s">
        <v>238</v>
      </c>
      <c r="T37" s="71">
        <v>0</v>
      </c>
      <c r="U37" s="71" t="s">
        <v>238</v>
      </c>
      <c r="V37" s="71">
        <v>0</v>
      </c>
      <c r="W37" s="71" t="s">
        <v>238</v>
      </c>
      <c r="X37" s="72" t="s">
        <v>141</v>
      </c>
      <c r="Y37" s="71" t="s">
        <v>238</v>
      </c>
    </row>
    <row r="38" spans="1:25" x14ac:dyDescent="0.2">
      <c r="A38" s="12" t="s">
        <v>240</v>
      </c>
      <c r="B38" s="72" t="s">
        <v>141</v>
      </c>
      <c r="C38" s="71" t="s">
        <v>238</v>
      </c>
      <c r="D38" s="72" t="s">
        <v>141</v>
      </c>
      <c r="E38" s="71" t="s">
        <v>238</v>
      </c>
      <c r="F38" s="72" t="s">
        <v>141</v>
      </c>
      <c r="G38" s="71" t="s">
        <v>238</v>
      </c>
      <c r="H38" s="72" t="s">
        <v>141</v>
      </c>
      <c r="I38" s="71" t="s">
        <v>238</v>
      </c>
      <c r="J38" s="72" t="s">
        <v>141</v>
      </c>
      <c r="K38" s="71" t="s">
        <v>238</v>
      </c>
      <c r="L38" s="72" t="s">
        <v>141</v>
      </c>
      <c r="M38" s="71" t="s">
        <v>238</v>
      </c>
      <c r="N38" s="72" t="s">
        <v>141</v>
      </c>
      <c r="O38" s="71" t="s">
        <v>238</v>
      </c>
      <c r="P38" s="72" t="s">
        <v>141</v>
      </c>
      <c r="Q38" s="71" t="s">
        <v>238</v>
      </c>
      <c r="R38" s="72" t="s">
        <v>141</v>
      </c>
      <c r="S38" s="71" t="s">
        <v>238</v>
      </c>
      <c r="T38" s="72" t="s">
        <v>141</v>
      </c>
      <c r="U38" s="71" t="s">
        <v>238</v>
      </c>
      <c r="V38" s="72" t="s">
        <v>141</v>
      </c>
      <c r="W38" s="71" t="s">
        <v>238</v>
      </c>
      <c r="X38" s="72" t="s">
        <v>141</v>
      </c>
      <c r="Y38" s="71" t="s">
        <v>238</v>
      </c>
    </row>
    <row r="39" spans="1:25" x14ac:dyDescent="0.2">
      <c r="A39" s="12" t="s">
        <v>37</v>
      </c>
      <c r="B39" s="71">
        <v>1355</v>
      </c>
      <c r="C39" s="71" t="s">
        <v>238</v>
      </c>
      <c r="D39" s="71">
        <v>1256</v>
      </c>
      <c r="E39" s="71" t="s">
        <v>238</v>
      </c>
      <c r="F39" s="71">
        <v>1221</v>
      </c>
      <c r="G39" s="71" t="s">
        <v>238</v>
      </c>
      <c r="H39" s="71">
        <v>1162</v>
      </c>
      <c r="I39" s="71" t="s">
        <v>238</v>
      </c>
      <c r="J39" s="71">
        <v>1097</v>
      </c>
      <c r="K39" s="71" t="s">
        <v>238</v>
      </c>
      <c r="L39" s="71">
        <v>1037</v>
      </c>
      <c r="M39" s="71" t="s">
        <v>238</v>
      </c>
      <c r="N39" s="71">
        <v>996</v>
      </c>
      <c r="O39" s="71" t="s">
        <v>238</v>
      </c>
      <c r="P39" s="71">
        <v>948</v>
      </c>
      <c r="Q39" s="71" t="s">
        <v>238</v>
      </c>
      <c r="R39" s="71">
        <v>883</v>
      </c>
      <c r="S39" s="71" t="s">
        <v>238</v>
      </c>
      <c r="T39" s="71">
        <v>831</v>
      </c>
      <c r="U39" s="71" t="s">
        <v>238</v>
      </c>
      <c r="V39" s="71">
        <v>761</v>
      </c>
      <c r="W39" s="71" t="s">
        <v>238</v>
      </c>
      <c r="X39" s="71">
        <v>707</v>
      </c>
      <c r="Y39" s="71" t="s">
        <v>238</v>
      </c>
    </row>
    <row r="40" spans="1:25" x14ac:dyDescent="0.2">
      <c r="A40" s="12" t="s">
        <v>53</v>
      </c>
      <c r="B40" s="71">
        <v>0</v>
      </c>
      <c r="C40" s="71" t="s">
        <v>238</v>
      </c>
      <c r="D40" s="71">
        <v>0</v>
      </c>
      <c r="E40" s="71" t="s">
        <v>238</v>
      </c>
      <c r="F40" s="71">
        <v>0</v>
      </c>
      <c r="G40" s="71" t="s">
        <v>238</v>
      </c>
      <c r="H40" s="71">
        <v>0</v>
      </c>
      <c r="I40" s="71" t="s">
        <v>238</v>
      </c>
      <c r="J40" s="71">
        <v>0</v>
      </c>
      <c r="K40" s="71" t="s">
        <v>238</v>
      </c>
      <c r="L40" s="71">
        <v>0</v>
      </c>
      <c r="M40" s="71" t="s">
        <v>238</v>
      </c>
      <c r="N40" s="71">
        <v>0</v>
      </c>
      <c r="O40" s="71" t="s">
        <v>238</v>
      </c>
      <c r="P40" s="71">
        <v>0</v>
      </c>
      <c r="Q40" s="71" t="s">
        <v>238</v>
      </c>
      <c r="R40" s="71">
        <v>0</v>
      </c>
      <c r="S40" s="71" t="s">
        <v>238</v>
      </c>
      <c r="T40" s="71">
        <v>0</v>
      </c>
      <c r="U40" s="71" t="s">
        <v>238</v>
      </c>
      <c r="V40" s="71">
        <v>0</v>
      </c>
      <c r="W40" s="71" t="s">
        <v>238</v>
      </c>
      <c r="X40" s="71">
        <v>0</v>
      </c>
      <c r="Y40" s="71" t="s">
        <v>238</v>
      </c>
    </row>
    <row r="41" spans="1:25" x14ac:dyDescent="0.2">
      <c r="A41" s="12" t="s">
        <v>75</v>
      </c>
      <c r="B41" s="71">
        <v>2771</v>
      </c>
      <c r="C41" s="71" t="s">
        <v>238</v>
      </c>
      <c r="D41" s="71">
        <v>2532</v>
      </c>
      <c r="E41" s="71" t="s">
        <v>238</v>
      </c>
      <c r="F41" s="71">
        <v>2435</v>
      </c>
      <c r="G41" s="71" t="s">
        <v>238</v>
      </c>
      <c r="H41" s="71">
        <v>2365</v>
      </c>
      <c r="I41" s="71" t="s">
        <v>238</v>
      </c>
      <c r="J41" s="71">
        <v>2264</v>
      </c>
      <c r="K41" s="71" t="s">
        <v>238</v>
      </c>
      <c r="L41" s="71">
        <v>2273</v>
      </c>
      <c r="M41" s="71" t="s">
        <v>238</v>
      </c>
      <c r="N41" s="71">
        <v>2169</v>
      </c>
      <c r="O41" s="71" t="s">
        <v>238</v>
      </c>
      <c r="P41" s="71">
        <v>2146</v>
      </c>
      <c r="Q41" s="71" t="s">
        <v>238</v>
      </c>
      <c r="R41" s="71">
        <v>2179</v>
      </c>
      <c r="S41" s="71" t="s">
        <v>238</v>
      </c>
      <c r="T41" s="71">
        <v>2448</v>
      </c>
      <c r="U41" s="71" t="s">
        <v>238</v>
      </c>
      <c r="V41" s="71">
        <v>2549</v>
      </c>
      <c r="W41" s="71" t="s">
        <v>238</v>
      </c>
      <c r="X41" s="71">
        <v>2410</v>
      </c>
      <c r="Y41" s="71" t="s">
        <v>238</v>
      </c>
    </row>
    <row r="42" spans="1:25" x14ac:dyDescent="0.2">
      <c r="A42" s="71" t="s">
        <v>239</v>
      </c>
    </row>
    <row r="43" spans="1:25" x14ac:dyDescent="0.2">
      <c r="A43" s="71" t="s">
        <v>141</v>
      </c>
      <c r="B43" s="71" t="s">
        <v>238</v>
      </c>
    </row>
    <row r="44" spans="1:25" x14ac:dyDescent="0.2">
      <c r="A44" s="71" t="s">
        <v>237</v>
      </c>
      <c r="B44" s="71" t="s">
        <v>219</v>
      </c>
    </row>
    <row r="45" spans="1:25" x14ac:dyDescent="0.2">
      <c r="A45" s="71" t="s">
        <v>236</v>
      </c>
      <c r="B45" s="71" t="s">
        <v>235</v>
      </c>
    </row>
    <row r="46" spans="1:25" x14ac:dyDescent="0.2">
      <c r="A46" s="71" t="s">
        <v>234</v>
      </c>
      <c r="B46" s="71" t="s">
        <v>260</v>
      </c>
    </row>
    <row r="47" spans="1:25" ht="15" x14ac:dyDescent="0.25">
      <c r="A47" s="71" t="s">
        <v>232</v>
      </c>
      <c r="B47" s="143" t="s">
        <v>259</v>
      </c>
    </row>
    <row r="48" spans="1:25" x14ac:dyDescent="0.2">
      <c r="A48" s="71" t="s">
        <v>230</v>
      </c>
      <c r="B48" s="71" t="s">
        <v>229</v>
      </c>
    </row>
    <row r="49" spans="1:2" x14ac:dyDescent="0.2">
      <c r="A49" s="71" t="s">
        <v>228</v>
      </c>
      <c r="B49" s="71" t="s">
        <v>258</v>
      </c>
    </row>
    <row r="50" spans="1:2" x14ac:dyDescent="0.2">
      <c r="A50" s="71" t="s">
        <v>226</v>
      </c>
      <c r="B50" s="71" t="s">
        <v>257</v>
      </c>
    </row>
  </sheetData>
  <hyperlinks>
    <hyperlink ref="B47" r:id="rId1"/>
  </hyperlinks>
  <pageMargins left="0.75" right="0.75" top="1" bottom="1" header="0.5" footer="0.5"/>
  <pageSetup orientation="portrait" horizontalDpi="300" verticalDpi="300"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Y50"/>
  <sheetViews>
    <sheetView workbookViewId="0">
      <pane xSplit="1" ySplit="3" topLeftCell="B4" activePane="bottomRight" state="frozen"/>
      <selection activeCell="X36" sqref="X36"/>
      <selection pane="topRight" activeCell="X36" sqref="X36"/>
      <selection pane="bottomLeft" activeCell="X36" sqref="X36"/>
      <selection pane="bottomRight" activeCell="B3" sqref="B3"/>
    </sheetView>
  </sheetViews>
  <sheetFormatPr defaultColWidth="9.140625" defaultRowHeight="12.75" x14ac:dyDescent="0.2"/>
  <cols>
    <col min="1" max="1" width="31.85546875" style="71" customWidth="1"/>
    <col min="2" max="16384" width="9.140625" style="71"/>
  </cols>
  <sheetData>
    <row r="1" spans="1:25" x14ac:dyDescent="0.2">
      <c r="A1" s="287" t="s">
        <v>256</v>
      </c>
    </row>
    <row r="2" spans="1:25" x14ac:dyDescent="0.2">
      <c r="A2" s="71" t="s">
        <v>255</v>
      </c>
    </row>
    <row r="3" spans="1:25" x14ac:dyDescent="0.2">
      <c r="A3" s="17" t="s">
        <v>254</v>
      </c>
      <c r="B3" s="12" t="s">
        <v>253</v>
      </c>
      <c r="C3" s="12" t="s">
        <v>238</v>
      </c>
      <c r="D3" s="12" t="s">
        <v>252</v>
      </c>
      <c r="E3" s="12" t="s">
        <v>238</v>
      </c>
      <c r="F3" s="12" t="s">
        <v>251</v>
      </c>
      <c r="G3" s="12" t="s">
        <v>238</v>
      </c>
      <c r="H3" s="12" t="s">
        <v>250</v>
      </c>
      <c r="I3" s="12" t="s">
        <v>238</v>
      </c>
      <c r="J3" s="12" t="s">
        <v>249</v>
      </c>
      <c r="K3" s="12" t="s">
        <v>238</v>
      </c>
      <c r="L3" s="12" t="s">
        <v>248</v>
      </c>
      <c r="M3" s="12" t="s">
        <v>238</v>
      </c>
      <c r="N3" s="12" t="s">
        <v>247</v>
      </c>
      <c r="O3" s="12" t="s">
        <v>238</v>
      </c>
      <c r="P3" s="12" t="s">
        <v>246</v>
      </c>
      <c r="Q3" s="12" t="s">
        <v>238</v>
      </c>
      <c r="R3" s="12" t="s">
        <v>82</v>
      </c>
      <c r="S3" s="12" t="s">
        <v>238</v>
      </c>
      <c r="T3" s="12" t="s">
        <v>83</v>
      </c>
      <c r="U3" s="12" t="s">
        <v>238</v>
      </c>
      <c r="V3" s="12" t="s">
        <v>84</v>
      </c>
      <c r="W3" s="12" t="s">
        <v>238</v>
      </c>
      <c r="X3" s="12" t="s">
        <v>245</v>
      </c>
      <c r="Y3" s="71" t="s">
        <v>238</v>
      </c>
    </row>
    <row r="4" spans="1:25" x14ac:dyDescent="0.2">
      <c r="A4" s="12" t="s">
        <v>244</v>
      </c>
      <c r="B4" s="71">
        <v>207842</v>
      </c>
      <c r="C4" s="71" t="s">
        <v>238</v>
      </c>
      <c r="D4" s="71">
        <v>208496</v>
      </c>
      <c r="E4" s="71" t="s">
        <v>238</v>
      </c>
      <c r="F4" s="71">
        <v>204240</v>
      </c>
      <c r="G4" s="71" t="s">
        <v>238</v>
      </c>
      <c r="H4" s="71">
        <v>199809</v>
      </c>
      <c r="I4" s="71" t="s">
        <v>238</v>
      </c>
      <c r="J4" s="71">
        <v>203257</v>
      </c>
      <c r="K4" s="71" t="s">
        <v>238</v>
      </c>
      <c r="L4" s="71">
        <v>188677</v>
      </c>
      <c r="M4" s="71" t="s">
        <v>238</v>
      </c>
      <c r="N4" s="71">
        <v>179413</v>
      </c>
      <c r="O4" s="71" t="s">
        <v>238</v>
      </c>
      <c r="P4" s="71">
        <v>167222</v>
      </c>
      <c r="Q4" s="71" t="s">
        <v>238</v>
      </c>
      <c r="R4" s="71">
        <v>168107</v>
      </c>
      <c r="S4" s="71" t="s">
        <v>238</v>
      </c>
      <c r="T4" s="71">
        <v>153049</v>
      </c>
      <c r="U4" s="71" t="s">
        <v>238</v>
      </c>
      <c r="V4" s="71">
        <v>156190</v>
      </c>
      <c r="W4" s="71" t="s">
        <v>238</v>
      </c>
      <c r="X4" s="71">
        <v>140173</v>
      </c>
      <c r="Y4" s="71" t="s">
        <v>238</v>
      </c>
    </row>
    <row r="5" spans="1:25" x14ac:dyDescent="0.2">
      <c r="A5" s="12" t="s">
        <v>243</v>
      </c>
      <c r="B5" s="71">
        <v>85757</v>
      </c>
      <c r="C5" s="71" t="s">
        <v>238</v>
      </c>
      <c r="D5" s="71">
        <v>88605</v>
      </c>
      <c r="E5" s="71" t="s">
        <v>238</v>
      </c>
      <c r="F5" s="71">
        <v>86424</v>
      </c>
      <c r="G5" s="71" t="s">
        <v>238</v>
      </c>
      <c r="H5" s="71">
        <v>83333</v>
      </c>
      <c r="I5" s="71" t="s">
        <v>238</v>
      </c>
      <c r="J5" s="71">
        <v>90748</v>
      </c>
      <c r="K5" s="71" t="s">
        <v>238</v>
      </c>
      <c r="L5" s="71">
        <v>83312</v>
      </c>
      <c r="M5" s="71" t="s">
        <v>238</v>
      </c>
      <c r="N5" s="71">
        <v>81560</v>
      </c>
      <c r="O5" s="71" t="s">
        <v>238</v>
      </c>
      <c r="P5" s="71">
        <v>78400</v>
      </c>
      <c r="Q5" s="71" t="s">
        <v>238</v>
      </c>
      <c r="R5" s="71">
        <v>81300</v>
      </c>
      <c r="S5" s="71" t="s">
        <v>238</v>
      </c>
      <c r="T5" s="71">
        <v>76718</v>
      </c>
      <c r="U5" s="71" t="s">
        <v>238</v>
      </c>
      <c r="V5" s="71">
        <v>82605</v>
      </c>
      <c r="W5" s="71" t="s">
        <v>238</v>
      </c>
      <c r="X5" s="71">
        <v>77958</v>
      </c>
      <c r="Y5" s="71" t="s">
        <v>238</v>
      </c>
    </row>
    <row r="6" spans="1:25" x14ac:dyDescent="0.2">
      <c r="A6" s="12" t="s">
        <v>242</v>
      </c>
      <c r="B6" s="71">
        <v>85938</v>
      </c>
      <c r="C6" s="71" t="s">
        <v>238</v>
      </c>
      <c r="D6" s="71">
        <v>88761</v>
      </c>
      <c r="E6" s="71" t="s">
        <v>238</v>
      </c>
      <c r="F6" s="71">
        <v>86574</v>
      </c>
      <c r="G6" s="71" t="s">
        <v>238</v>
      </c>
      <c r="H6" s="71">
        <v>83504</v>
      </c>
      <c r="I6" s="71" t="s">
        <v>238</v>
      </c>
      <c r="J6" s="71">
        <v>90894</v>
      </c>
      <c r="K6" s="71" t="s">
        <v>238</v>
      </c>
      <c r="L6" s="71">
        <v>83441</v>
      </c>
      <c r="M6" s="71" t="s">
        <v>238</v>
      </c>
      <c r="N6" s="71">
        <v>81740</v>
      </c>
      <c r="O6" s="71" t="s">
        <v>238</v>
      </c>
      <c r="P6" s="71">
        <v>78509</v>
      </c>
      <c r="Q6" s="71" t="s">
        <v>238</v>
      </c>
      <c r="R6" s="71">
        <v>81388</v>
      </c>
      <c r="S6" s="71" t="s">
        <v>238</v>
      </c>
      <c r="T6" s="71">
        <v>76718</v>
      </c>
      <c r="U6" s="71" t="s">
        <v>238</v>
      </c>
      <c r="V6" s="71">
        <v>82605</v>
      </c>
      <c r="W6" s="71" t="s">
        <v>238</v>
      </c>
      <c r="X6" s="71">
        <v>77958</v>
      </c>
      <c r="Y6" s="71" t="s">
        <v>238</v>
      </c>
    </row>
    <row r="7" spans="1:25" x14ac:dyDescent="0.2">
      <c r="A7" s="12" t="s">
        <v>241</v>
      </c>
      <c r="B7" s="71">
        <v>85938</v>
      </c>
      <c r="C7" s="71" t="s">
        <v>238</v>
      </c>
      <c r="D7" s="71">
        <v>88761</v>
      </c>
      <c r="E7" s="71" t="s">
        <v>238</v>
      </c>
      <c r="F7" s="71">
        <v>86574</v>
      </c>
      <c r="G7" s="71" t="s">
        <v>238</v>
      </c>
      <c r="H7" s="71">
        <v>83504</v>
      </c>
      <c r="I7" s="71" t="s">
        <v>238</v>
      </c>
      <c r="J7" s="71">
        <v>90894</v>
      </c>
      <c r="K7" s="71" t="s">
        <v>238</v>
      </c>
      <c r="L7" s="71">
        <v>83441</v>
      </c>
      <c r="M7" s="71" t="s">
        <v>238</v>
      </c>
      <c r="N7" s="71">
        <v>81740</v>
      </c>
      <c r="O7" s="71" t="s">
        <v>238</v>
      </c>
      <c r="P7" s="71">
        <v>78509</v>
      </c>
      <c r="Q7" s="71" t="s">
        <v>238</v>
      </c>
      <c r="R7" s="71">
        <v>81388</v>
      </c>
      <c r="S7" s="71" t="s">
        <v>238</v>
      </c>
      <c r="T7" s="71">
        <v>76718</v>
      </c>
      <c r="U7" s="71" t="s">
        <v>238</v>
      </c>
      <c r="V7" s="71">
        <v>82605</v>
      </c>
      <c r="W7" s="71" t="s">
        <v>238</v>
      </c>
      <c r="X7" s="71">
        <v>77958</v>
      </c>
      <c r="Y7" s="71" t="s">
        <v>238</v>
      </c>
    </row>
    <row r="8" spans="1:25" x14ac:dyDescent="0.2">
      <c r="A8" s="12" t="s">
        <v>7</v>
      </c>
      <c r="B8" s="71">
        <v>2</v>
      </c>
      <c r="C8" s="71" t="s">
        <v>238</v>
      </c>
      <c r="D8" s="71">
        <v>0</v>
      </c>
      <c r="E8" s="71" t="s">
        <v>238</v>
      </c>
      <c r="F8" s="71">
        <v>0</v>
      </c>
      <c r="G8" s="71" t="s">
        <v>238</v>
      </c>
      <c r="H8" s="71">
        <v>0</v>
      </c>
      <c r="I8" s="71" t="s">
        <v>238</v>
      </c>
      <c r="J8" s="71">
        <v>0</v>
      </c>
      <c r="K8" s="71" t="s">
        <v>238</v>
      </c>
      <c r="L8" s="71">
        <v>0</v>
      </c>
      <c r="M8" s="71" t="s">
        <v>238</v>
      </c>
      <c r="N8" s="71">
        <v>0</v>
      </c>
      <c r="O8" s="71" t="s">
        <v>238</v>
      </c>
      <c r="P8" s="71">
        <v>0</v>
      </c>
      <c r="Q8" s="71" t="s">
        <v>238</v>
      </c>
      <c r="R8" s="71">
        <v>0</v>
      </c>
      <c r="S8" s="71" t="s">
        <v>238</v>
      </c>
      <c r="T8" s="71">
        <v>0</v>
      </c>
      <c r="U8" s="71" t="s">
        <v>238</v>
      </c>
      <c r="V8" s="71">
        <v>0</v>
      </c>
      <c r="W8" s="71" t="s">
        <v>238</v>
      </c>
      <c r="X8" s="71">
        <v>0</v>
      </c>
      <c r="Y8" s="71" t="s">
        <v>238</v>
      </c>
    </row>
    <row r="9" spans="1:25" x14ac:dyDescent="0.2">
      <c r="A9" s="12" t="s">
        <v>19</v>
      </c>
      <c r="B9" s="71">
        <v>12</v>
      </c>
      <c r="C9" s="71" t="s">
        <v>238</v>
      </c>
      <c r="D9" s="71">
        <v>18</v>
      </c>
      <c r="E9" s="71" t="s">
        <v>238</v>
      </c>
      <c r="F9" s="71">
        <v>16</v>
      </c>
      <c r="G9" s="71" t="s">
        <v>238</v>
      </c>
      <c r="H9" s="71">
        <v>13</v>
      </c>
      <c r="I9" s="71" t="s">
        <v>238</v>
      </c>
      <c r="J9" s="71">
        <v>267</v>
      </c>
      <c r="K9" s="71" t="s">
        <v>238</v>
      </c>
      <c r="L9" s="71">
        <v>384</v>
      </c>
      <c r="M9" s="71" t="s">
        <v>238</v>
      </c>
      <c r="N9" s="71">
        <v>374</v>
      </c>
      <c r="O9" s="71" t="s">
        <v>238</v>
      </c>
      <c r="P9" s="71">
        <v>236</v>
      </c>
      <c r="Q9" s="71" t="s">
        <v>238</v>
      </c>
      <c r="R9" s="71">
        <v>156</v>
      </c>
      <c r="S9" s="71" t="s">
        <v>238</v>
      </c>
      <c r="T9" s="71">
        <v>13</v>
      </c>
      <c r="U9" s="71" t="s">
        <v>238</v>
      </c>
      <c r="V9" s="71">
        <v>59</v>
      </c>
      <c r="W9" s="71" t="s">
        <v>238</v>
      </c>
      <c r="X9" s="71">
        <v>351</v>
      </c>
      <c r="Y9" s="71" t="s">
        <v>238</v>
      </c>
    </row>
    <row r="10" spans="1:25" x14ac:dyDescent="0.2">
      <c r="A10" s="12" t="s">
        <v>25</v>
      </c>
      <c r="B10" s="71">
        <v>169</v>
      </c>
      <c r="C10" s="71" t="s">
        <v>238</v>
      </c>
      <c r="D10" s="71">
        <v>122</v>
      </c>
      <c r="E10" s="71" t="s">
        <v>238</v>
      </c>
      <c r="F10" s="71">
        <v>115</v>
      </c>
      <c r="G10" s="71" t="s">
        <v>238</v>
      </c>
      <c r="H10" s="71">
        <v>131</v>
      </c>
      <c r="I10" s="71" t="s">
        <v>238</v>
      </c>
      <c r="J10" s="71">
        <v>162</v>
      </c>
      <c r="K10" s="71" t="s">
        <v>238</v>
      </c>
      <c r="L10" s="71">
        <v>154</v>
      </c>
      <c r="M10" s="71" t="s">
        <v>238</v>
      </c>
      <c r="N10" s="71">
        <v>147</v>
      </c>
      <c r="O10" s="71" t="s">
        <v>238</v>
      </c>
      <c r="P10" s="71">
        <v>164</v>
      </c>
      <c r="Q10" s="71" t="s">
        <v>238</v>
      </c>
      <c r="R10" s="71">
        <v>161</v>
      </c>
      <c r="S10" s="71" t="s">
        <v>238</v>
      </c>
      <c r="T10" s="71">
        <v>146</v>
      </c>
      <c r="U10" s="71" t="s">
        <v>238</v>
      </c>
      <c r="V10" s="71">
        <v>167</v>
      </c>
      <c r="W10" s="71" t="s">
        <v>238</v>
      </c>
      <c r="X10" s="71">
        <v>153</v>
      </c>
      <c r="Y10" s="71" t="s">
        <v>238</v>
      </c>
    </row>
    <row r="11" spans="1:25" x14ac:dyDescent="0.2">
      <c r="A11" s="12" t="s">
        <v>27</v>
      </c>
      <c r="B11" s="71">
        <v>7412</v>
      </c>
      <c r="C11" s="71" t="s">
        <v>238</v>
      </c>
      <c r="D11" s="71">
        <v>7589</v>
      </c>
      <c r="E11" s="71" t="s">
        <v>238</v>
      </c>
      <c r="F11" s="71">
        <v>7603</v>
      </c>
      <c r="G11" s="71" t="s">
        <v>238</v>
      </c>
      <c r="H11" s="71">
        <v>7203</v>
      </c>
      <c r="I11" s="71" t="s">
        <v>238</v>
      </c>
      <c r="J11" s="71">
        <v>8492</v>
      </c>
      <c r="K11" s="71" t="s">
        <v>238</v>
      </c>
      <c r="L11" s="71">
        <v>9383</v>
      </c>
      <c r="M11" s="71" t="s">
        <v>238</v>
      </c>
      <c r="N11" s="71">
        <v>9323</v>
      </c>
      <c r="O11" s="71" t="s">
        <v>238</v>
      </c>
      <c r="P11" s="71">
        <v>8268</v>
      </c>
      <c r="Q11" s="71" t="s">
        <v>238</v>
      </c>
      <c r="R11" s="71">
        <v>9015</v>
      </c>
      <c r="S11" s="71" t="s">
        <v>238</v>
      </c>
      <c r="T11" s="71">
        <v>7521</v>
      </c>
      <c r="U11" s="71" t="s">
        <v>238</v>
      </c>
      <c r="V11" s="71">
        <v>7344</v>
      </c>
      <c r="W11" s="71" t="s">
        <v>238</v>
      </c>
      <c r="X11" s="71">
        <v>6321</v>
      </c>
      <c r="Y11" s="71" t="s">
        <v>238</v>
      </c>
    </row>
    <row r="12" spans="1:25" x14ac:dyDescent="0.2">
      <c r="A12" s="12" t="s">
        <v>136</v>
      </c>
      <c r="B12" s="71">
        <v>15800</v>
      </c>
      <c r="C12" s="71" t="s">
        <v>238</v>
      </c>
      <c r="D12" s="71">
        <v>15932</v>
      </c>
      <c r="E12" s="71" t="s">
        <v>238</v>
      </c>
      <c r="F12" s="71">
        <v>15987</v>
      </c>
      <c r="G12" s="71" t="s">
        <v>238</v>
      </c>
      <c r="H12" s="71">
        <v>15920</v>
      </c>
      <c r="I12" s="71" t="s">
        <v>238</v>
      </c>
      <c r="J12" s="71">
        <v>14732</v>
      </c>
      <c r="K12" s="71" t="s">
        <v>238</v>
      </c>
      <c r="L12" s="71">
        <v>14224</v>
      </c>
      <c r="M12" s="71" t="s">
        <v>238</v>
      </c>
      <c r="N12" s="71">
        <v>14052</v>
      </c>
      <c r="O12" s="71" t="s">
        <v>238</v>
      </c>
      <c r="P12" s="71">
        <v>13094</v>
      </c>
      <c r="Q12" s="71" t="s">
        <v>238</v>
      </c>
      <c r="R12" s="71">
        <v>11314</v>
      </c>
      <c r="S12" s="71" t="s">
        <v>238</v>
      </c>
      <c r="T12" s="71">
        <v>11116</v>
      </c>
      <c r="U12" s="71" t="s">
        <v>238</v>
      </c>
      <c r="V12" s="71">
        <v>9694</v>
      </c>
      <c r="W12" s="71" t="s">
        <v>238</v>
      </c>
      <c r="X12" s="71">
        <v>10893</v>
      </c>
      <c r="Y12" s="71" t="s">
        <v>238</v>
      </c>
    </row>
    <row r="13" spans="1:25" x14ac:dyDescent="0.2">
      <c r="A13" s="12" t="s">
        <v>29</v>
      </c>
      <c r="B13" s="71">
        <v>0</v>
      </c>
      <c r="C13" s="71" t="s">
        <v>238</v>
      </c>
      <c r="D13" s="71">
        <v>0</v>
      </c>
      <c r="E13" s="71" t="s">
        <v>238</v>
      </c>
      <c r="F13" s="71">
        <v>0</v>
      </c>
      <c r="G13" s="71" t="s">
        <v>238</v>
      </c>
      <c r="H13" s="71">
        <v>0</v>
      </c>
      <c r="I13" s="71" t="s">
        <v>238</v>
      </c>
      <c r="J13" s="71">
        <v>0</v>
      </c>
      <c r="K13" s="71" t="s">
        <v>238</v>
      </c>
      <c r="L13" s="71">
        <v>0</v>
      </c>
      <c r="M13" s="71" t="s">
        <v>238</v>
      </c>
      <c r="N13" s="71">
        <v>0</v>
      </c>
      <c r="O13" s="71" t="s">
        <v>238</v>
      </c>
      <c r="P13" s="71">
        <v>0</v>
      </c>
      <c r="Q13" s="71" t="s">
        <v>238</v>
      </c>
      <c r="R13" s="71">
        <v>0</v>
      </c>
      <c r="S13" s="71" t="s">
        <v>238</v>
      </c>
      <c r="T13" s="71">
        <v>0</v>
      </c>
      <c r="U13" s="71" t="s">
        <v>238</v>
      </c>
      <c r="V13" s="71">
        <v>0</v>
      </c>
      <c r="W13" s="71" t="s">
        <v>238</v>
      </c>
      <c r="X13" s="71">
        <v>0</v>
      </c>
      <c r="Y13" s="71" t="s">
        <v>238</v>
      </c>
    </row>
    <row r="14" spans="1:25" x14ac:dyDescent="0.2">
      <c r="A14" s="12" t="s">
        <v>15</v>
      </c>
      <c r="B14" s="71">
        <v>958</v>
      </c>
      <c r="C14" s="71" t="s">
        <v>238</v>
      </c>
      <c r="D14" s="71">
        <v>659</v>
      </c>
      <c r="E14" s="71" t="s">
        <v>238</v>
      </c>
      <c r="F14" s="71">
        <v>678</v>
      </c>
      <c r="G14" s="71" t="s">
        <v>238</v>
      </c>
      <c r="H14" s="71">
        <v>544</v>
      </c>
      <c r="I14" s="71" t="s">
        <v>238</v>
      </c>
      <c r="J14" s="71">
        <v>688</v>
      </c>
      <c r="K14" s="71" t="s">
        <v>238</v>
      </c>
      <c r="L14" s="71">
        <v>461</v>
      </c>
      <c r="M14" s="71" t="s">
        <v>238</v>
      </c>
      <c r="N14" s="71">
        <v>411</v>
      </c>
      <c r="O14" s="71" t="s">
        <v>238</v>
      </c>
      <c r="P14" s="71">
        <v>369</v>
      </c>
      <c r="Q14" s="71" t="s">
        <v>238</v>
      </c>
      <c r="R14" s="71">
        <v>354</v>
      </c>
      <c r="S14" s="71" t="s">
        <v>238</v>
      </c>
      <c r="T14" s="71">
        <v>318</v>
      </c>
      <c r="U14" s="71" t="s">
        <v>238</v>
      </c>
      <c r="V14" s="71">
        <v>316</v>
      </c>
      <c r="W14" s="71" t="s">
        <v>238</v>
      </c>
      <c r="X14" s="71">
        <v>284</v>
      </c>
      <c r="Y14" s="71" t="s">
        <v>238</v>
      </c>
    </row>
    <row r="15" spans="1:25" x14ac:dyDescent="0.2">
      <c r="A15" s="12" t="s">
        <v>31</v>
      </c>
      <c r="B15" s="71">
        <v>42</v>
      </c>
      <c r="C15" s="71" t="s">
        <v>238</v>
      </c>
      <c r="D15" s="71">
        <v>40</v>
      </c>
      <c r="E15" s="71" t="s">
        <v>238</v>
      </c>
      <c r="F15" s="71">
        <v>42</v>
      </c>
      <c r="G15" s="71" t="s">
        <v>238</v>
      </c>
      <c r="H15" s="71">
        <v>31</v>
      </c>
      <c r="I15" s="71" t="s">
        <v>238</v>
      </c>
      <c r="J15" s="71">
        <v>29</v>
      </c>
      <c r="K15" s="71" t="s">
        <v>238</v>
      </c>
      <c r="L15" s="71">
        <v>18</v>
      </c>
      <c r="M15" s="71" t="s">
        <v>238</v>
      </c>
      <c r="N15" s="71">
        <v>26</v>
      </c>
      <c r="O15" s="71" t="s">
        <v>238</v>
      </c>
      <c r="P15" s="71">
        <v>22</v>
      </c>
      <c r="Q15" s="71" t="s">
        <v>238</v>
      </c>
      <c r="R15" s="71">
        <v>15</v>
      </c>
      <c r="S15" s="71" t="s">
        <v>238</v>
      </c>
      <c r="T15" s="71">
        <v>12</v>
      </c>
      <c r="U15" s="71" t="s">
        <v>238</v>
      </c>
      <c r="V15" s="71">
        <v>8</v>
      </c>
      <c r="W15" s="71" t="s">
        <v>238</v>
      </c>
      <c r="X15" s="71">
        <v>6</v>
      </c>
      <c r="Y15" s="71" t="s">
        <v>238</v>
      </c>
    </row>
    <row r="16" spans="1:25" x14ac:dyDescent="0.2">
      <c r="A16" s="12" t="s">
        <v>11</v>
      </c>
      <c r="B16" s="71">
        <v>148</v>
      </c>
      <c r="C16" s="71" t="s">
        <v>238</v>
      </c>
      <c r="D16" s="71">
        <v>471</v>
      </c>
      <c r="E16" s="71" t="s">
        <v>238</v>
      </c>
      <c r="F16" s="71">
        <v>467</v>
      </c>
      <c r="G16" s="71" t="s">
        <v>238</v>
      </c>
      <c r="H16" s="71">
        <v>197</v>
      </c>
      <c r="I16" s="71" t="s">
        <v>238</v>
      </c>
      <c r="J16" s="71">
        <v>310</v>
      </c>
      <c r="K16" s="71" t="s">
        <v>238</v>
      </c>
      <c r="L16" s="71">
        <v>144</v>
      </c>
      <c r="M16" s="71" t="s">
        <v>238</v>
      </c>
      <c r="N16" s="71">
        <v>63</v>
      </c>
      <c r="O16" s="71" t="s">
        <v>238</v>
      </c>
      <c r="P16" s="71">
        <v>16</v>
      </c>
      <c r="Q16" s="71" t="s">
        <v>238</v>
      </c>
      <c r="R16" s="71">
        <v>14</v>
      </c>
      <c r="S16" s="71" t="s">
        <v>238</v>
      </c>
      <c r="T16" s="71">
        <v>12</v>
      </c>
      <c r="U16" s="71" t="s">
        <v>238</v>
      </c>
      <c r="V16" s="71">
        <v>45</v>
      </c>
      <c r="W16" s="71" t="s">
        <v>238</v>
      </c>
      <c r="X16" s="71">
        <v>45</v>
      </c>
      <c r="Y16" s="71" t="s">
        <v>238</v>
      </c>
    </row>
    <row r="17" spans="1:25" x14ac:dyDescent="0.2">
      <c r="A17" s="12" t="s">
        <v>13</v>
      </c>
      <c r="B17" s="71">
        <v>1505</v>
      </c>
      <c r="C17" s="71" t="s">
        <v>238</v>
      </c>
      <c r="D17" s="71">
        <v>1510</v>
      </c>
      <c r="E17" s="71" t="s">
        <v>238</v>
      </c>
      <c r="F17" s="71">
        <v>1450</v>
      </c>
      <c r="G17" s="71" t="s">
        <v>238</v>
      </c>
      <c r="H17" s="71">
        <v>1282</v>
      </c>
      <c r="I17" s="71" t="s">
        <v>238</v>
      </c>
      <c r="J17" s="71">
        <v>1108</v>
      </c>
      <c r="K17" s="71" t="s">
        <v>238</v>
      </c>
      <c r="L17" s="71">
        <v>909</v>
      </c>
      <c r="M17" s="71" t="s">
        <v>238</v>
      </c>
      <c r="N17" s="71">
        <v>1059</v>
      </c>
      <c r="O17" s="71" t="s">
        <v>238</v>
      </c>
      <c r="P17" s="71">
        <v>915</v>
      </c>
      <c r="Q17" s="71" t="s">
        <v>238</v>
      </c>
      <c r="R17" s="71">
        <v>811</v>
      </c>
      <c r="S17" s="71" t="s">
        <v>238</v>
      </c>
      <c r="T17" s="71">
        <v>763</v>
      </c>
      <c r="U17" s="71" t="s">
        <v>238</v>
      </c>
      <c r="V17" s="71">
        <v>646</v>
      </c>
      <c r="W17" s="71" t="s">
        <v>238</v>
      </c>
      <c r="X17" s="71">
        <v>506</v>
      </c>
      <c r="Y17" s="71" t="s">
        <v>238</v>
      </c>
    </row>
    <row r="18" spans="1:25" x14ac:dyDescent="0.2">
      <c r="A18" s="12" t="s">
        <v>43</v>
      </c>
      <c r="B18" s="71">
        <v>13622</v>
      </c>
      <c r="C18" s="71" t="s">
        <v>238</v>
      </c>
      <c r="D18" s="71">
        <v>12483</v>
      </c>
      <c r="E18" s="71" t="s">
        <v>238</v>
      </c>
      <c r="F18" s="71">
        <v>11976</v>
      </c>
      <c r="G18" s="71" t="s">
        <v>238</v>
      </c>
      <c r="H18" s="71">
        <v>11372</v>
      </c>
      <c r="I18" s="71" t="s">
        <v>238</v>
      </c>
      <c r="J18" s="71">
        <v>10615</v>
      </c>
      <c r="K18" s="71" t="s">
        <v>238</v>
      </c>
      <c r="L18" s="71">
        <v>9886</v>
      </c>
      <c r="M18" s="71" t="s">
        <v>238</v>
      </c>
      <c r="N18" s="71">
        <v>8992</v>
      </c>
      <c r="O18" s="71" t="s">
        <v>238</v>
      </c>
      <c r="P18" s="71">
        <v>7949</v>
      </c>
      <c r="Q18" s="71" t="s">
        <v>238</v>
      </c>
      <c r="R18" s="71">
        <v>7580</v>
      </c>
      <c r="S18" s="71" t="s">
        <v>238</v>
      </c>
      <c r="T18" s="71">
        <v>6563</v>
      </c>
      <c r="U18" s="71" t="s">
        <v>238</v>
      </c>
      <c r="V18" s="71">
        <v>6885</v>
      </c>
      <c r="W18" s="71" t="s">
        <v>238</v>
      </c>
      <c r="X18" s="71">
        <v>6920</v>
      </c>
      <c r="Y18" s="71" t="s">
        <v>238</v>
      </c>
    </row>
    <row r="19" spans="1:25" x14ac:dyDescent="0.2">
      <c r="A19" s="12" t="s">
        <v>23</v>
      </c>
      <c r="B19" s="72" t="s">
        <v>141</v>
      </c>
      <c r="C19" s="71" t="s">
        <v>238</v>
      </c>
      <c r="D19" s="72" t="s">
        <v>141</v>
      </c>
      <c r="E19" s="71" t="s">
        <v>238</v>
      </c>
      <c r="F19" s="72" t="s">
        <v>141</v>
      </c>
      <c r="G19" s="71" t="s">
        <v>238</v>
      </c>
      <c r="H19" s="72" t="s">
        <v>141</v>
      </c>
      <c r="I19" s="71" t="s">
        <v>238</v>
      </c>
      <c r="J19" s="72" t="s">
        <v>141</v>
      </c>
      <c r="K19" s="71" t="s">
        <v>238</v>
      </c>
      <c r="L19" s="72" t="s">
        <v>141</v>
      </c>
      <c r="M19" s="71" t="s">
        <v>238</v>
      </c>
      <c r="N19" s="72" t="s">
        <v>141</v>
      </c>
      <c r="O19" s="71" t="s">
        <v>238</v>
      </c>
      <c r="P19" s="72" t="s">
        <v>141</v>
      </c>
      <c r="Q19" s="71" t="s">
        <v>238</v>
      </c>
      <c r="R19" s="72" t="s">
        <v>141</v>
      </c>
      <c r="S19" s="71" t="s">
        <v>238</v>
      </c>
      <c r="T19" s="72" t="s">
        <v>141</v>
      </c>
      <c r="U19" s="71" t="s">
        <v>238</v>
      </c>
      <c r="V19" s="72" t="s">
        <v>141</v>
      </c>
      <c r="W19" s="71" t="s">
        <v>238</v>
      </c>
      <c r="X19" s="71">
        <v>0</v>
      </c>
      <c r="Y19" s="71" t="s">
        <v>238</v>
      </c>
    </row>
    <row r="20" spans="1:25" x14ac:dyDescent="0.2">
      <c r="A20" s="12" t="s">
        <v>51</v>
      </c>
      <c r="B20" s="71">
        <v>0</v>
      </c>
      <c r="C20" s="71" t="s">
        <v>238</v>
      </c>
      <c r="D20" s="71">
        <v>0</v>
      </c>
      <c r="E20" s="71" t="s">
        <v>238</v>
      </c>
      <c r="F20" s="71">
        <v>0</v>
      </c>
      <c r="G20" s="71" t="s">
        <v>238</v>
      </c>
      <c r="H20" s="71">
        <v>0</v>
      </c>
      <c r="I20" s="71" t="s">
        <v>238</v>
      </c>
      <c r="J20" s="71">
        <v>0</v>
      </c>
      <c r="K20" s="71" t="s">
        <v>238</v>
      </c>
      <c r="L20" s="71">
        <v>0</v>
      </c>
      <c r="M20" s="71" t="s">
        <v>238</v>
      </c>
      <c r="N20" s="71">
        <v>0</v>
      </c>
      <c r="O20" s="71" t="s">
        <v>238</v>
      </c>
      <c r="P20" s="71">
        <v>0</v>
      </c>
      <c r="Q20" s="71" t="s">
        <v>238</v>
      </c>
      <c r="R20" s="71">
        <v>0</v>
      </c>
      <c r="S20" s="71" t="s">
        <v>238</v>
      </c>
      <c r="T20" s="71">
        <v>0</v>
      </c>
      <c r="U20" s="71" t="s">
        <v>238</v>
      </c>
      <c r="V20" s="71">
        <v>0</v>
      </c>
      <c r="W20" s="71" t="s">
        <v>238</v>
      </c>
      <c r="X20" s="71">
        <v>0</v>
      </c>
      <c r="Y20" s="71" t="s">
        <v>238</v>
      </c>
    </row>
    <row r="21" spans="1:25" x14ac:dyDescent="0.2">
      <c r="A21" s="12" t="s">
        <v>47</v>
      </c>
      <c r="B21" s="71">
        <v>0</v>
      </c>
      <c r="C21" s="71" t="s">
        <v>238</v>
      </c>
      <c r="D21" s="71">
        <v>0</v>
      </c>
      <c r="E21" s="71" t="s">
        <v>238</v>
      </c>
      <c r="F21" s="71">
        <v>0</v>
      </c>
      <c r="G21" s="71" t="s">
        <v>238</v>
      </c>
      <c r="H21" s="71">
        <v>0</v>
      </c>
      <c r="I21" s="71" t="s">
        <v>238</v>
      </c>
      <c r="J21" s="71">
        <v>0</v>
      </c>
      <c r="K21" s="71" t="s">
        <v>238</v>
      </c>
      <c r="L21" s="71">
        <v>0</v>
      </c>
      <c r="M21" s="71" t="s">
        <v>238</v>
      </c>
      <c r="N21" s="71">
        <v>0</v>
      </c>
      <c r="O21" s="71" t="s">
        <v>238</v>
      </c>
      <c r="P21" s="71">
        <v>0</v>
      </c>
      <c r="Q21" s="71" t="s">
        <v>238</v>
      </c>
      <c r="R21" s="71">
        <v>0</v>
      </c>
      <c r="S21" s="71" t="s">
        <v>238</v>
      </c>
      <c r="T21" s="71">
        <v>0</v>
      </c>
      <c r="U21" s="71" t="s">
        <v>238</v>
      </c>
      <c r="V21" s="71">
        <v>0</v>
      </c>
      <c r="W21" s="71" t="s">
        <v>238</v>
      </c>
      <c r="X21" s="71">
        <v>0</v>
      </c>
      <c r="Y21" s="71" t="s">
        <v>238</v>
      </c>
    </row>
    <row r="22" spans="1:25" x14ac:dyDescent="0.2">
      <c r="A22" s="12" t="s">
        <v>49</v>
      </c>
      <c r="B22" s="71">
        <v>0</v>
      </c>
      <c r="C22" s="71" t="s">
        <v>238</v>
      </c>
      <c r="D22" s="71">
        <v>0</v>
      </c>
      <c r="E22" s="71" t="s">
        <v>238</v>
      </c>
      <c r="F22" s="71">
        <v>0</v>
      </c>
      <c r="G22" s="71" t="s">
        <v>238</v>
      </c>
      <c r="H22" s="71">
        <v>0</v>
      </c>
      <c r="I22" s="71" t="s">
        <v>238</v>
      </c>
      <c r="J22" s="71">
        <v>0</v>
      </c>
      <c r="K22" s="71" t="s">
        <v>238</v>
      </c>
      <c r="L22" s="71">
        <v>0</v>
      </c>
      <c r="M22" s="71" t="s">
        <v>238</v>
      </c>
      <c r="N22" s="71">
        <v>0</v>
      </c>
      <c r="O22" s="71" t="s">
        <v>238</v>
      </c>
      <c r="P22" s="71">
        <v>0</v>
      </c>
      <c r="Q22" s="71" t="s">
        <v>238</v>
      </c>
      <c r="R22" s="71">
        <v>0</v>
      </c>
      <c r="S22" s="71" t="s">
        <v>238</v>
      </c>
      <c r="T22" s="71">
        <v>0</v>
      </c>
      <c r="U22" s="71" t="s">
        <v>238</v>
      </c>
      <c r="V22" s="71">
        <v>0</v>
      </c>
      <c r="W22" s="71" t="s">
        <v>238</v>
      </c>
      <c r="X22" s="71">
        <v>0</v>
      </c>
      <c r="Y22" s="71" t="s">
        <v>238</v>
      </c>
    </row>
    <row r="23" spans="1:25" x14ac:dyDescent="0.2">
      <c r="A23" s="12" t="s">
        <v>39</v>
      </c>
      <c r="B23" s="71">
        <v>2475</v>
      </c>
      <c r="C23" s="71" t="s">
        <v>238</v>
      </c>
      <c r="D23" s="71">
        <v>2477</v>
      </c>
      <c r="E23" s="71" t="s">
        <v>238</v>
      </c>
      <c r="F23" s="71">
        <v>2356</v>
      </c>
      <c r="G23" s="71" t="s">
        <v>238</v>
      </c>
      <c r="H23" s="71">
        <v>2286</v>
      </c>
      <c r="I23" s="71" t="s">
        <v>238</v>
      </c>
      <c r="J23" s="71">
        <v>2367</v>
      </c>
      <c r="K23" s="71" t="s">
        <v>238</v>
      </c>
      <c r="L23" s="71">
        <v>2331</v>
      </c>
      <c r="M23" s="71" t="s">
        <v>238</v>
      </c>
      <c r="N23" s="71">
        <v>2382</v>
      </c>
      <c r="O23" s="71" t="s">
        <v>238</v>
      </c>
      <c r="P23" s="71">
        <v>2005</v>
      </c>
      <c r="Q23" s="71" t="s">
        <v>238</v>
      </c>
      <c r="R23" s="71">
        <v>2006</v>
      </c>
      <c r="S23" s="71" t="s">
        <v>238</v>
      </c>
      <c r="T23" s="71">
        <v>2287</v>
      </c>
      <c r="U23" s="71" t="s">
        <v>238</v>
      </c>
      <c r="V23" s="71">
        <v>2235</v>
      </c>
      <c r="W23" s="71" t="s">
        <v>238</v>
      </c>
      <c r="X23" s="71">
        <v>2115</v>
      </c>
      <c r="Y23" s="71" t="s">
        <v>238</v>
      </c>
    </row>
    <row r="24" spans="1:25" x14ac:dyDescent="0.2">
      <c r="A24" s="12" t="s">
        <v>55</v>
      </c>
      <c r="B24" s="72" t="s">
        <v>141</v>
      </c>
      <c r="C24" s="71" t="s">
        <v>238</v>
      </c>
      <c r="D24" s="72" t="s">
        <v>141</v>
      </c>
      <c r="E24" s="71" t="s">
        <v>238</v>
      </c>
      <c r="F24" s="72" t="s">
        <v>141</v>
      </c>
      <c r="G24" s="71" t="s">
        <v>238</v>
      </c>
      <c r="H24" s="72" t="s">
        <v>141</v>
      </c>
      <c r="I24" s="71" t="s">
        <v>238</v>
      </c>
      <c r="J24" s="72" t="s">
        <v>141</v>
      </c>
      <c r="K24" s="71" t="s">
        <v>238</v>
      </c>
      <c r="L24" s="72" t="s">
        <v>141</v>
      </c>
      <c r="M24" s="71" t="s">
        <v>238</v>
      </c>
      <c r="N24" s="72" t="s">
        <v>141</v>
      </c>
      <c r="O24" s="71" t="s">
        <v>238</v>
      </c>
      <c r="P24" s="72" t="s">
        <v>141</v>
      </c>
      <c r="Q24" s="71" t="s">
        <v>238</v>
      </c>
      <c r="R24" s="72" t="s">
        <v>141</v>
      </c>
      <c r="S24" s="71" t="s">
        <v>238</v>
      </c>
      <c r="T24" s="72" t="s">
        <v>141</v>
      </c>
      <c r="U24" s="71" t="s">
        <v>238</v>
      </c>
      <c r="V24" s="72" t="s">
        <v>141</v>
      </c>
      <c r="W24" s="71" t="s">
        <v>238</v>
      </c>
      <c r="X24" s="72" t="s">
        <v>141</v>
      </c>
      <c r="Y24" s="71" t="s">
        <v>238</v>
      </c>
    </row>
    <row r="25" spans="1:25" x14ac:dyDescent="0.2">
      <c r="A25" s="12" t="s">
        <v>57</v>
      </c>
      <c r="B25" s="71">
        <v>52188</v>
      </c>
      <c r="C25" s="71" t="s">
        <v>238</v>
      </c>
      <c r="D25" s="71">
        <v>56040</v>
      </c>
      <c r="E25" s="71" t="s">
        <v>238</v>
      </c>
      <c r="F25" s="71">
        <v>54227</v>
      </c>
      <c r="G25" s="71" t="s">
        <v>238</v>
      </c>
      <c r="H25" s="71">
        <v>52212</v>
      </c>
      <c r="I25" s="71" t="s">
        <v>238</v>
      </c>
      <c r="J25" s="71">
        <v>61585</v>
      </c>
      <c r="K25" s="71" t="s">
        <v>238</v>
      </c>
      <c r="L25" s="71">
        <v>56265</v>
      </c>
      <c r="M25" s="71" t="s">
        <v>238</v>
      </c>
      <c r="N25" s="71">
        <v>55394</v>
      </c>
      <c r="O25" s="71" t="s">
        <v>238</v>
      </c>
      <c r="P25" s="71">
        <v>54443</v>
      </c>
      <c r="Q25" s="71" t="s">
        <v>238</v>
      </c>
      <c r="R25" s="71">
        <v>59893</v>
      </c>
      <c r="S25" s="71" t="s">
        <v>238</v>
      </c>
      <c r="T25" s="71">
        <v>56410</v>
      </c>
      <c r="U25" s="71" t="s">
        <v>238</v>
      </c>
      <c r="V25" s="71">
        <v>63432</v>
      </c>
      <c r="W25" s="71" t="s">
        <v>238</v>
      </c>
      <c r="X25" s="71">
        <v>57742</v>
      </c>
      <c r="Y25" s="71" t="s">
        <v>238</v>
      </c>
    </row>
    <row r="26" spans="1:25" x14ac:dyDescent="0.2">
      <c r="A26" s="12" t="s">
        <v>17</v>
      </c>
      <c r="B26" s="71">
        <v>1533</v>
      </c>
      <c r="C26" s="71" t="s">
        <v>238</v>
      </c>
      <c r="D26" s="71">
        <v>1471</v>
      </c>
      <c r="E26" s="71" t="s">
        <v>238</v>
      </c>
      <c r="F26" s="71">
        <v>1597</v>
      </c>
      <c r="G26" s="71" t="s">
        <v>238</v>
      </c>
      <c r="H26" s="71">
        <v>1776</v>
      </c>
      <c r="I26" s="71" t="s">
        <v>238</v>
      </c>
      <c r="J26" s="71">
        <v>1681</v>
      </c>
      <c r="K26" s="71" t="s">
        <v>238</v>
      </c>
      <c r="L26" s="71">
        <v>1404</v>
      </c>
      <c r="M26" s="71" t="s">
        <v>238</v>
      </c>
      <c r="N26" s="71">
        <v>1564</v>
      </c>
      <c r="O26" s="71" t="s">
        <v>238</v>
      </c>
      <c r="P26" s="71">
        <v>1589</v>
      </c>
      <c r="Q26" s="71" t="s">
        <v>238</v>
      </c>
      <c r="R26" s="71">
        <v>1317</v>
      </c>
      <c r="S26" s="71" t="s">
        <v>238</v>
      </c>
      <c r="T26" s="71">
        <v>1433</v>
      </c>
      <c r="U26" s="71" t="s">
        <v>238</v>
      </c>
      <c r="V26" s="71">
        <v>1486</v>
      </c>
      <c r="W26" s="71" t="s">
        <v>238</v>
      </c>
      <c r="X26" s="71">
        <v>1458</v>
      </c>
      <c r="Y26" s="71" t="s">
        <v>238</v>
      </c>
    </row>
    <row r="27" spans="1:25" ht="13.15" x14ac:dyDescent="0.25">
      <c r="A27" s="12" t="s">
        <v>61</v>
      </c>
      <c r="B27" s="71">
        <v>3313</v>
      </c>
      <c r="C27" s="71" t="s">
        <v>238</v>
      </c>
      <c r="D27" s="71">
        <v>3492</v>
      </c>
      <c r="E27" s="71" t="s">
        <v>238</v>
      </c>
      <c r="F27" s="71">
        <v>3569</v>
      </c>
      <c r="G27" s="71" t="s">
        <v>238</v>
      </c>
      <c r="H27" s="71">
        <v>3611</v>
      </c>
      <c r="I27" s="71" t="s">
        <v>238</v>
      </c>
      <c r="J27" s="71">
        <v>3927</v>
      </c>
      <c r="K27" s="71" t="s">
        <v>238</v>
      </c>
      <c r="L27" s="71">
        <v>3884</v>
      </c>
      <c r="M27" s="71" t="s">
        <v>238</v>
      </c>
      <c r="N27" s="71">
        <v>3880</v>
      </c>
      <c r="O27" s="71" t="s">
        <v>238</v>
      </c>
      <c r="P27" s="71">
        <v>3897</v>
      </c>
      <c r="Q27" s="71" t="s">
        <v>238</v>
      </c>
      <c r="R27" s="71">
        <v>3690</v>
      </c>
      <c r="S27" s="71" t="s">
        <v>238</v>
      </c>
      <c r="T27" s="71">
        <v>3678</v>
      </c>
      <c r="U27" s="71" t="s">
        <v>238</v>
      </c>
      <c r="V27" s="71">
        <v>3693</v>
      </c>
      <c r="W27" s="71" t="s">
        <v>238</v>
      </c>
      <c r="X27" s="71">
        <v>3850</v>
      </c>
      <c r="Y27" s="71" t="s">
        <v>238</v>
      </c>
    </row>
    <row r="28" spans="1:25" ht="13.15" x14ac:dyDescent="0.25">
      <c r="A28" s="12" t="s">
        <v>63</v>
      </c>
      <c r="B28" s="71">
        <v>0</v>
      </c>
      <c r="C28" s="71" t="s">
        <v>238</v>
      </c>
      <c r="D28" s="71">
        <v>0</v>
      </c>
      <c r="E28" s="71" t="s">
        <v>238</v>
      </c>
      <c r="F28" s="71">
        <v>0</v>
      </c>
      <c r="G28" s="71" t="s">
        <v>238</v>
      </c>
      <c r="H28" s="71">
        <v>0</v>
      </c>
      <c r="I28" s="71" t="s">
        <v>238</v>
      </c>
      <c r="J28" s="71">
        <v>0</v>
      </c>
      <c r="K28" s="71" t="s">
        <v>238</v>
      </c>
      <c r="L28" s="71">
        <v>0</v>
      </c>
      <c r="M28" s="71" t="s">
        <v>238</v>
      </c>
      <c r="N28" s="71">
        <v>0</v>
      </c>
      <c r="O28" s="71" t="s">
        <v>238</v>
      </c>
      <c r="P28" s="71">
        <v>0</v>
      </c>
      <c r="Q28" s="71" t="s">
        <v>238</v>
      </c>
      <c r="R28" s="71">
        <v>0</v>
      </c>
      <c r="S28" s="71" t="s">
        <v>238</v>
      </c>
      <c r="T28" s="71">
        <v>0</v>
      </c>
      <c r="U28" s="71" t="s">
        <v>238</v>
      </c>
      <c r="V28" s="71">
        <v>0</v>
      </c>
      <c r="W28" s="71" t="s">
        <v>238</v>
      </c>
      <c r="X28" s="71">
        <v>0</v>
      </c>
      <c r="Y28" s="71" t="s">
        <v>238</v>
      </c>
    </row>
    <row r="29" spans="1:25" ht="13.15" x14ac:dyDescent="0.25">
      <c r="A29" s="12" t="s">
        <v>65</v>
      </c>
      <c r="B29" s="71">
        <v>10968</v>
      </c>
      <c r="C29" s="71" t="s">
        <v>238</v>
      </c>
      <c r="D29" s="71">
        <v>10780</v>
      </c>
      <c r="E29" s="71" t="s">
        <v>238</v>
      </c>
      <c r="F29" s="71">
        <v>10599</v>
      </c>
      <c r="G29" s="71" t="s">
        <v>238</v>
      </c>
      <c r="H29" s="71">
        <v>10429</v>
      </c>
      <c r="I29" s="71" t="s">
        <v>238</v>
      </c>
      <c r="J29" s="71">
        <v>10377</v>
      </c>
      <c r="K29" s="71" t="s">
        <v>238</v>
      </c>
      <c r="L29" s="71">
        <v>9701</v>
      </c>
      <c r="M29" s="71" t="s">
        <v>238</v>
      </c>
      <c r="N29" s="71">
        <v>9558</v>
      </c>
      <c r="O29" s="71" t="s">
        <v>238</v>
      </c>
      <c r="P29" s="71">
        <v>9233</v>
      </c>
      <c r="Q29" s="71" t="s">
        <v>238</v>
      </c>
      <c r="R29" s="71">
        <v>8993</v>
      </c>
      <c r="S29" s="71" t="s">
        <v>238</v>
      </c>
      <c r="T29" s="71">
        <v>8938</v>
      </c>
      <c r="U29" s="71" t="s">
        <v>238</v>
      </c>
      <c r="V29" s="71">
        <v>8619</v>
      </c>
      <c r="W29" s="71" t="s">
        <v>238</v>
      </c>
      <c r="X29" s="71">
        <v>8667</v>
      </c>
      <c r="Y29" s="71" t="s">
        <v>238</v>
      </c>
    </row>
    <row r="30" spans="1:25" ht="13.15" x14ac:dyDescent="0.25">
      <c r="A30" s="12" t="s">
        <v>69</v>
      </c>
      <c r="B30" s="71">
        <v>6</v>
      </c>
      <c r="C30" s="71" t="s">
        <v>238</v>
      </c>
      <c r="D30" s="71">
        <v>5</v>
      </c>
      <c r="E30" s="71" t="s">
        <v>238</v>
      </c>
      <c r="F30" s="71">
        <v>5</v>
      </c>
      <c r="G30" s="71" t="s">
        <v>238</v>
      </c>
      <c r="H30" s="71">
        <v>4</v>
      </c>
      <c r="I30" s="71" t="s">
        <v>238</v>
      </c>
      <c r="J30" s="71">
        <v>4</v>
      </c>
      <c r="K30" s="71" t="s">
        <v>238</v>
      </c>
      <c r="L30" s="71">
        <v>3</v>
      </c>
      <c r="M30" s="71" t="s">
        <v>238</v>
      </c>
      <c r="N30" s="71">
        <v>3</v>
      </c>
      <c r="O30" s="71" t="s">
        <v>238</v>
      </c>
      <c r="P30" s="71">
        <v>3</v>
      </c>
      <c r="Q30" s="71" t="s">
        <v>238</v>
      </c>
      <c r="R30" s="71">
        <v>3</v>
      </c>
      <c r="S30" s="71" t="s">
        <v>238</v>
      </c>
      <c r="T30" s="71">
        <v>3</v>
      </c>
      <c r="U30" s="71" t="s">
        <v>238</v>
      </c>
      <c r="V30" s="71">
        <v>6</v>
      </c>
      <c r="W30" s="71" t="s">
        <v>238</v>
      </c>
      <c r="X30" s="71">
        <v>2</v>
      </c>
      <c r="Y30" s="71" t="s">
        <v>238</v>
      </c>
    </row>
    <row r="31" spans="1:25" ht="13.15" x14ac:dyDescent="0.25">
      <c r="A31" s="12" t="s">
        <v>71</v>
      </c>
      <c r="B31" s="71">
        <v>133</v>
      </c>
      <c r="C31" s="71" t="s">
        <v>238</v>
      </c>
      <c r="D31" s="71">
        <v>151</v>
      </c>
      <c r="E31" s="71" t="s">
        <v>238</v>
      </c>
      <c r="F31" s="71">
        <v>145</v>
      </c>
      <c r="G31" s="71" t="s">
        <v>238</v>
      </c>
      <c r="H31" s="71">
        <v>166</v>
      </c>
      <c r="I31" s="71" t="s">
        <v>238</v>
      </c>
      <c r="J31" s="71">
        <v>142</v>
      </c>
      <c r="K31" s="71" t="s">
        <v>238</v>
      </c>
      <c r="L31" s="71">
        <v>126</v>
      </c>
      <c r="M31" s="71" t="s">
        <v>238</v>
      </c>
      <c r="N31" s="71">
        <v>176</v>
      </c>
      <c r="O31" s="71" t="s">
        <v>238</v>
      </c>
      <c r="P31" s="71">
        <v>109</v>
      </c>
      <c r="Q31" s="71" t="s">
        <v>238</v>
      </c>
      <c r="R31" s="71">
        <v>87</v>
      </c>
      <c r="S31" s="71" t="s">
        <v>238</v>
      </c>
      <c r="T31" s="71">
        <v>88</v>
      </c>
      <c r="U31" s="71" t="s">
        <v>238</v>
      </c>
      <c r="V31" s="71">
        <v>88</v>
      </c>
      <c r="W31" s="71" t="s">
        <v>238</v>
      </c>
      <c r="X31" s="71">
        <v>103</v>
      </c>
      <c r="Y31" s="71" t="s">
        <v>238</v>
      </c>
    </row>
    <row r="32" spans="1:25" ht="13.15" x14ac:dyDescent="0.25">
      <c r="A32" s="12" t="s">
        <v>35</v>
      </c>
      <c r="B32" s="71">
        <v>0</v>
      </c>
      <c r="C32" s="71" t="s">
        <v>238</v>
      </c>
      <c r="D32" s="71">
        <v>0</v>
      </c>
      <c r="E32" s="71" t="s">
        <v>238</v>
      </c>
      <c r="F32" s="71">
        <v>0</v>
      </c>
      <c r="G32" s="71" t="s">
        <v>238</v>
      </c>
      <c r="H32" s="71">
        <v>0</v>
      </c>
      <c r="I32" s="71" t="s">
        <v>238</v>
      </c>
      <c r="J32" s="71">
        <v>0</v>
      </c>
      <c r="K32" s="71" t="s">
        <v>238</v>
      </c>
      <c r="L32" s="71">
        <v>0</v>
      </c>
      <c r="M32" s="71" t="s">
        <v>238</v>
      </c>
      <c r="N32" s="71">
        <v>0</v>
      </c>
      <c r="O32" s="71" t="s">
        <v>238</v>
      </c>
      <c r="P32" s="71">
        <v>0</v>
      </c>
      <c r="Q32" s="71" t="s">
        <v>238</v>
      </c>
      <c r="R32" s="71">
        <v>0</v>
      </c>
      <c r="S32" s="71" t="s">
        <v>238</v>
      </c>
      <c r="T32" s="71">
        <v>0</v>
      </c>
      <c r="U32" s="71" t="s">
        <v>238</v>
      </c>
      <c r="V32" s="71">
        <v>0</v>
      </c>
      <c r="W32" s="71" t="s">
        <v>238</v>
      </c>
      <c r="X32" s="71">
        <v>0</v>
      </c>
      <c r="Y32" s="71" t="s">
        <v>238</v>
      </c>
    </row>
    <row r="33" spans="1:25" ht="13.15" x14ac:dyDescent="0.25">
      <c r="A33" s="12" t="s">
        <v>67</v>
      </c>
      <c r="B33" s="71">
        <v>0</v>
      </c>
      <c r="C33" s="71" t="s">
        <v>238</v>
      </c>
      <c r="D33" s="71">
        <v>0</v>
      </c>
      <c r="E33" s="71" t="s">
        <v>238</v>
      </c>
      <c r="F33" s="71">
        <v>0</v>
      </c>
      <c r="G33" s="71" t="s">
        <v>238</v>
      </c>
      <c r="H33" s="71">
        <v>0</v>
      </c>
      <c r="I33" s="71" t="s">
        <v>238</v>
      </c>
      <c r="J33" s="71">
        <v>0</v>
      </c>
      <c r="K33" s="71" t="s">
        <v>238</v>
      </c>
      <c r="L33" s="71">
        <v>0</v>
      </c>
      <c r="M33" s="71" t="s">
        <v>238</v>
      </c>
      <c r="N33" s="71">
        <v>0</v>
      </c>
      <c r="O33" s="71" t="s">
        <v>238</v>
      </c>
      <c r="P33" s="71">
        <v>0</v>
      </c>
      <c r="Q33" s="71" t="s">
        <v>238</v>
      </c>
      <c r="R33" s="71">
        <v>0</v>
      </c>
      <c r="S33" s="71" t="s">
        <v>238</v>
      </c>
      <c r="T33" s="71">
        <v>0</v>
      </c>
      <c r="U33" s="71" t="s">
        <v>238</v>
      </c>
      <c r="V33" s="71">
        <v>0</v>
      </c>
      <c r="W33" s="71" t="s">
        <v>238</v>
      </c>
      <c r="X33" s="71">
        <v>0</v>
      </c>
      <c r="Y33" s="71" t="s">
        <v>238</v>
      </c>
    </row>
    <row r="34" spans="1:25" ht="13.15" x14ac:dyDescent="0.25">
      <c r="A34" s="12" t="s">
        <v>77</v>
      </c>
      <c r="B34" s="71">
        <v>97554</v>
      </c>
      <c r="C34" s="71" t="s">
        <v>238</v>
      </c>
      <c r="D34" s="71">
        <v>95257</v>
      </c>
      <c r="E34" s="71" t="s">
        <v>238</v>
      </c>
      <c r="F34" s="71">
        <v>93408</v>
      </c>
      <c r="G34" s="71" t="s">
        <v>238</v>
      </c>
      <c r="H34" s="71">
        <v>92634</v>
      </c>
      <c r="I34" s="71" t="s">
        <v>238</v>
      </c>
      <c r="J34" s="71">
        <v>86770</v>
      </c>
      <c r="K34" s="71" t="s">
        <v>238</v>
      </c>
      <c r="L34" s="71">
        <v>79397</v>
      </c>
      <c r="M34" s="71" t="s">
        <v>238</v>
      </c>
      <c r="N34" s="71">
        <v>72008</v>
      </c>
      <c r="O34" s="71" t="s">
        <v>238</v>
      </c>
      <c r="P34" s="71">
        <v>64912</v>
      </c>
      <c r="Q34" s="71" t="s">
        <v>238</v>
      </c>
      <c r="R34" s="71">
        <v>62699</v>
      </c>
      <c r="S34" s="71" t="s">
        <v>238</v>
      </c>
      <c r="T34" s="71">
        <v>53748</v>
      </c>
      <c r="U34" s="71" t="s">
        <v>238</v>
      </c>
      <c r="V34" s="71">
        <v>51468</v>
      </c>
      <c r="W34" s="71" t="s">
        <v>238</v>
      </c>
      <c r="X34" s="71">
        <v>40759</v>
      </c>
      <c r="Y34" s="71" t="s">
        <v>238</v>
      </c>
    </row>
    <row r="35" spans="1:25" x14ac:dyDescent="0.2">
      <c r="A35" s="12" t="s">
        <v>41</v>
      </c>
      <c r="B35" s="72" t="s">
        <v>141</v>
      </c>
      <c r="C35" s="71" t="s">
        <v>238</v>
      </c>
      <c r="D35" s="72" t="s">
        <v>141</v>
      </c>
      <c r="E35" s="71" t="s">
        <v>238</v>
      </c>
      <c r="F35" s="72" t="s">
        <v>141</v>
      </c>
      <c r="G35" s="71" t="s">
        <v>238</v>
      </c>
      <c r="H35" s="72" t="s">
        <v>141</v>
      </c>
      <c r="I35" s="71" t="s">
        <v>238</v>
      </c>
      <c r="J35" s="72" t="s">
        <v>141</v>
      </c>
      <c r="K35" s="71" t="s">
        <v>238</v>
      </c>
      <c r="L35" s="72" t="s">
        <v>141</v>
      </c>
      <c r="M35" s="71" t="s">
        <v>238</v>
      </c>
      <c r="N35" s="72" t="s">
        <v>141</v>
      </c>
      <c r="O35" s="71" t="s">
        <v>238</v>
      </c>
      <c r="P35" s="72" t="s">
        <v>141</v>
      </c>
      <c r="Q35" s="71" t="s">
        <v>238</v>
      </c>
      <c r="R35" s="72" t="s">
        <v>141</v>
      </c>
      <c r="S35" s="71" t="s">
        <v>238</v>
      </c>
      <c r="T35" s="72" t="s">
        <v>141</v>
      </c>
      <c r="U35" s="71" t="s">
        <v>238</v>
      </c>
      <c r="V35" s="72" t="s">
        <v>141</v>
      </c>
      <c r="W35" s="71" t="s">
        <v>238</v>
      </c>
      <c r="X35" s="72" t="s">
        <v>141</v>
      </c>
      <c r="Y35" s="71" t="s">
        <v>238</v>
      </c>
    </row>
    <row r="36" spans="1:25" x14ac:dyDescent="0.2">
      <c r="A36" s="12" t="s">
        <v>59</v>
      </c>
      <c r="B36" s="71">
        <v>46282</v>
      </c>
      <c r="C36" s="71" t="s">
        <v>238</v>
      </c>
      <c r="D36" s="71">
        <v>49830</v>
      </c>
      <c r="E36" s="71" t="s">
        <v>238</v>
      </c>
      <c r="F36" s="71">
        <v>60019</v>
      </c>
      <c r="G36" s="71" t="s">
        <v>238</v>
      </c>
      <c r="H36" s="71">
        <v>66527</v>
      </c>
      <c r="I36" s="71" t="s">
        <v>238</v>
      </c>
      <c r="J36" s="71">
        <v>69843</v>
      </c>
      <c r="K36" s="71" t="s">
        <v>238</v>
      </c>
      <c r="L36" s="71">
        <v>75040</v>
      </c>
      <c r="M36" s="71" t="s">
        <v>238</v>
      </c>
      <c r="N36" s="71">
        <v>76512</v>
      </c>
      <c r="O36" s="71" t="s">
        <v>238</v>
      </c>
      <c r="P36" s="71">
        <v>78086</v>
      </c>
      <c r="Q36" s="71" t="s">
        <v>238</v>
      </c>
      <c r="R36" s="71">
        <v>87124</v>
      </c>
      <c r="S36" s="71" t="s">
        <v>238</v>
      </c>
      <c r="T36" s="71">
        <v>90686</v>
      </c>
      <c r="U36" s="71" t="s">
        <v>238</v>
      </c>
      <c r="V36" s="71">
        <v>93561</v>
      </c>
      <c r="W36" s="71" t="s">
        <v>238</v>
      </c>
      <c r="X36" s="71">
        <v>89974</v>
      </c>
      <c r="Y36" s="71" t="s">
        <v>238</v>
      </c>
    </row>
    <row r="37" spans="1:25" x14ac:dyDescent="0.2">
      <c r="A37" s="12" t="s">
        <v>21</v>
      </c>
      <c r="B37" s="71">
        <v>0</v>
      </c>
      <c r="C37" s="71" t="s">
        <v>238</v>
      </c>
      <c r="D37" s="71">
        <v>0</v>
      </c>
      <c r="E37" s="71" t="s">
        <v>238</v>
      </c>
      <c r="F37" s="71">
        <v>0</v>
      </c>
      <c r="G37" s="71" t="s">
        <v>238</v>
      </c>
      <c r="H37" s="71">
        <v>0</v>
      </c>
      <c r="I37" s="71" t="s">
        <v>238</v>
      </c>
      <c r="J37" s="71">
        <v>0</v>
      </c>
      <c r="K37" s="71" t="s">
        <v>238</v>
      </c>
      <c r="L37" s="71">
        <v>0</v>
      </c>
      <c r="M37" s="71" t="s">
        <v>238</v>
      </c>
      <c r="N37" s="71">
        <v>0</v>
      </c>
      <c r="O37" s="71" t="s">
        <v>238</v>
      </c>
      <c r="P37" s="71">
        <v>0</v>
      </c>
      <c r="Q37" s="71" t="s">
        <v>238</v>
      </c>
      <c r="R37" s="71">
        <v>0</v>
      </c>
      <c r="S37" s="71" t="s">
        <v>238</v>
      </c>
      <c r="T37" s="71">
        <v>0</v>
      </c>
      <c r="U37" s="71" t="s">
        <v>238</v>
      </c>
      <c r="V37" s="71">
        <v>0</v>
      </c>
      <c r="W37" s="71" t="s">
        <v>238</v>
      </c>
      <c r="X37" s="72" t="s">
        <v>141</v>
      </c>
      <c r="Y37" s="71" t="s">
        <v>238</v>
      </c>
    </row>
    <row r="38" spans="1:25" x14ac:dyDescent="0.2">
      <c r="A38" s="12" t="s">
        <v>240</v>
      </c>
      <c r="B38" s="72" t="s">
        <v>141</v>
      </c>
      <c r="C38" s="71" t="s">
        <v>238</v>
      </c>
      <c r="D38" s="72" t="s">
        <v>141</v>
      </c>
      <c r="E38" s="71" t="s">
        <v>238</v>
      </c>
      <c r="F38" s="72" t="s">
        <v>141</v>
      </c>
      <c r="G38" s="71" t="s">
        <v>238</v>
      </c>
      <c r="H38" s="72" t="s">
        <v>141</v>
      </c>
      <c r="I38" s="71" t="s">
        <v>238</v>
      </c>
      <c r="J38" s="72" t="s">
        <v>141</v>
      </c>
      <c r="K38" s="71" t="s">
        <v>238</v>
      </c>
      <c r="L38" s="72" t="s">
        <v>141</v>
      </c>
      <c r="M38" s="71" t="s">
        <v>238</v>
      </c>
      <c r="N38" s="72" t="s">
        <v>141</v>
      </c>
      <c r="O38" s="71" t="s">
        <v>238</v>
      </c>
      <c r="P38" s="72" t="s">
        <v>141</v>
      </c>
      <c r="Q38" s="71" t="s">
        <v>238</v>
      </c>
      <c r="R38" s="72" t="s">
        <v>141</v>
      </c>
      <c r="S38" s="71" t="s">
        <v>238</v>
      </c>
      <c r="T38" s="72" t="s">
        <v>141</v>
      </c>
      <c r="U38" s="71" t="s">
        <v>238</v>
      </c>
      <c r="V38" s="72" t="s">
        <v>141</v>
      </c>
      <c r="W38" s="71" t="s">
        <v>238</v>
      </c>
      <c r="X38" s="72" t="s">
        <v>141</v>
      </c>
      <c r="Y38" s="71" t="s">
        <v>238</v>
      </c>
    </row>
    <row r="39" spans="1:25" x14ac:dyDescent="0.2">
      <c r="A39" s="12" t="s">
        <v>37</v>
      </c>
      <c r="B39" s="71">
        <v>1355</v>
      </c>
      <c r="C39" s="71" t="s">
        <v>238</v>
      </c>
      <c r="D39" s="71">
        <v>1642</v>
      </c>
      <c r="E39" s="71" t="s">
        <v>238</v>
      </c>
      <c r="F39" s="71">
        <v>1732</v>
      </c>
      <c r="G39" s="71" t="s">
        <v>238</v>
      </c>
      <c r="H39" s="71">
        <v>1789</v>
      </c>
      <c r="I39" s="71" t="s">
        <v>238</v>
      </c>
      <c r="J39" s="71">
        <v>1796</v>
      </c>
      <c r="K39" s="71" t="s">
        <v>238</v>
      </c>
      <c r="L39" s="71">
        <v>1865</v>
      </c>
      <c r="M39" s="71" t="s">
        <v>238</v>
      </c>
      <c r="N39" s="71">
        <v>2217</v>
      </c>
      <c r="O39" s="71" t="s">
        <v>238</v>
      </c>
      <c r="P39" s="71">
        <v>2362</v>
      </c>
      <c r="Q39" s="71" t="s">
        <v>238</v>
      </c>
      <c r="R39" s="71">
        <v>2194</v>
      </c>
      <c r="S39" s="71" t="s">
        <v>238</v>
      </c>
      <c r="T39" s="71">
        <v>2196</v>
      </c>
      <c r="U39" s="71" t="s">
        <v>238</v>
      </c>
      <c r="V39" s="71">
        <v>2215</v>
      </c>
      <c r="W39" s="71" t="s">
        <v>238</v>
      </c>
      <c r="X39" s="71">
        <v>2007</v>
      </c>
      <c r="Y39" s="71" t="s">
        <v>238</v>
      </c>
    </row>
    <row r="40" spans="1:25" x14ac:dyDescent="0.2">
      <c r="A40" s="12" t="s">
        <v>53</v>
      </c>
      <c r="B40" s="71">
        <v>0</v>
      </c>
      <c r="C40" s="71" t="s">
        <v>238</v>
      </c>
      <c r="D40" s="71">
        <v>0</v>
      </c>
      <c r="E40" s="71" t="s">
        <v>238</v>
      </c>
      <c r="F40" s="71">
        <v>0</v>
      </c>
      <c r="G40" s="71" t="s">
        <v>238</v>
      </c>
      <c r="H40" s="71">
        <v>0</v>
      </c>
      <c r="I40" s="71" t="s">
        <v>238</v>
      </c>
      <c r="J40" s="71">
        <v>0</v>
      </c>
      <c r="K40" s="71" t="s">
        <v>238</v>
      </c>
      <c r="L40" s="71">
        <v>0</v>
      </c>
      <c r="M40" s="71" t="s">
        <v>238</v>
      </c>
      <c r="N40" s="71">
        <v>0</v>
      </c>
      <c r="O40" s="71" t="s">
        <v>238</v>
      </c>
      <c r="P40" s="71">
        <v>0</v>
      </c>
      <c r="Q40" s="71" t="s">
        <v>238</v>
      </c>
      <c r="R40" s="71">
        <v>0</v>
      </c>
      <c r="S40" s="71" t="s">
        <v>238</v>
      </c>
      <c r="T40" s="71">
        <v>0</v>
      </c>
      <c r="U40" s="71" t="s">
        <v>238</v>
      </c>
      <c r="V40" s="71">
        <v>0</v>
      </c>
      <c r="W40" s="71" t="s">
        <v>238</v>
      </c>
      <c r="X40" s="71">
        <v>0</v>
      </c>
      <c r="Y40" s="71" t="s">
        <v>238</v>
      </c>
    </row>
    <row r="41" spans="1:25" x14ac:dyDescent="0.2">
      <c r="A41" s="12" t="s">
        <v>75</v>
      </c>
      <c r="B41" s="71">
        <v>526</v>
      </c>
      <c r="C41" s="71" t="s">
        <v>238</v>
      </c>
      <c r="D41" s="71">
        <v>257</v>
      </c>
      <c r="E41" s="71" t="s">
        <v>238</v>
      </c>
      <c r="F41" s="71">
        <v>311</v>
      </c>
      <c r="G41" s="71" t="s">
        <v>238</v>
      </c>
      <c r="H41" s="71">
        <v>461</v>
      </c>
      <c r="I41" s="71" t="s">
        <v>238</v>
      </c>
      <c r="J41" s="71">
        <v>566</v>
      </c>
      <c r="K41" s="71" t="s">
        <v>238</v>
      </c>
      <c r="L41" s="71">
        <v>738</v>
      </c>
      <c r="M41" s="71" t="s">
        <v>238</v>
      </c>
      <c r="N41" s="71">
        <v>745</v>
      </c>
      <c r="O41" s="71" t="s">
        <v>238</v>
      </c>
      <c r="P41" s="71">
        <v>735</v>
      </c>
      <c r="Q41" s="71" t="s">
        <v>238</v>
      </c>
      <c r="R41" s="71">
        <v>838</v>
      </c>
      <c r="S41" s="71" t="s">
        <v>238</v>
      </c>
      <c r="T41" s="71">
        <v>564</v>
      </c>
      <c r="U41" s="71" t="s">
        <v>238</v>
      </c>
      <c r="V41" s="71">
        <v>562</v>
      </c>
      <c r="W41" s="71" t="s">
        <v>238</v>
      </c>
      <c r="X41" s="71">
        <v>625</v>
      </c>
      <c r="Y41" s="71" t="s">
        <v>238</v>
      </c>
    </row>
    <row r="42" spans="1:25" x14ac:dyDescent="0.2">
      <c r="A42" s="71" t="s">
        <v>239</v>
      </c>
    </row>
    <row r="43" spans="1:25" x14ac:dyDescent="0.2">
      <c r="A43" s="71" t="s">
        <v>141</v>
      </c>
      <c r="B43" s="71" t="s">
        <v>238</v>
      </c>
    </row>
    <row r="44" spans="1:25" x14ac:dyDescent="0.2">
      <c r="A44" s="71" t="s">
        <v>237</v>
      </c>
      <c r="B44" s="71" t="s">
        <v>219</v>
      </c>
    </row>
    <row r="45" spans="1:25" x14ac:dyDescent="0.2">
      <c r="A45" s="71" t="s">
        <v>236</v>
      </c>
      <c r="B45" s="71" t="s">
        <v>235</v>
      </c>
    </row>
    <row r="46" spans="1:25" x14ac:dyDescent="0.2">
      <c r="A46" s="71" t="s">
        <v>234</v>
      </c>
      <c r="B46" s="71" t="s">
        <v>233</v>
      </c>
    </row>
    <row r="47" spans="1:25" x14ac:dyDescent="0.2">
      <c r="A47" s="71" t="s">
        <v>232</v>
      </c>
      <c r="B47" s="71" t="s">
        <v>231</v>
      </c>
    </row>
    <row r="48" spans="1:25" x14ac:dyDescent="0.2">
      <c r="A48" s="71" t="s">
        <v>230</v>
      </c>
      <c r="B48" s="71" t="s">
        <v>229</v>
      </c>
    </row>
    <row r="49" spans="1:2" x14ac:dyDescent="0.2">
      <c r="A49" s="71" t="s">
        <v>228</v>
      </c>
      <c r="B49" s="71" t="s">
        <v>227</v>
      </c>
    </row>
    <row r="50" spans="1:2" x14ac:dyDescent="0.2">
      <c r="A50" s="71" t="s">
        <v>226</v>
      </c>
      <c r="B50" s="71" t="s">
        <v>225</v>
      </c>
    </row>
  </sheetData>
  <pageMargins left="0.75" right="0.75" top="1" bottom="1" header="0.5" footer="0.5"/>
  <pageSetup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70"/>
  <sheetViews>
    <sheetView workbookViewId="0">
      <pane xSplit="2" ySplit="10" topLeftCell="H11" activePane="bottomRight" state="frozen"/>
      <selection pane="topRight" activeCell="C1" sqref="C1"/>
      <selection pane="bottomLeft" activeCell="A11" sqref="A11"/>
      <selection pane="bottomRight" activeCell="L9" sqref="L9"/>
    </sheetView>
  </sheetViews>
  <sheetFormatPr defaultRowHeight="11.25" x14ac:dyDescent="0.2"/>
  <cols>
    <col min="1" max="1" width="4.42578125" style="616" customWidth="1"/>
    <col min="2" max="2" width="19.28515625" style="616" customWidth="1"/>
    <col min="3" max="3" width="14.140625" style="616" customWidth="1"/>
    <col min="4" max="5" width="9.140625" style="654"/>
    <col min="6" max="6" width="20.7109375" style="616" customWidth="1"/>
    <col min="7" max="10" width="9.140625" style="616" customWidth="1"/>
    <col min="11" max="16" width="9.140625" style="616"/>
    <col min="17" max="25" width="9.140625" style="654"/>
    <col min="26" max="16384" width="9.140625" style="616"/>
  </cols>
  <sheetData>
    <row r="1" spans="1:24" x14ac:dyDescent="0.2">
      <c r="A1" s="615" t="s">
        <v>5095</v>
      </c>
      <c r="D1" s="616"/>
      <c r="E1" s="616"/>
    </row>
    <row r="2" spans="1:24" x14ac:dyDescent="0.2">
      <c r="D2" s="616"/>
      <c r="E2" s="616"/>
    </row>
    <row r="3" spans="1:24" x14ac:dyDescent="0.2">
      <c r="A3" s="616" t="s">
        <v>5111</v>
      </c>
      <c r="D3" s="616"/>
      <c r="E3" s="616"/>
    </row>
    <row r="4" spans="1:24" x14ac:dyDescent="0.2">
      <c r="A4" s="616" t="s">
        <v>5118</v>
      </c>
      <c r="D4" s="616"/>
      <c r="E4" s="616"/>
    </row>
    <row r="5" spans="1:24" x14ac:dyDescent="0.2">
      <c r="D5" s="616"/>
      <c r="E5" s="616"/>
    </row>
    <row r="6" spans="1:24" x14ac:dyDescent="0.2">
      <c r="D6" s="616"/>
      <c r="E6" s="616"/>
    </row>
    <row r="7" spans="1:24" ht="12" thickBot="1" x14ac:dyDescent="0.25">
      <c r="A7" s="615" t="s">
        <v>11</v>
      </c>
      <c r="C7" s="683"/>
      <c r="F7" s="683"/>
      <c r="G7" s="683"/>
    </row>
    <row r="8" spans="1:24" ht="15" customHeight="1" x14ac:dyDescent="0.2">
      <c r="A8" s="632" t="s">
        <v>99</v>
      </c>
      <c r="B8" s="633"/>
      <c r="C8" s="634"/>
      <c r="D8" s="655" t="s">
        <v>200</v>
      </c>
      <c r="E8" s="656" t="s">
        <v>4070</v>
      </c>
      <c r="F8" s="635"/>
      <c r="G8" s="636" t="s">
        <v>5061</v>
      </c>
      <c r="H8" s="637"/>
      <c r="I8" s="637"/>
      <c r="J8" s="638"/>
      <c r="L8" s="616" t="s">
        <v>195</v>
      </c>
      <c r="Q8" s="654" t="s">
        <v>5300</v>
      </c>
    </row>
    <row r="9" spans="1:24" ht="15" customHeight="1" x14ac:dyDescent="0.2">
      <c r="A9" s="639"/>
      <c r="B9" s="623"/>
      <c r="C9" s="625" t="s">
        <v>299</v>
      </c>
      <c r="D9" s="657" t="s">
        <v>5065</v>
      </c>
      <c r="E9" s="657" t="s">
        <v>5066</v>
      </c>
      <c r="F9" s="626" t="s">
        <v>195</v>
      </c>
      <c r="G9" s="624" t="s">
        <v>5015</v>
      </c>
      <c r="H9" s="620" t="s">
        <v>5062</v>
      </c>
      <c r="I9" s="620" t="s">
        <v>299</v>
      </c>
      <c r="J9" s="640" t="s">
        <v>195</v>
      </c>
      <c r="K9" s="616" t="s">
        <v>5045</v>
      </c>
      <c r="M9" s="615" t="s">
        <v>5198</v>
      </c>
      <c r="Q9" s="906" t="s">
        <v>200</v>
      </c>
      <c r="U9" s="906" t="s">
        <v>101</v>
      </c>
    </row>
    <row r="10" spans="1:24" ht="12" x14ac:dyDescent="0.2">
      <c r="A10" s="641" t="s">
        <v>5067</v>
      </c>
      <c r="B10" s="622"/>
      <c r="C10" s="627"/>
      <c r="D10" s="658"/>
      <c r="E10" s="658"/>
      <c r="F10" s="621"/>
      <c r="G10" s="621"/>
      <c r="H10" s="621"/>
      <c r="I10" s="621"/>
      <c r="J10" s="642"/>
      <c r="M10" s="616" t="s">
        <v>5195</v>
      </c>
      <c r="N10" s="616" t="s">
        <v>5196</v>
      </c>
      <c r="O10" s="616" t="s">
        <v>79</v>
      </c>
      <c r="P10" s="616" t="s">
        <v>5197</v>
      </c>
      <c r="Q10" s="654" t="s">
        <v>5195</v>
      </c>
      <c r="R10" s="654" t="s">
        <v>5196</v>
      </c>
      <c r="S10" s="654" t="s">
        <v>79</v>
      </c>
      <c r="T10" s="654" t="s">
        <v>5197</v>
      </c>
      <c r="U10" s="654" t="s">
        <v>5195</v>
      </c>
      <c r="V10" s="654" t="s">
        <v>5196</v>
      </c>
      <c r="W10" s="654" t="s">
        <v>79</v>
      </c>
      <c r="X10" s="654" t="s">
        <v>5197</v>
      </c>
    </row>
    <row r="11" spans="1:24" x14ac:dyDescent="0.2">
      <c r="A11" s="643" t="s">
        <v>5068</v>
      </c>
      <c r="B11" s="749" t="s">
        <v>5185</v>
      </c>
      <c r="C11" s="628" t="s">
        <v>219</v>
      </c>
      <c r="D11" s="708">
        <f>'Output all sources'!D163</f>
        <v>1391.5</v>
      </c>
      <c r="E11" s="708">
        <f>'Output all sources'!E163</f>
        <v>24122</v>
      </c>
      <c r="F11" s="629"/>
      <c r="G11" s="628" t="s">
        <v>5127</v>
      </c>
      <c r="H11" s="618">
        <v>1018</v>
      </c>
      <c r="I11" s="618" t="s">
        <v>5183</v>
      </c>
      <c r="J11" s="644"/>
      <c r="K11" s="714">
        <f>(D11/100+E11/1000)/2</f>
        <v>19.0185</v>
      </c>
      <c r="O11" s="731">
        <f>'sea basin split UK-ES-FR'!T42</f>
        <v>0.76699029126213591</v>
      </c>
      <c r="P11" s="731">
        <f>'sea basin split UK-ES-FR'!U42</f>
        <v>0.23300970873786409</v>
      </c>
      <c r="S11" s="654">
        <f>O11*$D11</f>
        <v>1067.2669902912621</v>
      </c>
      <c r="T11" s="654">
        <f>P11*$D11</f>
        <v>324.23300970873788</v>
      </c>
      <c r="W11" s="654">
        <f>O11*$E11</f>
        <v>18501.339805825242</v>
      </c>
      <c r="X11" s="654">
        <f>P11*$E11</f>
        <v>5620.6601941747576</v>
      </c>
    </row>
    <row r="12" spans="1:24" x14ac:dyDescent="0.2">
      <c r="A12" s="643"/>
      <c r="B12" s="750"/>
      <c r="C12" s="630" t="s">
        <v>4205</v>
      </c>
      <c r="D12" s="660">
        <f>'Output all sources'!H163</f>
        <v>936.78800000000001</v>
      </c>
      <c r="E12" s="660">
        <f>'Output all sources'!I163</f>
        <v>23238</v>
      </c>
      <c r="F12" s="631" t="s">
        <v>5112</v>
      </c>
      <c r="G12" s="630" t="s">
        <v>5189</v>
      </c>
      <c r="H12" s="619">
        <v>1014</v>
      </c>
      <c r="I12" s="619"/>
      <c r="J12" s="645"/>
    </row>
    <row r="13" spans="1:24" x14ac:dyDescent="0.2">
      <c r="A13" s="646"/>
      <c r="B13" s="751"/>
      <c r="C13" s="630" t="s">
        <v>5063</v>
      </c>
      <c r="D13" s="660">
        <f>'Output all sources'!K163</f>
        <v>844</v>
      </c>
      <c r="E13" s="710">
        <v>39000</v>
      </c>
      <c r="F13" s="631" t="s">
        <v>5174</v>
      </c>
      <c r="G13" s="630"/>
      <c r="H13" s="619"/>
      <c r="I13" s="619"/>
      <c r="J13" s="645"/>
    </row>
    <row r="14" spans="1:24" x14ac:dyDescent="0.2">
      <c r="A14" s="647" t="s">
        <v>5069</v>
      </c>
      <c r="B14" s="749" t="s">
        <v>90</v>
      </c>
      <c r="C14" s="630" t="s">
        <v>219</v>
      </c>
      <c r="D14" s="709">
        <f>'Output all sources'!D164</f>
        <v>944.5</v>
      </c>
      <c r="E14" s="709">
        <f>'Output all sources'!E164</f>
        <v>19813</v>
      </c>
      <c r="F14" s="631"/>
      <c r="G14" s="628" t="s">
        <v>5127</v>
      </c>
      <c r="H14" s="618">
        <v>135</v>
      </c>
      <c r="I14" s="618" t="s">
        <v>5183</v>
      </c>
      <c r="J14" s="645"/>
      <c r="K14" s="714">
        <f>(D14/100+E14/1000)/2</f>
        <v>14.629</v>
      </c>
      <c r="O14" s="731">
        <f>'sea basin split UK-ES-FR'!T43</f>
        <v>0.43394199785177229</v>
      </c>
      <c r="P14" s="731">
        <f>'sea basin split UK-ES-FR'!U43</f>
        <v>0.56605800214822755</v>
      </c>
      <c r="S14" s="654">
        <f>O14*$D14</f>
        <v>409.85821697099891</v>
      </c>
      <c r="T14" s="654">
        <f>P14*$D14</f>
        <v>534.64178302900086</v>
      </c>
      <c r="W14" s="654">
        <f>O14*$E14</f>
        <v>8597.6928034371649</v>
      </c>
      <c r="X14" s="654">
        <f>P14*$E14</f>
        <v>11215.307196562833</v>
      </c>
    </row>
    <row r="15" spans="1:24" x14ac:dyDescent="0.2">
      <c r="A15" s="643"/>
      <c r="B15" s="750"/>
      <c r="C15" s="630" t="s">
        <v>4205</v>
      </c>
      <c r="D15" s="660">
        <f>'Output all sources'!H164</f>
        <v>944.5</v>
      </c>
      <c r="E15" s="660">
        <f>'Output all sources'!I164</f>
        <v>19813</v>
      </c>
      <c r="F15" s="631" t="s">
        <v>5112</v>
      </c>
      <c r="G15" s="630" t="s">
        <v>5189</v>
      </c>
      <c r="H15" s="619">
        <v>134</v>
      </c>
      <c r="I15" s="619"/>
      <c r="J15" s="645"/>
    </row>
    <row r="16" spans="1:24" x14ac:dyDescent="0.2">
      <c r="A16" s="646"/>
      <c r="B16" s="751"/>
      <c r="C16" s="630" t="s">
        <v>5063</v>
      </c>
      <c r="D16" s="660" t="s">
        <v>87</v>
      </c>
      <c r="E16" s="660" t="s">
        <v>87</v>
      </c>
      <c r="F16" s="631"/>
      <c r="G16" s="630"/>
      <c r="H16" s="619"/>
      <c r="I16" s="619"/>
      <c r="J16" s="645"/>
    </row>
    <row r="17" spans="1:24" ht="12" x14ac:dyDescent="0.2">
      <c r="A17" s="641" t="s">
        <v>105</v>
      </c>
      <c r="B17" s="622"/>
      <c r="C17" s="627"/>
      <c r="D17" s="658"/>
      <c r="E17" s="658"/>
      <c r="F17" s="621"/>
      <c r="G17" s="621"/>
      <c r="H17" s="621"/>
      <c r="I17" s="621"/>
      <c r="J17" s="642"/>
    </row>
    <row r="18" spans="1:24" x14ac:dyDescent="0.2">
      <c r="A18" s="643" t="s">
        <v>5060</v>
      </c>
      <c r="B18" s="749" t="s">
        <v>106</v>
      </c>
      <c r="C18" s="628" t="s">
        <v>219</v>
      </c>
      <c r="D18" s="708">
        <f>'Output all sources'!D166</f>
        <v>621.13551891067141</v>
      </c>
      <c r="E18" s="708">
        <f>'Output all sources'!E166</f>
        <v>8863.5910738857037</v>
      </c>
      <c r="F18" s="629" t="s">
        <v>5175</v>
      </c>
      <c r="G18" s="628" t="s">
        <v>5127</v>
      </c>
      <c r="H18" s="618">
        <v>1093</v>
      </c>
      <c r="I18" s="618" t="s">
        <v>5183</v>
      </c>
      <c r="J18" s="644"/>
      <c r="K18" s="714">
        <f>(D18/100+E18/1000)/2</f>
        <v>7.5374731314962098</v>
      </c>
      <c r="O18" s="731">
        <f>'sea basin split UK-ES-FR'!T45</f>
        <v>0.28282828282828287</v>
      </c>
      <c r="P18" s="731">
        <f>'sea basin split UK-ES-FR'!U45</f>
        <v>0.71717171717171713</v>
      </c>
      <c r="S18" s="654">
        <f>O18*$D18</f>
        <v>175.67469221715962</v>
      </c>
      <c r="T18" s="654">
        <f>P18*$D18</f>
        <v>445.46082669351176</v>
      </c>
      <c r="W18" s="654">
        <f>O18*$E18</f>
        <v>2506.8742431191895</v>
      </c>
      <c r="X18" s="654">
        <f>P18*$E18</f>
        <v>6356.7168307665142</v>
      </c>
    </row>
    <row r="19" spans="1:24" x14ac:dyDescent="0.2">
      <c r="A19" s="643"/>
      <c r="B19" s="750"/>
      <c r="C19" s="630" t="s">
        <v>4205</v>
      </c>
      <c r="D19" s="660">
        <f>'Output all sources'!H166</f>
        <v>621.90917843612283</v>
      </c>
      <c r="E19" s="660">
        <f>'Output all sources'!I166</f>
        <v>8856.5611693387746</v>
      </c>
      <c r="F19" s="631" t="s">
        <v>5112</v>
      </c>
      <c r="G19" s="630" t="s">
        <v>5189</v>
      </c>
      <c r="H19" s="619">
        <v>1086</v>
      </c>
      <c r="I19" s="619"/>
      <c r="J19" s="645"/>
    </row>
    <row r="20" spans="1:24" x14ac:dyDescent="0.2">
      <c r="A20" s="646"/>
      <c r="B20" s="751"/>
      <c r="C20" s="630" t="s">
        <v>5063</v>
      </c>
      <c r="D20" s="660">
        <f>'Output all sources'!K166</f>
        <v>1129</v>
      </c>
      <c r="E20" s="660">
        <f>'Output all sources'!L166</f>
        <v>13000</v>
      </c>
      <c r="F20" s="631" t="s">
        <v>5174</v>
      </c>
      <c r="G20" s="630"/>
      <c r="H20" s="619"/>
      <c r="I20" s="619"/>
      <c r="J20" s="645"/>
      <c r="L20" s="616" t="s">
        <v>5097</v>
      </c>
    </row>
    <row r="21" spans="1:24" x14ac:dyDescent="0.2">
      <c r="A21" s="643" t="s">
        <v>5064</v>
      </c>
      <c r="B21" s="749" t="s">
        <v>5102</v>
      </c>
      <c r="C21" s="628" t="s">
        <v>219</v>
      </c>
      <c r="D21" s="708">
        <f>'Output all sources'!D167</f>
        <v>649.08026618272606</v>
      </c>
      <c r="E21" s="708">
        <f>'Output all sources'!E167</f>
        <v>9262.36204244498</v>
      </c>
      <c r="F21" s="629" t="s">
        <v>5113</v>
      </c>
      <c r="G21" s="628" t="s">
        <v>5127</v>
      </c>
      <c r="H21" s="618">
        <v>1142</v>
      </c>
      <c r="I21" s="618" t="s">
        <v>5183</v>
      </c>
      <c r="J21" s="644"/>
      <c r="K21" s="714">
        <f>(D21/100+E21/1000)/2</f>
        <v>7.8765823521361202</v>
      </c>
      <c r="O21" s="731">
        <f>'sea basin split UK-ES-FR'!T46</f>
        <v>0.28282828282828287</v>
      </c>
      <c r="P21" s="731">
        <f>'sea basin split UK-ES-FR'!U46</f>
        <v>0.71717171717171713</v>
      </c>
      <c r="S21" s="654">
        <f>O21*$D21</f>
        <v>183.57825710218518</v>
      </c>
      <c r="T21" s="654">
        <f>P21*$D21</f>
        <v>465.50200908054086</v>
      </c>
      <c r="W21" s="654">
        <f>O21*$E21</f>
        <v>2619.6579513985807</v>
      </c>
      <c r="X21" s="654">
        <f>P21*$E21</f>
        <v>6642.7040910463993</v>
      </c>
    </row>
    <row r="22" spans="1:24" x14ac:dyDescent="0.2">
      <c r="A22" s="643"/>
      <c r="B22" s="750"/>
      <c r="C22" s="630" t="s">
        <v>4205</v>
      </c>
      <c r="D22" s="710">
        <f>'Output all sources'!H167</f>
        <v>649.88873247619381</v>
      </c>
      <c r="E22" s="710">
        <f>'Output all sources'!I167</f>
        <v>9255.0158640738518</v>
      </c>
      <c r="F22" s="631" t="s">
        <v>5112</v>
      </c>
      <c r="G22" s="630" t="s">
        <v>5189</v>
      </c>
      <c r="H22" s="619">
        <v>1135</v>
      </c>
      <c r="I22" s="619"/>
      <c r="J22" s="645"/>
    </row>
    <row r="23" spans="1:24" x14ac:dyDescent="0.2">
      <c r="A23" s="646"/>
      <c r="B23" s="751"/>
      <c r="C23" s="630" t="s">
        <v>5063</v>
      </c>
      <c r="D23" s="710" t="str">
        <f>'Output all sources'!K167</f>
        <v>incl. in 1.1</v>
      </c>
      <c r="E23" s="710" t="str">
        <f>'Output all sources'!L167</f>
        <v>incl. in 1.1</v>
      </c>
      <c r="F23" s="631"/>
      <c r="G23" s="630"/>
      <c r="H23" s="619"/>
      <c r="I23" s="619"/>
      <c r="J23" s="645"/>
    </row>
    <row r="24" spans="1:24" x14ac:dyDescent="0.2">
      <c r="A24" s="643" t="s">
        <v>5070</v>
      </c>
      <c r="B24" s="749" t="s">
        <v>108</v>
      </c>
      <c r="C24" s="628" t="s">
        <v>219</v>
      </c>
      <c r="D24" s="708">
        <f>'Output all sources'!D168</f>
        <v>352.99572428631785</v>
      </c>
      <c r="E24" s="708">
        <f>'Output all sources'!E168</f>
        <v>5581.8897867269152</v>
      </c>
      <c r="F24" s="629" t="s">
        <v>5113</v>
      </c>
      <c r="G24" s="628" t="s">
        <v>5127</v>
      </c>
      <c r="H24" s="618">
        <v>622</v>
      </c>
      <c r="I24" s="618" t="s">
        <v>5183</v>
      </c>
      <c r="J24" s="644"/>
      <c r="K24" s="714">
        <f>(D24/100+E24/1000)/2</f>
        <v>4.5559235147950465</v>
      </c>
      <c r="O24" s="731">
        <f>'sea basin split UK-ES-FR'!T47</f>
        <v>0.27</v>
      </c>
      <c r="P24" s="731">
        <f>'sea basin split UK-ES-FR'!U47</f>
        <v>0.73</v>
      </c>
      <c r="S24" s="654">
        <f>O24*$D24</f>
        <v>95.30884555730583</v>
      </c>
      <c r="T24" s="654">
        <f>P24*$D24</f>
        <v>257.68687872901205</v>
      </c>
      <c r="W24" s="654">
        <f>O24*$E24</f>
        <v>1507.1102424162673</v>
      </c>
      <c r="X24" s="654">
        <f>P24*$E24</f>
        <v>4074.7795443106479</v>
      </c>
    </row>
    <row r="25" spans="1:24" x14ac:dyDescent="0.2">
      <c r="A25" s="643"/>
      <c r="B25" s="750"/>
      <c r="C25" s="630" t="s">
        <v>4205</v>
      </c>
      <c r="D25" s="660">
        <f>'Output all sources'!H168</f>
        <v>353.43540048615375</v>
      </c>
      <c r="E25" s="660">
        <f>'Output all sources'!I168</f>
        <v>5577.8946420738466</v>
      </c>
      <c r="F25" s="631" t="s">
        <v>5112</v>
      </c>
      <c r="G25" s="630" t="s">
        <v>5189</v>
      </c>
      <c r="H25" s="619">
        <v>617</v>
      </c>
      <c r="I25" s="619"/>
      <c r="J25" s="645"/>
    </row>
    <row r="26" spans="1:24" x14ac:dyDescent="0.2">
      <c r="A26" s="646"/>
      <c r="B26" s="751"/>
      <c r="C26" s="630" t="s">
        <v>5063</v>
      </c>
      <c r="D26" s="660" t="s">
        <v>87</v>
      </c>
      <c r="E26" s="660" t="s">
        <v>87</v>
      </c>
      <c r="F26" s="631"/>
      <c r="G26" s="630"/>
      <c r="H26" s="619"/>
      <c r="I26" s="619"/>
      <c r="J26" s="645"/>
    </row>
    <row r="27" spans="1:24" x14ac:dyDescent="0.2">
      <c r="A27" s="643" t="s">
        <v>5071</v>
      </c>
      <c r="B27" s="749" t="s">
        <v>109</v>
      </c>
      <c r="C27" s="628" t="s">
        <v>219</v>
      </c>
      <c r="D27" s="708">
        <f>'Output all sources'!D169</f>
        <v>4.4713796929905678</v>
      </c>
      <c r="E27" s="708">
        <f>'Output all sources'!E169</f>
        <v>94.000647309043842</v>
      </c>
      <c r="F27" s="629" t="s">
        <v>5113</v>
      </c>
      <c r="G27" s="628" t="s">
        <v>5127</v>
      </c>
      <c r="H27" s="618">
        <v>39</v>
      </c>
      <c r="I27" s="618" t="s">
        <v>5183</v>
      </c>
      <c r="J27" s="644"/>
      <c r="K27" s="714">
        <f>(D27/100+E27/1000)/2</f>
        <v>6.935722211947476E-2</v>
      </c>
      <c r="O27" s="731">
        <f>'sea basin split UK-ES-FR'!T48</f>
        <v>0</v>
      </c>
      <c r="P27" s="731">
        <f>'sea basin split UK-ES-FR'!U48</f>
        <v>1</v>
      </c>
      <c r="S27" s="654">
        <f>O27*$D27</f>
        <v>0</v>
      </c>
      <c r="T27" s="654">
        <f>P27*$D27</f>
        <v>4.4713796929905678</v>
      </c>
      <c r="W27" s="654">
        <f>O27*$E27</f>
        <v>0</v>
      </c>
      <c r="X27" s="654">
        <f>P27*$E27</f>
        <v>94.000647309043842</v>
      </c>
    </row>
    <row r="28" spans="1:24" x14ac:dyDescent="0.2">
      <c r="A28" s="643"/>
      <c r="B28" s="750"/>
      <c r="C28" s="630" t="s">
        <v>4205</v>
      </c>
      <c r="D28" s="660">
        <f>'Output all sources'!H169</f>
        <v>6.4020199225465522</v>
      </c>
      <c r="E28" s="660">
        <f>'Output all sources'!I169</f>
        <v>114.99837036888411</v>
      </c>
      <c r="F28" s="631" t="s">
        <v>5112</v>
      </c>
      <c r="G28" s="630"/>
      <c r="H28" s="619"/>
      <c r="I28" s="619"/>
      <c r="J28" s="645"/>
    </row>
    <row r="29" spans="1:24" x14ac:dyDescent="0.2">
      <c r="A29" s="646"/>
      <c r="B29" s="751"/>
      <c r="C29" s="630" t="s">
        <v>5063</v>
      </c>
      <c r="D29" s="710" t="str">
        <f>'Output all sources'!K169</f>
        <v>incl. in 1.1</v>
      </c>
      <c r="E29" s="710" t="str">
        <f>'Output all sources'!L169</f>
        <v>incl. in 1.1</v>
      </c>
      <c r="F29" s="631"/>
      <c r="G29" s="630"/>
      <c r="H29" s="619"/>
      <c r="I29" s="619"/>
      <c r="J29" s="645"/>
    </row>
    <row r="30" spans="1:24" ht="12" x14ac:dyDescent="0.2">
      <c r="A30" s="641" t="s">
        <v>5072</v>
      </c>
      <c r="B30" s="622"/>
      <c r="C30" s="627"/>
      <c r="D30" s="658"/>
      <c r="E30" s="658"/>
      <c r="F30" s="621"/>
      <c r="G30" s="621"/>
      <c r="H30" s="621"/>
      <c r="I30" s="621"/>
      <c r="J30" s="642"/>
    </row>
    <row r="31" spans="1:24" x14ac:dyDescent="0.2">
      <c r="A31" s="643" t="s">
        <v>5073</v>
      </c>
      <c r="B31" s="749" t="s">
        <v>5186</v>
      </c>
      <c r="C31" s="628" t="s">
        <v>219</v>
      </c>
      <c r="D31" s="708">
        <f>'Output all sources'!D171</f>
        <v>3719.9669377545642</v>
      </c>
      <c r="E31" s="708">
        <f>'Output all sources'!E171</f>
        <v>129230.17544706372</v>
      </c>
      <c r="F31" s="629" t="s">
        <v>5115</v>
      </c>
      <c r="G31" s="628" t="s">
        <v>5127</v>
      </c>
      <c r="H31" s="618">
        <v>6377</v>
      </c>
      <c r="I31" s="618" t="s">
        <v>5183</v>
      </c>
      <c r="J31" s="644"/>
      <c r="K31" s="714">
        <f>(D31/100+E31/1000)/2</f>
        <v>83.214922412304674</v>
      </c>
      <c r="O31" s="731">
        <f>'sea basin split UK-ES-FR'!T50</f>
        <v>0.74193548387096764</v>
      </c>
      <c r="P31" s="731">
        <f>'sea basin split UK-ES-FR'!U50</f>
        <v>0.25806451612903225</v>
      </c>
      <c r="S31" s="654">
        <f>O31*$D31</f>
        <v>2759.9754699469345</v>
      </c>
      <c r="T31" s="654">
        <f>P31*$D31</f>
        <v>959.99146780762942</v>
      </c>
      <c r="W31" s="654">
        <f>O31*$E31</f>
        <v>95880.452751047269</v>
      </c>
      <c r="X31" s="654">
        <f>P31*$E31</f>
        <v>33349.722696016441</v>
      </c>
    </row>
    <row r="32" spans="1:24" x14ac:dyDescent="0.2">
      <c r="A32" s="643"/>
      <c r="B32" s="750"/>
      <c r="C32" s="630" t="s">
        <v>4205</v>
      </c>
      <c r="D32" s="660">
        <f>'Output all sources'!H171</f>
        <v>3819.9432585282689</v>
      </c>
      <c r="E32" s="660">
        <f>'Output all sources'!I171</f>
        <v>131439.9799752273</v>
      </c>
      <c r="F32" s="631" t="s">
        <v>5176</v>
      </c>
      <c r="G32" s="630"/>
      <c r="H32" s="619"/>
      <c r="I32" s="619"/>
      <c r="J32" s="645"/>
    </row>
    <row r="33" spans="1:24" x14ac:dyDescent="0.2">
      <c r="A33" s="646"/>
      <c r="B33" s="751"/>
      <c r="C33" s="630" t="s">
        <v>5063</v>
      </c>
      <c r="D33" s="710">
        <v>901.52</v>
      </c>
      <c r="E33" s="660">
        <f>'Output all sources'!L171</f>
        <v>33210</v>
      </c>
      <c r="F33" s="631" t="s">
        <v>5177</v>
      </c>
      <c r="G33" s="630"/>
      <c r="H33" s="619"/>
      <c r="I33" s="619"/>
      <c r="J33" s="645"/>
      <c r="L33" s="616" t="s">
        <v>5098</v>
      </c>
    </row>
    <row r="34" spans="1:24" x14ac:dyDescent="0.2">
      <c r="A34" s="643" t="s">
        <v>5074</v>
      </c>
      <c r="B34" s="749" t="s">
        <v>5187</v>
      </c>
      <c r="C34" s="628" t="s">
        <v>219</v>
      </c>
      <c r="D34" s="708">
        <f>'Output all sources'!D172</f>
        <v>11.533062245435573</v>
      </c>
      <c r="E34" s="708">
        <f>'Output all sources'!E172</f>
        <v>453.8245529362809</v>
      </c>
      <c r="F34" s="629" t="s">
        <v>5164</v>
      </c>
      <c r="G34" s="628" t="s">
        <v>5127</v>
      </c>
      <c r="H34" s="618">
        <v>16</v>
      </c>
      <c r="I34" s="618" t="s">
        <v>5183</v>
      </c>
      <c r="J34" s="644"/>
      <c r="K34" s="714">
        <f>(D34/100+E34/1000)/2</f>
        <v>0.28457758769531832</v>
      </c>
      <c r="O34" s="731">
        <f>'sea basin split UK-ES-FR'!T51</f>
        <v>0.74193548387096764</v>
      </c>
      <c r="P34" s="731">
        <f>'sea basin split UK-ES-FR'!U51</f>
        <v>0.25806451612903225</v>
      </c>
      <c r="S34" s="654">
        <f>O34*$D34</f>
        <v>8.556788117581231</v>
      </c>
      <c r="T34" s="654">
        <f>P34*$D34</f>
        <v>2.9762741278543414</v>
      </c>
      <c r="W34" s="654">
        <f>O34*$E34</f>
        <v>336.70853927530516</v>
      </c>
      <c r="X34" s="654">
        <f>P34*$E34</f>
        <v>117.11601366097571</v>
      </c>
    </row>
    <row r="35" spans="1:24" x14ac:dyDescent="0.2">
      <c r="A35" s="643"/>
      <c r="B35" s="750"/>
      <c r="C35" s="630" t="s">
        <v>4205</v>
      </c>
      <c r="D35" s="660">
        <f>'Output all sources'!H172</f>
        <v>0.62474147173125383</v>
      </c>
      <c r="E35" s="660">
        <f>'Output all sources'!I172</f>
        <v>24.020024772700683</v>
      </c>
      <c r="F35" s="631" t="s">
        <v>5178</v>
      </c>
      <c r="G35" s="630"/>
      <c r="H35" s="619"/>
      <c r="I35" s="619"/>
      <c r="J35" s="645"/>
    </row>
    <row r="36" spans="1:24" x14ac:dyDescent="0.2">
      <c r="A36" s="646"/>
      <c r="B36" s="751"/>
      <c r="C36" s="630" t="s">
        <v>5063</v>
      </c>
      <c r="D36" s="660">
        <f>'Output all sources'!K172</f>
        <v>1693</v>
      </c>
      <c r="E36" s="660">
        <f>'Output all sources'!L172</f>
        <v>45000</v>
      </c>
      <c r="F36" s="631" t="s">
        <v>5179</v>
      </c>
      <c r="G36" s="630"/>
      <c r="H36" s="619"/>
      <c r="I36" s="619"/>
      <c r="J36" s="645"/>
      <c r="L36" s="616" t="s">
        <v>5099</v>
      </c>
    </row>
    <row r="37" spans="1:24" x14ac:dyDescent="0.2">
      <c r="A37" s="643" t="s">
        <v>5075</v>
      </c>
      <c r="B37" s="749" t="s">
        <v>5109</v>
      </c>
      <c r="C37" s="628" t="s">
        <v>219</v>
      </c>
      <c r="D37" s="708">
        <f>'Output all sources'!D173</f>
        <v>130</v>
      </c>
      <c r="E37" s="708">
        <f>'Output all sources'!E173</f>
        <v>22882</v>
      </c>
      <c r="F37" s="629" t="s">
        <v>3845</v>
      </c>
      <c r="G37" s="628" t="s">
        <v>5127</v>
      </c>
      <c r="H37" s="618">
        <v>4985</v>
      </c>
      <c r="I37" s="618" t="s">
        <v>5183</v>
      </c>
      <c r="J37" s="644"/>
      <c r="K37" s="714">
        <f>(D37/100+E37/1000)/2</f>
        <v>12.091000000000001</v>
      </c>
      <c r="O37" s="731">
        <f>'sea basin split UK-ES-FR'!T52</f>
        <v>0.88888888888888884</v>
      </c>
      <c r="P37" s="731">
        <f>'sea basin split UK-ES-FR'!U52</f>
        <v>0.1111111111111111</v>
      </c>
      <c r="S37" s="654">
        <f>O37*$D37</f>
        <v>115.55555555555554</v>
      </c>
      <c r="T37" s="654">
        <f>P37*$D37</f>
        <v>14.444444444444443</v>
      </c>
      <c r="W37" s="654">
        <f>O37*$E37</f>
        <v>20339.555555555555</v>
      </c>
      <c r="X37" s="654">
        <f>P37*$E37</f>
        <v>2542.4444444444443</v>
      </c>
    </row>
    <row r="38" spans="1:24" x14ac:dyDescent="0.2">
      <c r="A38" s="643"/>
      <c r="B38" s="750"/>
      <c r="C38" s="630" t="s">
        <v>4205</v>
      </c>
      <c r="D38" s="660">
        <f>'Output all sources'!H173</f>
        <v>130</v>
      </c>
      <c r="E38" s="660">
        <f>'Output all sources'!I173</f>
        <v>22882</v>
      </c>
      <c r="F38" s="631" t="s">
        <v>3845</v>
      </c>
      <c r="G38" s="630"/>
      <c r="H38" s="619"/>
      <c r="I38" s="619"/>
      <c r="J38" s="645"/>
    </row>
    <row r="39" spans="1:24" x14ac:dyDescent="0.2">
      <c r="A39" s="646"/>
      <c r="B39" s="751"/>
      <c r="C39" s="630" t="s">
        <v>5063</v>
      </c>
      <c r="D39" s="660">
        <f>'Output all sources'!K173</f>
        <v>137.2379</v>
      </c>
      <c r="E39" s="660">
        <f>'Output all sources'!L173</f>
        <v>27072</v>
      </c>
      <c r="F39" s="631" t="s">
        <v>4869</v>
      </c>
      <c r="G39" s="630"/>
      <c r="H39" s="619"/>
      <c r="I39" s="619"/>
      <c r="J39" s="645"/>
    </row>
    <row r="40" spans="1:24" x14ac:dyDescent="0.2">
      <c r="A40" s="643" t="s">
        <v>5076</v>
      </c>
      <c r="B40" s="749" t="s">
        <v>114</v>
      </c>
      <c r="C40" s="628" t="s">
        <v>219</v>
      </c>
      <c r="D40" s="708" t="str">
        <f>'Output all sources'!D174</f>
        <v>n/a</v>
      </c>
      <c r="E40" s="708" t="str">
        <f>'Output all sources'!E174</f>
        <v>n/a</v>
      </c>
      <c r="F40" s="629"/>
      <c r="G40" s="628"/>
      <c r="H40" s="618"/>
      <c r="I40" s="618"/>
      <c r="J40" s="644"/>
    </row>
    <row r="41" spans="1:24" x14ac:dyDescent="0.2">
      <c r="A41" s="643"/>
      <c r="B41" s="750"/>
      <c r="C41" s="630" t="s">
        <v>4205</v>
      </c>
      <c r="D41" s="660" t="str">
        <f>'Output all sources'!H174</f>
        <v>n/a</v>
      </c>
      <c r="E41" s="660" t="str">
        <f>'Output all sources'!I174</f>
        <v>n/a</v>
      </c>
      <c r="F41" s="631"/>
      <c r="G41" s="630"/>
      <c r="H41" s="619"/>
      <c r="I41" s="619"/>
      <c r="J41" s="645"/>
    </row>
    <row r="42" spans="1:24" x14ac:dyDescent="0.2">
      <c r="A42" s="646"/>
      <c r="B42" s="751"/>
      <c r="C42" s="630" t="s">
        <v>5063</v>
      </c>
      <c r="D42" s="660" t="s">
        <v>87</v>
      </c>
      <c r="E42" s="660" t="s">
        <v>87</v>
      </c>
      <c r="F42" s="631"/>
      <c r="G42" s="630"/>
      <c r="H42" s="619"/>
      <c r="I42" s="619"/>
      <c r="J42" s="645"/>
    </row>
    <row r="43" spans="1:24" x14ac:dyDescent="0.2">
      <c r="A43" s="643" t="s">
        <v>5077</v>
      </c>
      <c r="B43" s="749" t="s">
        <v>115</v>
      </c>
      <c r="C43" s="628" t="s">
        <v>219</v>
      </c>
      <c r="D43" s="708">
        <f>'Output all sources'!D175</f>
        <v>4573.4246912777926</v>
      </c>
      <c r="E43" s="708">
        <f>'Output all sources'!E175</f>
        <v>406946.30983640812</v>
      </c>
      <c r="F43" s="629"/>
      <c r="G43" s="628"/>
      <c r="H43" s="618"/>
      <c r="I43" s="618"/>
      <c r="J43" s="644"/>
      <c r="K43" s="714">
        <f>(D43/100+E43/1000)/2</f>
        <v>226.34027837459303</v>
      </c>
      <c r="O43" s="731">
        <f>'sea basin split UK-ES-FR'!T54</f>
        <v>0</v>
      </c>
      <c r="P43" s="731">
        <f>'sea basin split UK-ES-FR'!U54</f>
        <v>1</v>
      </c>
      <c r="S43" s="654">
        <f>O43*$D43</f>
        <v>0</v>
      </c>
      <c r="T43" s="654">
        <f>P43*$D43</f>
        <v>4573.4246912777926</v>
      </c>
      <c r="W43" s="654">
        <f>O43*$E43</f>
        <v>0</v>
      </c>
      <c r="X43" s="654">
        <f>P43*$E43</f>
        <v>406946.30983640812</v>
      </c>
    </row>
    <row r="44" spans="1:24" x14ac:dyDescent="0.2">
      <c r="A44" s="643"/>
      <c r="B44" s="750"/>
      <c r="C44" s="630" t="s">
        <v>4205</v>
      </c>
      <c r="D44" s="660">
        <f>'Output all sources'!H175</f>
        <v>25873.101044337996</v>
      </c>
      <c r="E44" s="660">
        <f>'Output all sources'!I175</f>
        <v>272086.6819651738</v>
      </c>
      <c r="F44" s="631" t="s">
        <v>5180</v>
      </c>
      <c r="G44" s="630"/>
      <c r="H44" s="619"/>
      <c r="I44" s="619"/>
      <c r="J44" s="645"/>
    </row>
    <row r="45" spans="1:24" x14ac:dyDescent="0.2">
      <c r="A45" s="646"/>
      <c r="B45" s="751"/>
      <c r="C45" s="630" t="s">
        <v>5063</v>
      </c>
      <c r="D45" s="660" t="s">
        <v>87</v>
      </c>
      <c r="E45" s="660" t="s">
        <v>87</v>
      </c>
      <c r="F45" s="631"/>
      <c r="G45" s="630"/>
      <c r="H45" s="619"/>
      <c r="I45" s="619"/>
      <c r="J45" s="645"/>
    </row>
    <row r="46" spans="1:24" ht="12" x14ac:dyDescent="0.2">
      <c r="A46" s="641" t="s">
        <v>5085</v>
      </c>
      <c r="B46" s="622"/>
      <c r="C46" s="627"/>
      <c r="D46" s="658"/>
      <c r="E46" s="658"/>
      <c r="F46" s="621"/>
      <c r="G46" s="621"/>
      <c r="H46" s="621"/>
      <c r="I46" s="621"/>
      <c r="J46" s="642"/>
    </row>
    <row r="47" spans="1:24" x14ac:dyDescent="0.2">
      <c r="A47" s="643" t="s">
        <v>5078</v>
      </c>
      <c r="B47" s="749" t="s">
        <v>117</v>
      </c>
      <c r="C47" s="628" t="s">
        <v>219</v>
      </c>
      <c r="D47" s="708">
        <f>'Output all sources'!D177</f>
        <v>16</v>
      </c>
      <c r="E47" s="708" t="str">
        <f>'Output all sources'!E177</f>
        <v>n/a</v>
      </c>
      <c r="F47" s="629" t="s">
        <v>4063</v>
      </c>
      <c r="G47" s="628" t="s">
        <v>5127</v>
      </c>
      <c r="H47" s="618">
        <v>113</v>
      </c>
      <c r="I47" s="618" t="s">
        <v>5183</v>
      </c>
      <c r="J47" s="644"/>
      <c r="K47" s="714">
        <f>(D47/100)/2</f>
        <v>0.08</v>
      </c>
      <c r="O47" s="731">
        <f>'sea basin split UK-ES-FR'!T56</f>
        <v>0.27</v>
      </c>
      <c r="P47" s="731">
        <f>'sea basin split UK-ES-FR'!U56</f>
        <v>0.73</v>
      </c>
      <c r="S47" s="654">
        <f>O47*$D47</f>
        <v>4.32</v>
      </c>
      <c r="T47" s="654">
        <f>P47*$D47</f>
        <v>11.68</v>
      </c>
      <c r="W47" s="654" t="s">
        <v>87</v>
      </c>
      <c r="X47" s="654" t="s">
        <v>87</v>
      </c>
    </row>
    <row r="48" spans="1:24" x14ac:dyDescent="0.2">
      <c r="A48" s="643"/>
      <c r="B48" s="750"/>
      <c r="C48" s="630" t="s">
        <v>4205</v>
      </c>
      <c r="D48" s="710">
        <f>'Output all sources'!H177</f>
        <v>16.039383561643834</v>
      </c>
      <c r="E48" s="710" t="str">
        <f>'Output all sources'!I177</f>
        <v>n/a</v>
      </c>
      <c r="F48" s="715" t="s">
        <v>4063</v>
      </c>
      <c r="G48" s="630"/>
      <c r="H48" s="619"/>
      <c r="I48" s="619"/>
      <c r="J48" s="645"/>
    </row>
    <row r="49" spans="1:10" x14ac:dyDescent="0.2">
      <c r="A49" s="646"/>
      <c r="B49" s="751"/>
      <c r="C49" s="630" t="s">
        <v>5063</v>
      </c>
      <c r="D49" s="660" t="s">
        <v>87</v>
      </c>
      <c r="E49" s="660" t="s">
        <v>87</v>
      </c>
      <c r="F49" s="631"/>
      <c r="G49" s="630"/>
      <c r="H49" s="619"/>
      <c r="I49" s="619"/>
      <c r="J49" s="645"/>
    </row>
    <row r="50" spans="1:10" x14ac:dyDescent="0.2">
      <c r="A50" s="643" t="s">
        <v>5079</v>
      </c>
      <c r="B50" s="749" t="s">
        <v>118</v>
      </c>
      <c r="C50" s="628" t="s">
        <v>219</v>
      </c>
      <c r="D50" s="708" t="str">
        <f>'Output all sources'!D178</f>
        <v>n/a</v>
      </c>
      <c r="E50" s="708" t="str">
        <f>'Output all sources'!E178</f>
        <v>n/a</v>
      </c>
      <c r="F50" s="629"/>
      <c r="G50" s="628"/>
      <c r="H50" s="618"/>
      <c r="I50" s="618"/>
      <c r="J50" s="644"/>
    </row>
    <row r="51" spans="1:10" x14ac:dyDescent="0.2">
      <c r="A51" s="643"/>
      <c r="B51" s="750"/>
      <c r="C51" s="630" t="s">
        <v>4205</v>
      </c>
      <c r="D51" s="660" t="str">
        <f>'Output all sources'!H178</f>
        <v>n/a</v>
      </c>
      <c r="E51" s="660" t="str">
        <f>'Output all sources'!I178</f>
        <v>n/a</v>
      </c>
      <c r="F51" s="631"/>
      <c r="G51" s="630"/>
      <c r="H51" s="619"/>
      <c r="I51" s="619"/>
      <c r="J51" s="645"/>
    </row>
    <row r="52" spans="1:10" x14ac:dyDescent="0.2">
      <c r="A52" s="646"/>
      <c r="B52" s="751"/>
      <c r="C52" s="630" t="s">
        <v>5063</v>
      </c>
      <c r="D52" s="660" t="str">
        <f>'Output all sources'!K178</f>
        <v>n/a</v>
      </c>
      <c r="E52" s="660" t="str">
        <f>'Output all sources'!L178</f>
        <v>n/a</v>
      </c>
      <c r="F52" s="631"/>
      <c r="G52" s="630"/>
      <c r="H52" s="619"/>
      <c r="I52" s="619"/>
      <c r="J52" s="645"/>
    </row>
    <row r="53" spans="1:10" x14ac:dyDescent="0.2">
      <c r="A53" s="643" t="s">
        <v>5080</v>
      </c>
      <c r="B53" s="749" t="s">
        <v>119</v>
      </c>
      <c r="C53" s="628" t="s">
        <v>219</v>
      </c>
      <c r="D53" s="708" t="str">
        <f>'Output all sources'!D179</f>
        <v>n/a</v>
      </c>
      <c r="E53" s="708" t="str">
        <f>'Output all sources'!E179</f>
        <v>n/a</v>
      </c>
      <c r="F53" s="629"/>
      <c r="G53" s="628"/>
      <c r="H53" s="618"/>
      <c r="I53" s="618"/>
      <c r="J53" s="644"/>
    </row>
    <row r="54" spans="1:10" x14ac:dyDescent="0.2">
      <c r="A54" s="643"/>
      <c r="B54" s="750"/>
      <c r="C54" s="630" t="s">
        <v>4205</v>
      </c>
      <c r="D54" s="660" t="str">
        <f>'Output all sources'!H179</f>
        <v>n/a</v>
      </c>
      <c r="E54" s="660" t="str">
        <f>'Output all sources'!I179</f>
        <v>n/a</v>
      </c>
      <c r="F54" s="631"/>
      <c r="G54" s="630"/>
      <c r="H54" s="619"/>
      <c r="I54" s="619"/>
      <c r="J54" s="645"/>
    </row>
    <row r="55" spans="1:10" x14ac:dyDescent="0.2">
      <c r="A55" s="646"/>
      <c r="B55" s="751"/>
      <c r="C55" s="630" t="s">
        <v>5063</v>
      </c>
      <c r="D55" s="660" t="str">
        <f>'Output all sources'!K179</f>
        <v>n/a</v>
      </c>
      <c r="E55" s="660" t="str">
        <f>'Output all sources'!L179</f>
        <v>n/a</v>
      </c>
      <c r="F55" s="631"/>
      <c r="G55" s="630"/>
      <c r="H55" s="619"/>
      <c r="I55" s="619"/>
      <c r="J55" s="645"/>
    </row>
    <row r="56" spans="1:10" x14ac:dyDescent="0.2">
      <c r="A56" s="643" t="s">
        <v>5081</v>
      </c>
      <c r="B56" s="749" t="s">
        <v>120</v>
      </c>
      <c r="C56" s="628" t="s">
        <v>219</v>
      </c>
      <c r="D56" s="659" t="str">
        <f>'Output all sources'!D180</f>
        <v>n/a</v>
      </c>
      <c r="E56" s="659" t="str">
        <f>'Output all sources'!E180</f>
        <v>n/a</v>
      </c>
      <c r="F56" s="629"/>
      <c r="G56" s="628"/>
      <c r="H56" s="618"/>
      <c r="I56" s="618"/>
      <c r="J56" s="644"/>
    </row>
    <row r="57" spans="1:10" x14ac:dyDescent="0.2">
      <c r="A57" s="643"/>
      <c r="B57" s="750"/>
      <c r="C57" s="630" t="s">
        <v>4205</v>
      </c>
      <c r="D57" s="660" t="str">
        <f>'Output all sources'!H180</f>
        <v>n/a</v>
      </c>
      <c r="E57" s="660" t="str">
        <f>'Output all sources'!I180</f>
        <v>n/a</v>
      </c>
      <c r="F57" s="631"/>
      <c r="G57" s="630"/>
      <c r="H57" s="619"/>
      <c r="I57" s="619"/>
      <c r="J57" s="645"/>
    </row>
    <row r="58" spans="1:10" x14ac:dyDescent="0.2">
      <c r="A58" s="646"/>
      <c r="B58" s="751"/>
      <c r="C58" s="630" t="s">
        <v>5063</v>
      </c>
      <c r="D58" s="660" t="str">
        <f>'Output all sources'!K180</f>
        <v>n/a</v>
      </c>
      <c r="E58" s="660" t="str">
        <f>'Output all sources'!L180</f>
        <v>n/a</v>
      </c>
      <c r="F58" s="631"/>
      <c r="G58" s="630"/>
      <c r="H58" s="619"/>
      <c r="I58" s="619"/>
      <c r="J58" s="645"/>
    </row>
    <row r="59" spans="1:10" x14ac:dyDescent="0.2">
      <c r="A59" s="643" t="s">
        <v>5082</v>
      </c>
      <c r="B59" s="749" t="s">
        <v>5194</v>
      </c>
      <c r="C59" s="628" t="s">
        <v>219</v>
      </c>
      <c r="D59" s="708">
        <v>0</v>
      </c>
      <c r="E59" s="708">
        <v>0</v>
      </c>
      <c r="F59" s="629" t="s">
        <v>4071</v>
      </c>
      <c r="G59" s="628" t="s">
        <v>5127</v>
      </c>
      <c r="H59" s="618">
        <v>1152</v>
      </c>
      <c r="I59" s="618" t="s">
        <v>5183</v>
      </c>
      <c r="J59" s="644"/>
    </row>
    <row r="60" spans="1:10" x14ac:dyDescent="0.2">
      <c r="A60" s="643"/>
      <c r="B60" s="750"/>
      <c r="C60" s="630" t="s">
        <v>4205</v>
      </c>
      <c r="D60" s="660" t="s">
        <v>87</v>
      </c>
      <c r="E60" s="660" t="s">
        <v>87</v>
      </c>
      <c r="F60" s="631"/>
      <c r="G60" s="630"/>
      <c r="H60" s="619"/>
      <c r="I60" s="619"/>
      <c r="J60" s="645"/>
    </row>
    <row r="61" spans="1:10" x14ac:dyDescent="0.2">
      <c r="A61" s="646"/>
      <c r="B61" s="751"/>
      <c r="C61" s="630" t="s">
        <v>5063</v>
      </c>
      <c r="D61" s="660" t="str">
        <f>'Output all sources'!K181</f>
        <v>n/a</v>
      </c>
      <c r="E61" s="660" t="str">
        <f>'Output all sources'!L181</f>
        <v>n/a</v>
      </c>
      <c r="F61" s="631"/>
      <c r="G61" s="630"/>
      <c r="H61" s="619"/>
      <c r="I61" s="619"/>
      <c r="J61" s="645"/>
    </row>
    <row r="62" spans="1:10" x14ac:dyDescent="0.2">
      <c r="A62" s="643" t="s">
        <v>5083</v>
      </c>
      <c r="B62" s="749" t="s">
        <v>122</v>
      </c>
      <c r="C62" s="628" t="s">
        <v>219</v>
      </c>
      <c r="D62" s="708" t="str">
        <f>'Output all sources'!D182</f>
        <v>n/a</v>
      </c>
      <c r="E62" s="708" t="str">
        <f>'Output all sources'!E182</f>
        <v>n/a</v>
      </c>
      <c r="F62" s="629"/>
      <c r="G62" s="628"/>
      <c r="H62" s="618"/>
      <c r="I62" s="618"/>
      <c r="J62" s="644"/>
    </row>
    <row r="63" spans="1:10" x14ac:dyDescent="0.2">
      <c r="A63" s="643"/>
      <c r="B63" s="750"/>
      <c r="C63" s="630" t="s">
        <v>4205</v>
      </c>
      <c r="D63" s="660" t="str">
        <f>'Output all sources'!H182</f>
        <v>n/a</v>
      </c>
      <c r="E63" s="660" t="str">
        <f>'Output all sources'!I182</f>
        <v>n/a</v>
      </c>
      <c r="F63" s="631"/>
      <c r="G63" s="630"/>
      <c r="H63" s="619"/>
      <c r="I63" s="619"/>
      <c r="J63" s="645"/>
    </row>
    <row r="64" spans="1:10" x14ac:dyDescent="0.2">
      <c r="A64" s="646"/>
      <c r="B64" s="751"/>
      <c r="C64" s="630" t="s">
        <v>5063</v>
      </c>
      <c r="D64" s="660" t="str">
        <f>'Output all sources'!K182</f>
        <v>n/a</v>
      </c>
      <c r="E64" s="660" t="str">
        <f>'Output all sources'!L182</f>
        <v>n/a</v>
      </c>
      <c r="F64" s="631"/>
      <c r="G64" s="630"/>
      <c r="H64" s="619"/>
      <c r="I64" s="619"/>
      <c r="J64" s="645"/>
    </row>
    <row r="65" spans="1:24" x14ac:dyDescent="0.2">
      <c r="A65" s="643" t="s">
        <v>5084</v>
      </c>
      <c r="B65" s="749" t="s">
        <v>5188</v>
      </c>
      <c r="C65" s="628" t="s">
        <v>219</v>
      </c>
      <c r="D65" s="659" t="str">
        <f>'Output all sources'!D183</f>
        <v>n/a</v>
      </c>
      <c r="E65" s="659" t="str">
        <f>'Output all sources'!E183</f>
        <v>n/a</v>
      </c>
      <c r="F65" s="629"/>
      <c r="G65" s="628"/>
      <c r="H65" s="618"/>
      <c r="I65" s="618"/>
      <c r="J65" s="644"/>
    </row>
    <row r="66" spans="1:24" x14ac:dyDescent="0.2">
      <c r="A66" s="643"/>
      <c r="B66" s="750"/>
      <c r="C66" s="630" t="s">
        <v>4205</v>
      </c>
      <c r="D66" s="660" t="str">
        <f>'Output all sources'!H183</f>
        <v>n/a</v>
      </c>
      <c r="E66" s="660" t="str">
        <f>'Output all sources'!I183</f>
        <v>n/a</v>
      </c>
      <c r="F66" s="631"/>
      <c r="G66" s="630"/>
      <c r="H66" s="619"/>
      <c r="I66" s="619"/>
      <c r="J66" s="645"/>
    </row>
    <row r="67" spans="1:24" x14ac:dyDescent="0.2">
      <c r="A67" s="646"/>
      <c r="B67" s="751"/>
      <c r="C67" s="630" t="s">
        <v>5063</v>
      </c>
      <c r="D67" s="709">
        <f>'Output all sources'!K183</f>
        <v>382</v>
      </c>
      <c r="E67" s="709">
        <f>'Output all sources'!L183</f>
        <v>4186</v>
      </c>
      <c r="F67" s="631" t="s">
        <v>4870</v>
      </c>
      <c r="G67" s="630"/>
      <c r="H67" s="619"/>
      <c r="I67" s="619"/>
      <c r="J67" s="645"/>
      <c r="K67" s="714">
        <f>(D67/100+E67/1000)/2</f>
        <v>4.0030000000000001</v>
      </c>
      <c r="O67" s="731">
        <f>'sea basin split UK-ES-FR'!T62</f>
        <v>0.25510204081632654</v>
      </c>
      <c r="P67" s="731">
        <f>'sea basin split UK-ES-FR'!U62</f>
        <v>0.74489795918367352</v>
      </c>
      <c r="S67" s="654">
        <f>O67*$D67</f>
        <v>97.448979591836732</v>
      </c>
      <c r="T67" s="654">
        <f>P67*$D67</f>
        <v>284.55102040816331</v>
      </c>
      <c r="W67" s="654">
        <f>O67*$E67</f>
        <v>1067.8571428571429</v>
      </c>
      <c r="X67" s="654">
        <f>P67*$E67</f>
        <v>3118.1428571428573</v>
      </c>
    </row>
    <row r="68" spans="1:24" ht="12" x14ac:dyDescent="0.2">
      <c r="A68" s="641" t="s">
        <v>5086</v>
      </c>
      <c r="B68" s="622"/>
      <c r="C68" s="627"/>
      <c r="D68" s="658"/>
      <c r="E68" s="658"/>
      <c r="F68" s="621"/>
      <c r="G68" s="621"/>
      <c r="H68" s="621"/>
      <c r="I68" s="621"/>
      <c r="J68" s="642"/>
    </row>
    <row r="69" spans="1:24" x14ac:dyDescent="0.2">
      <c r="A69" s="643" t="s">
        <v>5087</v>
      </c>
      <c r="B69" s="749" t="s">
        <v>5093</v>
      </c>
      <c r="C69" s="628" t="s">
        <v>219</v>
      </c>
      <c r="D69" s="708">
        <f>'Output all sources'!D185</f>
        <v>6595.9655141636449</v>
      </c>
      <c r="E69" s="708">
        <f>'Output all sources'!E185</f>
        <v>206396.98831904685</v>
      </c>
      <c r="F69" s="629" t="s">
        <v>5181</v>
      </c>
      <c r="G69" s="628" t="s">
        <v>5127</v>
      </c>
      <c r="H69" s="618">
        <v>11737</v>
      </c>
      <c r="I69" s="618" t="s">
        <v>5183</v>
      </c>
      <c r="J69" s="644"/>
      <c r="K69" s="714">
        <f>(D69/100+E69/1000)/2</f>
        <v>136.17832173034165</v>
      </c>
      <c r="O69" s="731">
        <f>'sea basin split UK-ES-FR'!T64</f>
        <v>0.31250000000000006</v>
      </c>
      <c r="P69" s="731">
        <f>'sea basin split UK-ES-FR'!U64</f>
        <v>0.68750000000000011</v>
      </c>
      <c r="S69" s="654">
        <f>O69*$D69</f>
        <v>2061.2392231761396</v>
      </c>
      <c r="T69" s="654">
        <f>P69*$D69</f>
        <v>4534.7262909875062</v>
      </c>
      <c r="W69" s="654">
        <f>O69*$E69</f>
        <v>64499.058849702153</v>
      </c>
      <c r="X69" s="654">
        <f>P69*$E69</f>
        <v>141897.92946934473</v>
      </c>
    </row>
    <row r="70" spans="1:24" x14ac:dyDescent="0.2">
      <c r="A70" s="643"/>
      <c r="B70" s="750"/>
      <c r="C70" s="630" t="s">
        <v>4205</v>
      </c>
      <c r="D70" s="660">
        <f>'Output all sources'!H185</f>
        <v>7102.4824593617923</v>
      </c>
      <c r="E70" s="654">
        <f>'Output all sources'!I185</f>
        <v>252265</v>
      </c>
      <c r="F70" s="631" t="s">
        <v>5112</v>
      </c>
      <c r="G70" s="630"/>
      <c r="H70" s="619"/>
      <c r="I70" s="619"/>
      <c r="J70" s="645"/>
    </row>
    <row r="71" spans="1:24" x14ac:dyDescent="0.2">
      <c r="A71" s="646"/>
      <c r="B71" s="751"/>
      <c r="C71" s="630" t="s">
        <v>5063</v>
      </c>
      <c r="D71" s="660" t="s">
        <v>87</v>
      </c>
      <c r="E71" s="660" t="s">
        <v>87</v>
      </c>
      <c r="F71" s="631"/>
      <c r="G71" s="630"/>
      <c r="H71" s="619"/>
      <c r="I71" s="619"/>
      <c r="J71" s="645"/>
    </row>
    <row r="72" spans="1:24" x14ac:dyDescent="0.2">
      <c r="A72" s="643" t="s">
        <v>5088</v>
      </c>
      <c r="B72" s="749" t="s">
        <v>126</v>
      </c>
      <c r="C72" s="628" t="s">
        <v>219</v>
      </c>
      <c r="D72" s="659" t="str">
        <f>'Output all sources'!D186</f>
        <v>n/a</v>
      </c>
      <c r="E72" s="659" t="str">
        <f>'Output all sources'!E186</f>
        <v>n/a</v>
      </c>
      <c r="F72" s="629"/>
      <c r="G72" s="628" t="s">
        <v>5127</v>
      </c>
      <c r="H72" s="618">
        <v>2359</v>
      </c>
      <c r="I72" s="618" t="s">
        <v>5183</v>
      </c>
      <c r="J72" s="644"/>
    </row>
    <row r="73" spans="1:24" x14ac:dyDescent="0.2">
      <c r="A73" s="643"/>
      <c r="B73" s="750"/>
      <c r="C73" s="630" t="s">
        <v>4205</v>
      </c>
      <c r="D73" s="660" t="str">
        <f>'Output all sources'!H186</f>
        <v>n/a</v>
      </c>
      <c r="E73" s="660" t="str">
        <f>'Output all sources'!I186</f>
        <v>n/a</v>
      </c>
      <c r="F73" s="631"/>
      <c r="G73" s="630"/>
      <c r="H73" s="619"/>
      <c r="I73" s="619"/>
      <c r="J73" s="645"/>
    </row>
    <row r="74" spans="1:24" x14ac:dyDescent="0.2">
      <c r="A74" s="646"/>
      <c r="B74" s="751"/>
      <c r="C74" s="630" t="s">
        <v>5063</v>
      </c>
      <c r="D74" s="709">
        <f>'Output all sources'!K186</f>
        <v>3303</v>
      </c>
      <c r="E74" s="709">
        <f>'Output all sources'!L186</f>
        <v>62107</v>
      </c>
      <c r="F74" s="631" t="s">
        <v>5174</v>
      </c>
      <c r="G74" s="630"/>
      <c r="H74" s="619"/>
      <c r="I74" s="619"/>
      <c r="J74" s="645"/>
      <c r="K74" s="714">
        <f>(D74/100+E74/1000)/2</f>
        <v>47.5685</v>
      </c>
      <c r="O74" s="731">
        <f>'sea basin split UK-ES-FR'!T65</f>
        <v>0.21</v>
      </c>
      <c r="P74" s="731">
        <f>'sea basin split UK-ES-FR'!U65</f>
        <v>0.79</v>
      </c>
      <c r="S74" s="654">
        <f>O74*$D74</f>
        <v>693.63</v>
      </c>
      <c r="T74" s="654">
        <f>P74*$D74</f>
        <v>2609.37</v>
      </c>
      <c r="W74" s="654">
        <f>O74*$E74</f>
        <v>13042.47</v>
      </c>
      <c r="X74" s="654">
        <f>P74*$E74</f>
        <v>49064.53</v>
      </c>
    </row>
    <row r="75" spans="1:24" x14ac:dyDescent="0.2">
      <c r="A75" s="643" t="s">
        <v>5089</v>
      </c>
      <c r="B75" s="749" t="s">
        <v>127</v>
      </c>
      <c r="C75" s="628" t="s">
        <v>219</v>
      </c>
      <c r="D75" s="708">
        <f>'Output all sources'!D187</f>
        <v>232.06711092729415</v>
      </c>
      <c r="E75" s="708">
        <f>'Output all sources'!E187</f>
        <v>3669.656449633359</v>
      </c>
      <c r="F75" s="629" t="s">
        <v>5175</v>
      </c>
      <c r="G75" s="628" t="s">
        <v>5127</v>
      </c>
      <c r="H75" s="618">
        <v>407</v>
      </c>
      <c r="I75" s="618" t="s">
        <v>5183</v>
      </c>
      <c r="J75" s="644"/>
      <c r="K75" s="714">
        <f>(D75/100+E75/1000)/2</f>
        <v>2.9951637794531503</v>
      </c>
      <c r="O75" s="731">
        <f>'sea basin split UK-ES-FR'!T66</f>
        <v>0.43298969072164945</v>
      </c>
      <c r="P75" s="731">
        <f>'sea basin split UK-ES-FR'!U66</f>
        <v>0.5670103092783505</v>
      </c>
      <c r="S75" s="654">
        <f>O75*$D75</f>
        <v>100.48266658707581</v>
      </c>
      <c r="T75" s="654">
        <f>P75*$D75</f>
        <v>131.58444434021834</v>
      </c>
      <c r="W75" s="654">
        <f>O75*$E75</f>
        <v>1588.9234111814542</v>
      </c>
      <c r="X75" s="654">
        <f>P75*$E75</f>
        <v>2080.7330384519046</v>
      </c>
    </row>
    <row r="76" spans="1:24" x14ac:dyDescent="0.2">
      <c r="A76" s="643"/>
      <c r="B76" s="750"/>
      <c r="C76" s="630" t="s">
        <v>4205</v>
      </c>
      <c r="D76" s="660">
        <f>'Output all sources'!H187</f>
        <v>232.35616367898308</v>
      </c>
      <c r="E76" s="660">
        <f>'Output all sources'!I187</f>
        <v>3667.029954144642</v>
      </c>
      <c r="F76" s="631"/>
      <c r="G76" s="630"/>
      <c r="H76" s="619"/>
      <c r="I76" s="619"/>
      <c r="J76" s="645"/>
    </row>
    <row r="77" spans="1:24" x14ac:dyDescent="0.2">
      <c r="A77" s="646"/>
      <c r="B77" s="751"/>
      <c r="C77" s="630" t="s">
        <v>5063</v>
      </c>
      <c r="D77" s="660">
        <f>'Output all sources'!K187</f>
        <v>1120</v>
      </c>
      <c r="E77" s="660">
        <f>'Output all sources'!L187</f>
        <v>24200</v>
      </c>
      <c r="F77" s="631" t="s">
        <v>5182</v>
      </c>
      <c r="G77" s="630"/>
      <c r="H77" s="619"/>
      <c r="I77" s="619"/>
      <c r="J77" s="645"/>
    </row>
    <row r="78" spans="1:24" ht="12" x14ac:dyDescent="0.2">
      <c r="A78" s="641" t="s">
        <v>128</v>
      </c>
      <c r="B78" s="622"/>
      <c r="C78" s="627"/>
      <c r="D78" s="658"/>
      <c r="E78" s="658"/>
      <c r="F78" s="621"/>
      <c r="G78" s="621"/>
      <c r="H78" s="621"/>
      <c r="I78" s="621"/>
      <c r="J78" s="642"/>
    </row>
    <row r="79" spans="1:24" x14ac:dyDescent="0.2">
      <c r="A79" s="643" t="s">
        <v>5107</v>
      </c>
      <c r="B79" s="617" t="s">
        <v>5105</v>
      </c>
      <c r="C79" s="628" t="s">
        <v>219</v>
      </c>
      <c r="D79" s="659" t="str">
        <f>'Output all sources'!D189</f>
        <v>n/a</v>
      </c>
      <c r="E79" s="659" t="str">
        <f>'Output all sources'!E189</f>
        <v>n/a</v>
      </c>
      <c r="F79" s="629"/>
      <c r="G79" s="628"/>
      <c r="H79" s="618"/>
      <c r="I79" s="618"/>
      <c r="J79" s="644"/>
    </row>
    <row r="80" spans="1:24" x14ac:dyDescent="0.2">
      <c r="A80" s="643"/>
      <c r="B80" s="617"/>
      <c r="C80" s="630" t="s">
        <v>4205</v>
      </c>
      <c r="D80" s="660" t="str">
        <f>'Output all sources'!H189</f>
        <v>n/a</v>
      </c>
      <c r="E80" s="660" t="str">
        <f>'Output all sources'!I189</f>
        <v>n/a</v>
      </c>
      <c r="F80" s="631"/>
      <c r="G80" s="630"/>
      <c r="H80" s="619"/>
      <c r="I80" s="619"/>
      <c r="J80" s="645"/>
    </row>
    <row r="81" spans="1:24" x14ac:dyDescent="0.2">
      <c r="A81" s="643"/>
      <c r="B81" s="617"/>
      <c r="C81" s="630" t="s">
        <v>5063</v>
      </c>
      <c r="D81" s="709">
        <f>'Output all sources'!K189</f>
        <v>49.811612840213598</v>
      </c>
      <c r="E81" s="709">
        <f>'Output all sources'!L189</f>
        <v>498.11612840213598</v>
      </c>
      <c r="F81" s="631" t="s">
        <v>5126</v>
      </c>
      <c r="G81" s="630"/>
      <c r="H81" s="619"/>
      <c r="I81" s="619"/>
      <c r="J81" s="645"/>
      <c r="K81" s="714">
        <f>(D81/100+E81/1000)/2</f>
        <v>0.49811612840213598</v>
      </c>
      <c r="O81" s="731">
        <f>'sea basin split UK-ES-FR'!T68</f>
        <v>0.08</v>
      </c>
      <c r="P81" s="731">
        <f>'sea basin split UK-ES-FR'!U68</f>
        <v>0.92</v>
      </c>
      <c r="S81" s="654">
        <f>O81*$D81</f>
        <v>3.9849290272170879</v>
      </c>
      <c r="T81" s="654">
        <f>P81*$D81</f>
        <v>45.826683812996514</v>
      </c>
      <c r="W81" s="654">
        <f>O81*$E81</f>
        <v>39.849290272170883</v>
      </c>
      <c r="X81" s="654">
        <f>P81*$E81</f>
        <v>458.26683812996515</v>
      </c>
    </row>
    <row r="82" spans="1:24" ht="12" x14ac:dyDescent="0.2">
      <c r="A82" s="641" t="s">
        <v>130</v>
      </c>
      <c r="B82" s="622"/>
      <c r="C82" s="627"/>
      <c r="D82" s="658"/>
      <c r="E82" s="658"/>
      <c r="F82" s="621"/>
      <c r="G82" s="621"/>
      <c r="H82" s="621"/>
      <c r="I82" s="621"/>
      <c r="J82" s="642"/>
    </row>
    <row r="83" spans="1:24" x14ac:dyDescent="0.2">
      <c r="A83" s="643" t="s">
        <v>5090</v>
      </c>
      <c r="B83" s="749" t="s">
        <v>5092</v>
      </c>
      <c r="C83" s="628" t="s">
        <v>219</v>
      </c>
      <c r="D83" s="659" t="str">
        <f>'Output all sources'!D191</f>
        <v>n/a</v>
      </c>
      <c r="E83" s="659" t="str">
        <f>'Output all sources'!E191</f>
        <v>n/a</v>
      </c>
      <c r="F83" s="629"/>
      <c r="G83" s="628"/>
      <c r="H83" s="618"/>
      <c r="I83" s="618"/>
      <c r="J83" s="644"/>
    </row>
    <row r="84" spans="1:24" x14ac:dyDescent="0.2">
      <c r="A84" s="643"/>
      <c r="B84" s="750"/>
      <c r="C84" s="630" t="s">
        <v>4205</v>
      </c>
      <c r="D84" s="660" t="str">
        <f>'Output all sources'!H191</f>
        <v>n/a</v>
      </c>
      <c r="E84" s="660" t="str">
        <f>'Output all sources'!I191</f>
        <v>n/a</v>
      </c>
      <c r="F84" s="631"/>
      <c r="G84" s="630"/>
      <c r="H84" s="619"/>
      <c r="I84" s="619"/>
      <c r="J84" s="645"/>
    </row>
    <row r="85" spans="1:24" x14ac:dyDescent="0.2">
      <c r="A85" s="646"/>
      <c r="B85" s="751"/>
      <c r="C85" s="630" t="s">
        <v>5063</v>
      </c>
      <c r="D85" s="660" t="str">
        <f>'Output all sources'!K191</f>
        <v>n/a</v>
      </c>
      <c r="E85" s="660" t="str">
        <f>'Output all sources'!L191</f>
        <v>n/a</v>
      </c>
      <c r="F85" s="631"/>
      <c r="G85" s="630"/>
      <c r="H85" s="619"/>
      <c r="I85" s="619"/>
      <c r="J85" s="645"/>
    </row>
    <row r="86" spans="1:24" x14ac:dyDescent="0.2">
      <c r="A86" s="643" t="s">
        <v>5091</v>
      </c>
      <c r="B86" s="749" t="s">
        <v>5094</v>
      </c>
      <c r="C86" s="628" t="s">
        <v>219</v>
      </c>
      <c r="D86" s="659" t="str">
        <f>'Output all sources'!D192</f>
        <v>n/a</v>
      </c>
      <c r="E86" s="659" t="str">
        <f>'Output all sources'!E192</f>
        <v>n/a</v>
      </c>
      <c r="F86" s="629"/>
      <c r="G86" s="628"/>
      <c r="H86" s="618"/>
      <c r="I86" s="618"/>
      <c r="J86" s="644"/>
    </row>
    <row r="87" spans="1:24" x14ac:dyDescent="0.2">
      <c r="A87" s="643"/>
      <c r="B87" s="750"/>
      <c r="C87" s="630" t="s">
        <v>4205</v>
      </c>
      <c r="D87" s="660" t="str">
        <f>'Output all sources'!H192</f>
        <v>n/a</v>
      </c>
      <c r="E87" s="660" t="str">
        <f>'Output all sources'!I192</f>
        <v>n/a</v>
      </c>
      <c r="F87" s="631"/>
      <c r="G87" s="630"/>
      <c r="H87" s="619"/>
      <c r="I87" s="619"/>
      <c r="J87" s="645"/>
    </row>
    <row r="88" spans="1:24" ht="12" thickBot="1" x14ac:dyDescent="0.25">
      <c r="A88" s="649"/>
      <c r="B88" s="752"/>
      <c r="C88" s="650" t="s">
        <v>5063</v>
      </c>
      <c r="D88" s="713">
        <v>24.2</v>
      </c>
      <c r="E88" s="713" t="s">
        <v>87</v>
      </c>
      <c r="F88" s="652" t="s">
        <v>4795</v>
      </c>
      <c r="G88" s="650" t="s">
        <v>5127</v>
      </c>
      <c r="H88" s="651" t="s">
        <v>5184</v>
      </c>
      <c r="I88" s="651"/>
      <c r="J88" s="653"/>
      <c r="K88" s="714">
        <f>(D88/100)/2</f>
        <v>0.121</v>
      </c>
      <c r="O88" s="731">
        <f>'sea basin split UK-ES-FR'!T71</f>
        <v>0.51314273745941985</v>
      </c>
      <c r="P88" s="731">
        <f>'sea basin split UK-ES-FR'!U71</f>
        <v>0.4868572625405802</v>
      </c>
      <c r="S88" s="654">
        <f>O88*$D88</f>
        <v>12.41805424651796</v>
      </c>
      <c r="T88" s="654">
        <f>P88*$D88</f>
        <v>11.78194575348204</v>
      </c>
      <c r="W88" s="654" t="s">
        <v>87</v>
      </c>
      <c r="X88" s="654" t="s">
        <v>87</v>
      </c>
    </row>
    <row r="91" spans="1:24" ht="12" thickBot="1" x14ac:dyDescent="0.25">
      <c r="A91" s="615" t="s">
        <v>13</v>
      </c>
    </row>
    <row r="92" spans="1:24" x14ac:dyDescent="0.2">
      <c r="A92" s="632" t="s">
        <v>99</v>
      </c>
      <c r="B92" s="633"/>
      <c r="C92" s="634"/>
      <c r="D92" s="655" t="s">
        <v>200</v>
      </c>
      <c r="E92" s="656" t="s">
        <v>4070</v>
      </c>
      <c r="F92" s="635"/>
      <c r="G92" s="636" t="s">
        <v>5061</v>
      </c>
      <c r="H92" s="637"/>
      <c r="I92" s="637"/>
      <c r="J92" s="638"/>
      <c r="K92" s="616" t="s">
        <v>5140</v>
      </c>
    </row>
    <row r="93" spans="1:24" x14ac:dyDescent="0.2">
      <c r="A93" s="639"/>
      <c r="B93" s="623"/>
      <c r="C93" s="625" t="s">
        <v>299</v>
      </c>
      <c r="D93" s="657" t="s">
        <v>5065</v>
      </c>
      <c r="E93" s="657" t="s">
        <v>5066</v>
      </c>
      <c r="F93" s="626" t="s">
        <v>195</v>
      </c>
      <c r="G93" s="624" t="s">
        <v>5015</v>
      </c>
      <c r="H93" s="620" t="s">
        <v>5062</v>
      </c>
      <c r="I93" s="620" t="s">
        <v>299</v>
      </c>
      <c r="J93" s="640" t="s">
        <v>195</v>
      </c>
    </row>
    <row r="94" spans="1:24" ht="12" x14ac:dyDescent="0.2">
      <c r="A94" s="641" t="s">
        <v>5067</v>
      </c>
      <c r="B94" s="622"/>
      <c r="C94" s="627"/>
      <c r="D94" s="658"/>
      <c r="E94" s="658"/>
      <c r="F94" s="621"/>
      <c r="G94" s="621"/>
      <c r="H94" s="621"/>
      <c r="I94" s="621"/>
      <c r="J94" s="642"/>
    </row>
    <row r="95" spans="1:24" ht="11.25" customHeight="1" x14ac:dyDescent="0.2">
      <c r="A95" s="643" t="s">
        <v>5068</v>
      </c>
      <c r="B95" s="749" t="s">
        <v>5185</v>
      </c>
      <c r="C95" s="628" t="s">
        <v>219</v>
      </c>
      <c r="D95" s="708">
        <f>'Output all sources'!D199</f>
        <v>1472.5</v>
      </c>
      <c r="E95" s="708">
        <f>'Output all sources'!E199</f>
        <v>26631</v>
      </c>
      <c r="F95" s="629"/>
      <c r="G95" s="628" t="s">
        <v>5127</v>
      </c>
      <c r="H95" s="618">
        <v>101</v>
      </c>
      <c r="I95" s="618" t="s">
        <v>5128</v>
      </c>
      <c r="J95" s="644" t="s">
        <v>5129</v>
      </c>
      <c r="K95" s="714">
        <f>(D95/100+E95/1000)/2</f>
        <v>20.678000000000001</v>
      </c>
      <c r="N95" s="731">
        <f>'sea basin split UK-ES-FR'!U77</f>
        <v>0</v>
      </c>
      <c r="O95" s="731">
        <f>'sea basin split UK-ES-FR'!S77</f>
        <v>0.84268537074148298</v>
      </c>
      <c r="P95" s="731">
        <f>'sea basin split UK-ES-FR'!T77</f>
        <v>0.15731462925851702</v>
      </c>
      <c r="R95" s="654">
        <f>N95*D95</f>
        <v>0</v>
      </c>
      <c r="S95" s="654">
        <f>O95*$D95</f>
        <v>1240.8542084168337</v>
      </c>
      <c r="T95" s="654">
        <f>P95*$D95</f>
        <v>231.64579158316633</v>
      </c>
      <c r="V95" s="654">
        <f>N95*E95</f>
        <v>0</v>
      </c>
      <c r="W95" s="654">
        <f>O95*$E95</f>
        <v>22441.554108216435</v>
      </c>
      <c r="X95" s="654">
        <f>P95*$E95</f>
        <v>4189.4458917835673</v>
      </c>
    </row>
    <row r="96" spans="1:24" ht="11.25" customHeight="1" x14ac:dyDescent="0.2">
      <c r="A96" s="643"/>
      <c r="B96" s="750"/>
      <c r="C96" s="630" t="s">
        <v>4205</v>
      </c>
      <c r="D96" s="660">
        <f>'Output all sources'!H199</f>
        <v>1119.5</v>
      </c>
      <c r="E96" s="660">
        <f>'Output all sources'!I199</f>
        <v>19121</v>
      </c>
      <c r="F96" s="715"/>
      <c r="G96" s="630"/>
      <c r="H96" s="619"/>
      <c r="I96" s="619"/>
      <c r="J96" s="645"/>
    </row>
    <row r="97" spans="1:24" ht="11.25" customHeight="1" x14ac:dyDescent="0.2">
      <c r="A97" s="646"/>
      <c r="B97" s="751"/>
      <c r="C97" s="630" t="s">
        <v>5063</v>
      </c>
      <c r="D97" s="660" t="str">
        <f>'Output all sources'!K199</f>
        <v>n/a</v>
      </c>
      <c r="E97" s="710" t="s">
        <v>4842</v>
      </c>
      <c r="F97" s="715" t="s">
        <v>5143</v>
      </c>
      <c r="G97" s="630"/>
      <c r="H97" s="619"/>
      <c r="I97" s="619"/>
      <c r="J97" s="645"/>
    </row>
    <row r="98" spans="1:24" ht="11.25" customHeight="1" x14ac:dyDescent="0.2">
      <c r="A98" s="647" t="s">
        <v>5069</v>
      </c>
      <c r="B98" s="749" t="s">
        <v>90</v>
      </c>
      <c r="C98" s="630" t="s">
        <v>219</v>
      </c>
      <c r="D98" s="709">
        <f>'Output all sources'!D200</f>
        <v>687.1</v>
      </c>
      <c r="E98" s="709">
        <f>'Output all sources'!E200</f>
        <v>4980</v>
      </c>
      <c r="F98" s="631"/>
      <c r="G98" s="628" t="s">
        <v>5127</v>
      </c>
      <c r="H98" s="619">
        <v>292</v>
      </c>
      <c r="I98" s="619" t="s">
        <v>5130</v>
      </c>
      <c r="J98" s="645"/>
      <c r="K98" s="714">
        <f>(D98/100+E98/1000)/2</f>
        <v>5.9255000000000004</v>
      </c>
      <c r="N98" s="731"/>
      <c r="O98" s="731"/>
      <c r="P98" s="731"/>
    </row>
    <row r="99" spans="1:24" ht="11.25" customHeight="1" x14ac:dyDescent="0.2">
      <c r="A99" s="643"/>
      <c r="B99" s="750"/>
      <c r="C99" s="630" t="s">
        <v>4205</v>
      </c>
      <c r="D99" s="660">
        <f>'Output all sources'!H200</f>
        <v>718.83</v>
      </c>
      <c r="E99" s="660">
        <f>'Output all sources'!I200</f>
        <v>4362</v>
      </c>
      <c r="F99" s="631"/>
      <c r="G99" s="630"/>
      <c r="H99" s="619"/>
      <c r="I99" s="619"/>
      <c r="J99" s="645"/>
    </row>
    <row r="100" spans="1:24" ht="11.25" customHeight="1" x14ac:dyDescent="0.2">
      <c r="A100" s="646"/>
      <c r="B100" s="751"/>
      <c r="C100" s="630" t="s">
        <v>5063</v>
      </c>
      <c r="D100" s="660" t="s">
        <v>87</v>
      </c>
      <c r="E100" s="660" t="s">
        <v>87</v>
      </c>
      <c r="F100" s="631"/>
      <c r="G100" s="630"/>
      <c r="H100" s="619"/>
      <c r="I100" s="619"/>
      <c r="J100" s="645"/>
      <c r="K100" s="616" t="s">
        <v>5096</v>
      </c>
    </row>
    <row r="101" spans="1:24" ht="12" x14ac:dyDescent="0.2">
      <c r="A101" s="641" t="s">
        <v>105</v>
      </c>
      <c r="B101" s="622"/>
      <c r="C101" s="627"/>
      <c r="D101" s="658"/>
      <c r="E101" s="658"/>
      <c r="F101" s="621"/>
      <c r="G101" s="621"/>
      <c r="H101" s="621"/>
      <c r="I101" s="621"/>
      <c r="J101" s="642"/>
    </row>
    <row r="102" spans="1:24" x14ac:dyDescent="0.2">
      <c r="A102" s="643" t="s">
        <v>5060</v>
      </c>
      <c r="B102" s="749" t="s">
        <v>106</v>
      </c>
      <c r="C102" s="628" t="s">
        <v>219</v>
      </c>
      <c r="D102" s="708">
        <f>'Output all sources'!D202</f>
        <v>1460.2123269966869</v>
      </c>
      <c r="E102" s="708">
        <f>'Output all sources'!E202</f>
        <v>14641.276444918125</v>
      </c>
      <c r="F102" s="629"/>
      <c r="G102" s="628" t="s">
        <v>5127</v>
      </c>
      <c r="H102" s="618">
        <v>506</v>
      </c>
      <c r="I102" s="618" t="s">
        <v>5131</v>
      </c>
      <c r="J102" s="644"/>
      <c r="K102" s="714">
        <f>(D102/100+E102/1000)/2</f>
        <v>14.621699857442497</v>
      </c>
      <c r="N102" s="731">
        <f>'sea basin split UK-ES-FR'!U80</f>
        <v>0.18</v>
      </c>
      <c r="O102" s="731">
        <f>'sea basin split UK-ES-FR'!S80</f>
        <v>0.54</v>
      </c>
      <c r="P102" s="731">
        <f>'sea basin split UK-ES-FR'!T80</f>
        <v>0.28000000000000003</v>
      </c>
      <c r="R102" s="654">
        <f>N102*D102</f>
        <v>262.83821885940364</v>
      </c>
      <c r="S102" s="654">
        <f>O102*$D102</f>
        <v>788.51465657821097</v>
      </c>
      <c r="T102" s="654">
        <f>P102*$D102</f>
        <v>408.8594515590724</v>
      </c>
      <c r="V102" s="654">
        <f>N102*E102</f>
        <v>2635.4297600852624</v>
      </c>
      <c r="W102" s="654">
        <f>O102*$E102</f>
        <v>7906.2892802557881</v>
      </c>
      <c r="X102" s="654">
        <f>P102*$E102</f>
        <v>4099.5574045770754</v>
      </c>
    </row>
    <row r="103" spans="1:24" ht="11.25" customHeight="1" x14ac:dyDescent="0.2">
      <c r="A103" s="643"/>
      <c r="B103" s="750"/>
      <c r="C103" s="630" t="s">
        <v>4205</v>
      </c>
      <c r="D103" s="660">
        <f>'Output all sources'!H202</f>
        <v>1533.8339811462974</v>
      </c>
      <c r="E103" s="660">
        <f>'Output all sources'!I202</f>
        <v>15206.980855210219</v>
      </c>
      <c r="F103" s="631" t="s">
        <v>5114</v>
      </c>
      <c r="G103" s="630"/>
      <c r="H103" s="619"/>
      <c r="I103" s="619"/>
      <c r="J103" s="645"/>
    </row>
    <row r="104" spans="1:24" ht="11.25" customHeight="1" x14ac:dyDescent="0.2">
      <c r="A104" s="646"/>
      <c r="B104" s="751"/>
      <c r="C104" s="630" t="s">
        <v>5063</v>
      </c>
      <c r="D104" s="660" t="s">
        <v>87</v>
      </c>
      <c r="E104" s="660" t="s">
        <v>87</v>
      </c>
      <c r="F104" s="631"/>
      <c r="G104" s="630"/>
      <c r="H104" s="619"/>
      <c r="I104" s="619"/>
      <c r="J104" s="645"/>
      <c r="K104" s="616" t="s">
        <v>5096</v>
      </c>
    </row>
    <row r="105" spans="1:24" ht="11.25" customHeight="1" x14ac:dyDescent="0.2">
      <c r="A105" s="643" t="s">
        <v>5064</v>
      </c>
      <c r="B105" s="749" t="s">
        <v>5102</v>
      </c>
      <c r="C105" s="628" t="s">
        <v>219</v>
      </c>
      <c r="D105" s="708">
        <f>'Output all sources'!D203</f>
        <v>3048.9968085716987</v>
      </c>
      <c r="E105" s="708">
        <f>'Output all sources'!E203</f>
        <v>30571.721884986273</v>
      </c>
      <c r="F105" s="629"/>
      <c r="G105" s="628" t="s">
        <v>5127</v>
      </c>
      <c r="H105" s="618">
        <v>1058</v>
      </c>
      <c r="I105" s="618" t="s">
        <v>5131</v>
      </c>
      <c r="J105" s="644"/>
      <c r="K105" s="714">
        <f>(D105/100+E105/1000)/2</f>
        <v>30.530844985351631</v>
      </c>
      <c r="N105" s="731">
        <f>'sea basin split UK-ES-FR'!U81</f>
        <v>0.15841584158415842</v>
      </c>
      <c r="O105" s="731">
        <f>'sea basin split UK-ES-FR'!S81</f>
        <v>0.46534653465346537</v>
      </c>
      <c r="P105" s="731">
        <f>'sea basin split UK-ES-FR'!T81</f>
        <v>0.37623762376237624</v>
      </c>
      <c r="R105" s="654">
        <f>N105*D105</f>
        <v>483.00939541729883</v>
      </c>
      <c r="S105" s="654">
        <f>O105*$D105</f>
        <v>1418.8400990383152</v>
      </c>
      <c r="T105" s="654">
        <f>P105*$D105</f>
        <v>1147.1473141160848</v>
      </c>
      <c r="V105" s="654">
        <f>N105*E105</f>
        <v>4843.0450510869341</v>
      </c>
      <c r="W105" s="654">
        <f>O105*$E105</f>
        <v>14226.444837567871</v>
      </c>
      <c r="X105" s="654">
        <f>P105*$E105</f>
        <v>11502.231996331469</v>
      </c>
    </row>
    <row r="106" spans="1:24" ht="11.25" customHeight="1" x14ac:dyDescent="0.2">
      <c r="A106" s="643"/>
      <c r="B106" s="750"/>
      <c r="C106" s="630" t="s">
        <v>4205</v>
      </c>
      <c r="D106" s="660">
        <f>'Output all sources'!H203</f>
        <v>3202.7225266702562</v>
      </c>
      <c r="E106" s="660">
        <f>'Output all sources'!I203</f>
        <v>31752.941156791152</v>
      </c>
      <c r="F106" s="631" t="s">
        <v>5114</v>
      </c>
      <c r="G106" s="630"/>
      <c r="H106" s="619"/>
      <c r="I106" s="619"/>
      <c r="J106" s="645"/>
    </row>
    <row r="107" spans="1:24" ht="11.25" customHeight="1" x14ac:dyDescent="0.2">
      <c r="A107" s="646"/>
      <c r="B107" s="751"/>
      <c r="C107" s="630" t="s">
        <v>5063</v>
      </c>
      <c r="D107" s="660" t="s">
        <v>87</v>
      </c>
      <c r="E107" s="660" t="s">
        <v>87</v>
      </c>
      <c r="F107" s="631"/>
      <c r="G107" s="630"/>
      <c r="H107" s="619"/>
      <c r="I107" s="619"/>
      <c r="J107" s="645"/>
      <c r="K107" s="616" t="s">
        <v>5096</v>
      </c>
    </row>
    <row r="108" spans="1:24" x14ac:dyDescent="0.2">
      <c r="A108" s="643" t="s">
        <v>5070</v>
      </c>
      <c r="B108" s="749" t="s">
        <v>108</v>
      </c>
      <c r="C108" s="628" t="s">
        <v>219</v>
      </c>
      <c r="D108" s="708">
        <f>'Output all sources'!D204</f>
        <v>978.45855938883597</v>
      </c>
      <c r="E108" s="708">
        <f>'Output all sources'!E204</f>
        <v>13930.632508565988</v>
      </c>
      <c r="F108" s="629"/>
      <c r="G108" s="628" t="s">
        <v>5127</v>
      </c>
      <c r="H108" s="618">
        <v>844</v>
      </c>
      <c r="I108" s="618" t="s">
        <v>5131</v>
      </c>
      <c r="J108" s="644"/>
      <c r="K108" s="714">
        <f>(D108/100+E108/1000)/2</f>
        <v>11.857609051227174</v>
      </c>
      <c r="N108" s="731">
        <f>'sea basin split UK-ES-FR'!U82</f>
        <v>0.51</v>
      </c>
      <c r="O108" s="731">
        <f>'sea basin split UK-ES-FR'!S82</f>
        <v>0.19</v>
      </c>
      <c r="P108" s="731">
        <f>'sea basin split UK-ES-FR'!T82</f>
        <v>0.3</v>
      </c>
      <c r="R108" s="654">
        <f>N108*D108</f>
        <v>499.01386528830636</v>
      </c>
      <c r="S108" s="654">
        <f>O108*$D108</f>
        <v>185.90712628387882</v>
      </c>
      <c r="T108" s="654">
        <f>P108*$D108</f>
        <v>293.53756781665078</v>
      </c>
      <c r="V108" s="654">
        <f>N108*E108</f>
        <v>7104.6225793686544</v>
      </c>
      <c r="W108" s="654">
        <f>O108*$E108</f>
        <v>2646.8201766275379</v>
      </c>
      <c r="X108" s="654">
        <f>P108*$E108</f>
        <v>4179.1897525697959</v>
      </c>
    </row>
    <row r="109" spans="1:24" ht="11.25" customHeight="1" x14ac:dyDescent="0.2">
      <c r="A109" s="643"/>
      <c r="B109" s="750"/>
      <c r="C109" s="630" t="s">
        <v>4205</v>
      </c>
      <c r="D109" s="660">
        <f>'Output all sources'!H204</f>
        <v>844.51803612710432</v>
      </c>
      <c r="E109" s="660">
        <f>'Output all sources'!I204</f>
        <v>11984.03862763886</v>
      </c>
      <c r="F109" s="631" t="s">
        <v>5114</v>
      </c>
      <c r="G109" s="630"/>
      <c r="H109" s="619"/>
      <c r="I109" s="619"/>
      <c r="J109" s="645"/>
    </row>
    <row r="110" spans="1:24" ht="11.25" customHeight="1" x14ac:dyDescent="0.2">
      <c r="A110" s="646"/>
      <c r="B110" s="751"/>
      <c r="C110" s="630" t="s">
        <v>5063</v>
      </c>
      <c r="D110" s="660" t="s">
        <v>87</v>
      </c>
      <c r="E110" s="660" t="s">
        <v>87</v>
      </c>
      <c r="F110" s="631"/>
      <c r="G110" s="630"/>
      <c r="H110" s="619"/>
      <c r="I110" s="619"/>
      <c r="J110" s="645"/>
      <c r="K110" s="616" t="s">
        <v>5096</v>
      </c>
    </row>
    <row r="111" spans="1:24" ht="11.25" customHeight="1" x14ac:dyDescent="0.2">
      <c r="A111" s="643" t="s">
        <v>5071</v>
      </c>
      <c r="B111" s="749" t="s">
        <v>109</v>
      </c>
      <c r="C111" s="628" t="s">
        <v>219</v>
      </c>
      <c r="D111" s="708">
        <f>'Output all sources'!D205</f>
        <v>287.69586275437763</v>
      </c>
      <c r="E111" s="708">
        <f>'Output all sources'!E205</f>
        <v>4298.152465215333</v>
      </c>
      <c r="F111" s="631"/>
      <c r="G111" s="628" t="s">
        <v>5127</v>
      </c>
      <c r="H111" s="618">
        <v>900</v>
      </c>
      <c r="I111" s="618" t="s">
        <v>5131</v>
      </c>
      <c r="J111" s="644"/>
      <c r="K111" s="714">
        <f>(D111/100+E111/1000)/2</f>
        <v>3.5875555463795545</v>
      </c>
      <c r="N111" s="731">
        <f>'sea basin split UK-ES-FR'!U83</f>
        <v>0.92200000000000004</v>
      </c>
      <c r="O111" s="731">
        <f>'sea basin split UK-ES-FR'!S83</f>
        <v>5.7000000000000002E-2</v>
      </c>
      <c r="P111" s="731">
        <f>'sea basin split UK-ES-FR'!T83</f>
        <v>2.1000000000000001E-2</v>
      </c>
      <c r="R111" s="654">
        <f>N111*D111</f>
        <v>265.25558545953618</v>
      </c>
      <c r="S111" s="654">
        <f>O111*$D111</f>
        <v>16.398664176999524</v>
      </c>
      <c r="T111" s="654">
        <f>P111*$D111</f>
        <v>6.0416131178419308</v>
      </c>
      <c r="V111" s="654">
        <f>N111*E111</f>
        <v>3962.8965729285374</v>
      </c>
      <c r="W111" s="654">
        <f>O111*$E111</f>
        <v>244.99469051727399</v>
      </c>
      <c r="X111" s="654">
        <f>P111*$E111</f>
        <v>90.261201769522003</v>
      </c>
    </row>
    <row r="112" spans="1:24" ht="11.25" customHeight="1" x14ac:dyDescent="0.2">
      <c r="A112" s="643"/>
      <c r="B112" s="750"/>
      <c r="C112" s="630" t="s">
        <v>4205</v>
      </c>
      <c r="D112" s="660">
        <f>'Output all sources'!H205</f>
        <v>302.49804806421616</v>
      </c>
      <c r="E112" s="660">
        <f>'Output all sources'!I205</f>
        <v>4412.2950305907689</v>
      </c>
      <c r="F112" s="631" t="s">
        <v>5114</v>
      </c>
      <c r="G112" s="630"/>
      <c r="H112" s="619"/>
      <c r="I112" s="619"/>
      <c r="J112" s="645"/>
    </row>
    <row r="113" spans="1:24" ht="11.25" customHeight="1" x14ac:dyDescent="0.2">
      <c r="A113" s="646"/>
      <c r="B113" s="751"/>
      <c r="C113" s="630" t="s">
        <v>5063</v>
      </c>
      <c r="D113" s="660" t="s">
        <v>87</v>
      </c>
      <c r="E113" s="660" t="s">
        <v>87</v>
      </c>
      <c r="F113" s="631"/>
      <c r="G113" s="630"/>
      <c r="H113" s="619"/>
      <c r="I113" s="619"/>
      <c r="J113" s="645"/>
      <c r="K113" s="616" t="s">
        <v>5096</v>
      </c>
    </row>
    <row r="114" spans="1:24" ht="12" x14ac:dyDescent="0.2">
      <c r="A114" s="641" t="s">
        <v>5072</v>
      </c>
      <c r="B114" s="622"/>
      <c r="C114" s="627"/>
      <c r="D114" s="658"/>
      <c r="E114" s="658"/>
      <c r="F114" s="621"/>
      <c r="G114" s="621"/>
      <c r="H114" s="621"/>
      <c r="I114" s="621"/>
      <c r="J114" s="642"/>
    </row>
    <row r="115" spans="1:24" ht="11.25" customHeight="1" x14ac:dyDescent="0.2">
      <c r="A115" s="643" t="s">
        <v>5073</v>
      </c>
      <c r="B115" s="749" t="s">
        <v>5186</v>
      </c>
      <c r="C115" s="628" t="s">
        <v>219</v>
      </c>
      <c r="D115" s="708">
        <f>'Output all sources'!D207</f>
        <v>2758.7</v>
      </c>
      <c r="E115" s="708">
        <f>'Output all sources'!E207</f>
        <v>56195.71</v>
      </c>
      <c r="F115" s="629" t="s">
        <v>5115</v>
      </c>
      <c r="G115" s="628" t="s">
        <v>5127</v>
      </c>
      <c r="H115" s="618">
        <v>3532</v>
      </c>
      <c r="I115" s="618" t="s">
        <v>5132</v>
      </c>
      <c r="J115" s="644"/>
      <c r="K115" s="714">
        <f>(D115/100+E115/1000)/2</f>
        <v>41.891354999999997</v>
      </c>
      <c r="N115" s="731">
        <f>'sea basin split UK-ES-FR'!U85</f>
        <v>4.9683830171635052E-2</v>
      </c>
      <c r="O115" s="731">
        <f>'sea basin split UK-ES-FR'!S85</f>
        <v>0.81120144534778682</v>
      </c>
      <c r="P115" s="731">
        <f>'sea basin split UK-ES-FR'!T85</f>
        <v>0.13911472448057813</v>
      </c>
      <c r="R115" s="654">
        <f>N115*D115</f>
        <v>137.06278229448961</v>
      </c>
      <c r="S115" s="654">
        <f>O115*$D115</f>
        <v>2237.8614272809396</v>
      </c>
      <c r="T115" s="654">
        <f>P115*$D115</f>
        <v>383.77579042457086</v>
      </c>
      <c r="V115" s="654">
        <f>N115*E115</f>
        <v>2792.0181120144534</v>
      </c>
      <c r="W115" s="654">
        <f>O115*$E115</f>
        <v>45586.041174345075</v>
      </c>
      <c r="X115" s="654">
        <f>P115*$E115</f>
        <v>7817.6507136404689</v>
      </c>
    </row>
    <row r="116" spans="1:24" ht="11.25" customHeight="1" x14ac:dyDescent="0.2">
      <c r="A116" s="643"/>
      <c r="B116" s="750"/>
      <c r="C116" s="630" t="s">
        <v>4205</v>
      </c>
      <c r="D116" s="660">
        <f>'Output all sources'!H207</f>
        <v>2758.7</v>
      </c>
      <c r="E116" s="660">
        <f>'Output all sources'!I207</f>
        <v>39130.71</v>
      </c>
      <c r="F116" s="631" t="s">
        <v>5116</v>
      </c>
      <c r="G116" s="630"/>
      <c r="H116" s="619"/>
      <c r="I116" s="619"/>
      <c r="J116" s="645"/>
      <c r="N116" s="731"/>
      <c r="O116" s="731"/>
      <c r="P116" s="731"/>
    </row>
    <row r="117" spans="1:24" ht="11.25" customHeight="1" x14ac:dyDescent="0.2">
      <c r="A117" s="646"/>
      <c r="B117" s="751"/>
      <c r="C117" s="630" t="s">
        <v>5063</v>
      </c>
      <c r="D117" s="710">
        <v>0</v>
      </c>
      <c r="E117" s="660" t="s">
        <v>5236</v>
      </c>
      <c r="F117" s="631" t="s">
        <v>5144</v>
      </c>
      <c r="G117" s="630"/>
      <c r="H117" s="619"/>
      <c r="I117" s="619"/>
      <c r="J117" s="645"/>
      <c r="N117" s="731"/>
      <c r="O117" s="731"/>
      <c r="P117" s="731"/>
    </row>
    <row r="118" spans="1:24" ht="11.25" customHeight="1" x14ac:dyDescent="0.2">
      <c r="A118" s="643" t="s">
        <v>5074</v>
      </c>
      <c r="B118" s="749" t="s">
        <v>5187</v>
      </c>
      <c r="C118" s="628" t="s">
        <v>219</v>
      </c>
      <c r="D118" s="659" t="s">
        <v>4167</v>
      </c>
      <c r="E118" s="659" t="s">
        <v>4167</v>
      </c>
      <c r="F118" s="629" t="s">
        <v>5117</v>
      </c>
      <c r="G118" s="628" t="s">
        <v>5127</v>
      </c>
      <c r="H118" s="618" t="s">
        <v>87</v>
      </c>
      <c r="I118" s="618"/>
      <c r="J118" s="644"/>
    </row>
    <row r="119" spans="1:24" ht="11.25" customHeight="1" x14ac:dyDescent="0.2">
      <c r="A119" s="643"/>
      <c r="B119" s="750"/>
      <c r="C119" s="630" t="s">
        <v>4205</v>
      </c>
      <c r="D119" s="660">
        <f>'Output all sources'!H208</f>
        <v>0</v>
      </c>
      <c r="E119" s="660">
        <f>'Output all sources'!I208</f>
        <v>0</v>
      </c>
      <c r="F119" s="629" t="s">
        <v>5117</v>
      </c>
      <c r="G119" s="630"/>
      <c r="H119" s="619"/>
      <c r="I119" s="619"/>
      <c r="J119" s="645"/>
      <c r="K119" s="616" t="s">
        <v>5096</v>
      </c>
    </row>
    <row r="120" spans="1:24" ht="11.25" customHeight="1" x14ac:dyDescent="0.2">
      <c r="A120" s="646"/>
      <c r="B120" s="751"/>
      <c r="C120" s="630" t="s">
        <v>5063</v>
      </c>
      <c r="D120" s="660" t="s">
        <v>87</v>
      </c>
      <c r="E120" s="660" t="s">
        <v>87</v>
      </c>
      <c r="F120" s="631"/>
      <c r="G120" s="630"/>
      <c r="H120" s="619"/>
      <c r="I120" s="619"/>
      <c r="J120" s="645"/>
    </row>
    <row r="121" spans="1:24" x14ac:dyDescent="0.2">
      <c r="A121" s="643" t="s">
        <v>5075</v>
      </c>
      <c r="B121" s="749" t="s">
        <v>5109</v>
      </c>
      <c r="C121" s="628" t="s">
        <v>219</v>
      </c>
      <c r="D121" s="708">
        <f>'Output all sources'!D209</f>
        <v>258.3</v>
      </c>
      <c r="E121" s="708">
        <f>'Output all sources'!E209</f>
        <v>15336</v>
      </c>
      <c r="F121" s="629" t="s">
        <v>4082</v>
      </c>
      <c r="G121" s="628" t="s">
        <v>5127</v>
      </c>
      <c r="H121" s="618">
        <v>3757</v>
      </c>
      <c r="I121" s="618" t="s">
        <v>5133</v>
      </c>
      <c r="J121" s="644"/>
      <c r="K121" s="714">
        <f>(D121/100+E121/1000)/2</f>
        <v>8.9595000000000002</v>
      </c>
      <c r="N121" s="731">
        <f>'sea basin split UK-ES-FR'!U87</f>
        <v>0</v>
      </c>
      <c r="O121" s="731">
        <f>'sea basin split UK-ES-FR'!S87</f>
        <v>1</v>
      </c>
      <c r="P121" s="731">
        <f>'sea basin split UK-ES-FR'!T87</f>
        <v>0</v>
      </c>
      <c r="R121" s="654">
        <f>N121*D121</f>
        <v>0</v>
      </c>
      <c r="S121" s="654">
        <f>O121*$D121</f>
        <v>258.3</v>
      </c>
      <c r="T121" s="654">
        <f>P121*$D121</f>
        <v>0</v>
      </c>
      <c r="V121" s="654">
        <f>N121*E121</f>
        <v>0</v>
      </c>
      <c r="W121" s="654">
        <f>O121*$E121</f>
        <v>15336</v>
      </c>
      <c r="X121" s="654">
        <f>P121*$E121</f>
        <v>0</v>
      </c>
    </row>
    <row r="122" spans="1:24" ht="11.25" customHeight="1" x14ac:dyDescent="0.2">
      <c r="A122" s="643"/>
      <c r="B122" s="750"/>
      <c r="C122" s="630" t="s">
        <v>4205</v>
      </c>
      <c r="D122" s="660">
        <f>'Output all sources'!H209</f>
        <v>258.3</v>
      </c>
      <c r="E122" s="660">
        <f>'Output all sources'!I209</f>
        <v>15336</v>
      </c>
      <c r="F122" s="631" t="s">
        <v>4082</v>
      </c>
      <c r="G122" s="630"/>
      <c r="H122" s="619"/>
      <c r="I122" s="619"/>
      <c r="J122" s="645"/>
      <c r="K122" s="616" t="s">
        <v>5096</v>
      </c>
    </row>
    <row r="123" spans="1:24" ht="11.25" customHeight="1" x14ac:dyDescent="0.2">
      <c r="A123" s="646"/>
      <c r="B123" s="751"/>
      <c r="C123" s="630" t="s">
        <v>5063</v>
      </c>
      <c r="D123" s="660" t="str">
        <f>'Output all sources'!K209</f>
        <v>n/a</v>
      </c>
      <c r="E123" s="660">
        <v>20000</v>
      </c>
      <c r="F123" s="631" t="s">
        <v>5145</v>
      </c>
      <c r="G123" s="630"/>
      <c r="H123" s="619"/>
      <c r="I123" s="619"/>
      <c r="J123" s="645"/>
    </row>
    <row r="124" spans="1:24" x14ac:dyDescent="0.2">
      <c r="A124" s="643" t="s">
        <v>5076</v>
      </c>
      <c r="B124" s="749" t="s">
        <v>114</v>
      </c>
      <c r="C124" s="628" t="s">
        <v>219</v>
      </c>
      <c r="D124" s="708" t="str">
        <f>'Output all sources'!D210</f>
        <v>n/a</v>
      </c>
      <c r="E124" s="708" t="str">
        <f>'Output all sources'!E210</f>
        <v>n/a</v>
      </c>
      <c r="F124" s="629"/>
      <c r="G124" s="628" t="s">
        <v>5127</v>
      </c>
      <c r="H124" s="618" t="s">
        <v>87</v>
      </c>
      <c r="I124" s="618"/>
      <c r="J124" s="644"/>
      <c r="K124" s="616" t="s">
        <v>5096</v>
      </c>
    </row>
    <row r="125" spans="1:24" ht="11.25" customHeight="1" x14ac:dyDescent="0.2">
      <c r="A125" s="643"/>
      <c r="B125" s="750"/>
      <c r="C125" s="630" t="s">
        <v>4205</v>
      </c>
      <c r="D125" s="660" t="str">
        <f>'Output all sources'!H210</f>
        <v>n/a</v>
      </c>
      <c r="E125" s="660" t="str">
        <f>'Output all sources'!I210</f>
        <v>n/a</v>
      </c>
      <c r="F125" s="631"/>
      <c r="G125" s="630"/>
      <c r="H125" s="619"/>
      <c r="I125" s="619"/>
      <c r="J125" s="645"/>
      <c r="K125" s="616" t="s">
        <v>5096</v>
      </c>
    </row>
    <row r="126" spans="1:24" ht="11.25" customHeight="1" x14ac:dyDescent="0.2">
      <c r="A126" s="646"/>
      <c r="B126" s="751"/>
      <c r="C126" s="630" t="s">
        <v>5063</v>
      </c>
      <c r="D126" s="660" t="str">
        <f>'Output all sources'!K210</f>
        <v>No industry yet, R&amp;D Developement stage</v>
      </c>
      <c r="E126" s="660" t="str">
        <f>'Output all sources'!L210</f>
        <v xml:space="preserve"> </v>
      </c>
      <c r="F126" s="631" t="s">
        <v>4851</v>
      </c>
      <c r="G126" s="630"/>
      <c r="H126" s="619"/>
      <c r="I126" s="619"/>
      <c r="J126" s="645"/>
    </row>
    <row r="127" spans="1:24" x14ac:dyDescent="0.2">
      <c r="A127" s="643" t="s">
        <v>5077</v>
      </c>
      <c r="B127" s="749" t="s">
        <v>115</v>
      </c>
      <c r="C127" s="628" t="s">
        <v>219</v>
      </c>
      <c r="D127" s="708">
        <f>'Output all sources'!D211</f>
        <v>476.42992256988998</v>
      </c>
      <c r="E127" s="708">
        <f>'Output all sources'!E211</f>
        <v>16851.906702173401</v>
      </c>
      <c r="F127" s="629"/>
      <c r="G127" s="628" t="s">
        <v>5127</v>
      </c>
      <c r="H127" s="618" t="s">
        <v>87</v>
      </c>
      <c r="I127" s="618"/>
      <c r="J127" s="644"/>
      <c r="K127" s="714">
        <f>(D127/100+E127/1000)/2</f>
        <v>10.80810296393615</v>
      </c>
      <c r="N127" s="731">
        <f>'sea basin split UK-ES-FR'!U89</f>
        <v>0</v>
      </c>
      <c r="O127" s="731">
        <f>'sea basin split UK-ES-FR'!S89</f>
        <v>0.6767676767676768</v>
      </c>
      <c r="P127" s="731">
        <f>'sea basin split UK-ES-FR'!T89</f>
        <v>0.32323232323232326</v>
      </c>
      <c r="R127" s="654">
        <f>N127*D127</f>
        <v>0</v>
      </c>
      <c r="S127" s="654">
        <f>O127*$D127</f>
        <v>322.4323718402286</v>
      </c>
      <c r="T127" s="654">
        <f>P127*$D127</f>
        <v>153.99755072966141</v>
      </c>
      <c r="V127" s="654">
        <f>N127*E127</f>
        <v>0</v>
      </c>
      <c r="W127" s="654">
        <f>O127*$E127</f>
        <v>11404.825747935534</v>
      </c>
      <c r="X127" s="654">
        <f>P127*$E127</f>
        <v>5447.0809542378674</v>
      </c>
    </row>
    <row r="128" spans="1:24" ht="11.25" customHeight="1" x14ac:dyDescent="0.2">
      <c r="A128" s="643"/>
      <c r="B128" s="750"/>
      <c r="C128" s="630" t="s">
        <v>4205</v>
      </c>
      <c r="D128" s="710">
        <f>'Output all sources'!H211</f>
        <v>476.42992256988992</v>
      </c>
      <c r="E128" s="710">
        <f>'Output all sources'!I211</f>
        <v>16851.906702173379</v>
      </c>
      <c r="F128" s="631"/>
      <c r="G128" s="630"/>
      <c r="H128" s="619"/>
      <c r="I128" s="619"/>
      <c r="J128" s="645"/>
      <c r="K128" s="616" t="s">
        <v>5096</v>
      </c>
    </row>
    <row r="129" spans="1:24" ht="11.25" customHeight="1" x14ac:dyDescent="0.2">
      <c r="A129" s="646"/>
      <c r="B129" s="751"/>
      <c r="C129" s="630" t="s">
        <v>5063</v>
      </c>
      <c r="D129" s="660" t="s">
        <v>87</v>
      </c>
      <c r="E129" s="660" t="s">
        <v>87</v>
      </c>
      <c r="F129" s="631"/>
      <c r="G129" s="630"/>
      <c r="H129" s="619"/>
      <c r="I129" s="619"/>
      <c r="J129" s="645"/>
      <c r="K129" s="616" t="s">
        <v>5096</v>
      </c>
    </row>
    <row r="130" spans="1:24" ht="12" x14ac:dyDescent="0.2">
      <c r="A130" s="641" t="s">
        <v>5085</v>
      </c>
      <c r="B130" s="622"/>
      <c r="C130" s="627"/>
      <c r="D130" s="658"/>
      <c r="E130" s="658"/>
      <c r="F130" s="621"/>
      <c r="G130" s="621"/>
      <c r="H130" s="621"/>
      <c r="I130" s="621"/>
      <c r="J130" s="642"/>
    </row>
    <row r="131" spans="1:24" x14ac:dyDescent="0.2">
      <c r="A131" s="643" t="s">
        <v>5078</v>
      </c>
      <c r="B131" s="749" t="s">
        <v>117</v>
      </c>
      <c r="C131" s="628" t="s">
        <v>219</v>
      </c>
      <c r="D131" s="659">
        <f>'Output all sources'!D213</f>
        <v>30.531506024096384</v>
      </c>
      <c r="E131" s="659">
        <f>'Output all sources'!E213</f>
        <v>46.451807228915662</v>
      </c>
      <c r="F131" s="629" t="s">
        <v>5119</v>
      </c>
      <c r="G131" s="628" t="s">
        <v>5127</v>
      </c>
      <c r="H131" s="618">
        <v>52</v>
      </c>
      <c r="I131" s="618" t="s">
        <v>5128</v>
      </c>
      <c r="J131" s="644"/>
    </row>
    <row r="132" spans="1:24" ht="11.25" customHeight="1" x14ac:dyDescent="0.2">
      <c r="A132" s="643"/>
      <c r="B132" s="750"/>
      <c r="C132" s="630" t="s">
        <v>4205</v>
      </c>
      <c r="D132" s="660">
        <f>'Output all sources'!H213</f>
        <v>30.531506024096384</v>
      </c>
      <c r="E132" s="660">
        <f>'Output all sources'!I213</f>
        <v>46.451807228915662</v>
      </c>
      <c r="F132" s="629" t="s">
        <v>5119</v>
      </c>
      <c r="G132" s="630"/>
      <c r="H132" s="619"/>
      <c r="I132" s="619"/>
      <c r="J132" s="645"/>
      <c r="K132" s="616" t="s">
        <v>5096</v>
      </c>
    </row>
    <row r="133" spans="1:24" ht="11.25" customHeight="1" x14ac:dyDescent="0.2">
      <c r="A133" s="646"/>
      <c r="B133" s="751"/>
      <c r="C133" s="630" t="s">
        <v>5063</v>
      </c>
      <c r="D133" s="709" t="s">
        <v>4936</v>
      </c>
      <c r="E133" s="709" t="s">
        <v>5120</v>
      </c>
      <c r="F133" s="631" t="s">
        <v>5139</v>
      </c>
      <c r="G133" s="630"/>
      <c r="H133" s="619"/>
      <c r="I133" s="619"/>
      <c r="J133" s="645"/>
    </row>
    <row r="134" spans="1:24" x14ac:dyDescent="0.2">
      <c r="A134" s="643" t="s">
        <v>5079</v>
      </c>
      <c r="B134" s="749" t="s">
        <v>118</v>
      </c>
      <c r="C134" s="628" t="s">
        <v>219</v>
      </c>
      <c r="D134" s="659" t="str">
        <f>'Output all sources'!D214</f>
        <v>n/a</v>
      </c>
      <c r="E134" s="659" t="str">
        <f>'Output all sources'!E214</f>
        <v>n/a</v>
      </c>
      <c r="F134" s="629"/>
      <c r="I134" s="618"/>
      <c r="J134" s="644"/>
      <c r="K134" s="616" t="s">
        <v>5096</v>
      </c>
    </row>
    <row r="135" spans="1:24" ht="11.25" customHeight="1" x14ac:dyDescent="0.2">
      <c r="A135" s="643"/>
      <c r="B135" s="750"/>
      <c r="C135" s="630" t="s">
        <v>4205</v>
      </c>
      <c r="D135" s="660" t="str">
        <f>'Output all sources'!H214</f>
        <v>n/a</v>
      </c>
      <c r="E135" s="660" t="str">
        <f>'Output all sources'!I214</f>
        <v>n/a</v>
      </c>
      <c r="F135" s="631"/>
      <c r="G135" s="630"/>
      <c r="H135" s="619"/>
      <c r="I135" s="619"/>
      <c r="J135" s="645"/>
      <c r="K135" s="616" t="s">
        <v>5096</v>
      </c>
    </row>
    <row r="136" spans="1:24" ht="11.25" customHeight="1" x14ac:dyDescent="0.2">
      <c r="A136" s="646"/>
      <c r="B136" s="751"/>
      <c r="C136" s="630" t="s">
        <v>5063</v>
      </c>
      <c r="D136" s="712" t="str">
        <f>'Output all sources'!K214</f>
        <v>minimal</v>
      </c>
      <c r="E136" s="712" t="str">
        <f>'Output all sources'!L214</f>
        <v>minimal</v>
      </c>
      <c r="F136" s="631" t="s">
        <v>5121</v>
      </c>
      <c r="G136" s="628" t="s">
        <v>5127</v>
      </c>
      <c r="H136" s="618" t="s">
        <v>87</v>
      </c>
      <c r="I136" s="619"/>
      <c r="J136" s="645"/>
    </row>
    <row r="137" spans="1:24" x14ac:dyDescent="0.2">
      <c r="A137" s="643" t="s">
        <v>5080</v>
      </c>
      <c r="B137" s="749" t="s">
        <v>119</v>
      </c>
      <c r="C137" s="628" t="s">
        <v>219</v>
      </c>
      <c r="D137" s="711" t="str">
        <f>'Output all sources'!D215</f>
        <v>n/a</v>
      </c>
      <c r="E137" s="711" t="str">
        <f>'Output all sources'!E215</f>
        <v>n/a</v>
      </c>
      <c r="F137" s="629"/>
      <c r="I137" s="618"/>
      <c r="J137" s="644"/>
      <c r="K137" s="616" t="s">
        <v>5096</v>
      </c>
    </row>
    <row r="138" spans="1:24" ht="11.25" customHeight="1" x14ac:dyDescent="0.2">
      <c r="A138" s="643"/>
      <c r="B138" s="750"/>
      <c r="C138" s="630" t="s">
        <v>4205</v>
      </c>
      <c r="D138" s="710" t="str">
        <f>'Output all sources'!H215</f>
        <v>n/a</v>
      </c>
      <c r="E138" s="710" t="str">
        <f>'Output all sources'!I215</f>
        <v>n/a</v>
      </c>
      <c r="F138" s="631"/>
      <c r="G138" s="630"/>
      <c r="H138" s="619"/>
      <c r="I138" s="619"/>
      <c r="J138" s="645"/>
      <c r="K138" s="616" t="s">
        <v>5096</v>
      </c>
    </row>
    <row r="139" spans="1:24" ht="11.25" customHeight="1" x14ac:dyDescent="0.2">
      <c r="A139" s="646"/>
      <c r="B139" s="751"/>
      <c r="C139" s="630" t="s">
        <v>5063</v>
      </c>
      <c r="D139" s="712" t="s">
        <v>4167</v>
      </c>
      <c r="E139" s="712" t="s">
        <v>4167</v>
      </c>
      <c r="F139" s="631" t="s">
        <v>5122</v>
      </c>
      <c r="G139" s="628" t="s">
        <v>5127</v>
      </c>
      <c r="H139" s="618" t="s">
        <v>87</v>
      </c>
      <c r="I139" s="619"/>
      <c r="J139" s="645"/>
    </row>
    <row r="140" spans="1:24" ht="11.25" customHeight="1" x14ac:dyDescent="0.2">
      <c r="A140" s="643" t="s">
        <v>5081</v>
      </c>
      <c r="B140" s="749" t="s">
        <v>120</v>
      </c>
      <c r="C140" s="628" t="s">
        <v>219</v>
      </c>
      <c r="D140" s="659" t="str">
        <f>'Output all sources'!D216</f>
        <v>n/a</v>
      </c>
      <c r="E140" s="659" t="str">
        <f>'Output all sources'!E216</f>
        <v>n/a</v>
      </c>
      <c r="F140" s="629"/>
      <c r="G140" s="628"/>
      <c r="H140" s="618"/>
      <c r="I140" s="618"/>
      <c r="J140" s="644"/>
      <c r="K140" s="616" t="s">
        <v>5096</v>
      </c>
    </row>
    <row r="141" spans="1:24" ht="11.25" customHeight="1" x14ac:dyDescent="0.2">
      <c r="A141" s="643"/>
      <c r="B141" s="750"/>
      <c r="C141" s="630" t="s">
        <v>4205</v>
      </c>
      <c r="D141" s="660" t="str">
        <f>'Output all sources'!H216</f>
        <v>n/a</v>
      </c>
      <c r="E141" s="660" t="str">
        <f>'Output all sources'!I216</f>
        <v>n/a</v>
      </c>
      <c r="F141" s="631"/>
      <c r="G141" s="630"/>
      <c r="H141" s="619"/>
      <c r="I141" s="619"/>
      <c r="J141" s="645"/>
      <c r="K141" s="616" t="s">
        <v>5096</v>
      </c>
    </row>
    <row r="142" spans="1:24" ht="11.25" customHeight="1" x14ac:dyDescent="0.2">
      <c r="A142" s="646"/>
      <c r="B142" s="751"/>
      <c r="C142" s="630" t="s">
        <v>5063</v>
      </c>
      <c r="D142" s="709" t="s">
        <v>87</v>
      </c>
      <c r="E142" s="709" t="s">
        <v>87</v>
      </c>
      <c r="F142" s="631"/>
      <c r="G142" s="628" t="s">
        <v>5127</v>
      </c>
      <c r="H142" s="618" t="s">
        <v>87</v>
      </c>
      <c r="I142" s="619"/>
      <c r="J142" s="645"/>
    </row>
    <row r="143" spans="1:24" ht="11.25" customHeight="1" x14ac:dyDescent="0.2">
      <c r="A143" s="643" t="s">
        <v>5082</v>
      </c>
      <c r="B143" s="749" t="s">
        <v>5194</v>
      </c>
      <c r="C143" s="628" t="s">
        <v>219</v>
      </c>
      <c r="D143" s="708">
        <f>'Output all sources'!D217</f>
        <v>28.536986301369861</v>
      </c>
      <c r="E143" s="708">
        <f>'Output all sources'!E217</f>
        <v>323.44109589041091</v>
      </c>
      <c r="F143" s="629" t="s">
        <v>5123</v>
      </c>
      <c r="G143" s="628" t="s">
        <v>5127</v>
      </c>
      <c r="H143" s="618">
        <v>12</v>
      </c>
      <c r="I143" s="618" t="s">
        <v>5134</v>
      </c>
      <c r="J143" s="644"/>
      <c r="K143" s="714">
        <f>(D143/100+E143/1000)/2</f>
        <v>0.30440547945205476</v>
      </c>
      <c r="N143" s="731">
        <f>'sea basin split UK-ES-FR'!U95</f>
        <v>0</v>
      </c>
      <c r="O143" s="731">
        <f>'sea basin split UK-ES-FR'!S95</f>
        <v>1</v>
      </c>
      <c r="P143" s="731">
        <f>'sea basin split UK-ES-FR'!T95</f>
        <v>0</v>
      </c>
      <c r="R143" s="654">
        <f>N143*D143</f>
        <v>0</v>
      </c>
      <c r="S143" s="654">
        <f>O143*$D143</f>
        <v>28.536986301369861</v>
      </c>
      <c r="T143" s="654">
        <f>P143*$D143</f>
        <v>0</v>
      </c>
      <c r="V143" s="654">
        <f>N143*E143</f>
        <v>0</v>
      </c>
      <c r="W143" s="654">
        <f>O143*$E143</f>
        <v>323.44109589041091</v>
      </c>
      <c r="X143" s="654">
        <f>P143*$E143</f>
        <v>0</v>
      </c>
    </row>
    <row r="144" spans="1:24" ht="11.25" customHeight="1" x14ac:dyDescent="0.2">
      <c r="A144" s="643"/>
      <c r="B144" s="750"/>
      <c r="C144" s="630" t="s">
        <v>4205</v>
      </c>
      <c r="D144" s="660" t="s">
        <v>87</v>
      </c>
      <c r="E144" s="660" t="s">
        <v>87</v>
      </c>
      <c r="F144" s="631"/>
      <c r="G144" s="630"/>
      <c r="H144" s="619"/>
      <c r="I144" s="619"/>
      <c r="J144" s="645"/>
      <c r="K144" s="616" t="s">
        <v>5096</v>
      </c>
    </row>
    <row r="145" spans="1:24" ht="11.25" customHeight="1" x14ac:dyDescent="0.2">
      <c r="A145" s="646"/>
      <c r="B145" s="751"/>
      <c r="C145" s="630" t="s">
        <v>5063</v>
      </c>
      <c r="D145" s="660" t="str">
        <f>'Output all sources'!K217</f>
        <v>n/a</v>
      </c>
      <c r="E145" s="660">
        <f>'Output all sources'!L217</f>
        <v>300</v>
      </c>
      <c r="F145" s="631" t="s">
        <v>4855</v>
      </c>
      <c r="G145" s="630"/>
      <c r="H145" s="619"/>
      <c r="I145" s="619"/>
      <c r="J145" s="645"/>
    </row>
    <row r="146" spans="1:24" x14ac:dyDescent="0.2">
      <c r="A146" s="643" t="s">
        <v>5083</v>
      </c>
      <c r="B146" s="749" t="s">
        <v>122</v>
      </c>
      <c r="C146" s="628" t="s">
        <v>219</v>
      </c>
      <c r="D146" s="659" t="str">
        <f>'Output all sources'!D218</f>
        <v>n/a</v>
      </c>
      <c r="E146" s="659" t="str">
        <f>'Output all sources'!E218</f>
        <v>n/a</v>
      </c>
      <c r="F146" s="629"/>
      <c r="G146" s="628"/>
      <c r="H146" s="618"/>
      <c r="I146" s="618"/>
      <c r="J146" s="644"/>
      <c r="K146" s="616" t="s">
        <v>5096</v>
      </c>
    </row>
    <row r="147" spans="1:24" ht="11.25" customHeight="1" x14ac:dyDescent="0.2">
      <c r="A147" s="643"/>
      <c r="B147" s="750"/>
      <c r="C147" s="630" t="s">
        <v>4205</v>
      </c>
      <c r="D147" s="660" t="str">
        <f>'Output all sources'!H218</f>
        <v>n/a</v>
      </c>
      <c r="E147" s="660" t="str">
        <f>'Output all sources'!I218</f>
        <v>n/a</v>
      </c>
      <c r="F147" s="631"/>
      <c r="G147" s="630"/>
      <c r="H147" s="619"/>
      <c r="I147" s="619"/>
      <c r="J147" s="645"/>
      <c r="K147" s="616" t="s">
        <v>5096</v>
      </c>
    </row>
    <row r="148" spans="1:24" ht="11.25" customHeight="1" x14ac:dyDescent="0.2">
      <c r="A148" s="646"/>
      <c r="B148" s="751"/>
      <c r="C148" s="630" t="s">
        <v>5063</v>
      </c>
      <c r="D148" s="712" t="s">
        <v>87</v>
      </c>
      <c r="E148" s="709" t="str">
        <f>'Output all sources'!L218</f>
        <v>n/a</v>
      </c>
      <c r="F148" s="631"/>
      <c r="G148" s="628" t="s">
        <v>5127</v>
      </c>
      <c r="H148" s="619" t="s">
        <v>87</v>
      </c>
      <c r="I148" s="619"/>
      <c r="J148" s="645"/>
    </row>
    <row r="149" spans="1:24" ht="11.25" customHeight="1" x14ac:dyDescent="0.2">
      <c r="A149" s="643" t="s">
        <v>5084</v>
      </c>
      <c r="B149" s="749" t="s">
        <v>5188</v>
      </c>
      <c r="C149" s="628" t="s">
        <v>219</v>
      </c>
      <c r="D149" s="659" t="str">
        <f>'Output all sources'!D219</f>
        <v>n/a</v>
      </c>
      <c r="E149" s="659" t="str">
        <f>'Output all sources'!E219</f>
        <v>n/a</v>
      </c>
      <c r="F149" s="629"/>
      <c r="G149" s="628"/>
      <c r="H149" s="618"/>
      <c r="I149" s="618"/>
      <c r="J149" s="644"/>
      <c r="K149" s="616" t="s">
        <v>5096</v>
      </c>
    </row>
    <row r="150" spans="1:24" ht="11.25" customHeight="1" x14ac:dyDescent="0.2">
      <c r="A150" s="643"/>
      <c r="B150" s="750"/>
      <c r="C150" s="630" t="s">
        <v>4205</v>
      </c>
      <c r="D150" s="660" t="str">
        <f>'Output all sources'!H219</f>
        <v>n/a</v>
      </c>
      <c r="E150" s="660" t="str">
        <f>'Output all sources'!I219</f>
        <v>n/a</v>
      </c>
      <c r="F150" s="631"/>
      <c r="G150" s="630"/>
      <c r="H150" s="619"/>
      <c r="I150" s="619"/>
      <c r="J150" s="645"/>
      <c r="K150" s="616" t="s">
        <v>5096</v>
      </c>
    </row>
    <row r="151" spans="1:24" ht="11.25" customHeight="1" x14ac:dyDescent="0.2">
      <c r="A151" s="646"/>
      <c r="B151" s="751"/>
      <c r="C151" s="630" t="s">
        <v>5063</v>
      </c>
      <c r="D151" s="709" t="str">
        <f>'Output all sources'!K219</f>
        <v>minimal</v>
      </c>
      <c r="E151" s="709" t="str">
        <f>'Output all sources'!L219</f>
        <v>minimal</v>
      </c>
      <c r="F151" s="631" t="s">
        <v>5124</v>
      </c>
      <c r="G151" s="628" t="s">
        <v>5127</v>
      </c>
      <c r="H151" s="619" t="s">
        <v>5135</v>
      </c>
      <c r="I151" s="619" t="s">
        <v>5124</v>
      </c>
      <c r="J151" s="645"/>
    </row>
    <row r="152" spans="1:24" ht="12" x14ac:dyDescent="0.2">
      <c r="A152" s="641" t="s">
        <v>5086</v>
      </c>
      <c r="B152" s="622"/>
      <c r="C152" s="627"/>
      <c r="D152" s="658"/>
      <c r="E152" s="658"/>
      <c r="F152" s="621"/>
      <c r="G152" s="621"/>
      <c r="H152" s="621"/>
      <c r="I152" s="621"/>
      <c r="J152" s="642"/>
    </row>
    <row r="153" spans="1:24" ht="11.25" customHeight="1" x14ac:dyDescent="0.2">
      <c r="A153" s="643" t="s">
        <v>5087</v>
      </c>
      <c r="B153" s="749" t="s">
        <v>5093</v>
      </c>
      <c r="C153" s="628" t="s">
        <v>219</v>
      </c>
      <c r="D153" s="722">
        <f>'Output all sources'!D221</f>
        <v>2890.4651076106675</v>
      </c>
      <c r="E153" s="708">
        <f>'Output all sources'!E221</f>
        <v>65569.11508140176</v>
      </c>
      <c r="F153" s="629" t="s">
        <v>5146</v>
      </c>
      <c r="G153" s="628" t="s">
        <v>5127</v>
      </c>
      <c r="H153" s="618">
        <v>13920</v>
      </c>
      <c r="I153" s="618" t="s">
        <v>5136</v>
      </c>
      <c r="J153" s="644"/>
      <c r="K153" s="714">
        <f>(D153/100+E153/1000)/2</f>
        <v>47.236883078754218</v>
      </c>
      <c r="N153" s="731">
        <f>'sea basin split UK-ES-FR'!U99</f>
        <v>0.08</v>
      </c>
      <c r="O153" s="731">
        <f>'sea basin split UK-ES-FR'!S99</f>
        <v>0.49</v>
      </c>
      <c r="P153" s="731">
        <f>'sea basin split UK-ES-FR'!T99</f>
        <v>0.43</v>
      </c>
      <c r="R153" s="654">
        <f>N153*D153</f>
        <v>231.23720860885339</v>
      </c>
      <c r="S153" s="654">
        <f>O153*$D153</f>
        <v>1416.3279027292269</v>
      </c>
      <c r="T153" s="654">
        <f>P153*$D153</f>
        <v>1242.899996272587</v>
      </c>
      <c r="V153" s="654">
        <f>N153*E153</f>
        <v>5245.5292065121412</v>
      </c>
      <c r="W153" s="654">
        <f>O153*$E153</f>
        <v>32128.866389886862</v>
      </c>
      <c r="X153" s="654">
        <f>P153*$E153</f>
        <v>28194.719485002755</v>
      </c>
    </row>
    <row r="154" spans="1:24" ht="11.25" customHeight="1" x14ac:dyDescent="0.2">
      <c r="A154" s="643"/>
      <c r="B154" s="750"/>
      <c r="C154" s="630" t="s">
        <v>4205</v>
      </c>
      <c r="D154" s="660">
        <f>'Output all sources'!H221</f>
        <v>7503.3860026720959</v>
      </c>
      <c r="E154" s="660">
        <f>'Output all sources'!I221</f>
        <v>67947.011440377668</v>
      </c>
      <c r="F154" s="631" t="s">
        <v>5147</v>
      </c>
      <c r="G154" s="630"/>
      <c r="H154" s="619"/>
      <c r="I154" s="619"/>
      <c r="J154" s="645"/>
    </row>
    <row r="155" spans="1:24" ht="11.25" customHeight="1" x14ac:dyDescent="0.2">
      <c r="A155" s="646"/>
      <c r="B155" s="751"/>
      <c r="C155" s="630" t="s">
        <v>5063</v>
      </c>
      <c r="D155" s="660">
        <v>11000</v>
      </c>
      <c r="E155" s="710">
        <v>33200</v>
      </c>
      <c r="F155" s="631" t="s">
        <v>5148</v>
      </c>
      <c r="G155" s="630"/>
      <c r="H155" s="619"/>
      <c r="I155" s="619"/>
      <c r="J155" s="645"/>
    </row>
    <row r="156" spans="1:24" x14ac:dyDescent="0.2">
      <c r="A156" s="643" t="s">
        <v>5088</v>
      </c>
      <c r="B156" s="749" t="s">
        <v>126</v>
      </c>
      <c r="C156" s="628" t="s">
        <v>219</v>
      </c>
      <c r="D156" s="659" t="str">
        <f>'Output all sources'!D222</f>
        <v>n/a</v>
      </c>
      <c r="E156" s="659" t="str">
        <f>'Output all sources'!E222</f>
        <v>n/a</v>
      </c>
      <c r="F156" s="629"/>
      <c r="G156" s="628"/>
      <c r="H156" s="618"/>
      <c r="I156" s="618"/>
      <c r="J156" s="644"/>
    </row>
    <row r="157" spans="1:24" ht="11.25" customHeight="1" x14ac:dyDescent="0.2">
      <c r="A157" s="643"/>
      <c r="B157" s="750"/>
      <c r="C157" s="630" t="s">
        <v>4205</v>
      </c>
      <c r="D157" s="660" t="str">
        <f>'Output all sources'!H222</f>
        <v>n/a</v>
      </c>
      <c r="E157" s="660" t="str">
        <f>'Output all sources'!I222</f>
        <v>n/a</v>
      </c>
      <c r="F157" s="631"/>
      <c r="G157" s="630"/>
      <c r="H157" s="619"/>
      <c r="I157" s="619"/>
      <c r="J157" s="645"/>
    </row>
    <row r="158" spans="1:24" ht="11.25" customHeight="1" x14ac:dyDescent="0.2">
      <c r="A158" s="646"/>
      <c r="B158" s="751"/>
      <c r="C158" s="630" t="s">
        <v>5063</v>
      </c>
      <c r="D158" s="709">
        <f>'Output all sources'!K222</f>
        <v>818</v>
      </c>
      <c r="E158" s="709">
        <f>'Output all sources'!L222</f>
        <v>33180</v>
      </c>
      <c r="F158" s="631" t="s">
        <v>5125</v>
      </c>
      <c r="G158" s="628" t="s">
        <v>5127</v>
      </c>
      <c r="H158" s="619">
        <v>2074</v>
      </c>
      <c r="I158" s="619" t="s">
        <v>5125</v>
      </c>
      <c r="J158" s="645"/>
      <c r="K158" s="714">
        <f>(D158/100+E158/1000)/2</f>
        <v>20.68</v>
      </c>
      <c r="N158" s="731">
        <f>'sea basin split UK-ES-FR'!U100</f>
        <v>0.12</v>
      </c>
      <c r="O158" s="731">
        <f>'sea basin split UK-ES-FR'!S100</f>
        <v>0.51</v>
      </c>
      <c r="P158" s="731">
        <f>'sea basin split UK-ES-FR'!T100</f>
        <v>0.37</v>
      </c>
      <c r="R158" s="654">
        <f>N158*D158</f>
        <v>98.16</v>
      </c>
      <c r="S158" s="654">
        <f>O158*$D158</f>
        <v>417.18</v>
      </c>
      <c r="T158" s="654">
        <f>P158*$D158</f>
        <v>302.65999999999997</v>
      </c>
      <c r="V158" s="654">
        <f>N158*E158</f>
        <v>3981.6</v>
      </c>
      <c r="W158" s="654">
        <f>O158*$E158</f>
        <v>16921.8</v>
      </c>
      <c r="X158" s="654">
        <f>P158*$E158</f>
        <v>12276.6</v>
      </c>
    </row>
    <row r="159" spans="1:24" x14ac:dyDescent="0.2">
      <c r="A159" s="643" t="s">
        <v>5089</v>
      </c>
      <c r="B159" s="749" t="s">
        <v>127</v>
      </c>
      <c r="C159" s="628" t="s">
        <v>219</v>
      </c>
      <c r="D159" s="708">
        <f>'Output all sources'!D223</f>
        <v>95.962914345191493</v>
      </c>
      <c r="E159" s="708">
        <f>'Output all sources'!E223</f>
        <v>1366.2551994321193</v>
      </c>
      <c r="F159" s="629" t="s">
        <v>5149</v>
      </c>
      <c r="G159" s="628" t="s">
        <v>5127</v>
      </c>
      <c r="H159" s="618">
        <v>20</v>
      </c>
      <c r="I159" s="618" t="s">
        <v>5137</v>
      </c>
      <c r="J159" s="644"/>
      <c r="K159" s="714">
        <f>(D159/100+E159/1000)/2</f>
        <v>1.1629421714420172</v>
      </c>
      <c r="N159" s="731">
        <f>'sea basin split UK-ES-FR'!U101</f>
        <v>0</v>
      </c>
      <c r="O159" s="731">
        <f>'sea basin split UK-ES-FR'!S101</f>
        <v>0.11</v>
      </c>
      <c r="P159" s="731">
        <f>'sea basin split UK-ES-FR'!T101</f>
        <v>0.89</v>
      </c>
      <c r="R159" s="654">
        <f>N159*D159</f>
        <v>0</v>
      </c>
      <c r="S159" s="654">
        <f>O159*$D159</f>
        <v>10.555920577971063</v>
      </c>
      <c r="T159" s="654">
        <f>P159*$D159</f>
        <v>85.406993767220428</v>
      </c>
      <c r="V159" s="654">
        <f>N159*E159</f>
        <v>0</v>
      </c>
      <c r="W159" s="654">
        <f>O159*$E159</f>
        <v>150.28807193753312</v>
      </c>
      <c r="X159" s="654">
        <f>P159*$E159</f>
        <v>1215.9671274945863</v>
      </c>
    </row>
    <row r="160" spans="1:24" ht="11.25" customHeight="1" x14ac:dyDescent="0.2">
      <c r="A160" s="643"/>
      <c r="B160" s="750"/>
      <c r="C160" s="630" t="s">
        <v>4205</v>
      </c>
      <c r="D160" s="660">
        <f>'Output all sources'!H223</f>
        <v>82.826616606486937</v>
      </c>
      <c r="E160" s="660">
        <f>'Output all sources'!I223</f>
        <v>1175.3418285306852</v>
      </c>
      <c r="F160" s="631" t="s">
        <v>5149</v>
      </c>
      <c r="G160" s="630"/>
      <c r="H160" s="619"/>
      <c r="I160" s="619"/>
      <c r="J160" s="645"/>
    </row>
    <row r="161" spans="1:24" ht="11.25" customHeight="1" x14ac:dyDescent="0.2">
      <c r="A161" s="646"/>
      <c r="B161" s="751"/>
      <c r="C161" s="630" t="s">
        <v>5063</v>
      </c>
      <c r="D161" s="660" t="str">
        <f>'Output all sources'!K223</f>
        <v>n/a</v>
      </c>
      <c r="E161" s="710">
        <v>15000</v>
      </c>
      <c r="F161" s="631" t="s">
        <v>5150</v>
      </c>
      <c r="G161" s="630"/>
      <c r="H161" s="619"/>
      <c r="I161" s="619"/>
      <c r="J161" s="645"/>
    </row>
    <row r="162" spans="1:24" ht="12" x14ac:dyDescent="0.2">
      <c r="A162" s="641" t="s">
        <v>128</v>
      </c>
      <c r="B162" s="622"/>
      <c r="C162" s="627"/>
      <c r="D162" s="658"/>
      <c r="E162" s="658"/>
      <c r="F162" s="621"/>
      <c r="G162" s="621"/>
      <c r="H162" s="621"/>
      <c r="I162" s="621"/>
      <c r="J162" s="642"/>
    </row>
    <row r="163" spans="1:24" x14ac:dyDescent="0.2">
      <c r="A163" s="643" t="s">
        <v>5107</v>
      </c>
      <c r="B163" s="617" t="s">
        <v>5105</v>
      </c>
      <c r="C163" s="628" t="s">
        <v>219</v>
      </c>
      <c r="D163" s="659" t="str">
        <f>'Output all sources'!D225</f>
        <v>n/a</v>
      </c>
      <c r="E163" s="659" t="str">
        <f>'Output all sources'!E225</f>
        <v>n/a</v>
      </c>
      <c r="F163" s="629"/>
      <c r="G163" s="628"/>
      <c r="H163" s="618"/>
      <c r="I163" s="618"/>
      <c r="J163" s="644"/>
      <c r="K163" s="616" t="s">
        <v>5096</v>
      </c>
    </row>
    <row r="164" spans="1:24" x14ac:dyDescent="0.2">
      <c r="A164" s="643"/>
      <c r="B164" s="617"/>
      <c r="C164" s="630" t="s">
        <v>4205</v>
      </c>
      <c r="D164" s="660" t="str">
        <f>'Output all sources'!H225</f>
        <v>n/a</v>
      </c>
      <c r="E164" s="660" t="str">
        <f>'Output all sources'!I225</f>
        <v>n/a</v>
      </c>
      <c r="F164" s="631"/>
      <c r="G164" s="630"/>
      <c r="H164" s="619"/>
      <c r="I164" s="619"/>
      <c r="J164" s="645"/>
      <c r="K164" s="616" t="s">
        <v>5096</v>
      </c>
    </row>
    <row r="165" spans="1:24" x14ac:dyDescent="0.2">
      <c r="A165" s="643"/>
      <c r="B165" s="617"/>
      <c r="C165" s="630" t="s">
        <v>5063</v>
      </c>
      <c r="D165" s="709">
        <f>'Output all sources'!K225</f>
        <v>11.832968112808899</v>
      </c>
      <c r="E165" s="709">
        <f>'Output all sources'!L225</f>
        <v>118.32968112808901</v>
      </c>
      <c r="F165" s="631" t="s">
        <v>5126</v>
      </c>
      <c r="G165" s="628" t="s">
        <v>5127</v>
      </c>
      <c r="H165" s="619">
        <v>157</v>
      </c>
      <c r="I165" s="619" t="s">
        <v>5138</v>
      </c>
      <c r="J165" s="645"/>
      <c r="K165" s="714">
        <f>(D165/100+E165/1000)/2</f>
        <v>0.118329681128089</v>
      </c>
      <c r="N165" s="731">
        <f>'sea basin split UK-ES-FR'!U103</f>
        <v>0.2</v>
      </c>
      <c r="O165" s="731">
        <f>'sea basin split UK-ES-FR'!S103</f>
        <v>0.4</v>
      </c>
      <c r="P165" s="731">
        <f>'sea basin split UK-ES-FR'!T103</f>
        <v>0.4</v>
      </c>
      <c r="R165" s="654">
        <f>N165*D165</f>
        <v>2.3665936225617799</v>
      </c>
      <c r="S165" s="654">
        <f>O165*$D165</f>
        <v>4.7331872451235597</v>
      </c>
      <c r="T165" s="654">
        <f>P165*$D165</f>
        <v>4.7331872451235597</v>
      </c>
      <c r="V165" s="654">
        <f>N165*E165</f>
        <v>23.665936225617802</v>
      </c>
      <c r="W165" s="654">
        <f>O165*$E165</f>
        <v>47.331872451235604</v>
      </c>
      <c r="X165" s="654">
        <f>P165*$E165</f>
        <v>47.331872451235604</v>
      </c>
    </row>
    <row r="166" spans="1:24" ht="12" x14ac:dyDescent="0.2">
      <c r="A166" s="641" t="s">
        <v>130</v>
      </c>
      <c r="B166" s="622"/>
      <c r="C166" s="627"/>
      <c r="D166" s="658"/>
      <c r="E166" s="658"/>
      <c r="F166" s="621"/>
      <c r="G166" s="621"/>
      <c r="H166" s="621"/>
      <c r="I166" s="621"/>
      <c r="J166" s="642"/>
    </row>
    <row r="167" spans="1:24" ht="11.25" customHeight="1" x14ac:dyDescent="0.2">
      <c r="A167" s="643" t="s">
        <v>5090</v>
      </c>
      <c r="B167" s="749" t="s">
        <v>5092</v>
      </c>
      <c r="C167" s="628" t="s">
        <v>219</v>
      </c>
      <c r="D167" s="659" t="str">
        <f>'Output all sources'!D227</f>
        <v>n/a</v>
      </c>
      <c r="E167" s="659" t="str">
        <f>'Output all sources'!E227</f>
        <v>n/a</v>
      </c>
      <c r="F167" s="629"/>
      <c r="G167" s="628"/>
      <c r="H167" s="618"/>
      <c r="I167" s="618"/>
      <c r="J167" s="644"/>
      <c r="K167" s="616" t="s">
        <v>5096</v>
      </c>
    </row>
    <row r="168" spans="1:24" ht="11.25" customHeight="1" x14ac:dyDescent="0.2">
      <c r="A168" s="643"/>
      <c r="B168" s="750"/>
      <c r="C168" s="630" t="s">
        <v>4205</v>
      </c>
      <c r="D168" s="660" t="str">
        <f>'Output all sources'!H227</f>
        <v>n/a</v>
      </c>
      <c r="E168" s="660" t="str">
        <f>'Output all sources'!I227</f>
        <v>n/a</v>
      </c>
      <c r="F168" s="631"/>
      <c r="G168" s="630"/>
      <c r="H168" s="619"/>
      <c r="I168" s="619"/>
      <c r="J168" s="645"/>
      <c r="K168" s="616" t="s">
        <v>5096</v>
      </c>
    </row>
    <row r="169" spans="1:24" ht="11.25" customHeight="1" x14ac:dyDescent="0.2">
      <c r="A169" s="646"/>
      <c r="B169" s="751"/>
      <c r="C169" s="630" t="s">
        <v>5063</v>
      </c>
      <c r="D169" s="709" t="str">
        <f>'Output all sources'!K227</f>
        <v>n/a</v>
      </c>
      <c r="E169" s="709" t="str">
        <f>'Output all sources'!L227</f>
        <v>n/a</v>
      </c>
      <c r="F169" s="631"/>
      <c r="G169" s="628" t="s">
        <v>5127</v>
      </c>
      <c r="H169" s="619" t="s">
        <v>87</v>
      </c>
      <c r="I169" s="619"/>
      <c r="J169" s="645"/>
    </row>
    <row r="170" spans="1:24" ht="11.25" customHeight="1" x14ac:dyDescent="0.2">
      <c r="A170" s="643" t="s">
        <v>5091</v>
      </c>
      <c r="B170" s="749" t="s">
        <v>5094</v>
      </c>
      <c r="C170" s="628" t="s">
        <v>219</v>
      </c>
      <c r="D170" s="659" t="str">
        <f>'Output all sources'!D228</f>
        <v>n/a</v>
      </c>
      <c r="E170" s="659" t="str">
        <f>'Output all sources'!E228</f>
        <v>n/a</v>
      </c>
      <c r="F170" s="629"/>
      <c r="G170" s="628"/>
      <c r="H170" s="618"/>
      <c r="I170" s="618"/>
      <c r="J170" s="644"/>
      <c r="K170" s="616" t="s">
        <v>5096</v>
      </c>
    </row>
    <row r="171" spans="1:24" ht="12" customHeight="1" x14ac:dyDescent="0.2">
      <c r="A171" s="643"/>
      <c r="B171" s="750"/>
      <c r="C171" s="630" t="s">
        <v>4205</v>
      </c>
      <c r="D171" s="660" t="str">
        <f>'Output all sources'!H228</f>
        <v>n/a</v>
      </c>
      <c r="E171" s="660" t="str">
        <f>'Output all sources'!I228</f>
        <v>n/a</v>
      </c>
      <c r="F171" s="631"/>
      <c r="G171" s="630"/>
      <c r="H171" s="619"/>
      <c r="I171" s="619"/>
      <c r="J171" s="645"/>
      <c r="K171" s="616" t="s">
        <v>5096</v>
      </c>
    </row>
    <row r="172" spans="1:24" ht="12" customHeight="1" thickBot="1" x14ac:dyDescent="0.25">
      <c r="A172" s="649"/>
      <c r="B172" s="752"/>
      <c r="C172" s="650" t="s">
        <v>5063</v>
      </c>
      <c r="D172" s="713" t="str">
        <f>'Output all sources'!K228</f>
        <v>n/a</v>
      </c>
      <c r="E172" s="713" t="str">
        <f>'Output all sources'!L228</f>
        <v>n/a</v>
      </c>
      <c r="F172" s="652"/>
      <c r="G172" s="650" t="s">
        <v>5127</v>
      </c>
      <c r="H172" s="651" t="s">
        <v>87</v>
      </c>
      <c r="I172" s="651"/>
      <c r="J172" s="653"/>
    </row>
    <row r="175" spans="1:24" ht="12" thickBot="1" x14ac:dyDescent="0.25">
      <c r="A175" s="615" t="s">
        <v>15</v>
      </c>
    </row>
    <row r="176" spans="1:24" x14ac:dyDescent="0.2">
      <c r="A176" s="632" t="s">
        <v>99</v>
      </c>
      <c r="B176" s="633"/>
      <c r="C176" s="634"/>
      <c r="D176" s="655" t="s">
        <v>200</v>
      </c>
      <c r="E176" s="656" t="s">
        <v>4070</v>
      </c>
      <c r="F176" s="635"/>
      <c r="G176" s="636" t="s">
        <v>5061</v>
      </c>
      <c r="H176" s="637"/>
      <c r="I176" s="637"/>
      <c r="J176" s="638"/>
    </row>
    <row r="177" spans="1:11" x14ac:dyDescent="0.2">
      <c r="A177" s="639"/>
      <c r="B177" s="623"/>
      <c r="C177" s="625" t="s">
        <v>299</v>
      </c>
      <c r="D177" s="657" t="s">
        <v>5065</v>
      </c>
      <c r="E177" s="657" t="s">
        <v>5066</v>
      </c>
      <c r="F177" s="626" t="s">
        <v>195</v>
      </c>
      <c r="G177" s="624" t="s">
        <v>5015</v>
      </c>
      <c r="H177" s="620" t="s">
        <v>5062</v>
      </c>
      <c r="I177" s="620" t="s">
        <v>299</v>
      </c>
      <c r="J177" s="640" t="s">
        <v>195</v>
      </c>
      <c r="K177" s="616" t="s">
        <v>5159</v>
      </c>
    </row>
    <row r="178" spans="1:11" ht="12" x14ac:dyDescent="0.2">
      <c r="A178" s="641" t="s">
        <v>5067</v>
      </c>
      <c r="B178" s="622"/>
      <c r="C178" s="627"/>
      <c r="D178" s="658"/>
      <c r="E178" s="658"/>
      <c r="F178" s="621"/>
      <c r="G178" s="621"/>
      <c r="H178" s="621"/>
      <c r="I178" s="621"/>
      <c r="J178" s="642"/>
    </row>
    <row r="179" spans="1:11" ht="11.25" customHeight="1" x14ac:dyDescent="0.2">
      <c r="A179" s="643" t="s">
        <v>5068</v>
      </c>
      <c r="B179" s="749" t="s">
        <v>5185</v>
      </c>
      <c r="C179" s="628" t="s">
        <v>219</v>
      </c>
      <c r="D179" s="708">
        <f>'Output all sources'!D236</f>
        <v>7.1</v>
      </c>
      <c r="E179" s="708">
        <f>'Output all sources'!E236</f>
        <v>155</v>
      </c>
      <c r="F179" s="629" t="s">
        <v>5151</v>
      </c>
      <c r="G179" s="628" t="s">
        <v>5127</v>
      </c>
      <c r="H179" s="618">
        <v>40</v>
      </c>
      <c r="I179" s="618" t="s">
        <v>5161</v>
      </c>
      <c r="J179" s="644"/>
      <c r="K179" s="714">
        <f>(D179/100+E179/1000)/2</f>
        <v>0.11299999999999999</v>
      </c>
    </row>
    <row r="180" spans="1:11" ht="11.25" customHeight="1" x14ac:dyDescent="0.2">
      <c r="A180" s="643"/>
      <c r="B180" s="750"/>
      <c r="C180" s="630" t="s">
        <v>4205</v>
      </c>
      <c r="D180" s="660" t="s">
        <v>87</v>
      </c>
      <c r="E180" s="660" t="s">
        <v>87</v>
      </c>
      <c r="F180" s="631"/>
      <c r="G180" s="630" t="s">
        <v>5160</v>
      </c>
      <c r="H180" s="619">
        <v>38</v>
      </c>
      <c r="I180" s="619" t="s">
        <v>5161</v>
      </c>
      <c r="J180" s="645"/>
      <c r="K180" s="616" t="s">
        <v>5096</v>
      </c>
    </row>
    <row r="181" spans="1:11" ht="11.25" customHeight="1" x14ac:dyDescent="0.2">
      <c r="A181" s="646"/>
      <c r="B181" s="751"/>
      <c r="C181" s="630" t="s">
        <v>5063</v>
      </c>
      <c r="D181" s="660" t="s">
        <v>87</v>
      </c>
      <c r="E181" s="660" t="s">
        <v>87</v>
      </c>
      <c r="F181" s="631"/>
      <c r="G181" s="630"/>
      <c r="H181" s="619"/>
      <c r="I181" s="619"/>
      <c r="J181" s="645"/>
      <c r="K181" s="616" t="s">
        <v>5096</v>
      </c>
    </row>
    <row r="182" spans="1:11" ht="11.25" customHeight="1" x14ac:dyDescent="0.2">
      <c r="A182" s="647" t="s">
        <v>5069</v>
      </c>
      <c r="B182" s="749" t="s">
        <v>90</v>
      </c>
      <c r="C182" s="630" t="s">
        <v>219</v>
      </c>
      <c r="D182" s="709">
        <f>'Output all sources'!D237</f>
        <v>4.3</v>
      </c>
      <c r="E182" s="709">
        <f>'Output all sources'!E237</f>
        <v>17</v>
      </c>
      <c r="F182" s="631"/>
      <c r="G182" s="628" t="s">
        <v>5127</v>
      </c>
      <c r="H182" s="619">
        <v>23</v>
      </c>
      <c r="I182" s="619"/>
      <c r="J182" s="645"/>
      <c r="K182" s="714">
        <f>(D182/100+E182/1000)/2</f>
        <v>0.03</v>
      </c>
    </row>
    <row r="183" spans="1:11" ht="11.25" customHeight="1" x14ac:dyDescent="0.2">
      <c r="A183" s="643"/>
      <c r="B183" s="750"/>
      <c r="C183" s="630" t="s">
        <v>4205</v>
      </c>
      <c r="D183" s="660" t="s">
        <v>87</v>
      </c>
      <c r="E183" s="660" t="s">
        <v>87</v>
      </c>
      <c r="F183" s="631"/>
      <c r="G183" s="630"/>
      <c r="H183" s="619"/>
      <c r="I183" s="619"/>
      <c r="J183" s="645"/>
      <c r="K183" s="616" t="s">
        <v>5096</v>
      </c>
    </row>
    <row r="184" spans="1:11" ht="11.25" customHeight="1" x14ac:dyDescent="0.2">
      <c r="A184" s="646"/>
      <c r="B184" s="751"/>
      <c r="C184" s="630" t="s">
        <v>5063</v>
      </c>
      <c r="D184" s="660">
        <f>'Output all sources'!K237</f>
        <v>110.429</v>
      </c>
      <c r="E184" s="660">
        <f>'Output all sources'!L237</f>
        <v>1600</v>
      </c>
      <c r="F184" s="631" t="s">
        <v>4820</v>
      </c>
      <c r="G184" s="630"/>
      <c r="H184" s="619"/>
      <c r="I184" s="619"/>
      <c r="J184" s="645"/>
      <c r="K184" s="714"/>
    </row>
    <row r="185" spans="1:11" ht="12" x14ac:dyDescent="0.2">
      <c r="A185" s="641" t="s">
        <v>105</v>
      </c>
      <c r="B185" s="622"/>
      <c r="C185" s="627"/>
      <c r="D185" s="658"/>
      <c r="E185" s="658"/>
      <c r="F185" s="621"/>
      <c r="G185" s="621"/>
      <c r="H185" s="621"/>
      <c r="I185" s="621"/>
      <c r="J185" s="642"/>
    </row>
    <row r="186" spans="1:11" x14ac:dyDescent="0.2">
      <c r="A186" s="643" t="s">
        <v>5060</v>
      </c>
      <c r="B186" s="749" t="s">
        <v>106</v>
      </c>
      <c r="C186" s="628" t="s">
        <v>219</v>
      </c>
      <c r="D186" s="659" t="str">
        <f>'Output all sources'!D239</f>
        <v>n/a</v>
      </c>
      <c r="E186" s="659" t="str">
        <f>'Output all sources'!E239</f>
        <v>n/a</v>
      </c>
      <c r="F186" s="629" t="s">
        <v>4031</v>
      </c>
      <c r="G186" s="628"/>
      <c r="H186" s="618"/>
      <c r="I186" s="618"/>
      <c r="J186" s="644"/>
      <c r="K186" s="616" t="s">
        <v>5096</v>
      </c>
    </row>
    <row r="187" spans="1:11" ht="11.25" customHeight="1" x14ac:dyDescent="0.2">
      <c r="A187" s="643"/>
      <c r="B187" s="750"/>
      <c r="C187" s="630" t="s">
        <v>4205</v>
      </c>
      <c r="D187" s="660" t="s">
        <v>87</v>
      </c>
      <c r="E187" s="660" t="s">
        <v>87</v>
      </c>
      <c r="F187" s="631"/>
      <c r="G187" s="630"/>
      <c r="H187" s="619"/>
      <c r="I187" s="619"/>
      <c r="J187" s="645"/>
      <c r="K187" s="616" t="s">
        <v>5096</v>
      </c>
    </row>
    <row r="188" spans="1:11" ht="11.25" customHeight="1" x14ac:dyDescent="0.2">
      <c r="A188" s="646"/>
      <c r="B188" s="751"/>
      <c r="C188" s="630" t="s">
        <v>5063</v>
      </c>
      <c r="D188" s="709">
        <f>'Output all sources'!K239</f>
        <v>23</v>
      </c>
      <c r="E188" s="709">
        <f>'Output all sources'!L239</f>
        <v>154</v>
      </c>
      <c r="F188" s="631" t="s">
        <v>4821</v>
      </c>
      <c r="G188" s="628" t="s">
        <v>5127</v>
      </c>
      <c r="H188" s="619">
        <v>18</v>
      </c>
      <c r="I188" s="619"/>
      <c r="J188" s="645"/>
      <c r="K188" s="714">
        <f>(D188/100+E188/1000)/2</f>
        <v>0.192</v>
      </c>
    </row>
    <row r="189" spans="1:11" ht="11.25" customHeight="1" x14ac:dyDescent="0.2">
      <c r="A189" s="643" t="s">
        <v>5064</v>
      </c>
      <c r="B189" s="749" t="s">
        <v>5102</v>
      </c>
      <c r="C189" s="628" t="s">
        <v>219</v>
      </c>
      <c r="D189" s="660" t="str">
        <f>'Output all sources'!D240</f>
        <v>n/a</v>
      </c>
      <c r="E189" s="660" t="str">
        <f>'Output all sources'!E240</f>
        <v>n/a</v>
      </c>
      <c r="F189" s="631" t="s">
        <v>4031</v>
      </c>
      <c r="G189" s="628"/>
      <c r="H189" s="618"/>
      <c r="I189" s="618"/>
      <c r="J189" s="644"/>
      <c r="K189" s="616" t="s">
        <v>5096</v>
      </c>
    </row>
    <row r="190" spans="1:11" ht="11.25" customHeight="1" x14ac:dyDescent="0.2">
      <c r="A190" s="643"/>
      <c r="B190" s="750"/>
      <c r="C190" s="630" t="s">
        <v>4205</v>
      </c>
      <c r="D190" s="660" t="s">
        <v>87</v>
      </c>
      <c r="E190" s="660" t="s">
        <v>87</v>
      </c>
      <c r="F190" s="631"/>
      <c r="G190" s="630"/>
      <c r="H190" s="619"/>
      <c r="I190" s="619"/>
      <c r="J190" s="645"/>
      <c r="K190" s="616" t="s">
        <v>5096</v>
      </c>
    </row>
    <row r="191" spans="1:11" ht="11.25" customHeight="1" x14ac:dyDescent="0.2">
      <c r="A191" s="646"/>
      <c r="B191" s="751"/>
      <c r="C191" s="630" t="s">
        <v>5063</v>
      </c>
      <c r="D191" s="709">
        <f>'Output all sources'!K240</f>
        <v>282.89999999999998</v>
      </c>
      <c r="E191" s="709">
        <f>'Output all sources'!L240</f>
        <v>1886</v>
      </c>
      <c r="F191" s="631" t="s">
        <v>4822</v>
      </c>
      <c r="G191" s="628" t="s">
        <v>5127</v>
      </c>
      <c r="H191" s="619">
        <v>226</v>
      </c>
      <c r="I191" s="619"/>
      <c r="J191" s="645"/>
      <c r="K191" s="714">
        <f>(D191/100+E191/1000)/2</f>
        <v>2.3574999999999999</v>
      </c>
    </row>
    <row r="192" spans="1:11" x14ac:dyDescent="0.2">
      <c r="A192" s="643" t="s">
        <v>5070</v>
      </c>
      <c r="B192" s="749" t="s">
        <v>108</v>
      </c>
      <c r="C192" s="628" t="s">
        <v>219</v>
      </c>
      <c r="D192" s="660" t="str">
        <f>'Output all sources'!D241</f>
        <v>n/a</v>
      </c>
      <c r="E192" s="660" t="str">
        <f>'Output all sources'!E241</f>
        <v>n/a</v>
      </c>
      <c r="F192" s="631" t="s">
        <v>4031</v>
      </c>
      <c r="G192" s="628"/>
      <c r="H192" s="618"/>
      <c r="I192" s="618"/>
      <c r="J192" s="644"/>
      <c r="K192" s="616" t="s">
        <v>5096</v>
      </c>
    </row>
    <row r="193" spans="1:11" ht="11.25" customHeight="1" x14ac:dyDescent="0.2">
      <c r="A193" s="643"/>
      <c r="B193" s="750"/>
      <c r="C193" s="630" t="s">
        <v>4205</v>
      </c>
      <c r="D193" s="660" t="s">
        <v>87</v>
      </c>
      <c r="E193" s="660" t="s">
        <v>87</v>
      </c>
      <c r="F193" s="631"/>
      <c r="G193" s="630"/>
      <c r="H193" s="619"/>
      <c r="I193" s="619"/>
      <c r="J193" s="645"/>
      <c r="K193" s="616" t="s">
        <v>5096</v>
      </c>
    </row>
    <row r="194" spans="1:11" ht="11.25" customHeight="1" x14ac:dyDescent="0.2">
      <c r="A194" s="646"/>
      <c r="B194" s="751"/>
      <c r="C194" s="630" t="s">
        <v>5063</v>
      </c>
      <c r="D194" s="709">
        <f>'Output all sources'!K241</f>
        <v>23</v>
      </c>
      <c r="E194" s="709">
        <f>'Output all sources'!L241</f>
        <v>154</v>
      </c>
      <c r="F194" s="631" t="s">
        <v>4823</v>
      </c>
      <c r="G194" s="628" t="s">
        <v>5127</v>
      </c>
      <c r="H194" s="619">
        <v>18</v>
      </c>
      <c r="I194" s="619"/>
      <c r="J194" s="645"/>
      <c r="K194" s="714">
        <f>(D194/100+E194/1000)/2</f>
        <v>0.192</v>
      </c>
    </row>
    <row r="195" spans="1:11" ht="11.25" customHeight="1" x14ac:dyDescent="0.2">
      <c r="A195" s="643" t="s">
        <v>5071</v>
      </c>
      <c r="B195" s="749" t="s">
        <v>109</v>
      </c>
      <c r="C195" s="628" t="s">
        <v>219</v>
      </c>
      <c r="D195" s="708" t="str">
        <f>'Output all sources'!D242</f>
        <v>n/a</v>
      </c>
      <c r="E195" s="708" t="str">
        <f>'Output all sources'!E242</f>
        <v>n/a</v>
      </c>
      <c r="F195" s="629" t="s">
        <v>4032</v>
      </c>
      <c r="G195" s="628"/>
      <c r="H195" s="618"/>
      <c r="I195" s="618"/>
      <c r="J195" s="644"/>
    </row>
    <row r="196" spans="1:11" ht="11.25" customHeight="1" x14ac:dyDescent="0.2">
      <c r="A196" s="643"/>
      <c r="B196" s="750"/>
      <c r="C196" s="630" t="s">
        <v>4205</v>
      </c>
      <c r="D196" s="660" t="s">
        <v>87</v>
      </c>
      <c r="E196" s="660" t="s">
        <v>87</v>
      </c>
      <c r="F196" s="631"/>
      <c r="G196" s="630"/>
      <c r="H196" s="619"/>
      <c r="I196" s="619"/>
      <c r="J196" s="645"/>
      <c r="K196" s="616" t="s">
        <v>5096</v>
      </c>
    </row>
    <row r="197" spans="1:11" ht="11.25" customHeight="1" x14ac:dyDescent="0.2">
      <c r="A197" s="646"/>
      <c r="B197" s="751"/>
      <c r="C197" s="630" t="s">
        <v>5063</v>
      </c>
      <c r="D197" s="660">
        <f>'Output all sources'!K242</f>
        <v>0</v>
      </c>
      <c r="E197" s="660">
        <v>560</v>
      </c>
      <c r="F197" s="631" t="s">
        <v>5237</v>
      </c>
      <c r="G197" s="630"/>
      <c r="H197" s="619"/>
      <c r="I197" s="619"/>
      <c r="J197" s="645"/>
    </row>
    <row r="198" spans="1:11" ht="12" x14ac:dyDescent="0.2">
      <c r="A198" s="641" t="s">
        <v>5072</v>
      </c>
      <c r="B198" s="622"/>
      <c r="C198" s="627"/>
      <c r="D198" s="658"/>
      <c r="E198" s="658"/>
      <c r="F198" s="621"/>
      <c r="G198" s="621"/>
      <c r="H198" s="621"/>
      <c r="I198" s="621"/>
      <c r="J198" s="642"/>
    </row>
    <row r="199" spans="1:11" ht="11.25" customHeight="1" x14ac:dyDescent="0.2">
      <c r="A199" s="643" t="s">
        <v>5073</v>
      </c>
      <c r="B199" s="749" t="s">
        <v>5186</v>
      </c>
      <c r="C199" s="628" t="s">
        <v>219</v>
      </c>
      <c r="D199" s="709">
        <f>'Output all sources'!D244</f>
        <v>258.5</v>
      </c>
      <c r="E199" s="709">
        <f>'Output all sources'!E244</f>
        <v>6391</v>
      </c>
      <c r="F199" s="631" t="s">
        <v>5152</v>
      </c>
      <c r="G199" s="628" t="s">
        <v>5127</v>
      </c>
      <c r="H199" s="618">
        <v>399</v>
      </c>
      <c r="I199" s="618"/>
      <c r="J199" s="644"/>
      <c r="K199" s="714">
        <f>(D199/100+E199/1000)/2</f>
        <v>4.4879999999999995</v>
      </c>
    </row>
    <row r="200" spans="1:11" ht="11.25" customHeight="1" x14ac:dyDescent="0.2">
      <c r="A200" s="643"/>
      <c r="B200" s="750"/>
      <c r="C200" s="630" t="s">
        <v>4205</v>
      </c>
      <c r="D200" s="660" t="s">
        <v>87</v>
      </c>
      <c r="E200" s="660" t="s">
        <v>87</v>
      </c>
      <c r="F200" s="631"/>
      <c r="G200" s="630"/>
      <c r="H200" s="619"/>
      <c r="I200" s="619"/>
      <c r="J200" s="645"/>
      <c r="K200" s="616" t="s">
        <v>5096</v>
      </c>
    </row>
    <row r="201" spans="1:11" ht="11.25" customHeight="1" x14ac:dyDescent="0.2">
      <c r="A201" s="646"/>
      <c r="B201" s="751"/>
      <c r="C201" s="630" t="s">
        <v>5063</v>
      </c>
      <c r="D201" s="660">
        <f>'Output all sources'!K244</f>
        <v>191.12100000000001</v>
      </c>
      <c r="E201" s="660" t="s">
        <v>4825</v>
      </c>
      <c r="F201" s="631" t="s">
        <v>4826</v>
      </c>
      <c r="G201" s="630"/>
      <c r="H201" s="619"/>
      <c r="I201" s="619"/>
      <c r="J201" s="645"/>
    </row>
    <row r="202" spans="1:11" ht="11.25" customHeight="1" x14ac:dyDescent="0.2">
      <c r="A202" s="643" t="s">
        <v>5074</v>
      </c>
      <c r="B202" s="749" t="s">
        <v>5187</v>
      </c>
      <c r="C202" s="628" t="s">
        <v>219</v>
      </c>
      <c r="D202" s="660" t="str">
        <f>'Output all sources'!D245</f>
        <v>n/a</v>
      </c>
      <c r="E202" s="660" t="str">
        <f>'Output all sources'!E245</f>
        <v>n/a</v>
      </c>
      <c r="F202" s="629"/>
      <c r="G202" s="628"/>
      <c r="H202" s="618"/>
      <c r="I202" s="618"/>
      <c r="J202" s="644"/>
      <c r="K202" s="616" t="s">
        <v>5096</v>
      </c>
    </row>
    <row r="203" spans="1:11" ht="11.25" customHeight="1" x14ac:dyDescent="0.2">
      <c r="A203" s="643"/>
      <c r="B203" s="750"/>
      <c r="C203" s="630" t="s">
        <v>4205</v>
      </c>
      <c r="D203" s="660" t="s">
        <v>87</v>
      </c>
      <c r="E203" s="660" t="s">
        <v>87</v>
      </c>
      <c r="F203" s="631"/>
      <c r="G203" s="630"/>
      <c r="H203" s="619"/>
      <c r="I203" s="619"/>
      <c r="J203" s="645"/>
      <c r="K203" s="616" t="s">
        <v>5096</v>
      </c>
    </row>
    <row r="204" spans="1:11" ht="11.25" customHeight="1" x14ac:dyDescent="0.2">
      <c r="A204" s="646"/>
      <c r="B204" s="751"/>
      <c r="C204" s="630" t="s">
        <v>5063</v>
      </c>
      <c r="D204" s="660" t="str">
        <f>'Output all sources'!K245</f>
        <v>included in 2.1</v>
      </c>
      <c r="E204" s="660" t="str">
        <f>'Output all sources'!L245</f>
        <v>included in 2.1</v>
      </c>
      <c r="F204" s="631" t="s">
        <v>4828</v>
      </c>
      <c r="G204" s="630"/>
      <c r="H204" s="619"/>
      <c r="I204" s="619"/>
      <c r="J204" s="645"/>
    </row>
    <row r="205" spans="1:11" x14ac:dyDescent="0.2">
      <c r="A205" s="643" t="s">
        <v>5075</v>
      </c>
      <c r="B205" s="749" t="s">
        <v>5109</v>
      </c>
      <c r="C205" s="628" t="s">
        <v>219</v>
      </c>
      <c r="D205" s="709">
        <f>'Output all sources'!D246</f>
        <v>36.799999999999997</v>
      </c>
      <c r="E205" s="660">
        <f>'Output all sources'!E246</f>
        <v>1578</v>
      </c>
      <c r="F205" s="629" t="s">
        <v>3845</v>
      </c>
      <c r="G205" s="628"/>
      <c r="H205" s="618"/>
      <c r="I205" s="618"/>
      <c r="J205" s="644"/>
      <c r="K205" s="714">
        <f>(D205/100+E205/1000)/2</f>
        <v>0.97300000000000009</v>
      </c>
    </row>
    <row r="206" spans="1:11" ht="11.25" customHeight="1" x14ac:dyDescent="0.2">
      <c r="A206" s="643"/>
      <c r="B206" s="750"/>
      <c r="C206" s="630" t="s">
        <v>4205</v>
      </c>
      <c r="D206" s="660" t="s">
        <v>87</v>
      </c>
      <c r="E206" s="660" t="s">
        <v>87</v>
      </c>
      <c r="F206" s="631"/>
      <c r="G206" s="630"/>
      <c r="H206" s="619"/>
      <c r="I206" s="619"/>
      <c r="J206" s="645"/>
      <c r="K206" s="616" t="s">
        <v>5096</v>
      </c>
    </row>
    <row r="207" spans="1:11" ht="11.25" customHeight="1" x14ac:dyDescent="0.2">
      <c r="A207" s="646"/>
      <c r="B207" s="751"/>
      <c r="C207" s="630" t="s">
        <v>5063</v>
      </c>
      <c r="D207" s="660">
        <f>'Output all sources'!K246</f>
        <v>42.28</v>
      </c>
      <c r="E207" s="709">
        <v>1705</v>
      </c>
      <c r="F207" s="631" t="s">
        <v>5153</v>
      </c>
      <c r="G207" s="630"/>
      <c r="H207" s="619"/>
      <c r="I207" s="619"/>
      <c r="J207" s="645"/>
      <c r="K207" s="714">
        <f>(D207/100+E207/1000)/2</f>
        <v>1.0639000000000001</v>
      </c>
    </row>
    <row r="208" spans="1:11" x14ac:dyDescent="0.2">
      <c r="A208" s="643" t="s">
        <v>5076</v>
      </c>
      <c r="B208" s="749" t="s">
        <v>114</v>
      </c>
      <c r="C208" s="628" t="s">
        <v>219</v>
      </c>
      <c r="D208" s="660" t="str">
        <f>'Output all sources'!D247</f>
        <v>n/a</v>
      </c>
      <c r="E208" s="660" t="str">
        <f>'Output all sources'!E247</f>
        <v>n/a</v>
      </c>
      <c r="F208" s="629"/>
      <c r="G208" s="628"/>
      <c r="H208" s="618"/>
      <c r="I208" s="618"/>
      <c r="J208" s="644"/>
      <c r="K208" s="616" t="s">
        <v>5096</v>
      </c>
    </row>
    <row r="209" spans="1:11" ht="11.25" customHeight="1" x14ac:dyDescent="0.2">
      <c r="A209" s="643"/>
      <c r="B209" s="750"/>
      <c r="C209" s="630" t="s">
        <v>4205</v>
      </c>
      <c r="D209" s="660" t="s">
        <v>87</v>
      </c>
      <c r="E209" s="660" t="s">
        <v>87</v>
      </c>
      <c r="F209" s="631"/>
      <c r="G209" s="630"/>
      <c r="H209" s="619"/>
      <c r="I209" s="619"/>
      <c r="J209" s="645"/>
      <c r="K209" s="616" t="s">
        <v>5096</v>
      </c>
    </row>
    <row r="210" spans="1:11" ht="11.25" customHeight="1" x14ac:dyDescent="0.2">
      <c r="A210" s="646"/>
      <c r="B210" s="751"/>
      <c r="C210" s="630" t="s">
        <v>5063</v>
      </c>
      <c r="D210" s="716">
        <f>'Output all sources'!K247</f>
        <v>8.6709999999999994</v>
      </c>
      <c r="E210" s="709">
        <f>'Output all sources'!L247</f>
        <v>185</v>
      </c>
      <c r="F210" s="631" t="s">
        <v>4831</v>
      </c>
      <c r="G210" s="630"/>
      <c r="H210" s="619"/>
      <c r="I210" s="619"/>
      <c r="J210" s="645"/>
      <c r="K210" s="714">
        <f>(D210/100+E210/1000)/2</f>
        <v>0.135855</v>
      </c>
    </row>
    <row r="211" spans="1:11" x14ac:dyDescent="0.2">
      <c r="A211" s="643" t="s">
        <v>5077</v>
      </c>
      <c r="B211" s="749" t="s">
        <v>115</v>
      </c>
      <c r="C211" s="628" t="s">
        <v>219</v>
      </c>
      <c r="D211" s="660" t="str">
        <f>'Output all sources'!D248</f>
        <v>n/a</v>
      </c>
      <c r="E211" s="660" t="str">
        <f>'Output all sources'!E248</f>
        <v>n/a</v>
      </c>
      <c r="F211" s="629"/>
      <c r="G211" s="628"/>
      <c r="H211" s="618"/>
      <c r="I211" s="618"/>
      <c r="J211" s="644"/>
      <c r="K211" s="616" t="s">
        <v>5096</v>
      </c>
    </row>
    <row r="212" spans="1:11" ht="11.25" customHeight="1" x14ac:dyDescent="0.2">
      <c r="A212" s="643"/>
      <c r="B212" s="750"/>
      <c r="C212" s="630" t="s">
        <v>4205</v>
      </c>
      <c r="D212" s="660" t="s">
        <v>87</v>
      </c>
      <c r="E212" s="660" t="s">
        <v>87</v>
      </c>
      <c r="F212" s="631"/>
      <c r="G212" s="630"/>
      <c r="H212" s="619"/>
      <c r="I212" s="619"/>
      <c r="J212" s="645"/>
      <c r="K212" s="616" t="s">
        <v>5096</v>
      </c>
    </row>
    <row r="213" spans="1:11" ht="11.25" customHeight="1" x14ac:dyDescent="0.2">
      <c r="A213" s="646"/>
      <c r="B213" s="751"/>
      <c r="C213" s="630" t="s">
        <v>5063</v>
      </c>
      <c r="D213" s="660" t="s">
        <v>87</v>
      </c>
      <c r="E213" s="660" t="s">
        <v>87</v>
      </c>
      <c r="F213" s="631"/>
      <c r="G213" s="630"/>
      <c r="H213" s="619"/>
      <c r="I213" s="619"/>
      <c r="J213" s="645"/>
    </row>
    <row r="214" spans="1:11" ht="12" x14ac:dyDescent="0.2">
      <c r="A214" s="641" t="s">
        <v>5085</v>
      </c>
      <c r="B214" s="622"/>
      <c r="C214" s="627"/>
      <c r="D214" s="658"/>
      <c r="E214" s="658"/>
      <c r="F214" s="621"/>
      <c r="G214" s="621"/>
      <c r="H214" s="621"/>
      <c r="I214" s="621"/>
      <c r="J214" s="642"/>
    </row>
    <row r="215" spans="1:11" x14ac:dyDescent="0.2">
      <c r="A215" s="643" t="s">
        <v>5078</v>
      </c>
      <c r="B215" s="749" t="s">
        <v>117</v>
      </c>
      <c r="C215" s="628" t="s">
        <v>219</v>
      </c>
      <c r="D215" s="660" t="str">
        <f>'Output all sources'!D250</f>
        <v>n/a</v>
      </c>
      <c r="E215" s="660" t="str">
        <f>'Output all sources'!E250</f>
        <v>n/a</v>
      </c>
      <c r="F215" s="629"/>
      <c r="G215" s="628"/>
      <c r="H215" s="618"/>
      <c r="I215" s="618"/>
      <c r="J215" s="644"/>
      <c r="K215" s="616" t="s">
        <v>5096</v>
      </c>
    </row>
    <row r="216" spans="1:11" ht="11.25" customHeight="1" x14ac:dyDescent="0.2">
      <c r="A216" s="643"/>
      <c r="B216" s="750"/>
      <c r="C216" s="630" t="s">
        <v>4205</v>
      </c>
      <c r="D216" s="660" t="s">
        <v>87</v>
      </c>
      <c r="E216" s="660" t="s">
        <v>87</v>
      </c>
      <c r="F216" s="631"/>
      <c r="G216" s="630"/>
      <c r="H216" s="619"/>
      <c r="I216" s="619"/>
      <c r="J216" s="645"/>
      <c r="K216" s="616" t="s">
        <v>5096</v>
      </c>
    </row>
    <row r="217" spans="1:11" ht="11.25" customHeight="1" x14ac:dyDescent="0.2">
      <c r="A217" s="646"/>
      <c r="B217" s="751"/>
      <c r="C217" s="630" t="s">
        <v>5063</v>
      </c>
      <c r="D217" s="709">
        <f>'Output all sources'!K250</f>
        <v>137.11699999999999</v>
      </c>
      <c r="E217" s="709">
        <f>'Output all sources'!L250</f>
        <v>790</v>
      </c>
      <c r="F217" s="631" t="s">
        <v>4832</v>
      </c>
      <c r="G217" s="630" t="s">
        <v>5127</v>
      </c>
      <c r="H217" s="619">
        <v>47</v>
      </c>
      <c r="I217" s="619" t="s">
        <v>5154</v>
      </c>
      <c r="J217" s="645"/>
      <c r="K217" s="714">
        <f>(D217/100+E217/1000)/2</f>
        <v>1.0805850000000001</v>
      </c>
    </row>
    <row r="218" spans="1:11" x14ac:dyDescent="0.2">
      <c r="A218" s="643" t="s">
        <v>5079</v>
      </c>
      <c r="B218" s="749" t="s">
        <v>118</v>
      </c>
      <c r="C218" s="628" t="s">
        <v>219</v>
      </c>
      <c r="D218" s="660" t="str">
        <f>'Output all sources'!D251</f>
        <v>n/a</v>
      </c>
      <c r="E218" s="660" t="str">
        <f>'Output all sources'!E251</f>
        <v>n/a</v>
      </c>
      <c r="F218" s="629"/>
      <c r="G218" s="628"/>
      <c r="H218" s="618"/>
      <c r="I218" s="618"/>
      <c r="J218" s="644"/>
      <c r="K218" s="616" t="s">
        <v>5096</v>
      </c>
    </row>
    <row r="219" spans="1:11" ht="11.25" customHeight="1" x14ac:dyDescent="0.2">
      <c r="A219" s="643"/>
      <c r="B219" s="750"/>
      <c r="C219" s="630" t="s">
        <v>4205</v>
      </c>
      <c r="D219" s="660" t="s">
        <v>87</v>
      </c>
      <c r="E219" s="660" t="s">
        <v>87</v>
      </c>
      <c r="F219" s="631"/>
      <c r="G219" s="630"/>
      <c r="H219" s="619"/>
      <c r="I219" s="619"/>
      <c r="J219" s="645"/>
      <c r="K219" s="616" t="s">
        <v>5096</v>
      </c>
    </row>
    <row r="220" spans="1:11" ht="11.25" customHeight="1" x14ac:dyDescent="0.2">
      <c r="A220" s="646"/>
      <c r="B220" s="751"/>
      <c r="C220" s="630" t="s">
        <v>5063</v>
      </c>
      <c r="D220" s="716">
        <f>'Output all sources'!K251</f>
        <v>4.415</v>
      </c>
      <c r="E220" s="709">
        <f>'Output all sources'!L251</f>
        <v>101</v>
      </c>
      <c r="F220" s="631" t="s">
        <v>4833</v>
      </c>
      <c r="G220" s="630"/>
      <c r="H220" s="619"/>
      <c r="I220" s="619"/>
      <c r="J220" s="645"/>
      <c r="K220" s="714">
        <f>(D220/100+E220/1000)/2</f>
        <v>7.2575000000000001E-2</v>
      </c>
    </row>
    <row r="221" spans="1:11" x14ac:dyDescent="0.2">
      <c r="A221" s="643" t="s">
        <v>5080</v>
      </c>
      <c r="B221" s="749" t="s">
        <v>119</v>
      </c>
      <c r="C221" s="628" t="s">
        <v>219</v>
      </c>
      <c r="D221" s="660" t="str">
        <f>'Output all sources'!D252</f>
        <v>n/a</v>
      </c>
      <c r="E221" s="660" t="str">
        <f>'Output all sources'!E252</f>
        <v>n/a</v>
      </c>
      <c r="F221" s="629"/>
      <c r="G221" s="628"/>
      <c r="H221" s="618"/>
      <c r="I221" s="618"/>
      <c r="J221" s="644"/>
      <c r="K221" s="616" t="s">
        <v>5096</v>
      </c>
    </row>
    <row r="222" spans="1:11" ht="11.25" customHeight="1" x14ac:dyDescent="0.2">
      <c r="A222" s="643"/>
      <c r="B222" s="750"/>
      <c r="C222" s="630" t="s">
        <v>4205</v>
      </c>
      <c r="D222" s="660" t="s">
        <v>87</v>
      </c>
      <c r="E222" s="660" t="s">
        <v>87</v>
      </c>
      <c r="F222" s="631"/>
      <c r="G222" s="630"/>
      <c r="H222" s="619"/>
      <c r="I222" s="619"/>
      <c r="J222" s="645"/>
      <c r="K222" s="616" t="s">
        <v>5096</v>
      </c>
    </row>
    <row r="223" spans="1:11" ht="11.25" customHeight="1" x14ac:dyDescent="0.2">
      <c r="A223" s="646"/>
      <c r="B223" s="751"/>
      <c r="C223" s="630" t="s">
        <v>5063</v>
      </c>
      <c r="D223" s="716">
        <f>'Output all sources'!K252</f>
        <v>0.5</v>
      </c>
      <c r="E223" s="709">
        <f>'Output all sources'!L252</f>
        <v>50</v>
      </c>
      <c r="F223" s="631" t="s">
        <v>4834</v>
      </c>
      <c r="G223" s="630"/>
      <c r="H223" s="619"/>
      <c r="I223" s="619"/>
      <c r="J223" s="645"/>
      <c r="K223" s="714">
        <f>(D223/100+E223/1000)/2</f>
        <v>2.75E-2</v>
      </c>
    </row>
    <row r="224" spans="1:11" ht="11.25" customHeight="1" x14ac:dyDescent="0.2">
      <c r="A224" s="643" t="s">
        <v>5081</v>
      </c>
      <c r="B224" s="749" t="s">
        <v>120</v>
      </c>
      <c r="C224" s="628" t="s">
        <v>219</v>
      </c>
      <c r="D224" s="660" t="str">
        <f>'Output all sources'!D253</f>
        <v>n/a</v>
      </c>
      <c r="E224" s="660" t="str">
        <f>'Output all sources'!E253</f>
        <v>n/a</v>
      </c>
      <c r="F224" s="629"/>
      <c r="G224" s="628"/>
      <c r="H224" s="618"/>
      <c r="I224" s="618"/>
      <c r="J224" s="644"/>
      <c r="K224" s="616" t="s">
        <v>5096</v>
      </c>
    </row>
    <row r="225" spans="1:11" ht="11.25" customHeight="1" x14ac:dyDescent="0.2">
      <c r="A225" s="643"/>
      <c r="B225" s="750"/>
      <c r="C225" s="630" t="s">
        <v>4205</v>
      </c>
      <c r="D225" s="660" t="s">
        <v>87</v>
      </c>
      <c r="E225" s="660" t="s">
        <v>87</v>
      </c>
      <c r="F225" s="631"/>
      <c r="G225" s="630"/>
      <c r="H225" s="619"/>
      <c r="I225" s="619"/>
      <c r="J225" s="645"/>
      <c r="K225" s="616" t="s">
        <v>5096</v>
      </c>
    </row>
    <row r="226" spans="1:11" ht="11.25" customHeight="1" x14ac:dyDescent="0.2">
      <c r="A226" s="646"/>
      <c r="B226" s="751"/>
      <c r="C226" s="630" t="s">
        <v>5063</v>
      </c>
      <c r="D226" s="709" t="s">
        <v>87</v>
      </c>
      <c r="E226" s="709" t="s">
        <v>87</v>
      </c>
      <c r="F226" s="631" t="s">
        <v>5155</v>
      </c>
      <c r="G226" s="630"/>
      <c r="H226" s="619"/>
      <c r="I226" s="619"/>
      <c r="J226" s="645"/>
    </row>
    <row r="227" spans="1:11" ht="11.25" customHeight="1" x14ac:dyDescent="0.2">
      <c r="A227" s="643" t="s">
        <v>5082</v>
      </c>
      <c r="B227" s="749" t="s">
        <v>5194</v>
      </c>
      <c r="C227" s="628" t="s">
        <v>219</v>
      </c>
      <c r="D227" s="660" t="str">
        <f>'Output all sources'!D254</f>
        <v>n/a</v>
      </c>
      <c r="E227" s="660" t="str">
        <f>'Output all sources'!E254</f>
        <v>n/a</v>
      </c>
      <c r="F227" s="629"/>
      <c r="G227" s="630" t="s">
        <v>5127</v>
      </c>
      <c r="H227" s="619">
        <v>122</v>
      </c>
      <c r="I227" s="619" t="s">
        <v>5162</v>
      </c>
      <c r="J227" s="644"/>
    </row>
    <row r="228" spans="1:11" ht="11.25" customHeight="1" x14ac:dyDescent="0.2">
      <c r="A228" s="643"/>
      <c r="B228" s="750"/>
      <c r="C228" s="630" t="s">
        <v>4205</v>
      </c>
      <c r="D228" s="660" t="s">
        <v>87</v>
      </c>
      <c r="E228" s="660" t="s">
        <v>87</v>
      </c>
      <c r="F228" s="631"/>
      <c r="G228" s="628" t="s">
        <v>5160</v>
      </c>
      <c r="H228" s="618">
        <v>120</v>
      </c>
      <c r="I228" s="618" t="s">
        <v>5162</v>
      </c>
      <c r="J228" s="645"/>
    </row>
    <row r="229" spans="1:11" ht="11.25" customHeight="1" x14ac:dyDescent="0.2">
      <c r="A229" s="646"/>
      <c r="B229" s="751"/>
      <c r="C229" s="630" t="s">
        <v>5063</v>
      </c>
      <c r="D229" s="709" t="s">
        <v>87</v>
      </c>
      <c r="E229" s="709" t="s">
        <v>87</v>
      </c>
      <c r="F229" s="631" t="s">
        <v>5155</v>
      </c>
      <c r="J229" s="645"/>
    </row>
    <row r="230" spans="1:11" x14ac:dyDescent="0.2">
      <c r="A230" s="643" t="s">
        <v>5083</v>
      </c>
      <c r="B230" s="749" t="s">
        <v>122</v>
      </c>
      <c r="C230" s="628" t="s">
        <v>219</v>
      </c>
      <c r="D230" s="660" t="str">
        <f>'Output all sources'!D255</f>
        <v>n/a</v>
      </c>
      <c r="E230" s="660" t="str">
        <f>'Output all sources'!E255</f>
        <v>n/a</v>
      </c>
      <c r="F230" s="629"/>
      <c r="J230" s="644"/>
      <c r="K230" s="616" t="s">
        <v>5096</v>
      </c>
    </row>
    <row r="231" spans="1:11" ht="11.25" customHeight="1" x14ac:dyDescent="0.2">
      <c r="A231" s="643"/>
      <c r="B231" s="750"/>
      <c r="C231" s="630" t="s">
        <v>4205</v>
      </c>
      <c r="D231" s="660" t="s">
        <v>87</v>
      </c>
      <c r="E231" s="660" t="s">
        <v>87</v>
      </c>
      <c r="F231" s="631"/>
      <c r="G231" s="630"/>
      <c r="H231" s="619"/>
      <c r="I231" s="619"/>
      <c r="J231" s="645"/>
      <c r="K231" s="616" t="s">
        <v>5096</v>
      </c>
    </row>
    <row r="232" spans="1:11" ht="11.25" customHeight="1" x14ac:dyDescent="0.2">
      <c r="A232" s="646"/>
      <c r="B232" s="751"/>
      <c r="C232" s="630" t="s">
        <v>5063</v>
      </c>
      <c r="D232" s="709" t="s">
        <v>87</v>
      </c>
      <c r="E232" s="709" t="s">
        <v>87</v>
      </c>
      <c r="F232" s="631" t="s">
        <v>5156</v>
      </c>
      <c r="G232" s="630"/>
      <c r="H232" s="619"/>
      <c r="I232" s="619"/>
      <c r="J232" s="645"/>
    </row>
    <row r="233" spans="1:11" ht="11.25" customHeight="1" x14ac:dyDescent="0.2">
      <c r="A233" s="643" t="s">
        <v>5084</v>
      </c>
      <c r="B233" s="749" t="s">
        <v>5188</v>
      </c>
      <c r="C233" s="628" t="s">
        <v>219</v>
      </c>
      <c r="D233" s="660" t="str">
        <f>'Output all sources'!D256</f>
        <v>n/a</v>
      </c>
      <c r="E233" s="660" t="str">
        <f>'Output all sources'!E256</f>
        <v>n/a</v>
      </c>
      <c r="F233" s="629"/>
      <c r="G233" s="628"/>
      <c r="H233" s="618"/>
      <c r="I233" s="618"/>
      <c r="J233" s="644"/>
      <c r="K233" s="616" t="s">
        <v>5096</v>
      </c>
    </row>
    <row r="234" spans="1:11" ht="11.25" customHeight="1" x14ac:dyDescent="0.2">
      <c r="A234" s="643"/>
      <c r="B234" s="750"/>
      <c r="C234" s="630" t="s">
        <v>4205</v>
      </c>
      <c r="D234" s="660" t="s">
        <v>87</v>
      </c>
      <c r="E234" s="660" t="s">
        <v>87</v>
      </c>
      <c r="F234" s="631"/>
      <c r="G234" s="630"/>
      <c r="H234" s="619"/>
      <c r="I234" s="619"/>
      <c r="J234" s="645"/>
      <c r="K234" s="616" t="s">
        <v>5096</v>
      </c>
    </row>
    <row r="235" spans="1:11" ht="11.25" customHeight="1" x14ac:dyDescent="0.2">
      <c r="A235" s="646"/>
      <c r="B235" s="751"/>
      <c r="C235" s="630" t="s">
        <v>5063</v>
      </c>
      <c r="D235" s="709" t="s">
        <v>87</v>
      </c>
      <c r="E235" s="709" t="s">
        <v>87</v>
      </c>
      <c r="F235" s="631" t="s">
        <v>5156</v>
      </c>
      <c r="G235" s="630"/>
      <c r="H235" s="619"/>
      <c r="I235" s="619"/>
      <c r="J235" s="645"/>
    </row>
    <row r="236" spans="1:11" ht="12" x14ac:dyDescent="0.2">
      <c r="A236" s="641" t="s">
        <v>5086</v>
      </c>
      <c r="B236" s="622"/>
      <c r="C236" s="627"/>
      <c r="D236" s="658"/>
      <c r="E236" s="658"/>
      <c r="F236" s="621"/>
      <c r="G236" s="621"/>
      <c r="H236" s="621"/>
      <c r="I236" s="621"/>
      <c r="J236" s="642"/>
    </row>
    <row r="237" spans="1:11" ht="11.25" customHeight="1" x14ac:dyDescent="0.2">
      <c r="A237" s="643" t="s">
        <v>5087</v>
      </c>
      <c r="B237" s="749" t="s">
        <v>5093</v>
      </c>
      <c r="C237" s="628" t="s">
        <v>219</v>
      </c>
      <c r="D237" s="659" t="str">
        <f>'Output all sources'!D258</f>
        <v>n/a</v>
      </c>
      <c r="E237" s="659" t="str">
        <f>'Output all sources'!E258</f>
        <v>n/a</v>
      </c>
      <c r="F237" s="629" t="s">
        <v>4192</v>
      </c>
      <c r="G237" s="628"/>
      <c r="H237" s="618"/>
      <c r="I237" s="618"/>
      <c r="J237" s="644"/>
      <c r="K237" s="616" t="s">
        <v>5096</v>
      </c>
    </row>
    <row r="238" spans="1:11" ht="11.25" customHeight="1" x14ac:dyDescent="0.2">
      <c r="A238" s="643"/>
      <c r="B238" s="750"/>
      <c r="C238" s="630" t="s">
        <v>4205</v>
      </c>
      <c r="D238" s="659" t="s">
        <v>87</v>
      </c>
      <c r="E238" s="659" t="s">
        <v>87</v>
      </c>
      <c r="F238" s="629"/>
      <c r="G238" s="630"/>
      <c r="H238" s="619"/>
      <c r="I238" s="619"/>
      <c r="J238" s="645"/>
      <c r="K238" s="616" t="s">
        <v>5096</v>
      </c>
    </row>
    <row r="239" spans="1:11" ht="11.25" customHeight="1" x14ac:dyDescent="0.2">
      <c r="A239" s="646"/>
      <c r="B239" s="751"/>
      <c r="C239" s="630" t="s">
        <v>5063</v>
      </c>
      <c r="D239" s="708">
        <f>'Output all sources'!K258</f>
        <v>453.31</v>
      </c>
      <c r="E239" s="708">
        <f>'Output all sources'!L258</f>
        <v>5836</v>
      </c>
      <c r="F239" s="629" t="s">
        <v>4836</v>
      </c>
      <c r="G239" s="630" t="s">
        <v>5127</v>
      </c>
      <c r="H239" s="619">
        <v>973</v>
      </c>
      <c r="I239" s="619" t="s">
        <v>5157</v>
      </c>
      <c r="J239" s="645"/>
      <c r="K239" s="714">
        <f>(D239/100+E239/1000)/2</f>
        <v>5.1845499999999998</v>
      </c>
    </row>
    <row r="240" spans="1:11" x14ac:dyDescent="0.2">
      <c r="A240" s="643" t="s">
        <v>5088</v>
      </c>
      <c r="B240" s="749" t="s">
        <v>126</v>
      </c>
      <c r="C240" s="628" t="s">
        <v>219</v>
      </c>
      <c r="D240" s="659" t="str">
        <f>'Output all sources'!D259</f>
        <v>n/a</v>
      </c>
      <c r="E240" s="659" t="str">
        <f>'Output all sources'!E259</f>
        <v>n/a</v>
      </c>
      <c r="F240" s="629"/>
      <c r="G240" s="628"/>
      <c r="H240" s="618"/>
      <c r="I240" s="618"/>
      <c r="J240" s="644"/>
      <c r="K240" s="616" t="s">
        <v>5096</v>
      </c>
    </row>
    <row r="241" spans="1:11" ht="11.25" customHeight="1" x14ac:dyDescent="0.2">
      <c r="A241" s="643"/>
      <c r="B241" s="750"/>
      <c r="C241" s="630" t="s">
        <v>4205</v>
      </c>
      <c r="D241" s="659" t="s">
        <v>87</v>
      </c>
      <c r="E241" s="659" t="s">
        <v>87</v>
      </c>
      <c r="F241" s="629"/>
      <c r="G241" s="630"/>
      <c r="H241" s="619"/>
      <c r="I241" s="619"/>
      <c r="J241" s="645"/>
      <c r="K241" s="616" t="s">
        <v>5096</v>
      </c>
    </row>
    <row r="242" spans="1:11" ht="11.25" customHeight="1" x14ac:dyDescent="0.2">
      <c r="A242" s="646"/>
      <c r="B242" s="751"/>
      <c r="C242" s="630" t="s">
        <v>5063</v>
      </c>
      <c r="D242" s="708">
        <f>'Output all sources'!K259</f>
        <v>45</v>
      </c>
      <c r="E242" s="708">
        <f>'Output all sources'!L259</f>
        <v>800</v>
      </c>
      <c r="F242" s="629" t="s">
        <v>4838</v>
      </c>
      <c r="G242" s="630" t="s">
        <v>5127</v>
      </c>
      <c r="H242" s="619">
        <v>100</v>
      </c>
      <c r="I242" s="619" t="s">
        <v>5158</v>
      </c>
      <c r="J242" s="645"/>
      <c r="K242" s="714">
        <f>(D242/100+E242/1000)/2</f>
        <v>0.625</v>
      </c>
    </row>
    <row r="243" spans="1:11" x14ac:dyDescent="0.2">
      <c r="A243" s="643" t="s">
        <v>5089</v>
      </c>
      <c r="B243" s="749" t="s">
        <v>127</v>
      </c>
      <c r="C243" s="628" t="s">
        <v>219</v>
      </c>
      <c r="D243" s="708" t="str">
        <f>'Output all sources'!D260</f>
        <v>n/a</v>
      </c>
      <c r="E243" s="708" t="str">
        <f>'Output all sources'!E260</f>
        <v>n/a</v>
      </c>
      <c r="F243" s="629" t="s">
        <v>4031</v>
      </c>
      <c r="G243" s="628"/>
      <c r="H243" s="618"/>
      <c r="I243" s="618"/>
      <c r="J243" s="644"/>
    </row>
    <row r="244" spans="1:11" ht="11.25" customHeight="1" x14ac:dyDescent="0.2">
      <c r="A244" s="643"/>
      <c r="B244" s="750"/>
      <c r="C244" s="630" t="s">
        <v>4205</v>
      </c>
      <c r="D244" s="659" t="s">
        <v>87</v>
      </c>
      <c r="E244" s="659" t="s">
        <v>87</v>
      </c>
      <c r="F244" s="629"/>
      <c r="G244" s="630"/>
      <c r="H244" s="619"/>
      <c r="I244" s="619"/>
      <c r="J244" s="645"/>
      <c r="K244" s="616" t="s">
        <v>5096</v>
      </c>
    </row>
    <row r="245" spans="1:11" ht="11.25" customHeight="1" x14ac:dyDescent="0.2">
      <c r="A245" s="646"/>
      <c r="B245" s="751"/>
      <c r="C245" s="630" t="s">
        <v>5063</v>
      </c>
      <c r="D245" s="659" t="s">
        <v>4841</v>
      </c>
      <c r="E245" s="659" t="s">
        <v>4839</v>
      </c>
      <c r="F245" s="629" t="s">
        <v>4840</v>
      </c>
      <c r="G245" s="630"/>
      <c r="H245" s="619"/>
      <c r="I245" s="619"/>
      <c r="J245" s="645"/>
      <c r="K245" s="714">
        <f>(17/100+212/1000)/2</f>
        <v>0.191</v>
      </c>
    </row>
    <row r="246" spans="1:11" ht="12" x14ac:dyDescent="0.2">
      <c r="A246" s="641" t="s">
        <v>128</v>
      </c>
      <c r="B246" s="622"/>
      <c r="C246" s="627"/>
      <c r="D246" s="658"/>
      <c r="E246" s="658"/>
      <c r="F246" s="621"/>
      <c r="G246" s="621"/>
      <c r="H246" s="621"/>
      <c r="I246" s="621"/>
      <c r="J246" s="642"/>
    </row>
    <row r="247" spans="1:11" x14ac:dyDescent="0.2">
      <c r="A247" s="643" t="s">
        <v>5107</v>
      </c>
      <c r="B247" s="617" t="s">
        <v>5105</v>
      </c>
      <c r="C247" s="628" t="s">
        <v>219</v>
      </c>
      <c r="D247" s="659" t="str">
        <f>'Output all sources'!D262</f>
        <v>n/a</v>
      </c>
      <c r="E247" s="659" t="str">
        <f>'Output all sources'!E262</f>
        <v>n/a</v>
      </c>
      <c r="F247" s="629"/>
      <c r="G247" s="628"/>
      <c r="H247" s="618"/>
      <c r="I247" s="618"/>
      <c r="J247" s="644"/>
      <c r="K247" s="616" t="s">
        <v>5096</v>
      </c>
    </row>
    <row r="248" spans="1:11" x14ac:dyDescent="0.2">
      <c r="A248" s="643"/>
      <c r="B248" s="617"/>
      <c r="C248" s="630" t="s">
        <v>4205</v>
      </c>
      <c r="D248" s="660" t="s">
        <v>87</v>
      </c>
      <c r="E248" s="660" t="s">
        <v>87</v>
      </c>
      <c r="F248" s="631"/>
      <c r="G248" s="630"/>
      <c r="H248" s="619"/>
      <c r="I248" s="619"/>
      <c r="J248" s="645"/>
      <c r="K248" s="616" t="s">
        <v>5096</v>
      </c>
    </row>
    <row r="249" spans="1:11" x14ac:dyDescent="0.2">
      <c r="A249" s="643"/>
      <c r="B249" s="617"/>
      <c r="C249" s="630" t="s">
        <v>5063</v>
      </c>
      <c r="D249" s="709">
        <f>'Output all sources'!K262</f>
        <v>4.3794956658786397</v>
      </c>
      <c r="E249" s="709">
        <f>'Output all sources'!L262</f>
        <v>43.794956658786397</v>
      </c>
      <c r="F249" s="631" t="s">
        <v>4200</v>
      </c>
      <c r="G249" s="630"/>
      <c r="H249" s="619"/>
      <c r="I249" s="619"/>
      <c r="J249" s="645"/>
      <c r="K249" s="714">
        <f>(D249/100+E249/1000)/2</f>
        <v>4.3794956658786396E-2</v>
      </c>
    </row>
    <row r="250" spans="1:11" ht="12" x14ac:dyDescent="0.2">
      <c r="A250" s="641" t="s">
        <v>130</v>
      </c>
      <c r="B250" s="622"/>
      <c r="C250" s="627"/>
      <c r="D250" s="658"/>
      <c r="E250" s="658"/>
      <c r="F250" s="621"/>
      <c r="G250" s="621"/>
      <c r="H250" s="621"/>
      <c r="I250" s="621"/>
      <c r="J250" s="642"/>
    </row>
    <row r="251" spans="1:11" ht="11.25" customHeight="1" x14ac:dyDescent="0.2">
      <c r="A251" s="643" t="s">
        <v>5090</v>
      </c>
      <c r="B251" s="749" t="s">
        <v>5092</v>
      </c>
      <c r="C251" s="628" t="s">
        <v>219</v>
      </c>
      <c r="D251" s="659" t="str">
        <f>'Output all sources'!D264</f>
        <v>n/a</v>
      </c>
      <c r="E251" s="659" t="str">
        <f>'Output all sources'!E264</f>
        <v>n/a</v>
      </c>
      <c r="F251" s="629"/>
      <c r="G251" s="628"/>
      <c r="H251" s="618"/>
      <c r="I251" s="618"/>
      <c r="J251" s="644"/>
      <c r="K251" s="616" t="s">
        <v>5096</v>
      </c>
    </row>
    <row r="252" spans="1:11" ht="11.25" customHeight="1" x14ac:dyDescent="0.2">
      <c r="A252" s="643"/>
      <c r="B252" s="750"/>
      <c r="C252" s="630" t="s">
        <v>4205</v>
      </c>
      <c r="D252" s="660" t="s">
        <v>87</v>
      </c>
      <c r="E252" s="660" t="s">
        <v>87</v>
      </c>
      <c r="F252" s="631"/>
      <c r="G252" s="630"/>
      <c r="H252" s="619"/>
      <c r="I252" s="619"/>
      <c r="J252" s="645"/>
      <c r="K252" s="616" t="s">
        <v>5096</v>
      </c>
    </row>
    <row r="253" spans="1:11" ht="11.25" customHeight="1" x14ac:dyDescent="0.2">
      <c r="A253" s="646"/>
      <c r="B253" s="751"/>
      <c r="C253" s="630" t="s">
        <v>5063</v>
      </c>
      <c r="D253" s="660" t="s">
        <v>87</v>
      </c>
      <c r="E253" s="660" t="s">
        <v>87</v>
      </c>
      <c r="F253" s="631"/>
      <c r="G253" s="630"/>
      <c r="H253" s="619"/>
      <c r="I253" s="619"/>
      <c r="J253" s="645"/>
    </row>
    <row r="254" spans="1:11" ht="11.25" customHeight="1" x14ac:dyDescent="0.2">
      <c r="A254" s="643" t="s">
        <v>5091</v>
      </c>
      <c r="B254" s="749" t="s">
        <v>5094</v>
      </c>
      <c r="C254" s="628" t="s">
        <v>219</v>
      </c>
      <c r="D254" s="659" t="str">
        <f>'Output all sources'!D265</f>
        <v>n/a</v>
      </c>
      <c r="E254" s="659" t="str">
        <f>'Output all sources'!E265</f>
        <v>n/a</v>
      </c>
      <c r="F254" s="629"/>
      <c r="G254" s="628"/>
      <c r="H254" s="618"/>
      <c r="I254" s="618"/>
      <c r="J254" s="644"/>
      <c r="K254" s="616" t="s">
        <v>5096</v>
      </c>
    </row>
    <row r="255" spans="1:11" ht="12" customHeight="1" x14ac:dyDescent="0.2">
      <c r="A255" s="643"/>
      <c r="B255" s="750"/>
      <c r="C255" s="630" t="s">
        <v>4205</v>
      </c>
      <c r="D255" s="660" t="s">
        <v>87</v>
      </c>
      <c r="E255" s="660" t="s">
        <v>87</v>
      </c>
      <c r="F255" s="631"/>
      <c r="G255" s="630"/>
      <c r="H255" s="619"/>
      <c r="I255" s="619"/>
      <c r="J255" s="645"/>
      <c r="K255" s="616" t="s">
        <v>5096</v>
      </c>
    </row>
    <row r="256" spans="1:11" ht="12" customHeight="1" thickBot="1" x14ac:dyDescent="0.25">
      <c r="A256" s="649"/>
      <c r="B256" s="752"/>
      <c r="C256" s="650" t="s">
        <v>5063</v>
      </c>
      <c r="D256" s="661" t="s">
        <v>87</v>
      </c>
      <c r="E256" s="661" t="s">
        <v>87</v>
      </c>
      <c r="F256" s="652"/>
      <c r="G256" s="650"/>
      <c r="H256" s="651"/>
      <c r="I256" s="651"/>
      <c r="J256" s="653"/>
    </row>
    <row r="259" spans="1:10" ht="12" thickBot="1" x14ac:dyDescent="0.25">
      <c r="A259" s="615" t="s">
        <v>63</v>
      </c>
    </row>
    <row r="260" spans="1:10" x14ac:dyDescent="0.2">
      <c r="A260" s="632" t="s">
        <v>99</v>
      </c>
      <c r="B260" s="633"/>
      <c r="C260" s="634"/>
      <c r="D260" s="655" t="s">
        <v>200</v>
      </c>
      <c r="E260" s="656" t="s">
        <v>4070</v>
      </c>
      <c r="F260" s="635"/>
      <c r="G260" s="636" t="s">
        <v>5061</v>
      </c>
      <c r="H260" s="637"/>
      <c r="I260" s="637"/>
      <c r="J260" s="638"/>
    </row>
    <row r="261" spans="1:10" x14ac:dyDescent="0.2">
      <c r="A261" s="639"/>
      <c r="B261" s="623"/>
      <c r="C261" s="625" t="s">
        <v>299</v>
      </c>
      <c r="D261" s="657" t="s">
        <v>5065</v>
      </c>
      <c r="E261" s="657" t="s">
        <v>5066</v>
      </c>
      <c r="F261" s="626" t="s">
        <v>195</v>
      </c>
      <c r="G261" s="624" t="s">
        <v>5015</v>
      </c>
      <c r="H261" s="620" t="s">
        <v>5062</v>
      </c>
      <c r="I261" s="620" t="s">
        <v>299</v>
      </c>
      <c r="J261" s="640" t="s">
        <v>195</v>
      </c>
    </row>
    <row r="262" spans="1:10" ht="12" x14ac:dyDescent="0.2">
      <c r="A262" s="641" t="s">
        <v>5067</v>
      </c>
      <c r="B262" s="622"/>
      <c r="C262" s="627"/>
      <c r="D262" s="658"/>
      <c r="E262" s="658"/>
      <c r="F262" s="621"/>
      <c r="G262" s="621"/>
      <c r="H262" s="621"/>
      <c r="I262" s="621"/>
      <c r="J262" s="642"/>
    </row>
    <row r="263" spans="1:10" ht="11.25" customHeight="1" x14ac:dyDescent="0.2">
      <c r="A263" s="643" t="s">
        <v>5068</v>
      </c>
      <c r="B263" s="749" t="s">
        <v>5185</v>
      </c>
      <c r="C263" s="628" t="s">
        <v>219</v>
      </c>
      <c r="D263" s="708">
        <f>'Output all sources'!D272</f>
        <v>83.2</v>
      </c>
      <c r="E263" s="659">
        <f>'Output all sources'!E272</f>
        <v>3793</v>
      </c>
      <c r="F263" s="629"/>
      <c r="G263" s="628"/>
      <c r="H263" s="618"/>
      <c r="I263" s="618"/>
      <c r="J263" s="644"/>
    </row>
    <row r="264" spans="1:10" ht="11.25" customHeight="1" x14ac:dyDescent="0.2">
      <c r="A264" s="643"/>
      <c r="B264" s="750"/>
      <c r="C264" s="630" t="s">
        <v>4205</v>
      </c>
      <c r="D264" s="659">
        <f>'Output all sources'!H272</f>
        <v>80.41</v>
      </c>
      <c r="E264" s="709">
        <f>'Output all sources'!I272</f>
        <v>3472</v>
      </c>
      <c r="F264" s="616" t="s">
        <v>5190</v>
      </c>
      <c r="G264" s="630"/>
      <c r="H264" s="619"/>
      <c r="I264" s="619"/>
      <c r="J264" s="645"/>
    </row>
    <row r="265" spans="1:10" ht="11.25" customHeight="1" x14ac:dyDescent="0.2">
      <c r="A265" s="646"/>
      <c r="B265" s="751"/>
      <c r="C265" s="630" t="s">
        <v>5063</v>
      </c>
      <c r="D265" s="659">
        <f>'Output all sources'!K272</f>
        <v>113</v>
      </c>
      <c r="E265" s="660">
        <f>'Output all sources'!L272</f>
        <v>4400</v>
      </c>
      <c r="F265" s="616" t="s">
        <v>4872</v>
      </c>
      <c r="G265" s="630"/>
      <c r="H265" s="619"/>
      <c r="I265" s="619"/>
      <c r="J265" s="645"/>
    </row>
    <row r="266" spans="1:10" ht="11.25" customHeight="1" x14ac:dyDescent="0.2">
      <c r="A266" s="647" t="s">
        <v>5069</v>
      </c>
      <c r="B266" s="749" t="s">
        <v>90</v>
      </c>
      <c r="C266" s="630" t="s">
        <v>219</v>
      </c>
      <c r="D266" s="708">
        <f>'Output all sources'!D273</f>
        <v>83.6</v>
      </c>
      <c r="E266" s="709">
        <f>'Output all sources'!E273</f>
        <v>1520</v>
      </c>
      <c r="F266" s="631"/>
      <c r="G266" s="630"/>
      <c r="H266" s="619"/>
      <c r="I266" s="619"/>
      <c r="J266" s="645"/>
    </row>
    <row r="267" spans="1:10" ht="11.25" customHeight="1" x14ac:dyDescent="0.2">
      <c r="A267" s="643"/>
      <c r="B267" s="750"/>
      <c r="C267" s="630" t="s">
        <v>4205</v>
      </c>
      <c r="D267" s="660">
        <f>'Output all sources'!H273</f>
        <v>85.36</v>
      </c>
      <c r="E267" s="660">
        <f>'Output all sources'!I273</f>
        <v>1520</v>
      </c>
      <c r="F267" s="616" t="s">
        <v>5190</v>
      </c>
      <c r="G267" s="630"/>
      <c r="H267" s="619"/>
      <c r="I267" s="619"/>
      <c r="J267" s="645"/>
    </row>
    <row r="268" spans="1:10" ht="11.25" customHeight="1" x14ac:dyDescent="0.2">
      <c r="A268" s="646"/>
      <c r="B268" s="751"/>
      <c r="C268" s="630" t="s">
        <v>5063</v>
      </c>
      <c r="D268" s="660" t="s">
        <v>87</v>
      </c>
      <c r="E268" s="660" t="s">
        <v>87</v>
      </c>
      <c r="F268" s="631"/>
      <c r="G268" s="630"/>
      <c r="H268" s="619"/>
      <c r="I268" s="619"/>
      <c r="J268" s="645"/>
    </row>
    <row r="269" spans="1:10" ht="12" x14ac:dyDescent="0.2">
      <c r="A269" s="641" t="s">
        <v>105</v>
      </c>
      <c r="B269" s="622"/>
      <c r="C269" s="627"/>
      <c r="D269" s="658"/>
      <c r="E269" s="658"/>
      <c r="F269" s="621"/>
      <c r="G269" s="621"/>
      <c r="H269" s="621"/>
      <c r="I269" s="621"/>
      <c r="J269" s="642"/>
    </row>
    <row r="270" spans="1:10" x14ac:dyDescent="0.2">
      <c r="A270" s="643" t="s">
        <v>5060</v>
      </c>
      <c r="B270" s="749" t="s">
        <v>106</v>
      </c>
      <c r="C270" s="628" t="s">
        <v>219</v>
      </c>
      <c r="D270" s="709">
        <f>'Output all sources'!D275</f>
        <v>121.72548241650294</v>
      </c>
      <c r="E270" s="709">
        <f>'Output all sources'!E275</f>
        <v>1758.3565746561885</v>
      </c>
      <c r="F270" s="631"/>
      <c r="G270" s="628"/>
      <c r="H270" s="618"/>
      <c r="I270" s="618"/>
      <c r="J270" s="644"/>
    </row>
    <row r="271" spans="1:10" ht="11.25" customHeight="1" x14ac:dyDescent="0.2">
      <c r="A271" s="643"/>
      <c r="B271" s="750"/>
      <c r="C271" s="630" t="s">
        <v>4205</v>
      </c>
      <c r="D271" s="660">
        <f>'Output all sources'!H275</f>
        <v>127.51098969473682</v>
      </c>
      <c r="E271" s="660">
        <f>'Output all sources'!I275</f>
        <v>1820.5041286842106</v>
      </c>
      <c r="F271" s="616" t="s">
        <v>5190</v>
      </c>
      <c r="G271" s="630"/>
      <c r="H271" s="619"/>
      <c r="I271" s="619"/>
      <c r="J271" s="645"/>
    </row>
    <row r="272" spans="1:10" ht="11.25" customHeight="1" x14ac:dyDescent="0.2">
      <c r="A272" s="646"/>
      <c r="B272" s="751"/>
      <c r="C272" s="630" t="s">
        <v>5063</v>
      </c>
      <c r="D272" s="660">
        <f>'Output all sources'!K275</f>
        <v>128</v>
      </c>
      <c r="E272" s="710">
        <v>2700</v>
      </c>
      <c r="F272" s="631" t="s">
        <v>4872</v>
      </c>
      <c r="G272" s="630"/>
      <c r="H272" s="619"/>
      <c r="I272" s="619"/>
      <c r="J272" s="645"/>
    </row>
    <row r="273" spans="1:10" ht="11.25" customHeight="1" x14ac:dyDescent="0.2">
      <c r="A273" s="643" t="s">
        <v>5064</v>
      </c>
      <c r="B273" s="749" t="s">
        <v>5102</v>
      </c>
      <c r="C273" s="628" t="s">
        <v>219</v>
      </c>
      <c r="D273" s="709">
        <f>'Output all sources'!D276</f>
        <v>189.59288693516697</v>
      </c>
      <c r="E273" s="709">
        <f>'Output all sources'!E276</f>
        <v>2738.7190638506872</v>
      </c>
      <c r="F273" s="631"/>
      <c r="G273" s="628"/>
      <c r="H273" s="618"/>
      <c r="I273" s="618"/>
      <c r="J273" s="644"/>
    </row>
    <row r="274" spans="1:10" ht="11.25" customHeight="1" x14ac:dyDescent="0.2">
      <c r="A274" s="643"/>
      <c r="B274" s="750"/>
      <c r="C274" s="630" t="s">
        <v>4205</v>
      </c>
      <c r="D274" s="660">
        <f>'Output all sources'!H276</f>
        <v>198.60407346315787</v>
      </c>
      <c r="E274" s="660">
        <f>'Output all sources'!I276</f>
        <v>2835.5166607894735</v>
      </c>
      <c r="F274" s="616" t="s">
        <v>5190</v>
      </c>
      <c r="G274" s="630"/>
      <c r="H274" s="619"/>
      <c r="I274" s="619"/>
      <c r="J274" s="645"/>
    </row>
    <row r="275" spans="1:10" ht="11.25" customHeight="1" x14ac:dyDescent="0.2">
      <c r="A275" s="646"/>
      <c r="B275" s="751"/>
      <c r="C275" s="630" t="s">
        <v>5063</v>
      </c>
      <c r="D275" s="660" t="str">
        <f>'Output all sources'!K276</f>
        <v>incl. in 1.1</v>
      </c>
      <c r="E275" s="660" t="str">
        <f>'Output all sources'!L276</f>
        <v>incl. in 1.1</v>
      </c>
      <c r="F275" s="631"/>
      <c r="G275" s="630"/>
      <c r="H275" s="619"/>
      <c r="I275" s="619"/>
      <c r="J275" s="645"/>
    </row>
    <row r="276" spans="1:10" x14ac:dyDescent="0.2">
      <c r="A276" s="643" t="s">
        <v>5070</v>
      </c>
      <c r="B276" s="749" t="s">
        <v>108</v>
      </c>
      <c r="C276" s="628" t="s">
        <v>219</v>
      </c>
      <c r="D276" s="709">
        <f>'Output all sources'!D277</f>
        <v>35.580353634577605</v>
      </c>
      <c r="E276" s="709">
        <f>'Output all sources'!E277</f>
        <v>697.60711192823032</v>
      </c>
      <c r="F276" s="631"/>
      <c r="G276" s="628"/>
      <c r="H276" s="618"/>
      <c r="I276" s="618"/>
      <c r="J276" s="644"/>
    </row>
    <row r="277" spans="1:10" ht="11.25" customHeight="1" x14ac:dyDescent="0.2">
      <c r="A277" s="643"/>
      <c r="B277" s="750"/>
      <c r="C277" s="630" t="s">
        <v>4205</v>
      </c>
      <c r="D277" s="660">
        <f>'Output all sources'!H277</f>
        <v>15.857731781665287</v>
      </c>
      <c r="E277" s="660">
        <f>'Output all sources'!I277</f>
        <v>457.64983557324121</v>
      </c>
      <c r="F277" s="616" t="s">
        <v>5190</v>
      </c>
      <c r="G277" s="630"/>
      <c r="H277" s="619"/>
      <c r="I277" s="619"/>
      <c r="J277" s="645"/>
    </row>
    <row r="278" spans="1:10" ht="11.25" customHeight="1" x14ac:dyDescent="0.2">
      <c r="A278" s="646"/>
      <c r="B278" s="751"/>
      <c r="C278" s="630" t="s">
        <v>5063</v>
      </c>
      <c r="D278" s="660" t="str">
        <f>'Output all sources'!K277</f>
        <v>incl. in 1.1</v>
      </c>
      <c r="E278" s="660" t="str">
        <f>'Output all sources'!L277</f>
        <v>incl. in 1.1</v>
      </c>
      <c r="F278" s="631"/>
      <c r="G278" s="630"/>
      <c r="H278" s="619"/>
      <c r="I278" s="619"/>
      <c r="J278" s="645"/>
    </row>
    <row r="279" spans="1:10" ht="11.25" customHeight="1" x14ac:dyDescent="0.2">
      <c r="A279" s="643" t="s">
        <v>5071</v>
      </c>
      <c r="B279" s="749" t="s">
        <v>109</v>
      </c>
      <c r="C279" s="628" t="s">
        <v>219</v>
      </c>
      <c r="D279" s="709">
        <v>0</v>
      </c>
      <c r="E279" s="709">
        <v>0</v>
      </c>
      <c r="F279" s="631"/>
      <c r="G279" s="628"/>
      <c r="H279" s="618"/>
      <c r="I279" s="618"/>
      <c r="J279" s="644"/>
    </row>
    <row r="280" spans="1:10" ht="11.25" customHeight="1" x14ac:dyDescent="0.2">
      <c r="A280" s="643"/>
      <c r="B280" s="750"/>
      <c r="C280" s="630" t="s">
        <v>4205</v>
      </c>
      <c r="D280" s="710">
        <f>'Output all sources'!H278</f>
        <v>0</v>
      </c>
      <c r="E280" s="710">
        <f>'Output all sources'!I278</f>
        <v>0</v>
      </c>
      <c r="F280" s="616" t="s">
        <v>5190</v>
      </c>
      <c r="G280" s="630"/>
      <c r="H280" s="619"/>
      <c r="I280" s="619"/>
      <c r="J280" s="645"/>
    </row>
    <row r="281" spans="1:10" ht="11.25" customHeight="1" x14ac:dyDescent="0.2">
      <c r="A281" s="646"/>
      <c r="B281" s="751"/>
      <c r="C281" s="630" t="s">
        <v>5063</v>
      </c>
      <c r="D281" s="660" t="s">
        <v>87</v>
      </c>
      <c r="E281" s="660" t="s">
        <v>87</v>
      </c>
      <c r="F281" s="631"/>
      <c r="G281" s="630"/>
      <c r="H281" s="619"/>
      <c r="I281" s="619"/>
      <c r="J281" s="645"/>
    </row>
    <row r="282" spans="1:10" ht="12" x14ac:dyDescent="0.2">
      <c r="A282" s="641" t="s">
        <v>5072</v>
      </c>
      <c r="B282" s="622"/>
      <c r="C282" s="627"/>
      <c r="D282" s="658"/>
      <c r="E282" s="658"/>
      <c r="F282" s="621"/>
      <c r="G282" s="621"/>
      <c r="H282" s="621"/>
      <c r="I282" s="621"/>
      <c r="J282" s="642"/>
    </row>
    <row r="283" spans="1:10" ht="11.25" customHeight="1" x14ac:dyDescent="0.2">
      <c r="A283" s="643" t="s">
        <v>5073</v>
      </c>
      <c r="B283" s="749" t="s">
        <v>5186</v>
      </c>
      <c r="C283" s="628" t="s">
        <v>219</v>
      </c>
      <c r="D283" s="709">
        <f>'Output all sources'!D280</f>
        <v>834.39305886068826</v>
      </c>
      <c r="E283" s="709">
        <f>'Output all sources'!E280</f>
        <v>47049.958803480185</v>
      </c>
      <c r="F283" s="631" t="s">
        <v>5115</v>
      </c>
      <c r="G283" s="628"/>
      <c r="H283" s="618"/>
      <c r="I283" s="618"/>
      <c r="J283" s="644"/>
    </row>
    <row r="284" spans="1:10" ht="11.25" customHeight="1" x14ac:dyDescent="0.2">
      <c r="A284" s="643"/>
      <c r="B284" s="750"/>
      <c r="C284" s="630" t="s">
        <v>4205</v>
      </c>
      <c r="D284" s="660">
        <f>'Output all sources'!H280</f>
        <v>750.38833493136065</v>
      </c>
      <c r="E284" s="660">
        <f>'Output all sources'!I280</f>
        <v>40695.588354954351</v>
      </c>
      <c r="F284" s="631"/>
      <c r="G284" s="630"/>
      <c r="H284" s="619"/>
      <c r="I284" s="619"/>
      <c r="J284" s="645"/>
    </row>
    <row r="285" spans="1:10" ht="11.25" customHeight="1" x14ac:dyDescent="0.2">
      <c r="A285" s="646"/>
      <c r="B285" s="751"/>
      <c r="C285" s="630" t="s">
        <v>5063</v>
      </c>
      <c r="D285" s="660">
        <f>'Output all sources'!K280</f>
        <v>367</v>
      </c>
      <c r="E285" s="660">
        <f>'Output all sources'!L280</f>
        <v>11300</v>
      </c>
      <c r="F285" s="631" t="s">
        <v>4872</v>
      </c>
      <c r="G285" s="630"/>
      <c r="H285" s="619"/>
      <c r="I285" s="619"/>
      <c r="J285" s="645"/>
    </row>
    <row r="286" spans="1:10" ht="11.25" customHeight="1" x14ac:dyDescent="0.2">
      <c r="A286" s="643" t="s">
        <v>5074</v>
      </c>
      <c r="B286" s="749" t="s">
        <v>5187</v>
      </c>
      <c r="C286" s="628" t="s">
        <v>219</v>
      </c>
      <c r="D286" s="709">
        <f>'Output all sources'!D281</f>
        <v>4.5069411393117393</v>
      </c>
      <c r="E286" s="709">
        <f>'Output all sources'!E281</f>
        <v>281.04119651981949</v>
      </c>
      <c r="F286" s="631" t="s">
        <v>5164</v>
      </c>
      <c r="G286" s="628"/>
      <c r="H286" s="618"/>
      <c r="I286" s="618"/>
      <c r="J286" s="644"/>
    </row>
    <row r="287" spans="1:10" ht="11.25" customHeight="1" x14ac:dyDescent="0.2">
      <c r="A287" s="643"/>
      <c r="B287" s="750"/>
      <c r="C287" s="630" t="s">
        <v>4205</v>
      </c>
      <c r="D287" s="660">
        <f>'Output all sources'!H281</f>
        <v>12.271665068639265</v>
      </c>
      <c r="E287" s="660">
        <f>'Output all sources'!I281</f>
        <v>751.41164504564699</v>
      </c>
      <c r="F287" s="631"/>
      <c r="G287" s="630"/>
      <c r="H287" s="619"/>
      <c r="I287" s="619"/>
      <c r="J287" s="645"/>
    </row>
    <row r="288" spans="1:10" ht="11.25" customHeight="1" x14ac:dyDescent="0.2">
      <c r="A288" s="646"/>
      <c r="B288" s="751"/>
      <c r="C288" s="630" t="s">
        <v>5063</v>
      </c>
      <c r="D288" s="660" t="s">
        <v>87</v>
      </c>
      <c r="E288" s="660" t="s">
        <v>87</v>
      </c>
      <c r="F288" s="631"/>
      <c r="G288" s="630"/>
      <c r="H288" s="619"/>
      <c r="I288" s="619"/>
      <c r="J288" s="645"/>
    </row>
    <row r="289" spans="1:10" x14ac:dyDescent="0.2">
      <c r="A289" s="643" t="s">
        <v>5075</v>
      </c>
      <c r="B289" s="749" t="s">
        <v>5109</v>
      </c>
      <c r="C289" s="628" t="s">
        <v>219</v>
      </c>
      <c r="D289" s="709">
        <f>'Output all sources'!D282</f>
        <v>6.3000000000000007</v>
      </c>
      <c r="E289" s="709">
        <f>'Output all sources'!E282</f>
        <v>2085</v>
      </c>
      <c r="F289" s="631" t="s">
        <v>3845</v>
      </c>
      <c r="G289" s="628"/>
      <c r="H289" s="618"/>
      <c r="I289" s="618"/>
      <c r="J289" s="644"/>
    </row>
    <row r="290" spans="1:10" ht="11.25" customHeight="1" x14ac:dyDescent="0.2">
      <c r="A290" s="643"/>
      <c r="B290" s="750"/>
      <c r="C290" s="630" t="s">
        <v>4205</v>
      </c>
      <c r="D290" s="660">
        <f>'Output all sources'!H282</f>
        <v>5.7888400000000004</v>
      </c>
      <c r="E290" s="660">
        <f>'Output all sources'!I282</f>
        <v>601</v>
      </c>
      <c r="F290" s="631" t="s">
        <v>3845</v>
      </c>
      <c r="G290" s="630"/>
      <c r="H290" s="619"/>
      <c r="I290" s="619"/>
      <c r="J290" s="645"/>
    </row>
    <row r="291" spans="1:10" ht="11.25" customHeight="1" x14ac:dyDescent="0.2">
      <c r="A291" s="646"/>
      <c r="B291" s="751"/>
      <c r="C291" s="630" t="s">
        <v>5063</v>
      </c>
      <c r="D291" s="660" t="s">
        <v>87</v>
      </c>
      <c r="E291" s="660" t="s">
        <v>87</v>
      </c>
      <c r="F291" s="631"/>
      <c r="G291" s="630"/>
      <c r="H291" s="619"/>
      <c r="I291" s="619"/>
      <c r="J291" s="645"/>
    </row>
    <row r="292" spans="1:10" x14ac:dyDescent="0.2">
      <c r="A292" s="643" t="s">
        <v>5076</v>
      </c>
      <c r="B292" s="749" t="s">
        <v>114</v>
      </c>
      <c r="C292" s="628" t="s">
        <v>219</v>
      </c>
      <c r="D292" s="709" t="str">
        <f>'Output all sources'!D283</f>
        <v>n/a</v>
      </c>
      <c r="E292" s="709" t="str">
        <f>'Output all sources'!E283</f>
        <v>n/a</v>
      </c>
      <c r="F292" s="631"/>
      <c r="G292" s="628"/>
      <c r="H292" s="618"/>
      <c r="I292" s="618"/>
      <c r="J292" s="644"/>
    </row>
    <row r="293" spans="1:10" ht="11.25" customHeight="1" x14ac:dyDescent="0.2">
      <c r="A293" s="643"/>
      <c r="B293" s="750"/>
      <c r="C293" s="630" t="s">
        <v>4205</v>
      </c>
      <c r="D293" s="660" t="str">
        <f>'Output all sources'!H283</f>
        <v>n/a</v>
      </c>
      <c r="E293" s="660" t="str">
        <f>'Output all sources'!I283</f>
        <v>n/a</v>
      </c>
      <c r="F293" s="631"/>
      <c r="G293" s="630"/>
      <c r="H293" s="619"/>
      <c r="I293" s="619"/>
      <c r="J293" s="645"/>
    </row>
    <row r="294" spans="1:10" ht="11.25" customHeight="1" x14ac:dyDescent="0.2">
      <c r="A294" s="646"/>
      <c r="B294" s="751"/>
      <c r="C294" s="630" t="s">
        <v>5063</v>
      </c>
      <c r="D294" s="660" t="s">
        <v>87</v>
      </c>
      <c r="E294" s="660" t="s">
        <v>87</v>
      </c>
      <c r="F294" s="631"/>
      <c r="G294" s="630"/>
      <c r="H294" s="619"/>
      <c r="I294" s="619"/>
      <c r="J294" s="645"/>
    </row>
    <row r="295" spans="1:10" x14ac:dyDescent="0.2">
      <c r="A295" s="643" t="s">
        <v>5077</v>
      </c>
      <c r="B295" s="749" t="s">
        <v>115</v>
      </c>
      <c r="C295" s="628" t="s">
        <v>219</v>
      </c>
      <c r="D295" s="709">
        <f>'Output all sources'!D284</f>
        <v>119.68349466440492</v>
      </c>
      <c r="E295" s="709">
        <f>'Output all sources'!E284</f>
        <v>24604.314557591038</v>
      </c>
      <c r="F295" s="631"/>
      <c r="G295" s="628"/>
      <c r="H295" s="618"/>
      <c r="I295" s="618"/>
      <c r="J295" s="644"/>
    </row>
    <row r="296" spans="1:10" ht="11.25" customHeight="1" x14ac:dyDescent="0.2">
      <c r="A296" s="643"/>
      <c r="B296" s="750"/>
      <c r="C296" s="630" t="s">
        <v>4205</v>
      </c>
      <c r="D296" s="660">
        <v>119.68349466440492</v>
      </c>
      <c r="E296" s="710">
        <v>24604.314557591038</v>
      </c>
      <c r="F296" s="616" t="s">
        <v>5190</v>
      </c>
      <c r="G296" s="630"/>
      <c r="H296" s="619"/>
      <c r="I296" s="619"/>
      <c r="J296" s="645"/>
    </row>
    <row r="297" spans="1:10" ht="11.25" customHeight="1" x14ac:dyDescent="0.2">
      <c r="A297" s="646"/>
      <c r="B297" s="751"/>
      <c r="C297" s="630" t="s">
        <v>5063</v>
      </c>
      <c r="D297" s="660" t="s">
        <v>87</v>
      </c>
      <c r="E297" s="660" t="s">
        <v>87</v>
      </c>
      <c r="F297" s="631"/>
      <c r="G297" s="630"/>
      <c r="H297" s="619"/>
      <c r="I297" s="619"/>
      <c r="J297" s="645"/>
    </row>
    <row r="298" spans="1:10" ht="12" x14ac:dyDescent="0.2">
      <c r="A298" s="641" t="s">
        <v>5085</v>
      </c>
      <c r="B298" s="622"/>
      <c r="C298" s="627"/>
      <c r="D298" s="658"/>
      <c r="E298" s="658"/>
      <c r="F298" s="621"/>
      <c r="G298" s="621"/>
      <c r="H298" s="621"/>
      <c r="I298" s="621"/>
      <c r="J298" s="642"/>
    </row>
    <row r="299" spans="1:10" x14ac:dyDescent="0.2">
      <c r="A299" s="643" t="s">
        <v>5078</v>
      </c>
      <c r="B299" s="749" t="s">
        <v>117</v>
      </c>
      <c r="C299" s="628" t="s">
        <v>219</v>
      </c>
      <c r="D299" s="709" t="str">
        <f>'Output all sources'!D286</f>
        <v>n/a</v>
      </c>
      <c r="E299" s="709" t="str">
        <f>'Output all sources'!E286</f>
        <v>n/a</v>
      </c>
      <c r="F299" s="631" t="s">
        <v>5191</v>
      </c>
      <c r="G299" s="628"/>
      <c r="H299" s="618"/>
      <c r="I299" s="618"/>
      <c r="J299" s="644"/>
    </row>
    <row r="300" spans="1:10" ht="11.25" customHeight="1" x14ac:dyDescent="0.2">
      <c r="A300" s="643"/>
      <c r="B300" s="750"/>
      <c r="C300" s="630" t="s">
        <v>4205</v>
      </c>
      <c r="D300" s="660" t="s">
        <v>87</v>
      </c>
      <c r="E300" s="660" t="s">
        <v>87</v>
      </c>
      <c r="F300" s="631"/>
      <c r="G300" s="630"/>
      <c r="H300" s="619"/>
      <c r="I300" s="619"/>
      <c r="J300" s="645"/>
    </row>
    <row r="301" spans="1:10" ht="11.25" customHeight="1" x14ac:dyDescent="0.2">
      <c r="A301" s="646"/>
      <c r="B301" s="751"/>
      <c r="C301" s="630" t="s">
        <v>5063</v>
      </c>
      <c r="D301" s="660" t="s">
        <v>87</v>
      </c>
      <c r="E301" s="660" t="s">
        <v>87</v>
      </c>
      <c r="F301" s="631"/>
      <c r="G301" s="630"/>
      <c r="H301" s="619"/>
      <c r="I301" s="619"/>
      <c r="J301" s="645"/>
    </row>
    <row r="302" spans="1:10" x14ac:dyDescent="0.2">
      <c r="A302" s="643" t="s">
        <v>5079</v>
      </c>
      <c r="B302" s="749" t="s">
        <v>118</v>
      </c>
      <c r="C302" s="628" t="s">
        <v>219</v>
      </c>
      <c r="D302" s="709" t="str">
        <f>'Output all sources'!D287</f>
        <v>n/a</v>
      </c>
      <c r="E302" s="709" t="str">
        <f>'Output all sources'!E287</f>
        <v>n/a</v>
      </c>
      <c r="F302" s="631"/>
      <c r="G302" s="628"/>
      <c r="H302" s="618"/>
      <c r="I302" s="618"/>
      <c r="J302" s="644"/>
    </row>
    <row r="303" spans="1:10" ht="11.25" customHeight="1" x14ac:dyDescent="0.2">
      <c r="A303" s="643"/>
      <c r="B303" s="750"/>
      <c r="C303" s="630" t="s">
        <v>4205</v>
      </c>
      <c r="D303" s="660" t="s">
        <v>87</v>
      </c>
      <c r="E303" s="660" t="s">
        <v>87</v>
      </c>
      <c r="F303" s="631"/>
      <c r="G303" s="630"/>
      <c r="H303" s="619"/>
      <c r="I303" s="619"/>
      <c r="J303" s="645"/>
    </row>
    <row r="304" spans="1:10" ht="11.25" customHeight="1" x14ac:dyDescent="0.2">
      <c r="A304" s="646"/>
      <c r="B304" s="751"/>
      <c r="C304" s="630" t="s">
        <v>5063</v>
      </c>
      <c r="D304" s="660" t="s">
        <v>87</v>
      </c>
      <c r="E304" s="660" t="s">
        <v>87</v>
      </c>
      <c r="F304" s="631"/>
      <c r="G304" s="630"/>
      <c r="H304" s="619"/>
      <c r="I304" s="619"/>
      <c r="J304" s="645"/>
    </row>
    <row r="305" spans="1:10" x14ac:dyDescent="0.2">
      <c r="A305" s="643" t="s">
        <v>5080</v>
      </c>
      <c r="B305" s="749" t="s">
        <v>119</v>
      </c>
      <c r="C305" s="628" t="s">
        <v>219</v>
      </c>
      <c r="D305" s="709" t="str">
        <f>'Output all sources'!D288</f>
        <v>n/a</v>
      </c>
      <c r="E305" s="709" t="str">
        <f>'Output all sources'!E288</f>
        <v>n/a</v>
      </c>
      <c r="F305" s="631"/>
      <c r="G305" s="628"/>
      <c r="H305" s="618"/>
      <c r="I305" s="618"/>
      <c r="J305" s="644"/>
    </row>
    <row r="306" spans="1:10" ht="11.25" customHeight="1" x14ac:dyDescent="0.2">
      <c r="A306" s="643"/>
      <c r="B306" s="750"/>
      <c r="C306" s="630" t="s">
        <v>4205</v>
      </c>
      <c r="D306" s="660" t="s">
        <v>87</v>
      </c>
      <c r="E306" s="660" t="s">
        <v>87</v>
      </c>
      <c r="F306" s="631"/>
      <c r="G306" s="630"/>
      <c r="H306" s="619"/>
      <c r="I306" s="619"/>
      <c r="J306" s="645"/>
    </row>
    <row r="307" spans="1:10" ht="11.25" customHeight="1" x14ac:dyDescent="0.2">
      <c r="A307" s="646"/>
      <c r="B307" s="751"/>
      <c r="C307" s="630" t="s">
        <v>5063</v>
      </c>
      <c r="D307" s="660" t="s">
        <v>87</v>
      </c>
      <c r="E307" s="660" t="s">
        <v>87</v>
      </c>
      <c r="F307" s="631"/>
      <c r="G307" s="630"/>
      <c r="H307" s="619"/>
      <c r="I307" s="619"/>
      <c r="J307" s="645"/>
    </row>
    <row r="308" spans="1:10" ht="11.25" customHeight="1" x14ac:dyDescent="0.2">
      <c r="A308" s="643" t="s">
        <v>5081</v>
      </c>
      <c r="B308" s="749" t="s">
        <v>120</v>
      </c>
      <c r="C308" s="628" t="s">
        <v>219</v>
      </c>
      <c r="D308" s="709" t="str">
        <f>'Output all sources'!D289</f>
        <v>n/a</v>
      </c>
      <c r="E308" s="709" t="str">
        <f>'Output all sources'!E289</f>
        <v>n/a</v>
      </c>
      <c r="F308" s="631"/>
      <c r="G308" s="628"/>
      <c r="H308" s="618"/>
      <c r="I308" s="618"/>
      <c r="J308" s="644"/>
    </row>
    <row r="309" spans="1:10" ht="11.25" customHeight="1" x14ac:dyDescent="0.2">
      <c r="A309" s="643"/>
      <c r="B309" s="750"/>
      <c r="C309" s="630" t="s">
        <v>4205</v>
      </c>
      <c r="D309" s="660" t="s">
        <v>87</v>
      </c>
      <c r="E309" s="660" t="s">
        <v>87</v>
      </c>
      <c r="F309" s="631"/>
      <c r="G309" s="630"/>
      <c r="H309" s="619"/>
      <c r="I309" s="619"/>
      <c r="J309" s="645"/>
    </row>
    <row r="310" spans="1:10" ht="11.25" customHeight="1" x14ac:dyDescent="0.2">
      <c r="A310" s="646"/>
      <c r="B310" s="751"/>
      <c r="C310" s="630" t="s">
        <v>5063</v>
      </c>
      <c r="D310" s="660" t="s">
        <v>87</v>
      </c>
      <c r="E310" s="660" t="s">
        <v>87</v>
      </c>
      <c r="F310" s="631"/>
      <c r="G310" s="630"/>
      <c r="H310" s="619"/>
      <c r="I310" s="619"/>
      <c r="J310" s="645"/>
    </row>
    <row r="311" spans="1:10" ht="11.25" customHeight="1" x14ac:dyDescent="0.2">
      <c r="A311" s="643" t="s">
        <v>5082</v>
      </c>
      <c r="B311" s="749" t="s">
        <v>5194</v>
      </c>
      <c r="C311" s="628" t="s">
        <v>219</v>
      </c>
      <c r="D311" s="709" t="str">
        <f>'Output all sources'!D290</f>
        <v>n/a</v>
      </c>
      <c r="E311" s="709" t="str">
        <f>'Output all sources'!E290</f>
        <v>n/a</v>
      </c>
      <c r="F311" s="631"/>
      <c r="G311" s="628"/>
      <c r="H311" s="618"/>
      <c r="I311" s="618"/>
      <c r="J311" s="644"/>
    </row>
    <row r="312" spans="1:10" ht="11.25" customHeight="1" x14ac:dyDescent="0.2">
      <c r="A312" s="643"/>
      <c r="B312" s="750"/>
      <c r="C312" s="630" t="s">
        <v>4205</v>
      </c>
      <c r="D312" s="660" t="s">
        <v>87</v>
      </c>
      <c r="E312" s="660" t="s">
        <v>87</v>
      </c>
      <c r="F312" s="631"/>
      <c r="G312" s="630"/>
      <c r="H312" s="619"/>
      <c r="I312" s="619"/>
      <c r="J312" s="645"/>
    </row>
    <row r="313" spans="1:10" ht="11.25" customHeight="1" x14ac:dyDescent="0.2">
      <c r="A313" s="646"/>
      <c r="B313" s="751"/>
      <c r="C313" s="630" t="s">
        <v>5063</v>
      </c>
      <c r="D313" s="660">
        <f>'Output all sources'!K290</f>
        <v>0</v>
      </c>
      <c r="E313" s="660">
        <f>'Output all sources'!L290</f>
        <v>0</v>
      </c>
      <c r="F313" s="631" t="s">
        <v>4073</v>
      </c>
      <c r="G313" s="630"/>
      <c r="H313" s="619"/>
      <c r="I313" s="619"/>
      <c r="J313" s="645"/>
    </row>
    <row r="314" spans="1:10" x14ac:dyDescent="0.2">
      <c r="A314" s="643" t="s">
        <v>5083</v>
      </c>
      <c r="B314" s="749" t="s">
        <v>122</v>
      </c>
      <c r="C314" s="628" t="s">
        <v>219</v>
      </c>
      <c r="D314" s="709" t="str">
        <f>'Output all sources'!D291</f>
        <v>n/a</v>
      </c>
      <c r="E314" s="709" t="str">
        <f>'Output all sources'!E291</f>
        <v>n/a</v>
      </c>
      <c r="F314" s="631"/>
      <c r="G314" s="628"/>
      <c r="H314" s="618"/>
      <c r="I314" s="618"/>
      <c r="J314" s="644"/>
    </row>
    <row r="315" spans="1:10" ht="11.25" customHeight="1" x14ac:dyDescent="0.2">
      <c r="A315" s="643"/>
      <c r="B315" s="750"/>
      <c r="C315" s="630" t="s">
        <v>4205</v>
      </c>
      <c r="D315" s="660" t="s">
        <v>87</v>
      </c>
      <c r="E315" s="660" t="s">
        <v>87</v>
      </c>
      <c r="F315" s="631"/>
      <c r="G315" s="630"/>
      <c r="H315" s="619"/>
      <c r="I315" s="619"/>
      <c r="J315" s="645"/>
    </row>
    <row r="316" spans="1:10" ht="11.25" customHeight="1" x14ac:dyDescent="0.2">
      <c r="A316" s="646"/>
      <c r="B316" s="751"/>
      <c r="C316" s="630" t="s">
        <v>5063</v>
      </c>
      <c r="D316" s="660" t="s">
        <v>87</v>
      </c>
      <c r="E316" s="660" t="s">
        <v>87</v>
      </c>
      <c r="F316" s="631"/>
      <c r="G316" s="630"/>
      <c r="H316" s="619"/>
      <c r="I316" s="619"/>
      <c r="J316" s="645"/>
    </row>
    <row r="317" spans="1:10" ht="11.25" customHeight="1" x14ac:dyDescent="0.2">
      <c r="A317" s="643" t="s">
        <v>5084</v>
      </c>
      <c r="B317" s="749" t="s">
        <v>5188</v>
      </c>
      <c r="C317" s="628" t="s">
        <v>219</v>
      </c>
      <c r="D317" s="709" t="str">
        <f>'Output all sources'!D292</f>
        <v>n/a</v>
      </c>
      <c r="E317" s="709" t="str">
        <f>'Output all sources'!E292</f>
        <v>n/a</v>
      </c>
      <c r="F317" s="631"/>
      <c r="G317" s="628"/>
      <c r="H317" s="618"/>
      <c r="I317" s="618"/>
      <c r="J317" s="644"/>
    </row>
    <row r="318" spans="1:10" ht="11.25" customHeight="1" x14ac:dyDescent="0.2">
      <c r="A318" s="643"/>
      <c r="B318" s="750"/>
      <c r="C318" s="630" t="s">
        <v>4205</v>
      </c>
      <c r="D318" s="660" t="s">
        <v>87</v>
      </c>
      <c r="E318" s="660" t="s">
        <v>87</v>
      </c>
      <c r="F318" s="631"/>
      <c r="G318" s="630"/>
      <c r="H318" s="619"/>
      <c r="I318" s="619"/>
      <c r="J318" s="645"/>
    </row>
    <row r="319" spans="1:10" ht="11.25" customHeight="1" x14ac:dyDescent="0.2">
      <c r="A319" s="646"/>
      <c r="B319" s="751"/>
      <c r="C319" s="630" t="s">
        <v>5063</v>
      </c>
      <c r="D319" s="660" t="s">
        <v>87</v>
      </c>
      <c r="E319" s="660" t="s">
        <v>87</v>
      </c>
      <c r="F319" s="631"/>
      <c r="G319" s="630"/>
      <c r="H319" s="619"/>
      <c r="I319" s="619"/>
      <c r="J319" s="645"/>
    </row>
    <row r="320" spans="1:10" ht="12" x14ac:dyDescent="0.2">
      <c r="A320" s="641" t="s">
        <v>5086</v>
      </c>
      <c r="B320" s="622"/>
      <c r="C320" s="627"/>
      <c r="D320" s="658"/>
      <c r="E320" s="658"/>
      <c r="F320" s="621"/>
      <c r="G320" s="621"/>
      <c r="H320" s="621"/>
      <c r="I320" s="621"/>
      <c r="J320" s="642"/>
    </row>
    <row r="321" spans="1:10" ht="11.25" customHeight="1" x14ac:dyDescent="0.2">
      <c r="A321" s="643" t="s">
        <v>5087</v>
      </c>
      <c r="B321" s="749" t="s">
        <v>5093</v>
      </c>
      <c r="C321" s="628" t="s">
        <v>219</v>
      </c>
      <c r="D321" s="709">
        <f>'Output all sources'!D294</f>
        <v>904.68821240200043</v>
      </c>
      <c r="E321" s="709">
        <f>'Output all sources'!E294</f>
        <v>44155.246823877635</v>
      </c>
      <c r="F321" s="631" t="s">
        <v>5192</v>
      </c>
      <c r="G321" s="628"/>
      <c r="H321" s="618"/>
      <c r="I321" s="618"/>
      <c r="J321" s="644"/>
    </row>
    <row r="322" spans="1:10" ht="11.25" customHeight="1" x14ac:dyDescent="0.2">
      <c r="A322" s="643"/>
      <c r="B322" s="750"/>
      <c r="C322" s="630" t="s">
        <v>4205</v>
      </c>
      <c r="D322" s="660">
        <f>'Output all sources'!H294</f>
        <v>1024.1531650176566</v>
      </c>
      <c r="E322" s="660">
        <f>'Output all sources'!I294</f>
        <v>49280.154746595937</v>
      </c>
      <c r="F322" s="616" t="s">
        <v>5190</v>
      </c>
      <c r="G322" s="630"/>
      <c r="H322" s="619"/>
      <c r="I322" s="619"/>
      <c r="J322" s="645"/>
    </row>
    <row r="323" spans="1:10" ht="11.25" customHeight="1" x14ac:dyDescent="0.2">
      <c r="A323" s="646"/>
      <c r="B323" s="751"/>
      <c r="C323" s="630" t="s">
        <v>5063</v>
      </c>
      <c r="D323" s="660">
        <f>'Output all sources'!K294</f>
        <v>1300</v>
      </c>
      <c r="E323" s="660">
        <f>'Output all sources'!L294</f>
        <v>48800</v>
      </c>
      <c r="F323" s="631" t="s">
        <v>4872</v>
      </c>
      <c r="G323" s="630"/>
      <c r="H323" s="619"/>
      <c r="I323" s="619"/>
      <c r="J323" s="645"/>
    </row>
    <row r="324" spans="1:10" x14ac:dyDescent="0.2">
      <c r="A324" s="643" t="s">
        <v>5088</v>
      </c>
      <c r="B324" s="749" t="s">
        <v>126</v>
      </c>
      <c r="C324" s="628" t="s">
        <v>219</v>
      </c>
      <c r="D324" s="709" t="str">
        <f>'Output all sources'!D295</f>
        <v>n/a</v>
      </c>
      <c r="E324" s="709" t="str">
        <f>'Output all sources'!E295</f>
        <v>n/a</v>
      </c>
      <c r="F324" s="631"/>
      <c r="G324" s="628"/>
      <c r="H324" s="618"/>
      <c r="I324" s="618"/>
      <c r="J324" s="644"/>
    </row>
    <row r="325" spans="1:10" ht="11.25" customHeight="1" x14ac:dyDescent="0.2">
      <c r="A325" s="643"/>
      <c r="B325" s="750"/>
      <c r="C325" s="630" t="s">
        <v>4205</v>
      </c>
      <c r="D325" s="660" t="str">
        <f>'Output all sources'!H295</f>
        <v>n/a</v>
      </c>
      <c r="E325" s="660" t="str">
        <f>'Output all sources'!I295</f>
        <v>n/a</v>
      </c>
      <c r="F325" s="631"/>
      <c r="G325" s="630"/>
      <c r="H325" s="619"/>
      <c r="I325" s="619"/>
      <c r="J325" s="645"/>
    </row>
    <row r="326" spans="1:10" ht="11.25" customHeight="1" x14ac:dyDescent="0.2">
      <c r="A326" s="646"/>
      <c r="B326" s="751"/>
      <c r="C326" s="630" t="s">
        <v>5063</v>
      </c>
      <c r="D326" s="660">
        <f>'Output all sources'!K295</f>
        <v>101</v>
      </c>
      <c r="E326" s="660">
        <f>'Output all sources'!L295</f>
        <v>3600</v>
      </c>
      <c r="F326" s="631" t="s">
        <v>4872</v>
      </c>
      <c r="G326" s="630"/>
      <c r="H326" s="619"/>
      <c r="I326" s="619"/>
      <c r="J326" s="645"/>
    </row>
    <row r="327" spans="1:10" x14ac:dyDescent="0.2">
      <c r="A327" s="643" t="s">
        <v>5089</v>
      </c>
      <c r="B327" s="749" t="s">
        <v>127</v>
      </c>
      <c r="C327" s="628" t="s">
        <v>219</v>
      </c>
      <c r="D327" s="709">
        <f>'Output all sources'!D296</f>
        <v>38.651277013752456</v>
      </c>
      <c r="E327" s="709">
        <f>'Output all sources'!E296</f>
        <v>757.81724956489325</v>
      </c>
      <c r="F327" s="631"/>
      <c r="G327" s="628"/>
      <c r="H327" s="618"/>
      <c r="I327" s="618"/>
      <c r="J327" s="644"/>
    </row>
    <row r="328" spans="1:10" ht="11.25" customHeight="1" x14ac:dyDescent="0.2">
      <c r="A328" s="643"/>
      <c r="B328" s="750"/>
      <c r="C328" s="630" t="s">
        <v>4205</v>
      </c>
      <c r="D328" s="660">
        <f>'Output all sources'!H296</f>
        <v>17.226405060439973</v>
      </c>
      <c r="E328" s="660">
        <f>'Output all sources'!I296</f>
        <v>497.14937495307458</v>
      </c>
      <c r="F328" s="631"/>
      <c r="G328" s="630"/>
      <c r="H328" s="619"/>
      <c r="I328" s="619"/>
      <c r="J328" s="645"/>
    </row>
    <row r="329" spans="1:10" ht="11.25" customHeight="1" x14ac:dyDescent="0.2">
      <c r="A329" s="646"/>
      <c r="B329" s="751"/>
      <c r="C329" s="630" t="s">
        <v>5063</v>
      </c>
      <c r="D329" s="709">
        <v>170</v>
      </c>
      <c r="E329" s="709">
        <v>7300</v>
      </c>
      <c r="F329" s="631" t="s">
        <v>5193</v>
      </c>
      <c r="G329" s="630"/>
      <c r="H329" s="619"/>
      <c r="I329" s="619"/>
      <c r="J329" s="645"/>
    </row>
    <row r="330" spans="1:10" ht="12" x14ac:dyDescent="0.2">
      <c r="A330" s="641" t="s">
        <v>128</v>
      </c>
      <c r="B330" s="622"/>
      <c r="C330" s="627"/>
      <c r="D330" s="658"/>
      <c r="E330" s="658"/>
      <c r="F330" s="621"/>
      <c r="G330" s="621"/>
      <c r="H330" s="621"/>
      <c r="I330" s="621"/>
      <c r="J330" s="642"/>
    </row>
    <row r="331" spans="1:10" x14ac:dyDescent="0.2">
      <c r="A331" s="648"/>
      <c r="B331" s="617"/>
      <c r="C331" s="628" t="s">
        <v>219</v>
      </c>
      <c r="D331" s="659" t="str">
        <f>'Output all sources'!D298</f>
        <v>n/a</v>
      </c>
      <c r="E331" s="659" t="str">
        <f>'Output all sources'!E298</f>
        <v>n/a</v>
      </c>
      <c r="F331" s="629"/>
      <c r="G331" s="628"/>
      <c r="H331" s="618"/>
      <c r="I331" s="618"/>
      <c r="J331" s="644"/>
    </row>
    <row r="332" spans="1:10" x14ac:dyDescent="0.2">
      <c r="A332" s="643"/>
      <c r="B332" s="617"/>
      <c r="C332" s="630" t="s">
        <v>4205</v>
      </c>
      <c r="D332" s="660" t="str">
        <f>'Output all sources'!H298</f>
        <v>n/a</v>
      </c>
      <c r="E332" s="660" t="str">
        <f>'Output all sources'!I298</f>
        <v>n/a</v>
      </c>
      <c r="F332" s="631"/>
      <c r="G332" s="630"/>
      <c r="H332" s="619"/>
      <c r="I332" s="619"/>
      <c r="J332" s="645"/>
    </row>
    <row r="333" spans="1:10" x14ac:dyDescent="0.2">
      <c r="A333" s="643"/>
      <c r="B333" s="617"/>
      <c r="C333" s="630" t="s">
        <v>5063</v>
      </c>
      <c r="D333" s="660">
        <f>'Output all sources'!K298</f>
        <v>6.2772546795235398</v>
      </c>
      <c r="E333" s="660">
        <f>'Output all sources'!L298</f>
        <v>62.772546795235399</v>
      </c>
      <c r="F333" s="631" t="s">
        <v>4200</v>
      </c>
      <c r="G333" s="630"/>
      <c r="H333" s="619"/>
      <c r="I333" s="619"/>
      <c r="J333" s="645"/>
    </row>
    <row r="334" spans="1:10" ht="12" x14ac:dyDescent="0.2">
      <c r="A334" s="641" t="s">
        <v>130</v>
      </c>
      <c r="B334" s="622"/>
      <c r="C334" s="627"/>
      <c r="D334" s="658"/>
      <c r="E334" s="658"/>
      <c r="F334" s="621"/>
      <c r="G334" s="621"/>
      <c r="H334" s="621"/>
      <c r="I334" s="621"/>
      <c r="J334" s="642"/>
    </row>
    <row r="335" spans="1:10" ht="11.25" customHeight="1" x14ac:dyDescent="0.2">
      <c r="A335" s="643" t="s">
        <v>5090</v>
      </c>
      <c r="B335" s="749" t="s">
        <v>5092</v>
      </c>
      <c r="C335" s="628" t="s">
        <v>219</v>
      </c>
      <c r="D335" s="660" t="str">
        <f>'Output all sources'!D300</f>
        <v>n/a</v>
      </c>
      <c r="E335" s="660" t="str">
        <f>'Output all sources'!E300</f>
        <v>n/a</v>
      </c>
      <c r="F335" s="629"/>
      <c r="G335" s="628"/>
      <c r="H335" s="618"/>
      <c r="I335" s="618"/>
      <c r="J335" s="644"/>
    </row>
    <row r="336" spans="1:10" ht="11.25" customHeight="1" x14ac:dyDescent="0.2">
      <c r="A336" s="643"/>
      <c r="B336" s="750"/>
      <c r="C336" s="630" t="s">
        <v>4205</v>
      </c>
      <c r="D336" s="660" t="str">
        <f>'Output all sources'!H300</f>
        <v>n/a</v>
      </c>
      <c r="E336" s="660" t="str">
        <f>'Output all sources'!I300</f>
        <v>n/a</v>
      </c>
      <c r="F336" s="631"/>
      <c r="G336" s="630"/>
      <c r="H336" s="619"/>
      <c r="I336" s="619"/>
      <c r="J336" s="645"/>
    </row>
    <row r="337" spans="1:24" ht="11.25" customHeight="1" x14ac:dyDescent="0.2">
      <c r="A337" s="646"/>
      <c r="B337" s="751"/>
      <c r="C337" s="630" t="s">
        <v>5063</v>
      </c>
      <c r="D337" s="660" t="str">
        <f>'Output all sources'!K300</f>
        <v>n/a</v>
      </c>
      <c r="E337" s="660" t="str">
        <f>'Output all sources'!L300</f>
        <v>n/a</v>
      </c>
      <c r="F337" s="631"/>
      <c r="G337" s="630"/>
      <c r="H337" s="619"/>
      <c r="I337" s="619"/>
      <c r="J337" s="645"/>
    </row>
    <row r="338" spans="1:24" ht="11.25" customHeight="1" x14ac:dyDescent="0.2">
      <c r="A338" s="643" t="s">
        <v>5091</v>
      </c>
      <c r="B338" s="749" t="s">
        <v>5094</v>
      </c>
      <c r="C338" s="628" t="s">
        <v>219</v>
      </c>
      <c r="D338" s="660" t="str">
        <f>'Output all sources'!D301</f>
        <v>n/a</v>
      </c>
      <c r="E338" s="660" t="str">
        <f>'Output all sources'!E301</f>
        <v>n/a</v>
      </c>
      <c r="F338" s="629"/>
      <c r="G338" s="628"/>
      <c r="H338" s="618"/>
      <c r="I338" s="618"/>
      <c r="J338" s="644"/>
    </row>
    <row r="339" spans="1:24" ht="12" customHeight="1" x14ac:dyDescent="0.2">
      <c r="A339" s="643"/>
      <c r="B339" s="750"/>
      <c r="C339" s="630" t="s">
        <v>4205</v>
      </c>
      <c r="D339" s="660" t="str">
        <f>'Output all sources'!H301</f>
        <v>n/a</v>
      </c>
      <c r="E339" s="660" t="str">
        <f>'Output all sources'!I301</f>
        <v>n/a</v>
      </c>
      <c r="F339" s="631"/>
      <c r="G339" s="630"/>
      <c r="H339" s="619"/>
      <c r="I339" s="619"/>
      <c r="J339" s="645"/>
    </row>
    <row r="340" spans="1:24" ht="12" customHeight="1" thickBot="1" x14ac:dyDescent="0.25">
      <c r="A340" s="649"/>
      <c r="B340" s="752"/>
      <c r="C340" s="650" t="s">
        <v>5063</v>
      </c>
      <c r="D340" s="661" t="str">
        <f>'Output all sources'!K301</f>
        <v>n/a</v>
      </c>
      <c r="E340" s="661" t="str">
        <f>'Output all sources'!L301</f>
        <v>n/a</v>
      </c>
      <c r="F340" s="652"/>
      <c r="G340" s="650"/>
      <c r="H340" s="651"/>
      <c r="I340" s="651"/>
      <c r="J340" s="653"/>
    </row>
    <row r="343" spans="1:24" ht="12" thickBot="1" x14ac:dyDescent="0.25">
      <c r="A343" s="615" t="s">
        <v>76</v>
      </c>
    </row>
    <row r="344" spans="1:24" x14ac:dyDescent="0.2">
      <c r="A344" s="632" t="s">
        <v>99</v>
      </c>
      <c r="B344" s="633"/>
      <c r="C344" s="634"/>
      <c r="D344" s="655" t="s">
        <v>200</v>
      </c>
      <c r="E344" s="656" t="s">
        <v>4070</v>
      </c>
      <c r="F344" s="635"/>
      <c r="G344" s="636" t="s">
        <v>5061</v>
      </c>
      <c r="H344" s="637"/>
      <c r="I344" s="637"/>
      <c r="J344" s="638"/>
    </row>
    <row r="345" spans="1:24" x14ac:dyDescent="0.2">
      <c r="A345" s="639"/>
      <c r="B345" s="623"/>
      <c r="C345" s="625" t="s">
        <v>299</v>
      </c>
      <c r="D345" s="657" t="s">
        <v>5065</v>
      </c>
      <c r="E345" s="657" t="s">
        <v>5066</v>
      </c>
      <c r="F345" s="626" t="s">
        <v>195</v>
      </c>
      <c r="G345" s="624" t="s">
        <v>5015</v>
      </c>
      <c r="H345" s="620" t="s">
        <v>5062</v>
      </c>
      <c r="I345" s="620" t="s">
        <v>299</v>
      </c>
      <c r="J345" s="640" t="s">
        <v>195</v>
      </c>
      <c r="K345" s="616" t="s">
        <v>5168</v>
      </c>
    </row>
    <row r="346" spans="1:24" ht="12" x14ac:dyDescent="0.2">
      <c r="A346" s="641" t="s">
        <v>5067</v>
      </c>
      <c r="B346" s="622"/>
      <c r="C346" s="627"/>
      <c r="D346" s="658"/>
      <c r="E346" s="658"/>
      <c r="F346" s="621"/>
      <c r="G346" s="621"/>
      <c r="H346" s="621"/>
      <c r="I346" s="621"/>
      <c r="J346" s="642"/>
    </row>
    <row r="347" spans="1:24" ht="11.25" customHeight="1" x14ac:dyDescent="0.2">
      <c r="A347" s="643" t="s">
        <v>5068</v>
      </c>
      <c r="B347" s="749" t="s">
        <v>5185</v>
      </c>
      <c r="C347" s="628" t="s">
        <v>219</v>
      </c>
      <c r="D347" s="660">
        <f>'Output all sources'!D309</f>
        <v>1994.9</v>
      </c>
      <c r="E347" s="660">
        <f>'Output all sources'!E309</f>
        <v>33925</v>
      </c>
      <c r="F347" s="631"/>
      <c r="G347" s="628"/>
      <c r="H347" s="618"/>
      <c r="I347" s="618"/>
      <c r="J347" s="644"/>
    </row>
    <row r="348" spans="1:24" ht="11.25" customHeight="1" x14ac:dyDescent="0.2">
      <c r="A348" s="643"/>
      <c r="B348" s="750"/>
      <c r="C348" s="630" t="s">
        <v>4205</v>
      </c>
      <c r="D348" s="709">
        <f>'Output all sources'!H309</f>
        <v>2537</v>
      </c>
      <c r="E348" s="709">
        <f>'Output all sources'!I309</f>
        <v>38530</v>
      </c>
      <c r="F348" s="631"/>
      <c r="G348" s="630"/>
      <c r="H348" s="619"/>
      <c r="I348" s="619"/>
      <c r="J348" s="645"/>
      <c r="K348" s="714">
        <f>(D348/100+E348/1000)/2</f>
        <v>31.950000000000003</v>
      </c>
      <c r="N348" s="723">
        <f>'sea basin split UK-ES-FR'!S8</f>
        <v>0.33880903490759762</v>
      </c>
      <c r="O348" s="723">
        <f>'sea basin split UK-ES-FR'!T8</f>
        <v>0.6611909650924026</v>
      </c>
      <c r="Q348" s="654">
        <f>M348*$D348</f>
        <v>0</v>
      </c>
      <c r="R348" s="654">
        <f>N348*$D348</f>
        <v>859.55852156057517</v>
      </c>
      <c r="S348" s="654">
        <f>O348*$D348</f>
        <v>1677.4414784394255</v>
      </c>
      <c r="T348" s="654">
        <f>P348*$D348</f>
        <v>0</v>
      </c>
      <c r="U348" s="654">
        <f>M348*$E348</f>
        <v>0</v>
      </c>
      <c r="V348" s="654">
        <f>N348*$E348</f>
        <v>13054.312114989736</v>
      </c>
      <c r="W348" s="654">
        <f>O348*$E348</f>
        <v>25475.687885010273</v>
      </c>
      <c r="X348" s="654">
        <f>P348*$E348</f>
        <v>0</v>
      </c>
    </row>
    <row r="349" spans="1:24" ht="11.25" customHeight="1" x14ac:dyDescent="0.2">
      <c r="A349" s="646"/>
      <c r="B349" s="751"/>
      <c r="C349" s="630" t="s">
        <v>5063</v>
      </c>
      <c r="D349" s="660">
        <f>'Output all sources'!K309</f>
        <v>1395</v>
      </c>
      <c r="E349" s="660">
        <f>'Output all sources'!L309</f>
        <v>35000</v>
      </c>
      <c r="F349" s="631" t="s">
        <v>4800</v>
      </c>
      <c r="G349" s="630"/>
      <c r="H349" s="619"/>
      <c r="I349" s="619"/>
      <c r="J349" s="645"/>
    </row>
    <row r="350" spans="1:24" ht="11.25" customHeight="1" x14ac:dyDescent="0.2">
      <c r="A350" s="647" t="s">
        <v>5069</v>
      </c>
      <c r="B350" s="749" t="s">
        <v>90</v>
      </c>
      <c r="C350" s="630" t="s">
        <v>219</v>
      </c>
      <c r="D350" s="660">
        <f>'Output all sources'!D310</f>
        <v>131.6</v>
      </c>
      <c r="E350" s="660">
        <f>'Output all sources'!E310</f>
        <v>1636</v>
      </c>
      <c r="F350" s="631"/>
      <c r="G350" s="630"/>
      <c r="H350" s="619"/>
      <c r="I350" s="619"/>
      <c r="J350" s="645"/>
    </row>
    <row r="351" spans="1:24" ht="11.25" customHeight="1" x14ac:dyDescent="0.2">
      <c r="A351" s="643"/>
      <c r="B351" s="750"/>
      <c r="C351" s="630" t="s">
        <v>4205</v>
      </c>
      <c r="D351" s="709">
        <f>'Output all sources'!H310</f>
        <v>279</v>
      </c>
      <c r="E351" s="709">
        <f>'Output all sources'!I310</f>
        <v>1656</v>
      </c>
      <c r="F351" s="631"/>
      <c r="G351" s="630" t="s">
        <v>5127</v>
      </c>
      <c r="H351" s="619">
        <v>292</v>
      </c>
      <c r="I351" s="619"/>
      <c r="J351" s="645"/>
      <c r="K351" s="714">
        <f>(D351/100+E351/1000)/2</f>
        <v>2.2229999999999999</v>
      </c>
      <c r="N351" s="723">
        <f>'sea basin split UK-ES-FR'!S9</f>
        <v>0.61172901921132472</v>
      </c>
      <c r="O351" s="723">
        <f>'sea basin split UK-ES-FR'!T9</f>
        <v>0.38827098078867556</v>
      </c>
      <c r="Q351" s="654">
        <f>M351*$D351</f>
        <v>0</v>
      </c>
      <c r="R351" s="654">
        <f>N351*$D351</f>
        <v>170.67239635995961</v>
      </c>
      <c r="S351" s="654">
        <f>O351*$D351</f>
        <v>108.32760364004048</v>
      </c>
      <c r="T351" s="654">
        <f>P351*$D351</f>
        <v>0</v>
      </c>
      <c r="U351" s="654">
        <f>M351*$E351</f>
        <v>0</v>
      </c>
      <c r="V351" s="654">
        <f>N351*$E351</f>
        <v>1013.0232558139537</v>
      </c>
      <c r="W351" s="654">
        <f>O351*$E351</f>
        <v>642.97674418604674</v>
      </c>
      <c r="X351" s="654">
        <f>P351*$E351</f>
        <v>0</v>
      </c>
    </row>
    <row r="352" spans="1:24" ht="11.25" customHeight="1" x14ac:dyDescent="0.2">
      <c r="A352" s="646"/>
      <c r="B352" s="751"/>
      <c r="C352" s="630" t="s">
        <v>5063</v>
      </c>
      <c r="D352" s="660">
        <f>'Output all sources'!K310</f>
        <v>267</v>
      </c>
      <c r="E352" s="660">
        <v>6200</v>
      </c>
      <c r="F352" s="631" t="s">
        <v>4805</v>
      </c>
      <c r="G352" s="630"/>
      <c r="H352" s="619"/>
      <c r="I352" s="619"/>
      <c r="J352" s="645"/>
      <c r="N352" s="723"/>
      <c r="O352" s="723"/>
    </row>
    <row r="353" spans="1:24" ht="12" x14ac:dyDescent="0.2">
      <c r="A353" s="641" t="s">
        <v>105</v>
      </c>
      <c r="B353" s="622"/>
      <c r="C353" s="627"/>
      <c r="D353" s="658"/>
      <c r="E353" s="658"/>
      <c r="F353" s="621"/>
      <c r="G353" s="621"/>
      <c r="H353" s="621"/>
      <c r="I353" s="621"/>
      <c r="J353" s="642"/>
    </row>
    <row r="354" spans="1:24" x14ac:dyDescent="0.2">
      <c r="A354" s="643" t="s">
        <v>5060</v>
      </c>
      <c r="B354" s="749" t="s">
        <v>106</v>
      </c>
      <c r="C354" s="628" t="s">
        <v>219</v>
      </c>
      <c r="D354" s="709">
        <f>'Output all sources'!D312</f>
        <v>1414.5145548297555</v>
      </c>
      <c r="E354" s="660">
        <f>'Output all sources'!E312</f>
        <v>14369.745488249446</v>
      </c>
      <c r="F354" s="631" t="s">
        <v>5163</v>
      </c>
      <c r="G354" s="628"/>
      <c r="H354" s="618"/>
      <c r="I354" s="618"/>
      <c r="J354" s="644"/>
      <c r="N354" s="723">
        <f>'sea basin split UK-ES-FR'!S11</f>
        <v>0.70236612702366119</v>
      </c>
      <c r="O354" s="723">
        <f>'sea basin split UK-ES-FR'!T11</f>
        <v>0.29763387297633881</v>
      </c>
      <c r="Q354" s="654">
        <f>M354*$D354</f>
        <v>0</v>
      </c>
      <c r="R354" s="654">
        <f>N354*$D354</f>
        <v>993.50710949437359</v>
      </c>
      <c r="S354" s="654">
        <f>O354*$D354</f>
        <v>421.00744533538187</v>
      </c>
      <c r="T354" s="654">
        <f>P354*$D354</f>
        <v>0</v>
      </c>
    </row>
    <row r="355" spans="1:24" ht="11.25" customHeight="1" x14ac:dyDescent="0.2">
      <c r="A355" s="643"/>
      <c r="B355" s="750"/>
      <c r="C355" s="630" t="s">
        <v>4205</v>
      </c>
      <c r="D355" s="660">
        <f>'Output all sources'!H312</f>
        <v>1899</v>
      </c>
      <c r="E355" s="709">
        <f>'Output all sources'!I312</f>
        <v>13048</v>
      </c>
      <c r="F355" s="631" t="s">
        <v>4801</v>
      </c>
      <c r="G355" s="630" t="s">
        <v>5127</v>
      </c>
      <c r="H355" s="619">
        <v>647</v>
      </c>
      <c r="I355" s="619"/>
      <c r="J355" s="645"/>
      <c r="K355" s="714">
        <f>(D354/100+E355/1000)/2</f>
        <v>13.596572774148779</v>
      </c>
      <c r="N355" s="731">
        <f>N354</f>
        <v>0.70236612702366119</v>
      </c>
      <c r="O355" s="731">
        <f>O354</f>
        <v>0.29763387297633881</v>
      </c>
      <c r="U355" s="654">
        <f>M355*$E355</f>
        <v>0</v>
      </c>
      <c r="V355" s="654">
        <f>N355*$E355</f>
        <v>9164.4732254047303</v>
      </c>
      <c r="W355" s="654">
        <f>O355*$E355</f>
        <v>3883.5267745952688</v>
      </c>
      <c r="X355" s="654">
        <f>P355*$E355</f>
        <v>0</v>
      </c>
    </row>
    <row r="356" spans="1:24" ht="11.25" customHeight="1" x14ac:dyDescent="0.2">
      <c r="A356" s="646"/>
      <c r="B356" s="751"/>
      <c r="C356" s="630" t="s">
        <v>5063</v>
      </c>
      <c r="D356" s="660">
        <f>'Output all sources'!K312</f>
        <v>3977</v>
      </c>
      <c r="E356" s="660">
        <f>'Output all sources'!L312</f>
        <v>28100</v>
      </c>
      <c r="F356" s="631" t="s">
        <v>5169</v>
      </c>
      <c r="G356" s="630"/>
      <c r="H356" s="619"/>
      <c r="I356" s="619"/>
      <c r="J356" s="645"/>
    </row>
    <row r="357" spans="1:24" ht="11.25" customHeight="1" x14ac:dyDescent="0.2">
      <c r="A357" s="643" t="s">
        <v>5064</v>
      </c>
      <c r="B357" s="749" t="s">
        <v>5102</v>
      </c>
      <c r="C357" s="628" t="s">
        <v>219</v>
      </c>
      <c r="D357" s="709">
        <f>'Output all sources'!D313</f>
        <v>3223.2380839563289</v>
      </c>
      <c r="E357" s="660">
        <f>'Output all sources'!E313</f>
        <v>32744.17414535529</v>
      </c>
      <c r="F357" s="631" t="s">
        <v>5163</v>
      </c>
      <c r="G357" s="630"/>
      <c r="H357" s="618"/>
      <c r="I357" s="618"/>
      <c r="J357" s="644"/>
      <c r="N357" s="723">
        <f>'sea basin split UK-ES-FR'!S12</f>
        <v>0.70236612702366119</v>
      </c>
      <c r="O357" s="723">
        <f>'sea basin split UK-ES-FR'!T12</f>
        <v>0.29763387297633881</v>
      </c>
      <c r="Q357" s="654">
        <f>M357*$D357</f>
        <v>0</v>
      </c>
      <c r="R357" s="654">
        <f>N357*$D357</f>
        <v>2263.8932495035733</v>
      </c>
      <c r="S357" s="654">
        <f>O357*$D357</f>
        <v>959.34483445275566</v>
      </c>
      <c r="T357" s="654">
        <f>P357*$D357</f>
        <v>0</v>
      </c>
    </row>
    <row r="358" spans="1:24" ht="11.25" customHeight="1" x14ac:dyDescent="0.2">
      <c r="A358" s="643"/>
      <c r="B358" s="750"/>
      <c r="C358" s="630" t="s">
        <v>4205</v>
      </c>
      <c r="D358" s="660" t="str">
        <f>'Output all sources'!H313</f>
        <v>n/a</v>
      </c>
      <c r="E358" s="709">
        <f>'Output all sources'!I313</f>
        <v>47732</v>
      </c>
      <c r="F358" s="631"/>
      <c r="G358" s="630"/>
      <c r="H358" s="619"/>
      <c r="I358" s="619"/>
      <c r="J358" s="645"/>
      <c r="K358" s="714">
        <f>(D357/100+E358/1000)/2</f>
        <v>39.982190419781645</v>
      </c>
      <c r="N358" s="731">
        <f>N357</f>
        <v>0.70236612702366119</v>
      </c>
      <c r="O358" s="731">
        <f>O357</f>
        <v>0.29763387297633881</v>
      </c>
      <c r="U358" s="654">
        <f>M358*$E358</f>
        <v>0</v>
      </c>
      <c r="V358" s="654">
        <f>N358*$E358</f>
        <v>33525.339975093397</v>
      </c>
      <c r="W358" s="654">
        <f>O358*$E358</f>
        <v>14206.660024906603</v>
      </c>
      <c r="X358" s="654">
        <f>P358*$E358</f>
        <v>0</v>
      </c>
    </row>
    <row r="359" spans="1:24" ht="11.25" customHeight="1" x14ac:dyDescent="0.2">
      <c r="A359" s="646"/>
      <c r="B359" s="751"/>
      <c r="C359" s="630" t="s">
        <v>5063</v>
      </c>
      <c r="D359" s="660" t="str">
        <f>'Output all sources'!K313</f>
        <v>included in above</v>
      </c>
      <c r="E359" s="660" t="str">
        <f>'Output all sources'!L313</f>
        <v>included in above</v>
      </c>
      <c r="F359" s="631" t="s">
        <v>4800</v>
      </c>
      <c r="G359" s="630" t="s">
        <v>5127</v>
      </c>
      <c r="H359" s="619" t="s">
        <v>5170</v>
      </c>
      <c r="I359" s="619"/>
      <c r="J359" s="645"/>
    </row>
    <row r="360" spans="1:24" x14ac:dyDescent="0.2">
      <c r="A360" s="643" t="s">
        <v>5070</v>
      </c>
      <c r="B360" s="749" t="s">
        <v>108</v>
      </c>
      <c r="C360" s="628" t="s">
        <v>219</v>
      </c>
      <c r="D360" s="660">
        <f>'Output all sources'!D314</f>
        <v>2589.8235352848692</v>
      </c>
      <c r="E360" s="660">
        <f>'Output all sources'!E314</f>
        <v>26309.453610394994</v>
      </c>
      <c r="F360" s="631" t="s">
        <v>5163</v>
      </c>
      <c r="G360" s="628"/>
      <c r="H360" s="618"/>
      <c r="I360" s="618"/>
      <c r="J360" s="644"/>
    </row>
    <row r="361" spans="1:24" ht="11.25" customHeight="1" x14ac:dyDescent="0.2">
      <c r="A361" s="643"/>
      <c r="B361" s="750"/>
      <c r="C361" s="630" t="s">
        <v>4205</v>
      </c>
      <c r="D361" s="709">
        <f>'Output all sources'!H314</f>
        <v>976</v>
      </c>
      <c r="E361" s="709">
        <f>'Output all sources'!I314</f>
        <v>75677</v>
      </c>
      <c r="F361" s="631"/>
      <c r="G361" s="630" t="s">
        <v>5127</v>
      </c>
      <c r="H361" s="619">
        <v>539</v>
      </c>
      <c r="I361" s="619"/>
      <c r="J361" s="645"/>
      <c r="K361" s="714">
        <f>(D361/100+E361/1000)/2</f>
        <v>42.718500000000006</v>
      </c>
      <c r="N361" s="723">
        <f>'sea basin split UK-ES-FR'!S13</f>
        <v>0.6114072494669508</v>
      </c>
      <c r="O361" s="723">
        <f>'sea basin split UK-ES-FR'!T13</f>
        <v>0.38859275053304904</v>
      </c>
      <c r="Q361" s="654">
        <f>M361*$D361</f>
        <v>0</v>
      </c>
      <c r="R361" s="654">
        <f>N361*$D361</f>
        <v>596.73347547974402</v>
      </c>
      <c r="S361" s="654">
        <f>O361*$D361</f>
        <v>379.26652452025587</v>
      </c>
      <c r="T361" s="654">
        <f>P361*$D361</f>
        <v>0</v>
      </c>
      <c r="U361" s="654">
        <f>M361*$E361</f>
        <v>0</v>
      </c>
      <c r="V361" s="654">
        <f>N361*$E361</f>
        <v>46269.466417910437</v>
      </c>
      <c r="W361" s="654">
        <f>O361*$E361</f>
        <v>29407.533582089553</v>
      </c>
      <c r="X361" s="654">
        <f>P361*$E361</f>
        <v>0</v>
      </c>
    </row>
    <row r="362" spans="1:24" ht="11.25" customHeight="1" x14ac:dyDescent="0.2">
      <c r="A362" s="646"/>
      <c r="B362" s="751"/>
      <c r="C362" s="630" t="s">
        <v>5063</v>
      </c>
      <c r="D362" s="660" t="s">
        <v>87</v>
      </c>
      <c r="E362" s="660" t="s">
        <v>87</v>
      </c>
      <c r="F362" s="631"/>
      <c r="G362" s="630"/>
      <c r="H362" s="619"/>
      <c r="I362" s="619"/>
      <c r="J362" s="645"/>
      <c r="K362" s="616" t="s">
        <v>5096</v>
      </c>
    </row>
    <row r="363" spans="1:24" ht="11.25" customHeight="1" x14ac:dyDescent="0.2">
      <c r="A363" s="643" t="s">
        <v>5071</v>
      </c>
      <c r="B363" s="749" t="s">
        <v>109</v>
      </c>
      <c r="C363" s="628" t="s">
        <v>219</v>
      </c>
      <c r="D363" s="660">
        <f>'Output all sources'!D315</f>
        <v>132.90087712805328</v>
      </c>
      <c r="E363" s="660">
        <f>'Output all sources'!E315</f>
        <v>1707.1110843819392</v>
      </c>
      <c r="F363" s="631"/>
      <c r="G363" s="628"/>
      <c r="H363" s="618"/>
      <c r="I363" s="618"/>
      <c r="J363" s="644"/>
    </row>
    <row r="364" spans="1:24" ht="11.25" customHeight="1" x14ac:dyDescent="0.2">
      <c r="A364" s="643"/>
      <c r="B364" s="750"/>
      <c r="C364" s="630" t="s">
        <v>4205</v>
      </c>
      <c r="D364" s="709">
        <f>'Output all sources'!H315</f>
        <v>28</v>
      </c>
      <c r="E364" s="709">
        <f>'Output all sources'!I315</f>
        <v>3635</v>
      </c>
      <c r="F364" s="631"/>
      <c r="G364" s="630" t="s">
        <v>5127</v>
      </c>
      <c r="H364" s="619">
        <v>171</v>
      </c>
      <c r="I364" s="619"/>
      <c r="J364" s="645"/>
      <c r="K364" s="714">
        <f>(D364/100+E364/1000)/2</f>
        <v>1.9575</v>
      </c>
      <c r="N364" s="723">
        <f>'sea basin split UK-ES-FR'!S14</f>
        <v>0.70581113801452788</v>
      </c>
      <c r="O364" s="723">
        <f>'sea basin split UK-ES-FR'!T14</f>
        <v>0.29418886198547217</v>
      </c>
      <c r="Q364" s="654">
        <f>M364*$D364</f>
        <v>0</v>
      </c>
      <c r="R364" s="654">
        <f>N364*$D364</f>
        <v>19.762711864406782</v>
      </c>
      <c r="S364" s="654">
        <f>O364*$D364</f>
        <v>8.2372881355932215</v>
      </c>
      <c r="T364" s="654">
        <f>P364*$D364</f>
        <v>0</v>
      </c>
      <c r="U364" s="654">
        <f>M364*$E364</f>
        <v>0</v>
      </c>
      <c r="V364" s="654">
        <f>N364*$E364</f>
        <v>2565.623486682809</v>
      </c>
      <c r="W364" s="654">
        <f>O364*$E364</f>
        <v>1069.3765133171914</v>
      </c>
      <c r="X364" s="654">
        <f>P364*$E364</f>
        <v>0</v>
      </c>
    </row>
    <row r="365" spans="1:24" ht="11.25" customHeight="1" x14ac:dyDescent="0.2">
      <c r="A365" s="646"/>
      <c r="B365" s="751"/>
      <c r="C365" s="630" t="s">
        <v>5063</v>
      </c>
      <c r="D365" s="660" t="s">
        <v>87</v>
      </c>
      <c r="E365" s="660" t="s">
        <v>87</v>
      </c>
      <c r="F365" s="631"/>
      <c r="G365" s="630"/>
      <c r="H365" s="619"/>
      <c r="I365" s="619"/>
      <c r="J365" s="645"/>
      <c r="K365" s="616" t="s">
        <v>5096</v>
      </c>
      <c r="N365" s="723"/>
      <c r="O365" s="723"/>
    </row>
    <row r="366" spans="1:24" ht="12" x14ac:dyDescent="0.2">
      <c r="A366" s="641" t="s">
        <v>5072</v>
      </c>
      <c r="B366" s="622"/>
      <c r="C366" s="627"/>
      <c r="D366" s="658"/>
      <c r="E366" s="658"/>
      <c r="F366" s="621"/>
      <c r="G366" s="621"/>
      <c r="H366" s="621"/>
      <c r="I366" s="621"/>
      <c r="J366" s="642"/>
    </row>
    <row r="367" spans="1:24" ht="11.25" customHeight="1" x14ac:dyDescent="0.2">
      <c r="A367" s="643" t="s">
        <v>5073</v>
      </c>
      <c r="B367" s="749" t="s">
        <v>5186</v>
      </c>
      <c r="C367" s="628" t="s">
        <v>219</v>
      </c>
      <c r="D367" s="660">
        <f>'Output all sources'!D317</f>
        <v>1960.2081138047508</v>
      </c>
      <c r="E367" s="712">
        <f>'Output all sources'!E317</f>
        <v>43869.151659946423</v>
      </c>
      <c r="F367" s="631" t="s">
        <v>5115</v>
      </c>
      <c r="G367" s="628"/>
      <c r="H367" s="618"/>
      <c r="I367" s="618"/>
      <c r="J367" s="644"/>
      <c r="K367" s="714">
        <f>(D367/100+E367/1000)/2</f>
        <v>31.735616398996967</v>
      </c>
      <c r="N367" s="723">
        <f>'sea basin split UK-ES-FR'!S16</f>
        <v>0.67363530778164915</v>
      </c>
      <c r="O367" s="723">
        <f>'sea basin split UK-ES-FR'!T16</f>
        <v>0.32636469221835074</v>
      </c>
      <c r="U367" s="654">
        <f>M367*$E367</f>
        <v>0</v>
      </c>
      <c r="V367" s="654">
        <f>N367*$E367</f>
        <v>29551.809480567852</v>
      </c>
      <c r="W367" s="654">
        <f>O367*$E367</f>
        <v>14317.342179378566</v>
      </c>
      <c r="X367" s="654">
        <f>P367*$E367</f>
        <v>0</v>
      </c>
    </row>
    <row r="368" spans="1:24" ht="11.25" customHeight="1" x14ac:dyDescent="0.2">
      <c r="A368" s="643"/>
      <c r="B368" s="750"/>
      <c r="C368" s="630" t="s">
        <v>4205</v>
      </c>
      <c r="D368" s="709">
        <f>'Output all sources'!H317</f>
        <v>654</v>
      </c>
      <c r="E368" s="710">
        <f>'Output all sources'!I317</f>
        <v>12400</v>
      </c>
      <c r="F368" s="631" t="s">
        <v>4803</v>
      </c>
      <c r="G368" s="630"/>
      <c r="H368" s="619"/>
      <c r="I368" s="619"/>
      <c r="J368" s="645"/>
      <c r="K368" s="714">
        <f>(D368/100+38826/1000)/2</f>
        <v>22.683</v>
      </c>
      <c r="N368" s="731">
        <f>N367</f>
        <v>0.67363530778164915</v>
      </c>
      <c r="O368" s="731">
        <f>O367</f>
        <v>0.32636469221835074</v>
      </c>
      <c r="Q368" s="654">
        <f>M368*$D368</f>
        <v>0</v>
      </c>
      <c r="R368" s="654">
        <f>N368*$D368</f>
        <v>440.55749128919854</v>
      </c>
      <c r="S368" s="654">
        <f>O368*$D368</f>
        <v>213.44250871080138</v>
      </c>
      <c r="T368" s="654">
        <f>P368*$D368</f>
        <v>0</v>
      </c>
    </row>
    <row r="369" spans="1:24" ht="11.25" customHeight="1" x14ac:dyDescent="0.2">
      <c r="A369" s="646"/>
      <c r="B369" s="751"/>
      <c r="C369" s="630" t="s">
        <v>5063</v>
      </c>
      <c r="D369" s="660">
        <f>'Output all sources'!K317</f>
        <v>945</v>
      </c>
      <c r="E369" s="710">
        <f>'Output all sources'!L317</f>
        <v>31336</v>
      </c>
      <c r="F369" s="631" t="s">
        <v>4806</v>
      </c>
      <c r="G369" s="630"/>
      <c r="H369" s="619"/>
      <c r="I369" s="619"/>
      <c r="J369" s="645"/>
    </row>
    <row r="370" spans="1:24" ht="11.25" customHeight="1" x14ac:dyDescent="0.2">
      <c r="A370" s="643" t="s">
        <v>5074</v>
      </c>
      <c r="B370" s="749" t="s">
        <v>5187</v>
      </c>
      <c r="C370" s="628" t="s">
        <v>219</v>
      </c>
      <c r="D370" s="709">
        <f>'Output all sources'!D318</f>
        <v>58.091886195249053</v>
      </c>
      <c r="E370" s="709">
        <f>'Output all sources'!E318</f>
        <v>1490.8483400535822</v>
      </c>
      <c r="F370" s="631" t="s">
        <v>5164</v>
      </c>
      <c r="G370" s="628"/>
      <c r="H370" s="618"/>
      <c r="I370" s="618"/>
      <c r="J370" s="644"/>
      <c r="N370" s="723">
        <f>'sea basin split UK-ES-FR'!S17</f>
        <v>0.71136131013306048</v>
      </c>
      <c r="O370" s="723">
        <f>'sea basin split UK-ES-FR'!T17</f>
        <v>0.28863868986693969</v>
      </c>
      <c r="Q370" s="654">
        <f>M370*$D370</f>
        <v>0</v>
      </c>
      <c r="R370" s="654">
        <f>N370*$D370</f>
        <v>41.324320271953013</v>
      </c>
      <c r="S370" s="654">
        <f>O370*$D370</f>
        <v>16.767565923296047</v>
      </c>
      <c r="T370" s="654">
        <f>P370*$D370</f>
        <v>0</v>
      </c>
      <c r="U370" s="654">
        <f>M370*$E370</f>
        <v>0</v>
      </c>
      <c r="V370" s="654">
        <f>N370*$E370</f>
        <v>1060.5318283902147</v>
      </c>
      <c r="W370" s="654">
        <f>O370*$E370</f>
        <v>430.31651166336775</v>
      </c>
      <c r="X370" s="654">
        <f>P370*$E370</f>
        <v>0</v>
      </c>
    </row>
    <row r="371" spans="1:24" ht="11.25" customHeight="1" x14ac:dyDescent="0.2">
      <c r="A371" s="643"/>
      <c r="B371" s="750"/>
      <c r="C371" s="630" t="s">
        <v>4205</v>
      </c>
      <c r="D371" s="660" t="s">
        <v>87</v>
      </c>
      <c r="E371" s="660">
        <f>'Output all sources'!I318</f>
        <v>32867</v>
      </c>
      <c r="F371" s="631"/>
      <c r="G371" s="630"/>
      <c r="H371" s="619"/>
      <c r="I371" s="619"/>
      <c r="J371" s="645"/>
    </row>
    <row r="372" spans="1:24" ht="11.25" customHeight="1" x14ac:dyDescent="0.2">
      <c r="A372" s="646"/>
      <c r="B372" s="751"/>
      <c r="C372" s="630" t="s">
        <v>5063</v>
      </c>
      <c r="D372" s="660" t="s">
        <v>4802</v>
      </c>
      <c r="E372" s="660" t="s">
        <v>4802</v>
      </c>
      <c r="F372" s="631"/>
      <c r="G372" s="630"/>
      <c r="H372" s="619"/>
      <c r="I372" s="619"/>
      <c r="J372" s="645"/>
    </row>
    <row r="373" spans="1:24" x14ac:dyDescent="0.2">
      <c r="A373" s="643" t="s">
        <v>5075</v>
      </c>
      <c r="B373" s="749" t="s">
        <v>113</v>
      </c>
      <c r="C373" s="628" t="s">
        <v>219</v>
      </c>
      <c r="D373" s="709">
        <f>'Output all sources'!D319</f>
        <v>136</v>
      </c>
      <c r="E373" s="709">
        <f>'Output all sources'!E319</f>
        <v>1411</v>
      </c>
      <c r="F373" s="631" t="s">
        <v>3845</v>
      </c>
      <c r="G373" s="630" t="s">
        <v>5127</v>
      </c>
      <c r="H373" s="618">
        <v>48</v>
      </c>
      <c r="I373" s="618"/>
      <c r="J373" s="644"/>
      <c r="K373" s="714">
        <f>(D373/100+E373/1000)/2</f>
        <v>1.3855</v>
      </c>
      <c r="N373" s="723">
        <f>'sea basin split UK-ES-FR'!S18</f>
        <v>0.3</v>
      </c>
      <c r="O373" s="723">
        <f>'sea basin split UK-ES-FR'!T18</f>
        <v>0.7</v>
      </c>
      <c r="Q373" s="654">
        <f>M373*$D373</f>
        <v>0</v>
      </c>
      <c r="R373" s="654">
        <f>N373*$D373</f>
        <v>40.799999999999997</v>
      </c>
      <c r="S373" s="654">
        <f>O373*$D373</f>
        <v>95.199999999999989</v>
      </c>
      <c r="T373" s="654">
        <f>P373*$D373</f>
        <v>0</v>
      </c>
      <c r="U373" s="654">
        <f>M373*$E373</f>
        <v>0</v>
      </c>
      <c r="V373" s="654">
        <f>N373*$E373</f>
        <v>423.3</v>
      </c>
      <c r="W373" s="654">
        <f>O373*$E373</f>
        <v>987.69999999999993</v>
      </c>
      <c r="X373" s="654">
        <f>P373*$E373</f>
        <v>0</v>
      </c>
    </row>
    <row r="374" spans="1:24" ht="11.25" customHeight="1" x14ac:dyDescent="0.2">
      <c r="A374" s="643"/>
      <c r="B374" s="750"/>
      <c r="C374" s="630" t="s">
        <v>4205</v>
      </c>
      <c r="D374" s="660" t="s">
        <v>87</v>
      </c>
      <c r="E374" s="660">
        <f>'Output all sources'!I319</f>
        <v>10600</v>
      </c>
      <c r="F374" s="631" t="s">
        <v>4807</v>
      </c>
      <c r="G374" s="630"/>
      <c r="H374" s="619"/>
      <c r="I374" s="619"/>
      <c r="J374" s="645"/>
      <c r="N374" s="723"/>
      <c r="O374" s="723"/>
    </row>
    <row r="375" spans="1:24" ht="11.25" customHeight="1" x14ac:dyDescent="0.2">
      <c r="A375" s="646"/>
      <c r="B375" s="751"/>
      <c r="C375" s="630" t="s">
        <v>5063</v>
      </c>
      <c r="D375" s="660" t="s">
        <v>4802</v>
      </c>
      <c r="E375" s="660" t="s">
        <v>4802</v>
      </c>
      <c r="F375" s="631"/>
      <c r="G375" s="630"/>
      <c r="H375" s="619"/>
      <c r="I375" s="619"/>
      <c r="J375" s="645"/>
      <c r="N375" s="723"/>
      <c r="O375" s="723"/>
    </row>
    <row r="376" spans="1:24" x14ac:dyDescent="0.2">
      <c r="A376" s="643" t="s">
        <v>5076</v>
      </c>
      <c r="B376" s="749" t="s">
        <v>114</v>
      </c>
      <c r="C376" s="628" t="s">
        <v>219</v>
      </c>
      <c r="D376" s="660" t="str">
        <f>'Output all sources'!D320</f>
        <v>n/a</v>
      </c>
      <c r="E376" s="660" t="str">
        <f>'Output all sources'!E320</f>
        <v>n/a</v>
      </c>
      <c r="F376" s="631"/>
      <c r="G376" s="628"/>
      <c r="H376" s="618"/>
      <c r="I376" s="618"/>
      <c r="J376" s="644"/>
      <c r="K376" s="616" t="s">
        <v>5096</v>
      </c>
      <c r="N376" s="723"/>
      <c r="O376" s="723"/>
    </row>
    <row r="377" spans="1:24" ht="11.25" customHeight="1" x14ac:dyDescent="0.2">
      <c r="A377" s="643"/>
      <c r="B377" s="750"/>
      <c r="C377" s="630" t="s">
        <v>4205</v>
      </c>
      <c r="D377" s="660" t="s">
        <v>87</v>
      </c>
      <c r="E377" s="660" t="s">
        <v>87</v>
      </c>
      <c r="F377" s="631"/>
      <c r="G377" s="630"/>
      <c r="H377" s="619"/>
      <c r="I377" s="619"/>
      <c r="J377" s="645"/>
      <c r="K377" s="616" t="s">
        <v>5096</v>
      </c>
    </row>
    <row r="378" spans="1:24" ht="11.25" customHeight="1" x14ac:dyDescent="0.2">
      <c r="A378" s="646"/>
      <c r="B378" s="751"/>
      <c r="C378" s="630" t="s">
        <v>5063</v>
      </c>
      <c r="D378" s="660" t="s">
        <v>87</v>
      </c>
      <c r="E378" s="660" t="s">
        <v>87</v>
      </c>
      <c r="F378" s="631"/>
      <c r="G378" s="630"/>
      <c r="H378" s="619"/>
      <c r="I378" s="619"/>
      <c r="J378" s="645"/>
    </row>
    <row r="379" spans="1:24" x14ac:dyDescent="0.2">
      <c r="A379" s="643" t="s">
        <v>5077</v>
      </c>
      <c r="B379" s="749" t="s">
        <v>115</v>
      </c>
      <c r="C379" s="628" t="s">
        <v>219</v>
      </c>
      <c r="D379" s="660" t="str">
        <f>'Output all sources'!D321</f>
        <v>n/a</v>
      </c>
      <c r="E379" s="660" t="str">
        <f>'Output all sources'!E321</f>
        <v>n/a</v>
      </c>
      <c r="F379" s="631" t="s">
        <v>4176</v>
      </c>
      <c r="G379" s="628"/>
      <c r="H379" s="618"/>
      <c r="I379" s="618"/>
      <c r="J379" s="644"/>
    </row>
    <row r="380" spans="1:24" ht="11.25" customHeight="1" x14ac:dyDescent="0.2">
      <c r="A380" s="643"/>
      <c r="B380" s="750"/>
      <c r="C380" s="630" t="s">
        <v>4205</v>
      </c>
      <c r="D380" s="660" t="s">
        <v>87</v>
      </c>
      <c r="E380" s="660" t="s">
        <v>87</v>
      </c>
      <c r="F380" s="631"/>
      <c r="G380" s="630"/>
      <c r="H380" s="619"/>
      <c r="I380" s="619"/>
      <c r="J380" s="645"/>
      <c r="K380" s="616" t="s">
        <v>5096</v>
      </c>
    </row>
    <row r="381" spans="1:24" ht="11.25" customHeight="1" x14ac:dyDescent="0.2">
      <c r="A381" s="646"/>
      <c r="B381" s="751"/>
      <c r="C381" s="630" t="s">
        <v>5063</v>
      </c>
      <c r="D381" s="660" t="s">
        <v>87</v>
      </c>
      <c r="E381" s="660" t="s">
        <v>87</v>
      </c>
      <c r="F381" s="631"/>
      <c r="G381" s="630"/>
      <c r="H381" s="619"/>
      <c r="I381" s="619"/>
      <c r="J381" s="645"/>
      <c r="K381" s="616" t="s">
        <v>5096</v>
      </c>
    </row>
    <row r="382" spans="1:24" ht="12" x14ac:dyDescent="0.2">
      <c r="A382" s="641" t="s">
        <v>5085</v>
      </c>
      <c r="B382" s="622"/>
      <c r="C382" s="627"/>
      <c r="D382" s="658"/>
      <c r="E382" s="658"/>
      <c r="F382" s="621"/>
      <c r="G382" s="621"/>
      <c r="H382" s="621"/>
      <c r="I382" s="621"/>
      <c r="J382" s="642"/>
    </row>
    <row r="383" spans="1:24" x14ac:dyDescent="0.2">
      <c r="A383" s="643" t="s">
        <v>5078</v>
      </c>
      <c r="B383" s="749" t="s">
        <v>117</v>
      </c>
      <c r="C383" s="628" t="s">
        <v>219</v>
      </c>
      <c r="D383" s="660">
        <f>'Output all sources'!D323</f>
        <v>3713.3910000000001</v>
      </c>
      <c r="E383" s="660">
        <f>'Output all sources'!E323</f>
        <v>37797.21</v>
      </c>
      <c r="F383" s="619" t="s">
        <v>5165</v>
      </c>
      <c r="G383" s="717"/>
      <c r="H383" s="618"/>
      <c r="I383" s="618"/>
      <c r="J383" s="644"/>
    </row>
    <row r="384" spans="1:24" ht="11.25" customHeight="1" x14ac:dyDescent="0.2">
      <c r="A384" s="643"/>
      <c r="B384" s="750"/>
      <c r="C384" s="630" t="s">
        <v>4205</v>
      </c>
      <c r="D384" s="709">
        <f>'Output all sources'!H323</f>
        <v>36364</v>
      </c>
      <c r="E384" s="709">
        <f>'Output all sources'!I323</f>
        <v>32867</v>
      </c>
      <c r="F384" s="619" t="s">
        <v>4809</v>
      </c>
      <c r="G384" s="630"/>
      <c r="H384" s="619"/>
      <c r="I384" s="619"/>
      <c r="J384" s="645"/>
      <c r="K384" s="714">
        <f>(D384/100+E384/1000)/2</f>
        <v>198.2535</v>
      </c>
      <c r="N384" s="723">
        <f>'sea basin split UK-ES-FR'!S22</f>
        <v>0.97840172786177104</v>
      </c>
      <c r="O384" s="723">
        <f>'sea basin split UK-ES-FR'!T22</f>
        <v>2.1598272138228944E-2</v>
      </c>
      <c r="Q384" s="654">
        <f>M384*$D384</f>
        <v>0</v>
      </c>
      <c r="R384" s="654">
        <f>N384*$D384</f>
        <v>35578.600431965446</v>
      </c>
      <c r="S384" s="654">
        <f>O384*$D384</f>
        <v>785.39956803455732</v>
      </c>
      <c r="T384" s="654">
        <f>P384*$D384</f>
        <v>0</v>
      </c>
      <c r="U384" s="654">
        <f>M384*$E384</f>
        <v>0</v>
      </c>
      <c r="V384" s="654">
        <f>N384*$E384</f>
        <v>32157.12958963283</v>
      </c>
      <c r="W384" s="654">
        <f>O384*$E384</f>
        <v>709.87041036717073</v>
      </c>
      <c r="X384" s="654">
        <f>P384*$E384</f>
        <v>0</v>
      </c>
    </row>
    <row r="385" spans="1:24" ht="11.25" customHeight="1" x14ac:dyDescent="0.2">
      <c r="A385" s="646"/>
      <c r="B385" s="751"/>
      <c r="C385" s="630" t="s">
        <v>5063</v>
      </c>
      <c r="D385" s="660">
        <f>'Output all sources'!K323</f>
        <v>23219</v>
      </c>
      <c r="E385" s="660">
        <f>'Output all sources'!L323</f>
        <v>290000</v>
      </c>
      <c r="F385" s="619" t="s">
        <v>4810</v>
      </c>
      <c r="G385" s="630" t="s">
        <v>5127</v>
      </c>
      <c r="H385" s="619">
        <v>1100</v>
      </c>
      <c r="I385" s="619"/>
      <c r="J385" s="645"/>
      <c r="N385" s="723"/>
      <c r="O385" s="723"/>
    </row>
    <row r="386" spans="1:24" x14ac:dyDescent="0.2">
      <c r="A386" s="643" t="s">
        <v>5079</v>
      </c>
      <c r="B386" s="749" t="s">
        <v>118</v>
      </c>
      <c r="C386" s="628" t="s">
        <v>219</v>
      </c>
      <c r="D386" s="660" t="str">
        <f>'Output all sources'!D324</f>
        <v>n/a</v>
      </c>
      <c r="E386" s="660" t="str">
        <f>'Output all sources'!E324</f>
        <v>n/a</v>
      </c>
      <c r="F386" s="619"/>
      <c r="G386" s="717"/>
      <c r="H386" s="618"/>
      <c r="I386" s="618"/>
      <c r="J386" s="644"/>
      <c r="K386" s="616" t="s">
        <v>5096</v>
      </c>
      <c r="N386" s="723"/>
      <c r="O386" s="723"/>
    </row>
    <row r="387" spans="1:24" ht="11.25" customHeight="1" x14ac:dyDescent="0.2">
      <c r="A387" s="643"/>
      <c r="B387" s="750"/>
      <c r="C387" s="630" t="s">
        <v>4205</v>
      </c>
      <c r="D387" s="660" t="s">
        <v>87</v>
      </c>
      <c r="E387" s="660">
        <v>10600</v>
      </c>
      <c r="F387" s="619"/>
      <c r="G387" s="718"/>
      <c r="H387" s="619"/>
      <c r="I387" s="619"/>
      <c r="J387" s="645"/>
      <c r="K387" s="616" t="s">
        <v>5096</v>
      </c>
      <c r="N387" s="723"/>
      <c r="O387" s="723"/>
    </row>
    <row r="388" spans="1:24" ht="11.25" customHeight="1" x14ac:dyDescent="0.2">
      <c r="A388" s="646"/>
      <c r="B388" s="751"/>
      <c r="C388" s="630" t="s">
        <v>5063</v>
      </c>
      <c r="D388" s="709" t="str">
        <f>'Output all sources'!K324</f>
        <v>n/a</v>
      </c>
      <c r="E388" s="709">
        <f>'Output all sources'!L324</f>
        <v>10600</v>
      </c>
      <c r="F388" s="619" t="s">
        <v>4808</v>
      </c>
      <c r="G388" s="718"/>
      <c r="H388" s="619"/>
      <c r="I388" s="619"/>
      <c r="J388" s="645"/>
      <c r="K388" s="714">
        <f>(E388/1000)/2</f>
        <v>5.3</v>
      </c>
    </row>
    <row r="389" spans="1:24" x14ac:dyDescent="0.2">
      <c r="A389" s="643" t="s">
        <v>5080</v>
      </c>
      <c r="B389" s="749" t="s">
        <v>119</v>
      </c>
      <c r="C389" s="628" t="s">
        <v>219</v>
      </c>
      <c r="D389" s="660" t="str">
        <f>'Output all sources'!D325</f>
        <v>n/a</v>
      </c>
      <c r="E389" s="660" t="str">
        <f>'Output all sources'!E325</f>
        <v>n/a</v>
      </c>
      <c r="F389" s="619"/>
      <c r="G389" s="717"/>
      <c r="H389" s="618"/>
      <c r="I389" s="618"/>
      <c r="J389" s="644"/>
      <c r="K389" s="616" t="s">
        <v>5096</v>
      </c>
    </row>
    <row r="390" spans="1:24" ht="11.25" customHeight="1" x14ac:dyDescent="0.2">
      <c r="A390" s="643"/>
      <c r="B390" s="750"/>
      <c r="C390" s="630" t="s">
        <v>4205</v>
      </c>
      <c r="D390" s="660" t="s">
        <v>87</v>
      </c>
      <c r="E390" s="660" t="s">
        <v>87</v>
      </c>
      <c r="F390" s="619"/>
      <c r="G390" s="718"/>
      <c r="H390" s="619"/>
      <c r="I390" s="619"/>
      <c r="J390" s="645"/>
      <c r="K390" s="616" t="s">
        <v>5096</v>
      </c>
    </row>
    <row r="391" spans="1:24" ht="11.25" customHeight="1" x14ac:dyDescent="0.2">
      <c r="A391" s="646"/>
      <c r="B391" s="751"/>
      <c r="C391" s="630" t="s">
        <v>5063</v>
      </c>
      <c r="D391" s="660">
        <f>'Output all sources'!K325</f>
        <v>12</v>
      </c>
      <c r="E391" s="660">
        <f>'Output all sources'!L325</f>
        <v>50</v>
      </c>
      <c r="F391" s="619" t="s">
        <v>4811</v>
      </c>
      <c r="G391" s="718"/>
      <c r="H391" s="619"/>
      <c r="I391" s="619"/>
      <c r="J391" s="645"/>
    </row>
    <row r="392" spans="1:24" ht="11.25" customHeight="1" x14ac:dyDescent="0.2">
      <c r="A392" s="643" t="s">
        <v>5081</v>
      </c>
      <c r="B392" s="749" t="s">
        <v>120</v>
      </c>
      <c r="C392" s="628" t="s">
        <v>219</v>
      </c>
      <c r="D392" s="660" t="str">
        <f>'Output all sources'!D326</f>
        <v>n/a</v>
      </c>
      <c r="E392" s="660" t="str">
        <f>'Output all sources'!E326</f>
        <v>n/a</v>
      </c>
      <c r="F392" s="619"/>
      <c r="G392" s="717"/>
      <c r="H392" s="618"/>
      <c r="I392" s="618"/>
      <c r="J392" s="644"/>
      <c r="K392" s="616" t="s">
        <v>5096</v>
      </c>
    </row>
    <row r="393" spans="1:24" ht="11.25" customHeight="1" x14ac:dyDescent="0.2">
      <c r="A393" s="643"/>
      <c r="B393" s="750"/>
      <c r="C393" s="630" t="s">
        <v>4205</v>
      </c>
      <c r="D393" s="660" t="s">
        <v>87</v>
      </c>
      <c r="E393" s="660" t="s">
        <v>87</v>
      </c>
      <c r="F393" s="619"/>
      <c r="G393" s="718"/>
      <c r="H393" s="619"/>
      <c r="I393" s="619"/>
      <c r="J393" s="645"/>
      <c r="K393" s="616" t="s">
        <v>5096</v>
      </c>
    </row>
    <row r="394" spans="1:24" ht="11.25" customHeight="1" x14ac:dyDescent="0.2">
      <c r="A394" s="646"/>
      <c r="B394" s="751"/>
      <c r="C394" s="630" t="s">
        <v>5063</v>
      </c>
      <c r="D394" s="660" t="s">
        <v>87</v>
      </c>
      <c r="E394" s="660" t="s">
        <v>87</v>
      </c>
      <c r="F394" s="619"/>
      <c r="G394" s="718"/>
      <c r="H394" s="619"/>
      <c r="I394" s="619"/>
      <c r="J394" s="645"/>
    </row>
    <row r="395" spans="1:24" ht="11.25" customHeight="1" x14ac:dyDescent="0.2">
      <c r="A395" s="643" t="s">
        <v>5082</v>
      </c>
      <c r="B395" s="749" t="s">
        <v>5110</v>
      </c>
      <c r="C395" s="628" t="s">
        <v>219</v>
      </c>
      <c r="D395" s="709">
        <f>'Output all sources'!D327</f>
        <v>23.066371681415927</v>
      </c>
      <c r="E395" s="660">
        <f>'Output all sources'!E327</f>
        <v>414.15929203539821</v>
      </c>
      <c r="F395" s="619" t="s">
        <v>5123</v>
      </c>
      <c r="G395" s="717"/>
      <c r="H395" s="618"/>
      <c r="I395" s="618"/>
      <c r="J395" s="644"/>
      <c r="K395" s="714">
        <f>(D395/100+E395/1000)/2</f>
        <v>0.32241150442477873</v>
      </c>
      <c r="N395" s="723">
        <f>'sea basin split UK-ES-FR'!S26</f>
        <v>0.57644394110985275</v>
      </c>
      <c r="O395" s="723">
        <f>'sea basin split UK-ES-FR'!T26</f>
        <v>0.42355605889014714</v>
      </c>
      <c r="Q395" s="654">
        <f>M395*$D395</f>
        <v>0</v>
      </c>
      <c r="R395" s="654">
        <f>N395*$D395</f>
        <v>13.296470199140098</v>
      </c>
      <c r="S395" s="654">
        <f>O395*$D395</f>
        <v>9.7699014822758272</v>
      </c>
      <c r="T395" s="654">
        <f>P395*$D395</f>
        <v>0</v>
      </c>
    </row>
    <row r="396" spans="1:24" ht="11.25" customHeight="1" x14ac:dyDescent="0.2">
      <c r="A396" s="643"/>
      <c r="B396" s="750"/>
      <c r="C396" s="630" t="s">
        <v>4205</v>
      </c>
      <c r="D396" s="660" t="s">
        <v>87</v>
      </c>
      <c r="E396" s="709">
        <f>'Output all sources'!I327</f>
        <v>1030</v>
      </c>
      <c r="F396" s="619"/>
      <c r="G396" s="718"/>
      <c r="H396" s="619"/>
      <c r="I396" s="619"/>
      <c r="J396" s="645"/>
      <c r="N396" s="723">
        <f>N395</f>
        <v>0.57644394110985275</v>
      </c>
      <c r="O396" s="723">
        <f>O395</f>
        <v>0.42355605889014714</v>
      </c>
      <c r="U396" s="654">
        <f>M396*$E396</f>
        <v>0</v>
      </c>
      <c r="V396" s="654">
        <f>N396*$E396</f>
        <v>593.73725934314837</v>
      </c>
      <c r="W396" s="654">
        <f>O396*$E396</f>
        <v>436.26274065685158</v>
      </c>
      <c r="X396" s="654">
        <f>P396*$E396</f>
        <v>0</v>
      </c>
    </row>
    <row r="397" spans="1:24" ht="11.25" customHeight="1" x14ac:dyDescent="0.2">
      <c r="A397" s="646"/>
      <c r="B397" s="751"/>
      <c r="C397" s="630" t="s">
        <v>5063</v>
      </c>
      <c r="D397" s="660">
        <v>133</v>
      </c>
      <c r="E397" s="660">
        <v>1670</v>
      </c>
      <c r="F397" s="619" t="s">
        <v>4800</v>
      </c>
      <c r="G397" s="718"/>
      <c r="H397" s="619"/>
      <c r="I397" s="619"/>
      <c r="J397" s="645"/>
    </row>
    <row r="398" spans="1:24" ht="11.25" customHeight="1" x14ac:dyDescent="0.2">
      <c r="A398" s="643"/>
      <c r="B398" s="721"/>
      <c r="C398" s="630" t="s">
        <v>5063</v>
      </c>
      <c r="D398" s="660" t="s">
        <v>87</v>
      </c>
      <c r="E398" s="660">
        <v>1150</v>
      </c>
      <c r="F398" s="619" t="s">
        <v>5171</v>
      </c>
      <c r="G398" s="718"/>
      <c r="H398" s="619"/>
      <c r="I398" s="619"/>
      <c r="J398" s="645"/>
    </row>
    <row r="399" spans="1:24" ht="11.25" customHeight="1" x14ac:dyDescent="0.2">
      <c r="A399" s="643" t="s">
        <v>5083</v>
      </c>
      <c r="B399" s="749" t="s">
        <v>122</v>
      </c>
      <c r="C399" s="628" t="s">
        <v>219</v>
      </c>
      <c r="D399" s="660" t="str">
        <f>'Output all sources'!D328</f>
        <v>n/a</v>
      </c>
      <c r="E399" s="660" t="str">
        <f>'Output all sources'!E328</f>
        <v>n/a</v>
      </c>
      <c r="F399" s="619"/>
      <c r="G399" s="717"/>
      <c r="H399" s="618"/>
      <c r="I399" s="618"/>
      <c r="J399" s="644"/>
      <c r="K399" s="616" t="s">
        <v>5096</v>
      </c>
    </row>
    <row r="400" spans="1:24" x14ac:dyDescent="0.2">
      <c r="A400" s="643"/>
      <c r="B400" s="750"/>
      <c r="C400" s="630" t="s">
        <v>4205</v>
      </c>
      <c r="D400" s="660" t="s">
        <v>87</v>
      </c>
      <c r="E400" s="660" t="s">
        <v>87</v>
      </c>
      <c r="F400" s="619"/>
      <c r="G400" s="718"/>
      <c r="H400" s="619"/>
      <c r="I400" s="619"/>
      <c r="J400" s="645"/>
      <c r="K400" s="616" t="s">
        <v>5096</v>
      </c>
    </row>
    <row r="401" spans="1:24" ht="11.25" customHeight="1" x14ac:dyDescent="0.2">
      <c r="A401" s="646"/>
      <c r="B401" s="751"/>
      <c r="C401" s="630" t="s">
        <v>5063</v>
      </c>
      <c r="D401" s="709">
        <v>0</v>
      </c>
      <c r="E401" s="709">
        <v>0</v>
      </c>
      <c r="F401" s="619"/>
      <c r="G401" s="718"/>
      <c r="H401" s="619"/>
      <c r="I401" s="619"/>
      <c r="J401" s="645"/>
    </row>
    <row r="402" spans="1:24" ht="11.25" customHeight="1" x14ac:dyDescent="0.2">
      <c r="A402" s="643" t="s">
        <v>5084</v>
      </c>
      <c r="B402" s="749" t="s">
        <v>5188</v>
      </c>
      <c r="C402" s="628" t="s">
        <v>219</v>
      </c>
      <c r="D402" s="660" t="str">
        <f>'Output all sources'!D329</f>
        <v>n/a</v>
      </c>
      <c r="E402" s="660" t="str">
        <f>'Output all sources'!E329</f>
        <v>n/a</v>
      </c>
      <c r="F402" s="619"/>
      <c r="G402" s="717"/>
      <c r="H402" s="618"/>
      <c r="I402" s="618"/>
      <c r="J402" s="644"/>
      <c r="K402" s="616" t="s">
        <v>5096</v>
      </c>
    </row>
    <row r="403" spans="1:24" ht="11.25" customHeight="1" x14ac:dyDescent="0.2">
      <c r="A403" s="643"/>
      <c r="B403" s="750"/>
      <c r="C403" s="630" t="s">
        <v>4205</v>
      </c>
      <c r="D403" s="660" t="s">
        <v>87</v>
      </c>
      <c r="E403" s="660" t="s">
        <v>87</v>
      </c>
      <c r="F403" s="631"/>
      <c r="G403" s="630"/>
      <c r="H403" s="619"/>
      <c r="I403" s="619"/>
      <c r="J403" s="645"/>
      <c r="K403" s="616" t="s">
        <v>5096</v>
      </c>
    </row>
    <row r="404" spans="1:24" ht="11.25" customHeight="1" x14ac:dyDescent="0.2">
      <c r="A404" s="646"/>
      <c r="B404" s="751"/>
      <c r="C404" s="630" t="s">
        <v>5063</v>
      </c>
      <c r="D404" s="709">
        <f>'Output all sources'!K329</f>
        <v>0</v>
      </c>
      <c r="E404" s="709">
        <f>'Output all sources'!L329</f>
        <v>0</v>
      </c>
      <c r="F404" s="631" t="s">
        <v>4199</v>
      </c>
      <c r="G404" s="630"/>
      <c r="H404" s="619"/>
      <c r="I404" s="619"/>
      <c r="J404" s="645"/>
      <c r="N404" s="723">
        <f>'sea basin split UK-ES-FR'!S28</f>
        <v>1</v>
      </c>
      <c r="O404" s="723">
        <f>'sea basin split UK-ES-FR'!T28</f>
        <v>0</v>
      </c>
      <c r="Q404" s="654">
        <f>M404*$D404</f>
        <v>0</v>
      </c>
      <c r="R404" s="654">
        <f>N404*$D404</f>
        <v>0</v>
      </c>
      <c r="S404" s="654">
        <f>O404*$D404</f>
        <v>0</v>
      </c>
      <c r="T404" s="654">
        <f>P404*$D404</f>
        <v>0</v>
      </c>
      <c r="U404" s="654">
        <f>M404*$E404</f>
        <v>0</v>
      </c>
      <c r="V404" s="654">
        <f>N404*$E404</f>
        <v>0</v>
      </c>
      <c r="W404" s="654">
        <f>O404*$E404</f>
        <v>0</v>
      </c>
      <c r="X404" s="654">
        <f>P404*$E404</f>
        <v>0</v>
      </c>
    </row>
    <row r="405" spans="1:24" ht="11.25" customHeight="1" x14ac:dyDescent="0.2">
      <c r="A405" s="641" t="s">
        <v>5086</v>
      </c>
      <c r="B405" s="622"/>
      <c r="C405" s="627"/>
      <c r="D405" s="658"/>
      <c r="E405" s="658"/>
      <c r="F405" s="621"/>
      <c r="G405" s="621"/>
      <c r="H405" s="621"/>
      <c r="I405" s="621"/>
      <c r="J405" s="642"/>
      <c r="N405" s="723"/>
      <c r="O405" s="723"/>
    </row>
    <row r="406" spans="1:24" x14ac:dyDescent="0.2">
      <c r="A406" s="643" t="s">
        <v>5087</v>
      </c>
      <c r="B406" s="749" t="s">
        <v>5093</v>
      </c>
      <c r="C406" s="628" t="s">
        <v>219</v>
      </c>
      <c r="D406" s="660">
        <f>'Output all sources'!D331</f>
        <v>7981.3973721500934</v>
      </c>
      <c r="E406" s="660">
        <f>'Output all sources'!E331</f>
        <v>274667.96284927562</v>
      </c>
      <c r="F406" s="631" t="s">
        <v>5166</v>
      </c>
      <c r="G406" s="628"/>
      <c r="H406" s="618"/>
      <c r="I406" s="618"/>
      <c r="J406" s="644"/>
      <c r="N406" s="723"/>
      <c r="O406" s="723"/>
    </row>
    <row r="407" spans="1:24" ht="11.25" customHeight="1" x14ac:dyDescent="0.2">
      <c r="A407" s="643"/>
      <c r="B407" s="750"/>
      <c r="C407" s="630" t="s">
        <v>4205</v>
      </c>
      <c r="D407" s="660"/>
      <c r="E407" s="709">
        <f>'Output all sources'!I331</f>
        <v>329591</v>
      </c>
      <c r="F407" s="631" t="s">
        <v>4799</v>
      </c>
      <c r="G407" s="630"/>
      <c r="H407" s="619"/>
      <c r="I407" s="619"/>
      <c r="J407" s="645"/>
      <c r="K407" s="714">
        <f>(D409/100+E407/1000)/2</f>
        <v>185.23050000000001</v>
      </c>
      <c r="N407" s="731">
        <f>'sea basin split UK-ES-FR'!S30</f>
        <v>0.48176470588235293</v>
      </c>
      <c r="O407" s="731">
        <f>'sea basin split UK-ES-FR'!T30</f>
        <v>0.51823529411764702</v>
      </c>
      <c r="U407" s="654">
        <f>M407*$E407</f>
        <v>0</v>
      </c>
      <c r="V407" s="654">
        <f>N407*$E407</f>
        <v>158785.3111764706</v>
      </c>
      <c r="W407" s="654">
        <f>O407*$E407</f>
        <v>170805.6888235294</v>
      </c>
      <c r="X407" s="654">
        <f>P407*$E407</f>
        <v>0</v>
      </c>
    </row>
    <row r="408" spans="1:24" ht="11.25" customHeight="1" x14ac:dyDescent="0.2">
      <c r="A408" s="646"/>
      <c r="B408" s="751"/>
      <c r="C408" s="630" t="s">
        <v>5063</v>
      </c>
      <c r="D408" s="660">
        <v>2644</v>
      </c>
      <c r="E408" s="660">
        <v>90000</v>
      </c>
      <c r="F408" s="619" t="s">
        <v>4800</v>
      </c>
      <c r="G408" s="630"/>
      <c r="H408" s="619"/>
      <c r="I408" s="619"/>
      <c r="J408" s="645"/>
      <c r="K408" s="714"/>
    </row>
    <row r="409" spans="1:24" ht="11.25" customHeight="1" x14ac:dyDescent="0.2">
      <c r="A409" s="643"/>
      <c r="B409" s="721"/>
      <c r="C409" s="630" t="s">
        <v>5063</v>
      </c>
      <c r="D409" s="709">
        <f>'Output all sources'!K331</f>
        <v>4087</v>
      </c>
      <c r="E409" s="660">
        <f>'Output all sources'!L331</f>
        <v>210000</v>
      </c>
      <c r="F409" s="631" t="s">
        <v>5172</v>
      </c>
      <c r="G409" s="630"/>
      <c r="H409" s="619"/>
      <c r="I409" s="619"/>
      <c r="J409" s="645"/>
      <c r="K409" s="714"/>
      <c r="N409" s="723">
        <f>N407</f>
        <v>0.48176470588235293</v>
      </c>
      <c r="O409" s="723">
        <f>O407</f>
        <v>0.51823529411764702</v>
      </c>
      <c r="Q409" s="654">
        <f>M409*$D409</f>
        <v>0</v>
      </c>
      <c r="R409" s="654">
        <f>N409*$D409</f>
        <v>1968.9723529411765</v>
      </c>
      <c r="S409" s="654">
        <f>O409*$D409</f>
        <v>2118.0276470588233</v>
      </c>
      <c r="T409" s="654">
        <f>P409*$D409</f>
        <v>0</v>
      </c>
    </row>
    <row r="410" spans="1:24" ht="11.25" customHeight="1" x14ac:dyDescent="0.2">
      <c r="A410" s="643" t="s">
        <v>5088</v>
      </c>
      <c r="B410" s="749" t="s">
        <v>126</v>
      </c>
      <c r="C410" s="628" t="s">
        <v>219</v>
      </c>
      <c r="D410" s="660" t="str">
        <f>'Output all sources'!D332</f>
        <v>n/a</v>
      </c>
      <c r="E410" s="660" t="str">
        <f>'Output all sources'!E332</f>
        <v>n/a</v>
      </c>
      <c r="F410" s="631"/>
      <c r="G410" s="628"/>
      <c r="H410" s="618"/>
      <c r="I410" s="618"/>
      <c r="J410" s="644"/>
      <c r="K410" s="616" t="s">
        <v>5096</v>
      </c>
    </row>
    <row r="411" spans="1:24" ht="11.25" customHeight="1" x14ac:dyDescent="0.2">
      <c r="A411" s="643"/>
      <c r="B411" s="750"/>
      <c r="C411" s="630" t="s">
        <v>4205</v>
      </c>
      <c r="D411" s="660" t="s">
        <v>87</v>
      </c>
      <c r="E411" s="660" t="s">
        <v>87</v>
      </c>
      <c r="F411" s="631"/>
      <c r="G411" s="630"/>
      <c r="H411" s="619"/>
      <c r="I411" s="619"/>
      <c r="J411" s="645"/>
      <c r="K411" s="616" t="s">
        <v>5096</v>
      </c>
    </row>
    <row r="412" spans="1:24" x14ac:dyDescent="0.2">
      <c r="A412" s="646"/>
      <c r="B412" s="751"/>
      <c r="C412" s="630" t="s">
        <v>5063</v>
      </c>
      <c r="D412" s="660">
        <v>220</v>
      </c>
      <c r="E412" s="660">
        <v>14200</v>
      </c>
      <c r="F412" s="619" t="s">
        <v>4800</v>
      </c>
      <c r="G412" s="630"/>
      <c r="H412" s="619"/>
      <c r="I412" s="619"/>
      <c r="J412" s="645"/>
    </row>
    <row r="413" spans="1:24" ht="15" x14ac:dyDescent="0.2">
      <c r="A413" s="643"/>
      <c r="B413" s="721"/>
      <c r="C413" s="630" t="s">
        <v>5063</v>
      </c>
      <c r="D413" s="709">
        <f>'Output all sources'!K332</f>
        <v>28</v>
      </c>
      <c r="E413" s="709">
        <f>'Output all sources'!L332</f>
        <v>1400</v>
      </c>
      <c r="F413" s="631" t="s">
        <v>5173</v>
      </c>
      <c r="G413" s="630"/>
      <c r="H413" s="619"/>
      <c r="I413" s="619"/>
      <c r="J413" s="645"/>
      <c r="K413" s="714">
        <f>(D413/100+E413/1000)/2</f>
        <v>0.84</v>
      </c>
      <c r="N413" s="723">
        <f>'sea basin split UK-ES-FR'!S31</f>
        <v>0.5</v>
      </c>
      <c r="O413" s="723">
        <f>'sea basin split UK-ES-FR'!T31</f>
        <v>0.5</v>
      </c>
      <c r="Q413" s="654">
        <f>M413*$D413</f>
        <v>0</v>
      </c>
      <c r="R413" s="654">
        <f>N413*$D413</f>
        <v>14</v>
      </c>
      <c r="S413" s="654">
        <f>O413*$D413</f>
        <v>14</v>
      </c>
      <c r="T413" s="654">
        <f>P413*$D413</f>
        <v>0</v>
      </c>
      <c r="U413" s="654">
        <f>M413*$E413</f>
        <v>0</v>
      </c>
      <c r="V413" s="654">
        <f>N413*$E413</f>
        <v>700</v>
      </c>
      <c r="W413" s="654">
        <f>O413*$E413</f>
        <v>700</v>
      </c>
      <c r="X413" s="654">
        <f>P413*$E413</f>
        <v>0</v>
      </c>
    </row>
    <row r="414" spans="1:24" ht="11.25" customHeight="1" x14ac:dyDescent="0.2">
      <c r="A414" s="643" t="s">
        <v>5089</v>
      </c>
      <c r="B414" s="749" t="s">
        <v>127</v>
      </c>
      <c r="C414" s="628" t="s">
        <v>219</v>
      </c>
      <c r="D414" s="709">
        <f>'Output all sources'!D333</f>
        <v>395.42294880099297</v>
      </c>
      <c r="E414" s="712">
        <f>'Output all sources'!E333</f>
        <v>4017.0156716183346</v>
      </c>
      <c r="F414" s="631" t="s">
        <v>5167</v>
      </c>
      <c r="G414" s="628"/>
      <c r="H414" s="618"/>
      <c r="I414" s="618"/>
      <c r="J414" s="644"/>
      <c r="K414" s="714">
        <f>(D414/100+E414/1000)/2</f>
        <v>3.985622579814132</v>
      </c>
      <c r="N414" s="723">
        <f>'sea basin split UK-ES-FR'!S32</f>
        <v>0.62593783494105038</v>
      </c>
      <c r="O414" s="723">
        <f>'sea basin split UK-ES-FR'!T32</f>
        <v>0.37406216505894951</v>
      </c>
      <c r="Q414" s="654">
        <f>M414*$D414</f>
        <v>0</v>
      </c>
      <c r="R414" s="654">
        <f>N414*$D414</f>
        <v>247.51018445849934</v>
      </c>
      <c r="S414" s="654">
        <f>O414*$D414</f>
        <v>147.91276434249357</v>
      </c>
      <c r="T414" s="654">
        <f>P414*$D414</f>
        <v>0</v>
      </c>
      <c r="U414" s="654">
        <f>M414*$E414</f>
        <v>0</v>
      </c>
      <c r="V414" s="654">
        <f>N414*$E414</f>
        <v>2514.40209241705</v>
      </c>
      <c r="W414" s="654">
        <f>O414*$E414</f>
        <v>1502.6135792012844</v>
      </c>
      <c r="X414" s="654">
        <f>P414*$E414</f>
        <v>0</v>
      </c>
    </row>
    <row r="415" spans="1:24" ht="11.25" customHeight="1" x14ac:dyDescent="0.2">
      <c r="A415" s="643"/>
      <c r="B415" s="750"/>
      <c r="C415" s="630" t="s">
        <v>4205</v>
      </c>
      <c r="D415" s="660"/>
      <c r="E415" s="710">
        <f>'Output all sources'!I333</f>
        <v>4017</v>
      </c>
      <c r="F415" s="631"/>
      <c r="G415" s="630"/>
      <c r="H415" s="619"/>
      <c r="I415" s="619"/>
      <c r="J415" s="645"/>
      <c r="N415" s="723"/>
      <c r="O415" s="723"/>
    </row>
    <row r="416" spans="1:24" ht="11.25" customHeight="1" x14ac:dyDescent="0.2">
      <c r="A416" s="646"/>
      <c r="B416" s="751"/>
      <c r="C416" s="630" t="s">
        <v>5063</v>
      </c>
      <c r="D416" s="660">
        <v>1027</v>
      </c>
      <c r="E416" s="710">
        <v>10470</v>
      </c>
      <c r="F416" s="631" t="s">
        <v>4800</v>
      </c>
      <c r="G416" s="630"/>
      <c r="H416" s="619"/>
      <c r="I416" s="619"/>
      <c r="J416" s="645"/>
      <c r="N416" s="723"/>
      <c r="O416" s="723"/>
    </row>
    <row r="417" spans="1:24" ht="12" x14ac:dyDescent="0.2">
      <c r="A417" s="641" t="s">
        <v>128</v>
      </c>
      <c r="B417" s="622"/>
      <c r="C417" s="627"/>
      <c r="D417" s="658"/>
      <c r="E417" s="658"/>
      <c r="F417" s="621"/>
      <c r="G417" s="621"/>
      <c r="H417" s="621"/>
      <c r="I417" s="621"/>
      <c r="J417" s="642"/>
      <c r="N417" s="723"/>
      <c r="O417" s="723"/>
    </row>
    <row r="418" spans="1:24" ht="11.25" customHeight="1" x14ac:dyDescent="0.2">
      <c r="A418" s="648"/>
      <c r="B418" s="617"/>
      <c r="C418" s="628" t="s">
        <v>219</v>
      </c>
      <c r="D418" s="659" t="str">
        <f>'Output all sources'!D335</f>
        <v>n/a</v>
      </c>
      <c r="E418" s="659" t="str">
        <f>'Output all sources'!E335</f>
        <v>n/a</v>
      </c>
      <c r="F418" s="629"/>
      <c r="G418" s="628"/>
      <c r="H418" s="618"/>
      <c r="I418" s="618"/>
      <c r="J418" s="644"/>
      <c r="K418" s="616" t="s">
        <v>5096</v>
      </c>
      <c r="N418" s="723"/>
      <c r="O418" s="723"/>
    </row>
    <row r="419" spans="1:24" ht="11.25" customHeight="1" x14ac:dyDescent="0.2">
      <c r="A419" s="643"/>
      <c r="B419" s="617"/>
      <c r="C419" s="630" t="s">
        <v>4205</v>
      </c>
      <c r="D419" s="660" t="s">
        <v>87</v>
      </c>
      <c r="E419" s="660" t="s">
        <v>87</v>
      </c>
      <c r="F419" s="631"/>
      <c r="G419" s="630"/>
      <c r="H419" s="619"/>
      <c r="I419" s="619"/>
      <c r="J419" s="645"/>
      <c r="K419" s="616" t="s">
        <v>5096</v>
      </c>
      <c r="N419" s="723"/>
      <c r="O419" s="723"/>
    </row>
    <row r="420" spans="1:24" x14ac:dyDescent="0.2">
      <c r="A420" s="643"/>
      <c r="B420" s="617"/>
      <c r="C420" s="630" t="s">
        <v>5063</v>
      </c>
      <c r="D420" s="660">
        <f>'Output all sources'!K335</f>
        <v>114.96770994980599</v>
      </c>
      <c r="E420" s="660">
        <f>'Output all sources'!L335</f>
        <v>1149.67709949806</v>
      </c>
      <c r="F420" s="631" t="s">
        <v>5126</v>
      </c>
      <c r="G420" s="630"/>
      <c r="H420" s="619"/>
      <c r="I420" s="619"/>
      <c r="J420" s="645"/>
      <c r="K420" s="714">
        <f>(D420/100+E420/1000)/2</f>
        <v>1.1496770994980601</v>
      </c>
    </row>
    <row r="421" spans="1:24" ht="12" x14ac:dyDescent="0.2">
      <c r="A421" s="641" t="s">
        <v>130</v>
      </c>
      <c r="B421" s="622"/>
      <c r="C421" s="627"/>
      <c r="D421" s="658"/>
      <c r="E421" s="658"/>
      <c r="F421" s="621"/>
      <c r="G421" s="621"/>
      <c r="H421" s="621"/>
      <c r="I421" s="621"/>
      <c r="J421" s="642"/>
    </row>
    <row r="422" spans="1:24" x14ac:dyDescent="0.2">
      <c r="A422" s="643" t="s">
        <v>5090</v>
      </c>
      <c r="B422" s="749" t="s">
        <v>5092</v>
      </c>
      <c r="C422" s="628" t="s">
        <v>219</v>
      </c>
      <c r="D422" s="659" t="s">
        <v>87</v>
      </c>
      <c r="E422" s="659" t="s">
        <v>87</v>
      </c>
      <c r="F422" s="629"/>
      <c r="G422" s="628"/>
      <c r="H422" s="618"/>
      <c r="I422" s="618"/>
      <c r="J422" s="644"/>
      <c r="K422" s="616" t="s">
        <v>5096</v>
      </c>
    </row>
    <row r="423" spans="1:24" x14ac:dyDescent="0.2">
      <c r="A423" s="643"/>
      <c r="B423" s="750"/>
      <c r="C423" s="630" t="s">
        <v>4205</v>
      </c>
      <c r="D423" s="660" t="s">
        <v>87</v>
      </c>
      <c r="E423" s="660" t="s">
        <v>87</v>
      </c>
      <c r="F423" s="631"/>
      <c r="G423" s="630"/>
      <c r="H423" s="619"/>
      <c r="I423" s="619"/>
      <c r="J423" s="645"/>
      <c r="K423" s="616" t="s">
        <v>5096</v>
      </c>
    </row>
    <row r="424" spans="1:24" x14ac:dyDescent="0.2">
      <c r="A424" s="646"/>
      <c r="B424" s="751"/>
      <c r="C424" s="630" t="s">
        <v>5063</v>
      </c>
      <c r="D424" s="660" t="s">
        <v>87</v>
      </c>
      <c r="E424" s="660" t="s">
        <v>87</v>
      </c>
      <c r="F424" s="631"/>
      <c r="G424" s="630"/>
      <c r="H424" s="619"/>
      <c r="I424" s="619"/>
      <c r="J424" s="645"/>
    </row>
    <row r="425" spans="1:24" ht="11.25" customHeight="1" x14ac:dyDescent="0.2">
      <c r="A425" s="643" t="s">
        <v>5091</v>
      </c>
      <c r="B425" s="749" t="s">
        <v>5094</v>
      </c>
      <c r="C425" s="628" t="s">
        <v>219</v>
      </c>
      <c r="D425" s="659" t="s">
        <v>87</v>
      </c>
      <c r="E425" s="659" t="s">
        <v>87</v>
      </c>
      <c r="F425" s="629"/>
      <c r="G425" s="628"/>
      <c r="H425" s="618"/>
      <c r="I425" s="618"/>
      <c r="J425" s="644"/>
      <c r="K425" s="616" t="s">
        <v>5096</v>
      </c>
    </row>
    <row r="426" spans="1:24" ht="11.25" customHeight="1" x14ac:dyDescent="0.2">
      <c r="A426" s="643"/>
      <c r="B426" s="750"/>
      <c r="C426" s="630" t="s">
        <v>4205</v>
      </c>
      <c r="D426" s="660" t="s">
        <v>87</v>
      </c>
      <c r="E426" s="660" t="s">
        <v>87</v>
      </c>
      <c r="F426" s="631"/>
      <c r="G426" s="630"/>
      <c r="H426" s="619"/>
      <c r="I426" s="619"/>
      <c r="J426" s="645"/>
      <c r="K426" s="616" t="s">
        <v>5096</v>
      </c>
    </row>
    <row r="427" spans="1:24" ht="11.25" customHeight="1" thickBot="1" x14ac:dyDescent="0.25">
      <c r="A427" s="649"/>
      <c r="B427" s="752"/>
      <c r="C427" s="650" t="s">
        <v>5063</v>
      </c>
      <c r="D427" s="719">
        <f>'Output all sources'!K338</f>
        <v>564</v>
      </c>
      <c r="E427" s="719">
        <f>'Output all sources'!L338</f>
        <v>16035</v>
      </c>
      <c r="F427" s="720" t="s">
        <v>4816</v>
      </c>
      <c r="G427" s="650"/>
      <c r="H427" s="651"/>
      <c r="I427" s="651"/>
      <c r="J427" s="653"/>
      <c r="K427" s="714">
        <f>(D427/100+E427/1000)/2</f>
        <v>10.8375</v>
      </c>
    </row>
    <row r="428" spans="1:24" ht="11.25" customHeight="1" x14ac:dyDescent="0.2">
      <c r="P428" s="616" t="s">
        <v>264</v>
      </c>
      <c r="Q428" s="654">
        <f>SUM(Q346:Q427)</f>
        <v>0</v>
      </c>
      <c r="R428" s="654">
        <f t="shared" ref="R428:X428" si="0">SUM(R346:R427)</f>
        <v>43249.188715388045</v>
      </c>
      <c r="S428" s="654">
        <f t="shared" si="0"/>
        <v>6954.1451300756989</v>
      </c>
      <c r="T428" s="654">
        <f t="shared" si="0"/>
        <v>0</v>
      </c>
      <c r="U428" s="654">
        <f t="shared" si="0"/>
        <v>0</v>
      </c>
      <c r="V428" s="654">
        <f t="shared" si="0"/>
        <v>331378.45990271674</v>
      </c>
      <c r="W428" s="654">
        <f t="shared" si="0"/>
        <v>264575.5557689016</v>
      </c>
      <c r="X428" s="654">
        <f t="shared" si="0"/>
        <v>0</v>
      </c>
    </row>
    <row r="429" spans="1:24" ht="12" customHeight="1" x14ac:dyDescent="0.2"/>
    <row r="430" spans="1:24" ht="12" customHeight="1" x14ac:dyDescent="0.2">
      <c r="A430" s="615" t="s">
        <v>27</v>
      </c>
      <c r="C430" s="616" t="s">
        <v>5226</v>
      </c>
      <c r="D430" s="616"/>
      <c r="E430" s="616"/>
    </row>
    <row r="432" spans="1:24" x14ac:dyDescent="0.2">
      <c r="A432" s="615" t="s">
        <v>67</v>
      </c>
      <c r="C432" s="616" t="s">
        <v>5226</v>
      </c>
    </row>
    <row r="434" spans="1:11" ht="12" thickBot="1" x14ac:dyDescent="0.25">
      <c r="A434" s="615" t="s">
        <v>136</v>
      </c>
      <c r="C434" s="616" t="s">
        <v>5227</v>
      </c>
    </row>
    <row r="435" spans="1:11" ht="13.5" thickBot="1" x14ac:dyDescent="0.25">
      <c r="A435" s="745" t="s">
        <v>5228</v>
      </c>
      <c r="B435" s="746"/>
      <c r="C435" s="732" t="s">
        <v>5229</v>
      </c>
      <c r="D435" s="733"/>
      <c r="E435" s="734"/>
      <c r="F435" s="732" t="s">
        <v>5199</v>
      </c>
      <c r="G435" s="733"/>
      <c r="H435" s="734"/>
      <c r="I435" s="732" t="s">
        <v>5200</v>
      </c>
      <c r="J435" s="733"/>
      <c r="K435" s="734"/>
    </row>
    <row r="436" spans="1:11" ht="13.5" thickBot="1" x14ac:dyDescent="0.25">
      <c r="A436" s="747"/>
      <c r="B436" s="748"/>
      <c r="C436" s="724" t="s">
        <v>72</v>
      </c>
      <c r="D436" s="724" t="s">
        <v>5230</v>
      </c>
      <c r="E436" s="724" t="s">
        <v>5231</v>
      </c>
      <c r="F436" s="724" t="s">
        <v>72</v>
      </c>
      <c r="G436" s="724" t="s">
        <v>5230</v>
      </c>
      <c r="H436" s="724" t="s">
        <v>5231</v>
      </c>
      <c r="I436" s="724" t="s">
        <v>72</v>
      </c>
      <c r="J436" s="724" t="s">
        <v>5230</v>
      </c>
      <c r="K436" s="724" t="s">
        <v>5231</v>
      </c>
    </row>
    <row r="437" spans="1:11" ht="13.5" thickBot="1" x14ac:dyDescent="0.25">
      <c r="A437" s="735" t="s">
        <v>5067</v>
      </c>
      <c r="B437" s="736"/>
      <c r="C437" s="736"/>
      <c r="D437" s="736"/>
      <c r="E437" s="736"/>
      <c r="F437" s="736"/>
      <c r="G437" s="736"/>
      <c r="H437" s="736"/>
      <c r="I437" s="736"/>
      <c r="J437" s="736"/>
      <c r="K437" s="737"/>
    </row>
    <row r="438" spans="1:11" ht="26.25" thickBot="1" x14ac:dyDescent="0.25">
      <c r="A438" s="725" t="s">
        <v>3983</v>
      </c>
      <c r="B438" s="726" t="s">
        <v>5232</v>
      </c>
      <c r="C438" s="727">
        <v>1</v>
      </c>
      <c r="D438" s="727">
        <v>0.54</v>
      </c>
      <c r="E438" s="727">
        <v>0.46</v>
      </c>
      <c r="F438" s="727">
        <v>20</v>
      </c>
      <c r="G438" s="727">
        <v>10.84</v>
      </c>
      <c r="H438" s="727">
        <v>9.17</v>
      </c>
      <c r="I438" s="727">
        <v>580</v>
      </c>
      <c r="J438" s="727">
        <v>314</v>
      </c>
      <c r="K438" s="727">
        <v>266</v>
      </c>
    </row>
    <row r="439" spans="1:11" ht="13.5" thickBot="1" x14ac:dyDescent="0.25">
      <c r="A439" s="725" t="s">
        <v>4521</v>
      </c>
      <c r="B439" s="726" t="s">
        <v>5201</v>
      </c>
      <c r="C439" s="727">
        <v>0.12</v>
      </c>
      <c r="D439" s="727">
        <v>0.08</v>
      </c>
      <c r="E439" s="727">
        <v>0.04</v>
      </c>
      <c r="F439" s="727">
        <v>2.8</v>
      </c>
      <c r="G439" s="727">
        <v>1.82</v>
      </c>
      <c r="H439" s="727">
        <v>0.98</v>
      </c>
      <c r="I439" s="727">
        <v>65</v>
      </c>
      <c r="J439" s="727">
        <v>42</v>
      </c>
      <c r="K439" s="727">
        <v>23</v>
      </c>
    </row>
    <row r="440" spans="1:11" ht="13.5" thickBot="1" x14ac:dyDescent="0.25">
      <c r="A440" s="738" t="s">
        <v>105</v>
      </c>
      <c r="B440" s="739"/>
      <c r="C440" s="739"/>
      <c r="D440" s="739"/>
      <c r="E440" s="739"/>
      <c r="F440" s="739"/>
      <c r="G440" s="739"/>
      <c r="H440" s="739"/>
      <c r="I440" s="739"/>
      <c r="J440" s="739"/>
      <c r="K440" s="740"/>
    </row>
    <row r="441" spans="1:11" ht="13.5" thickBot="1" x14ac:dyDescent="0.25">
      <c r="A441" s="725" t="s">
        <v>5202</v>
      </c>
      <c r="B441" s="726" t="s">
        <v>106</v>
      </c>
      <c r="C441" s="727">
        <v>3.96</v>
      </c>
      <c r="D441" s="727">
        <v>3.15</v>
      </c>
      <c r="E441" s="727">
        <v>0.8</v>
      </c>
      <c r="F441" s="727">
        <v>24.71</v>
      </c>
      <c r="G441" s="727">
        <v>19.690000000000001</v>
      </c>
      <c r="H441" s="727">
        <v>5.0199999999999996</v>
      </c>
      <c r="I441" s="728">
        <v>1382</v>
      </c>
      <c r="J441" s="728">
        <v>1101</v>
      </c>
      <c r="K441" s="727">
        <v>281</v>
      </c>
    </row>
    <row r="442" spans="1:11" ht="26.25" thickBot="1" x14ac:dyDescent="0.25">
      <c r="A442" s="725" t="s">
        <v>5203</v>
      </c>
      <c r="B442" s="726" t="s">
        <v>107</v>
      </c>
      <c r="C442" s="727">
        <v>5.7</v>
      </c>
      <c r="D442" s="727">
        <v>4.0199999999999996</v>
      </c>
      <c r="E442" s="727">
        <v>1.68</v>
      </c>
      <c r="F442" s="727">
        <v>35.56</v>
      </c>
      <c r="G442" s="727">
        <v>25.1</v>
      </c>
      <c r="H442" s="727">
        <v>10.46</v>
      </c>
      <c r="I442" s="728">
        <v>1988</v>
      </c>
      <c r="J442" s="728">
        <v>1403</v>
      </c>
      <c r="K442" s="727">
        <v>585</v>
      </c>
    </row>
    <row r="443" spans="1:11" ht="26.25" thickBot="1" x14ac:dyDescent="0.25">
      <c r="A443" s="725" t="s">
        <v>5204</v>
      </c>
      <c r="B443" s="726" t="s">
        <v>108</v>
      </c>
      <c r="C443" s="727">
        <v>0.11</v>
      </c>
      <c r="D443" s="727">
        <v>0.04</v>
      </c>
      <c r="E443" s="727">
        <v>7.0000000000000007E-2</v>
      </c>
      <c r="F443" s="727">
        <v>1.87</v>
      </c>
      <c r="G443" s="727">
        <v>0.69</v>
      </c>
      <c r="H443" s="727">
        <v>1.18</v>
      </c>
      <c r="I443" s="727">
        <v>55</v>
      </c>
      <c r="J443" s="727">
        <v>21</v>
      </c>
      <c r="K443" s="727">
        <v>35</v>
      </c>
    </row>
    <row r="444" spans="1:11" ht="26.25" thickBot="1" x14ac:dyDescent="0.25">
      <c r="A444" s="725" t="s">
        <v>5205</v>
      </c>
      <c r="B444" s="726" t="s">
        <v>109</v>
      </c>
      <c r="C444" s="727">
        <v>1.2</v>
      </c>
      <c r="D444" s="727">
        <v>1.2</v>
      </c>
      <c r="E444" s="727">
        <v>0</v>
      </c>
      <c r="F444" s="727">
        <v>8.9600000000000009</v>
      </c>
      <c r="G444" s="727">
        <v>8.9600000000000009</v>
      </c>
      <c r="H444" s="727">
        <v>0</v>
      </c>
      <c r="I444" s="728">
        <v>1041</v>
      </c>
      <c r="J444" s="728">
        <v>1041</v>
      </c>
      <c r="K444" s="727">
        <v>0</v>
      </c>
    </row>
    <row r="445" spans="1:11" ht="13.5" thickBot="1" x14ac:dyDescent="0.25">
      <c r="A445" s="738" t="s">
        <v>5206</v>
      </c>
      <c r="B445" s="739"/>
      <c r="C445" s="739"/>
      <c r="D445" s="739"/>
      <c r="E445" s="739"/>
      <c r="F445" s="739"/>
      <c r="G445" s="739"/>
      <c r="H445" s="739"/>
      <c r="I445" s="739"/>
      <c r="J445" s="739"/>
      <c r="K445" s="740"/>
    </row>
    <row r="446" spans="1:11" ht="26.25" thickBot="1" x14ac:dyDescent="0.25">
      <c r="A446" s="725" t="s">
        <v>4043</v>
      </c>
      <c r="B446" s="726" t="s">
        <v>5207</v>
      </c>
      <c r="C446" s="727">
        <v>2.58</v>
      </c>
      <c r="D446" s="727">
        <v>1.54</v>
      </c>
      <c r="E446" s="727">
        <v>1.04</v>
      </c>
      <c r="F446" s="727">
        <v>65.05</v>
      </c>
      <c r="G446" s="727">
        <v>38.840000000000003</v>
      </c>
      <c r="H446" s="727">
        <v>26.21</v>
      </c>
      <c r="I446" s="728">
        <v>4965</v>
      </c>
      <c r="J446" s="728">
        <v>2964</v>
      </c>
      <c r="K446" s="728">
        <v>2001</v>
      </c>
    </row>
    <row r="447" spans="1:11" ht="26.25" thickBot="1" x14ac:dyDescent="0.25">
      <c r="A447" s="725" t="s">
        <v>4044</v>
      </c>
      <c r="B447" s="726" t="s">
        <v>5208</v>
      </c>
      <c r="C447" s="727">
        <v>0</v>
      </c>
      <c r="D447" s="727">
        <v>0</v>
      </c>
      <c r="E447" s="727">
        <v>0</v>
      </c>
      <c r="F447" s="727">
        <v>0</v>
      </c>
      <c r="G447" s="727">
        <v>0</v>
      </c>
      <c r="H447" s="727">
        <v>0</v>
      </c>
      <c r="I447" s="727">
        <v>0</v>
      </c>
      <c r="J447" s="727">
        <v>0</v>
      </c>
      <c r="K447" s="727">
        <v>0</v>
      </c>
    </row>
    <row r="448" spans="1:11" ht="26.25" thickBot="1" x14ac:dyDescent="0.25">
      <c r="A448" s="725" t="s">
        <v>5209</v>
      </c>
      <c r="B448" s="726" t="s">
        <v>113</v>
      </c>
      <c r="C448" s="727">
        <v>3.0000000000000001E-3</v>
      </c>
      <c r="D448" s="727">
        <v>3.0000000000000001E-3</v>
      </c>
      <c r="E448" s="727">
        <v>0</v>
      </c>
      <c r="F448" s="727">
        <v>0.01</v>
      </c>
      <c r="G448" s="727">
        <v>0.01</v>
      </c>
      <c r="H448" s="727">
        <v>0</v>
      </c>
      <c r="I448" s="727">
        <v>8</v>
      </c>
      <c r="J448" s="727">
        <v>8</v>
      </c>
      <c r="K448" s="727">
        <v>0</v>
      </c>
    </row>
    <row r="449" spans="1:11" ht="13.5" thickBot="1" x14ac:dyDescent="0.25">
      <c r="A449" s="725" t="s">
        <v>5210</v>
      </c>
      <c r="B449" s="726" t="s">
        <v>114</v>
      </c>
      <c r="C449" s="727" t="s">
        <v>4812</v>
      </c>
      <c r="D449" s="727" t="s">
        <v>4812</v>
      </c>
      <c r="E449" s="727" t="s">
        <v>4812</v>
      </c>
      <c r="F449" s="727" t="s">
        <v>4812</v>
      </c>
      <c r="G449" s="727" t="s">
        <v>4812</v>
      </c>
      <c r="H449" s="727" t="s">
        <v>4812</v>
      </c>
      <c r="I449" s="727" t="s">
        <v>4812</v>
      </c>
      <c r="J449" s="727" t="s">
        <v>4812</v>
      </c>
      <c r="K449" s="727" t="s">
        <v>4812</v>
      </c>
    </row>
    <row r="450" spans="1:11" ht="26.25" thickBot="1" x14ac:dyDescent="0.25">
      <c r="A450" s="725" t="s">
        <v>5211</v>
      </c>
      <c r="B450" s="726" t="s">
        <v>115</v>
      </c>
      <c r="C450" s="727">
        <v>1E-3</v>
      </c>
      <c r="D450" s="727">
        <v>1E-3</v>
      </c>
      <c r="E450" s="727">
        <v>0</v>
      </c>
      <c r="F450" s="727">
        <v>2.5999999999999999E-2</v>
      </c>
      <c r="G450" s="727">
        <v>0.03</v>
      </c>
      <c r="H450" s="727">
        <v>0</v>
      </c>
      <c r="I450" s="727">
        <v>11</v>
      </c>
      <c r="J450" s="727">
        <v>11</v>
      </c>
      <c r="K450" s="727">
        <v>0</v>
      </c>
    </row>
    <row r="451" spans="1:11" ht="13.5" thickBot="1" x14ac:dyDescent="0.25">
      <c r="A451" s="738" t="s">
        <v>116</v>
      </c>
      <c r="B451" s="739"/>
      <c r="C451" s="739"/>
      <c r="D451" s="739"/>
      <c r="E451" s="739"/>
      <c r="F451" s="739"/>
      <c r="G451" s="739"/>
      <c r="H451" s="739"/>
      <c r="I451" s="739"/>
      <c r="J451" s="739"/>
      <c r="K451" s="740"/>
    </row>
    <row r="452" spans="1:11" ht="13.5" thickBot="1" x14ac:dyDescent="0.25">
      <c r="A452" s="729" t="s">
        <v>5212</v>
      </c>
      <c r="B452" s="726" t="s">
        <v>117</v>
      </c>
      <c r="C452" s="727">
        <v>0.62</v>
      </c>
      <c r="D452" s="727">
        <v>0.62</v>
      </c>
      <c r="E452" s="727">
        <v>0</v>
      </c>
      <c r="F452" s="727">
        <v>2.98</v>
      </c>
      <c r="G452" s="727">
        <v>2.98</v>
      </c>
      <c r="H452" s="727">
        <v>0</v>
      </c>
      <c r="I452" s="727">
        <v>18</v>
      </c>
      <c r="J452" s="727">
        <v>18</v>
      </c>
      <c r="K452" s="727">
        <v>0</v>
      </c>
    </row>
    <row r="453" spans="1:11" ht="13.5" thickBot="1" x14ac:dyDescent="0.25">
      <c r="A453" s="729" t="s">
        <v>5213</v>
      </c>
      <c r="B453" s="726" t="s">
        <v>118</v>
      </c>
      <c r="C453" s="727">
        <v>1.67</v>
      </c>
      <c r="D453" s="727">
        <v>1.41</v>
      </c>
      <c r="E453" s="727">
        <v>0.26</v>
      </c>
      <c r="F453" s="727">
        <v>18</v>
      </c>
      <c r="G453" s="727">
        <v>15.15</v>
      </c>
      <c r="H453" s="727">
        <v>2.85</v>
      </c>
      <c r="I453" s="727">
        <v>200</v>
      </c>
      <c r="J453" s="727">
        <v>168</v>
      </c>
      <c r="K453" s="727">
        <v>32</v>
      </c>
    </row>
    <row r="454" spans="1:11" ht="26.25" thickBot="1" x14ac:dyDescent="0.25">
      <c r="A454" s="729" t="s">
        <v>5214</v>
      </c>
      <c r="B454" s="726" t="s">
        <v>119</v>
      </c>
      <c r="C454" s="727" t="s">
        <v>4812</v>
      </c>
      <c r="D454" s="727" t="s">
        <v>4812</v>
      </c>
      <c r="E454" s="727" t="s">
        <v>4812</v>
      </c>
      <c r="F454" s="727" t="s">
        <v>4812</v>
      </c>
      <c r="G454" s="727" t="s">
        <v>4812</v>
      </c>
      <c r="H454" s="727" t="s">
        <v>4812</v>
      </c>
      <c r="I454" s="727" t="s">
        <v>4812</v>
      </c>
      <c r="J454" s="727" t="s">
        <v>4812</v>
      </c>
      <c r="K454" s="727" t="s">
        <v>4812</v>
      </c>
    </row>
    <row r="455" spans="1:11" ht="26.25" thickBot="1" x14ac:dyDescent="0.25">
      <c r="A455" s="729" t="s">
        <v>5215</v>
      </c>
      <c r="B455" s="726" t="s">
        <v>120</v>
      </c>
      <c r="C455" s="727" t="s">
        <v>4812</v>
      </c>
      <c r="D455" s="727" t="s">
        <v>4812</v>
      </c>
      <c r="E455" s="727" t="s">
        <v>4812</v>
      </c>
      <c r="F455" s="727" t="s">
        <v>4812</v>
      </c>
      <c r="G455" s="727" t="s">
        <v>4812</v>
      </c>
      <c r="H455" s="727" t="s">
        <v>4812</v>
      </c>
      <c r="I455" s="727" t="s">
        <v>4812</v>
      </c>
      <c r="J455" s="727" t="s">
        <v>4812</v>
      </c>
      <c r="K455" s="727" t="s">
        <v>4812</v>
      </c>
    </row>
    <row r="456" spans="1:11" ht="13.5" thickBot="1" x14ac:dyDescent="0.25">
      <c r="A456" s="729" t="s">
        <v>5216</v>
      </c>
      <c r="B456" s="726" t="s">
        <v>5110</v>
      </c>
      <c r="C456" s="727">
        <v>0.02</v>
      </c>
      <c r="D456" s="727">
        <v>0.02</v>
      </c>
      <c r="E456" s="727">
        <v>0</v>
      </c>
      <c r="F456" s="727">
        <v>0.27</v>
      </c>
      <c r="G456" s="727">
        <v>0.27</v>
      </c>
      <c r="H456" s="727">
        <v>0</v>
      </c>
      <c r="I456" s="727">
        <v>24</v>
      </c>
      <c r="J456" s="727">
        <v>24</v>
      </c>
      <c r="K456" s="727">
        <v>0</v>
      </c>
    </row>
    <row r="457" spans="1:11" ht="26.25" thickBot="1" x14ac:dyDescent="0.25">
      <c r="A457" s="729" t="s">
        <v>5217</v>
      </c>
      <c r="B457" s="726" t="s">
        <v>122</v>
      </c>
      <c r="C457" s="727" t="s">
        <v>4812</v>
      </c>
      <c r="D457" s="727" t="s">
        <v>4812</v>
      </c>
      <c r="E457" s="727" t="s">
        <v>4812</v>
      </c>
      <c r="F457" s="727" t="s">
        <v>4812</v>
      </c>
      <c r="G457" s="727" t="s">
        <v>4812</v>
      </c>
      <c r="H457" s="727" t="s">
        <v>4812</v>
      </c>
      <c r="I457" s="727" t="s">
        <v>4812</v>
      </c>
      <c r="J457" s="727" t="s">
        <v>4812</v>
      </c>
      <c r="K457" s="727" t="s">
        <v>4812</v>
      </c>
    </row>
    <row r="458" spans="1:11" ht="26.25" thickBot="1" x14ac:dyDescent="0.25">
      <c r="A458" s="729" t="s">
        <v>5218</v>
      </c>
      <c r="B458" s="726" t="s">
        <v>5233</v>
      </c>
      <c r="C458" s="727">
        <v>0</v>
      </c>
      <c r="D458" s="727">
        <v>0</v>
      </c>
      <c r="E458" s="727">
        <v>0</v>
      </c>
      <c r="F458" s="727">
        <v>0</v>
      </c>
      <c r="G458" s="727">
        <v>0</v>
      </c>
      <c r="H458" s="727">
        <v>0</v>
      </c>
      <c r="I458" s="727">
        <v>0</v>
      </c>
      <c r="J458" s="727">
        <v>0</v>
      </c>
      <c r="K458" s="727">
        <v>0</v>
      </c>
    </row>
    <row r="459" spans="1:11" ht="13.5" thickBot="1" x14ac:dyDescent="0.25">
      <c r="A459" s="738" t="s">
        <v>124</v>
      </c>
      <c r="B459" s="739"/>
      <c r="C459" s="739"/>
      <c r="D459" s="739"/>
      <c r="E459" s="739"/>
      <c r="F459" s="739"/>
      <c r="G459" s="739"/>
      <c r="H459" s="739"/>
      <c r="I459" s="739"/>
      <c r="J459" s="739"/>
      <c r="K459" s="740"/>
    </row>
    <row r="460" spans="1:11" ht="13.5" thickBot="1" x14ac:dyDescent="0.25">
      <c r="A460" s="729" t="s">
        <v>5219</v>
      </c>
      <c r="B460" s="726" t="s">
        <v>125</v>
      </c>
      <c r="C460" s="727">
        <v>1.89</v>
      </c>
      <c r="D460" s="727">
        <v>0.88</v>
      </c>
      <c r="E460" s="727">
        <v>1.01</v>
      </c>
      <c r="F460" s="727">
        <v>89.62</v>
      </c>
      <c r="G460" s="727">
        <v>41.76</v>
      </c>
      <c r="H460" s="727">
        <v>47.85</v>
      </c>
      <c r="I460" s="728">
        <v>8091</v>
      </c>
      <c r="J460" s="728">
        <v>3770</v>
      </c>
      <c r="K460" s="728">
        <v>4320</v>
      </c>
    </row>
    <row r="461" spans="1:11" ht="13.5" thickBot="1" x14ac:dyDescent="0.25">
      <c r="A461" s="729" t="s">
        <v>5220</v>
      </c>
      <c r="B461" s="726" t="s">
        <v>126</v>
      </c>
      <c r="C461" s="727">
        <v>0.5</v>
      </c>
      <c r="D461" s="727">
        <v>0.23</v>
      </c>
      <c r="E461" s="727">
        <v>0.26</v>
      </c>
      <c r="F461" s="727">
        <v>5.0999999999999996</v>
      </c>
      <c r="G461" s="727">
        <v>2.38</v>
      </c>
      <c r="H461" s="727">
        <v>2.72</v>
      </c>
      <c r="I461" s="727">
        <v>297</v>
      </c>
      <c r="J461" s="727">
        <v>138</v>
      </c>
      <c r="K461" s="727">
        <v>159</v>
      </c>
    </row>
    <row r="462" spans="1:11" ht="13.5" thickBot="1" x14ac:dyDescent="0.25">
      <c r="A462" s="729" t="s">
        <v>5221</v>
      </c>
      <c r="B462" s="726" t="s">
        <v>127</v>
      </c>
      <c r="C462" s="727">
        <v>0.28000000000000003</v>
      </c>
      <c r="D462" s="727">
        <v>0.11</v>
      </c>
      <c r="E462" s="727">
        <v>0.17</v>
      </c>
      <c r="F462" s="727">
        <v>3.75</v>
      </c>
      <c r="G462" s="727">
        <v>1.53</v>
      </c>
      <c r="H462" s="727">
        <v>2.2200000000000002</v>
      </c>
      <c r="I462" s="727">
        <v>38</v>
      </c>
      <c r="J462" s="727">
        <v>15</v>
      </c>
      <c r="K462" s="727">
        <v>23</v>
      </c>
    </row>
    <row r="463" spans="1:11" ht="13.5" thickBot="1" x14ac:dyDescent="0.25">
      <c r="A463" s="738" t="s">
        <v>128</v>
      </c>
      <c r="B463" s="739"/>
      <c r="C463" s="739"/>
      <c r="D463" s="739"/>
      <c r="E463" s="739"/>
      <c r="F463" s="739"/>
      <c r="G463" s="739"/>
      <c r="H463" s="739"/>
      <c r="I463" s="739"/>
      <c r="J463" s="739"/>
      <c r="K463" s="740"/>
    </row>
    <row r="464" spans="1:11" ht="39" thickBot="1" x14ac:dyDescent="0.25">
      <c r="A464" s="729" t="s">
        <v>5222</v>
      </c>
      <c r="B464" s="726" t="s">
        <v>5234</v>
      </c>
      <c r="C464" s="727">
        <v>0.17</v>
      </c>
      <c r="D464" s="727">
        <v>0.11</v>
      </c>
      <c r="E464" s="727">
        <v>0.06</v>
      </c>
      <c r="F464" s="727">
        <v>1.68</v>
      </c>
      <c r="G464" s="727">
        <v>1.1299999999999999</v>
      </c>
      <c r="H464" s="727">
        <v>0.55000000000000004</v>
      </c>
      <c r="I464" s="727" t="s">
        <v>4812</v>
      </c>
      <c r="J464" s="727" t="s">
        <v>4812</v>
      </c>
      <c r="K464" s="727" t="s">
        <v>4812</v>
      </c>
    </row>
    <row r="465" spans="1:11" ht="13.5" thickBot="1" x14ac:dyDescent="0.25">
      <c r="A465" s="738" t="s">
        <v>130</v>
      </c>
      <c r="B465" s="739"/>
      <c r="C465" s="739"/>
      <c r="D465" s="739"/>
      <c r="E465" s="739"/>
      <c r="F465" s="739"/>
      <c r="G465" s="739"/>
      <c r="H465" s="739"/>
      <c r="I465" s="739"/>
      <c r="J465" s="739"/>
      <c r="K465" s="740"/>
    </row>
    <row r="466" spans="1:11" ht="63" customHeight="1" x14ac:dyDescent="0.2">
      <c r="A466" s="730" t="s">
        <v>5223</v>
      </c>
      <c r="B466" s="741" t="s">
        <v>5235</v>
      </c>
      <c r="C466" s="743" t="s">
        <v>4812</v>
      </c>
      <c r="D466" s="743" t="s">
        <v>4812</v>
      </c>
      <c r="E466" s="743" t="s">
        <v>4812</v>
      </c>
      <c r="F466" s="743" t="s">
        <v>4812</v>
      </c>
      <c r="G466" s="743" t="s">
        <v>4812</v>
      </c>
      <c r="H466" s="743" t="s">
        <v>4812</v>
      </c>
      <c r="I466" s="743" t="s">
        <v>4812</v>
      </c>
      <c r="J466" s="743" t="s">
        <v>4812</v>
      </c>
      <c r="K466" s="743" t="s">
        <v>4812</v>
      </c>
    </row>
    <row r="467" spans="1:11" ht="13.5" thickBot="1" x14ac:dyDescent="0.25">
      <c r="A467" s="729" t="s">
        <v>5224</v>
      </c>
      <c r="B467" s="742"/>
      <c r="C467" s="744"/>
      <c r="D467" s="744"/>
      <c r="E467" s="744"/>
      <c r="F467" s="744"/>
      <c r="G467" s="744"/>
      <c r="H467" s="744"/>
      <c r="I467" s="744"/>
      <c r="J467" s="744"/>
      <c r="K467" s="744"/>
    </row>
    <row r="468" spans="1:11" ht="26.25" thickBot="1" x14ac:dyDescent="0.25">
      <c r="A468" s="729" t="s">
        <v>5225</v>
      </c>
      <c r="B468" s="726" t="s">
        <v>5094</v>
      </c>
      <c r="C468" s="727" t="s">
        <v>4812</v>
      </c>
      <c r="D468" s="727" t="s">
        <v>4812</v>
      </c>
      <c r="E468" s="727" t="s">
        <v>4812</v>
      </c>
      <c r="F468" s="727" t="s">
        <v>4812</v>
      </c>
      <c r="G468" s="727" t="s">
        <v>4812</v>
      </c>
      <c r="H468" s="727" t="s">
        <v>4812</v>
      </c>
      <c r="I468" s="727" t="s">
        <v>4812</v>
      </c>
      <c r="J468" s="727" t="s">
        <v>4812</v>
      </c>
      <c r="K468" s="727" t="s">
        <v>4812</v>
      </c>
    </row>
    <row r="469" spans="1:11" x14ac:dyDescent="0.2">
      <c r="B469" s="616" t="s">
        <v>264</v>
      </c>
      <c r="C469" s="616">
        <f>SUM(C438:C468)</f>
        <v>19.824000000000002</v>
      </c>
      <c r="D469" s="616">
        <f t="shared" ref="D469:K469" si="1">SUM(D438:D468)</f>
        <v>13.953999999999999</v>
      </c>
      <c r="E469" s="616">
        <f t="shared" si="1"/>
        <v>5.8499999999999988</v>
      </c>
      <c r="F469" s="616">
        <f t="shared" si="1"/>
        <v>280.38600000000002</v>
      </c>
      <c r="G469" s="616">
        <f t="shared" si="1"/>
        <v>171.18</v>
      </c>
      <c r="H469" s="616">
        <f t="shared" si="1"/>
        <v>109.21</v>
      </c>
      <c r="I469" s="616">
        <f t="shared" si="1"/>
        <v>18763</v>
      </c>
      <c r="J469" s="616">
        <f t="shared" si="1"/>
        <v>11038</v>
      </c>
      <c r="K469" s="616">
        <f t="shared" si="1"/>
        <v>7725</v>
      </c>
    </row>
    <row r="470" spans="1:11" ht="13.5" thickBot="1" x14ac:dyDescent="0.25">
      <c r="C470" s="724" t="s">
        <v>72</v>
      </c>
      <c r="D470" s="724" t="s">
        <v>5230</v>
      </c>
      <c r="E470" s="724" t="s">
        <v>5231</v>
      </c>
      <c r="F470" s="724" t="s">
        <v>72</v>
      </c>
      <c r="G470" s="724" t="s">
        <v>5230</v>
      </c>
      <c r="H470" s="724" t="s">
        <v>5231</v>
      </c>
      <c r="I470" s="724" t="s">
        <v>72</v>
      </c>
      <c r="J470" s="724" t="s">
        <v>5230</v>
      </c>
      <c r="K470" s="724" t="s">
        <v>5231</v>
      </c>
    </row>
  </sheetData>
  <mergeCells count="136">
    <mergeCell ref="B395:B397"/>
    <mergeCell ref="B399:B401"/>
    <mergeCell ref="B402:B404"/>
    <mergeCell ref="B406:B408"/>
    <mergeCell ref="B410:B412"/>
    <mergeCell ref="B414:B416"/>
    <mergeCell ref="B422:B424"/>
    <mergeCell ref="B425:B427"/>
    <mergeCell ref="B347:B349"/>
    <mergeCell ref="B350:B352"/>
    <mergeCell ref="B354:B356"/>
    <mergeCell ref="B357:B359"/>
    <mergeCell ref="B360:B362"/>
    <mergeCell ref="B363:B365"/>
    <mergeCell ref="B317:B319"/>
    <mergeCell ref="B321:B323"/>
    <mergeCell ref="B324:B326"/>
    <mergeCell ref="B327:B329"/>
    <mergeCell ref="B386:B388"/>
    <mergeCell ref="B389:B391"/>
    <mergeCell ref="B392:B394"/>
    <mergeCell ref="B367:B369"/>
    <mergeCell ref="B370:B372"/>
    <mergeCell ref="B373:B375"/>
    <mergeCell ref="B376:B378"/>
    <mergeCell ref="B379:B381"/>
    <mergeCell ref="B383:B385"/>
    <mergeCell ref="B338:B340"/>
    <mergeCell ref="B335:B337"/>
    <mergeCell ref="B299:B301"/>
    <mergeCell ref="B302:B304"/>
    <mergeCell ref="B305:B307"/>
    <mergeCell ref="B308:B310"/>
    <mergeCell ref="B311:B313"/>
    <mergeCell ref="B314:B316"/>
    <mergeCell ref="B279:B281"/>
    <mergeCell ref="B283:B285"/>
    <mergeCell ref="B286:B288"/>
    <mergeCell ref="B289:B291"/>
    <mergeCell ref="B292:B294"/>
    <mergeCell ref="B295:B297"/>
    <mergeCell ref="B263:B265"/>
    <mergeCell ref="B266:B268"/>
    <mergeCell ref="B270:B272"/>
    <mergeCell ref="B273:B275"/>
    <mergeCell ref="B276:B278"/>
    <mergeCell ref="B230:B232"/>
    <mergeCell ref="B233:B235"/>
    <mergeCell ref="B237:B239"/>
    <mergeCell ref="B240:B242"/>
    <mergeCell ref="B243:B245"/>
    <mergeCell ref="B251:B253"/>
    <mergeCell ref="B254:B256"/>
    <mergeCell ref="B211:B213"/>
    <mergeCell ref="B215:B217"/>
    <mergeCell ref="B218:B220"/>
    <mergeCell ref="B221:B223"/>
    <mergeCell ref="B224:B226"/>
    <mergeCell ref="B227:B229"/>
    <mergeCell ref="B192:B194"/>
    <mergeCell ref="B195:B197"/>
    <mergeCell ref="B199:B201"/>
    <mergeCell ref="B202:B204"/>
    <mergeCell ref="B205:B207"/>
    <mergeCell ref="B208:B210"/>
    <mergeCell ref="B179:B181"/>
    <mergeCell ref="B182:B184"/>
    <mergeCell ref="B186:B188"/>
    <mergeCell ref="B189:B191"/>
    <mergeCell ref="B143:B145"/>
    <mergeCell ref="B146:B148"/>
    <mergeCell ref="B149:B151"/>
    <mergeCell ref="B153:B155"/>
    <mergeCell ref="B156:B158"/>
    <mergeCell ref="B159:B161"/>
    <mergeCell ref="B167:B169"/>
    <mergeCell ref="B170:B172"/>
    <mergeCell ref="B124:B126"/>
    <mergeCell ref="B127:B129"/>
    <mergeCell ref="B131:B133"/>
    <mergeCell ref="B134:B136"/>
    <mergeCell ref="B137:B139"/>
    <mergeCell ref="B140:B142"/>
    <mergeCell ref="B105:B107"/>
    <mergeCell ref="B108:B110"/>
    <mergeCell ref="B111:B113"/>
    <mergeCell ref="B115:B117"/>
    <mergeCell ref="B118:B120"/>
    <mergeCell ref="B121:B123"/>
    <mergeCell ref="B75:B77"/>
    <mergeCell ref="B83:B85"/>
    <mergeCell ref="B86:B88"/>
    <mergeCell ref="B95:B97"/>
    <mergeCell ref="B98:B100"/>
    <mergeCell ref="B102:B104"/>
    <mergeCell ref="B56:B58"/>
    <mergeCell ref="B59:B61"/>
    <mergeCell ref="B62:B64"/>
    <mergeCell ref="B65:B67"/>
    <mergeCell ref="B69:B71"/>
    <mergeCell ref="B72:B74"/>
    <mergeCell ref="B11:B13"/>
    <mergeCell ref="B14:B16"/>
    <mergeCell ref="B37:B39"/>
    <mergeCell ref="B40:B42"/>
    <mergeCell ref="B43:B45"/>
    <mergeCell ref="B47:B49"/>
    <mergeCell ref="B50:B52"/>
    <mergeCell ref="B53:B55"/>
    <mergeCell ref="B18:B20"/>
    <mergeCell ref="B21:B23"/>
    <mergeCell ref="B24:B26"/>
    <mergeCell ref="B27:B29"/>
    <mergeCell ref="B31:B33"/>
    <mergeCell ref="B34:B36"/>
    <mergeCell ref="I435:K435"/>
    <mergeCell ref="A437:K437"/>
    <mergeCell ref="A440:K440"/>
    <mergeCell ref="A445:K445"/>
    <mergeCell ref="A451:K451"/>
    <mergeCell ref="A459:K459"/>
    <mergeCell ref="A463:K463"/>
    <mergeCell ref="A465:K465"/>
    <mergeCell ref="B466:B467"/>
    <mergeCell ref="C466:C467"/>
    <mergeCell ref="D466:D467"/>
    <mergeCell ref="E466:E467"/>
    <mergeCell ref="F466:F467"/>
    <mergeCell ref="G466:G467"/>
    <mergeCell ref="H466:H467"/>
    <mergeCell ref="I466:I467"/>
    <mergeCell ref="J466:J467"/>
    <mergeCell ref="K466:K467"/>
    <mergeCell ref="A435:B436"/>
    <mergeCell ref="C435:E435"/>
    <mergeCell ref="F435:H435"/>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2:O32"/>
  <sheetViews>
    <sheetView workbookViewId="0">
      <selection activeCell="E14" sqref="E14"/>
    </sheetView>
  </sheetViews>
  <sheetFormatPr defaultColWidth="9.140625" defaultRowHeight="15" x14ac:dyDescent="0.25"/>
  <cols>
    <col min="1" max="3" width="9.140625" style="9"/>
    <col min="4" max="4" width="17" style="9" customWidth="1"/>
    <col min="5" max="6" width="9.140625" style="9"/>
    <col min="7" max="7" width="13.42578125" style="9" customWidth="1"/>
    <col min="8" max="16384" width="9.140625" style="9"/>
  </cols>
  <sheetData>
    <row r="2" spans="1:10" x14ac:dyDescent="0.25">
      <c r="A2" s="23" t="s">
        <v>224</v>
      </c>
    </row>
    <row r="5" spans="1:10" x14ac:dyDescent="0.25">
      <c r="B5" s="23" t="s">
        <v>223</v>
      </c>
      <c r="E5" s="23" t="s">
        <v>73</v>
      </c>
      <c r="H5" s="23" t="s">
        <v>222</v>
      </c>
    </row>
    <row r="6" spans="1:10" x14ac:dyDescent="0.25">
      <c r="A6" s="9" t="s">
        <v>221</v>
      </c>
      <c r="B6" s="23" t="s">
        <v>220</v>
      </c>
      <c r="C6" s="23"/>
      <c r="D6" s="23"/>
      <c r="E6" s="23" t="s">
        <v>219</v>
      </c>
      <c r="F6" s="23"/>
      <c r="G6" s="23"/>
      <c r="H6" s="23" t="s">
        <v>218</v>
      </c>
    </row>
    <row r="7" spans="1:10" x14ac:dyDescent="0.25">
      <c r="B7" s="9" t="s">
        <v>217</v>
      </c>
      <c r="E7" s="9" t="str">
        <f>'oil production by country'!B47</f>
        <v>http://epp.eurostat.ec.europa.eu/tgm/table.do?tab=table&amp;init=1&amp;plugin=1&amp;language=en&amp;pcode=ten00078</v>
      </c>
    </row>
    <row r="8" spans="1:10" x14ac:dyDescent="0.25">
      <c r="E8" s="9" t="str">
        <f>'gas production by country'!B47</f>
        <v>http://epp.eurostat.ec.europa.eu/tgm/table.do?tab=table&amp;init=1&amp;plugin=1&amp;language=en&amp;pcode=ten00079</v>
      </c>
    </row>
    <row r="11" spans="1:10" ht="15" customHeight="1" x14ac:dyDescent="0.25">
      <c r="B11" s="819" t="s">
        <v>214</v>
      </c>
      <c r="C11" s="820"/>
      <c r="E11" s="819" t="s">
        <v>214</v>
      </c>
      <c r="F11" s="820"/>
      <c r="H11" s="823" t="s">
        <v>216</v>
      </c>
      <c r="I11" s="823"/>
      <c r="J11" s="823"/>
    </row>
    <row r="12" spans="1:10" ht="15" customHeight="1" x14ac:dyDescent="0.25">
      <c r="B12" s="821"/>
      <c r="C12" s="822"/>
      <c r="E12" s="821"/>
      <c r="F12" s="822"/>
      <c r="H12" s="823"/>
      <c r="I12" s="823"/>
      <c r="J12" s="823"/>
    </row>
    <row r="13" spans="1:10" x14ac:dyDescent="0.25">
      <c r="A13" s="17" t="s">
        <v>215</v>
      </c>
      <c r="B13" s="12" t="s">
        <v>213</v>
      </c>
      <c r="C13" s="12" t="s">
        <v>212</v>
      </c>
      <c r="E13" s="12" t="s">
        <v>213</v>
      </c>
      <c r="F13" s="12" t="s">
        <v>212</v>
      </c>
      <c r="H13" s="206" t="s">
        <v>213</v>
      </c>
      <c r="I13" s="206" t="s">
        <v>212</v>
      </c>
      <c r="J13" s="206" t="s">
        <v>210</v>
      </c>
    </row>
    <row r="14" spans="1:10" x14ac:dyDescent="0.25">
      <c r="A14" s="9" t="s">
        <v>76</v>
      </c>
      <c r="B14" s="9">
        <v>47641</v>
      </c>
      <c r="C14" s="9">
        <v>47579</v>
      </c>
      <c r="E14" s="9">
        <f>'oil production by country'!X34</f>
        <v>52834</v>
      </c>
      <c r="F14" s="9">
        <f>'gas production by country'!X34</f>
        <v>40759</v>
      </c>
      <c r="H14" s="70">
        <f t="shared" ref="H14:I18" si="0">B14/E14</f>
        <v>0.90171101941931331</v>
      </c>
      <c r="I14" s="70">
        <f t="shared" si="0"/>
        <v>1.167325007973699</v>
      </c>
      <c r="J14" s="70">
        <f t="shared" ref="J14:J26" si="1">(B14+C14)/(E14+F14)</f>
        <v>1.0173837787013986</v>
      </c>
    </row>
    <row r="15" spans="1:10" x14ac:dyDescent="0.25">
      <c r="A15" s="9" t="s">
        <v>19</v>
      </c>
      <c r="B15" s="9">
        <v>11</v>
      </c>
      <c r="C15" s="9">
        <v>175.5</v>
      </c>
      <c r="E15" s="9">
        <f>'oil production by country'!X9</f>
        <v>22</v>
      </c>
      <c r="F15" s="9">
        <f>'gas production by country'!X9</f>
        <v>351</v>
      </c>
      <c r="H15" s="70">
        <f t="shared" si="0"/>
        <v>0.5</v>
      </c>
      <c r="I15" s="70">
        <f t="shared" si="0"/>
        <v>0.5</v>
      </c>
      <c r="J15" s="70">
        <f t="shared" si="1"/>
        <v>0.5</v>
      </c>
    </row>
    <row r="16" spans="1:10" x14ac:dyDescent="0.25">
      <c r="A16" s="9" t="s">
        <v>27</v>
      </c>
      <c r="B16" s="9">
        <v>10940</v>
      </c>
      <c r="C16" s="9">
        <v>6698</v>
      </c>
      <c r="E16" s="9">
        <f>'oil production by country'!X11</f>
        <v>11250</v>
      </c>
      <c r="F16" s="9">
        <f>'gas production by country'!X11</f>
        <v>6321</v>
      </c>
      <c r="H16" s="70">
        <f t="shared" si="0"/>
        <v>0.97244444444444444</v>
      </c>
      <c r="I16" s="70">
        <f t="shared" si="0"/>
        <v>1.0596424616358171</v>
      </c>
      <c r="J16" s="70">
        <f t="shared" si="1"/>
        <v>1.003813101132548</v>
      </c>
    </row>
    <row r="17" spans="1:15" x14ac:dyDescent="0.25">
      <c r="A17" s="9" t="s">
        <v>136</v>
      </c>
      <c r="B17" s="9">
        <v>1314</v>
      </c>
      <c r="C17" s="9">
        <v>5446.5</v>
      </c>
      <c r="E17" s="9">
        <f>'oil production by country'!X12</f>
        <v>3973</v>
      </c>
      <c r="F17" s="9">
        <f>'gas production by country'!X12</f>
        <v>10893</v>
      </c>
      <c r="H17" s="70">
        <f t="shared" si="0"/>
        <v>0.3307324439969796</v>
      </c>
      <c r="I17" s="70">
        <f t="shared" si="0"/>
        <v>0.5</v>
      </c>
      <c r="J17" s="70">
        <f t="shared" si="1"/>
        <v>0.45476254540562355</v>
      </c>
    </row>
    <row r="18" spans="1:15" x14ac:dyDescent="0.25">
      <c r="A18" s="9" t="s">
        <v>31</v>
      </c>
      <c r="B18" s="9">
        <v>49</v>
      </c>
      <c r="C18" s="9">
        <v>3</v>
      </c>
      <c r="E18" s="9">
        <f>'oil production by country'!X15</f>
        <v>99</v>
      </c>
      <c r="F18" s="9">
        <f>'gas production by country'!X15</f>
        <v>6</v>
      </c>
      <c r="H18" s="70">
        <f t="shared" si="0"/>
        <v>0.49494949494949497</v>
      </c>
      <c r="I18" s="70">
        <f t="shared" si="0"/>
        <v>0.5</v>
      </c>
      <c r="J18" s="70">
        <f t="shared" si="1"/>
        <v>0.49523809523809526</v>
      </c>
    </row>
    <row r="19" spans="1:15" x14ac:dyDescent="0.25">
      <c r="A19" s="9" t="s">
        <v>15</v>
      </c>
      <c r="C19" s="9">
        <v>142</v>
      </c>
      <c r="E19" s="9">
        <f>'oil production by country'!X14</f>
        <v>0</v>
      </c>
      <c r="F19" s="9">
        <f>'gas production by country'!X14</f>
        <v>284</v>
      </c>
      <c r="H19" s="70"/>
      <c r="I19" s="70">
        <f>C19/F19</f>
        <v>0.5</v>
      </c>
      <c r="J19" s="70">
        <f t="shared" si="1"/>
        <v>0.5</v>
      </c>
    </row>
    <row r="20" spans="1:15" x14ac:dyDescent="0.25">
      <c r="A20" s="9" t="s">
        <v>11</v>
      </c>
      <c r="B20" s="9">
        <v>50</v>
      </c>
      <c r="C20" s="9">
        <v>22.5</v>
      </c>
      <c r="E20" s="9">
        <f>'oil production by country'!X16</f>
        <v>101</v>
      </c>
      <c r="F20" s="9">
        <f>'gas production by country'!X16</f>
        <v>45</v>
      </c>
      <c r="H20" s="70">
        <f t="shared" ref="H20:H26" si="2">B20/E20</f>
        <v>0.49504950495049505</v>
      </c>
      <c r="I20" s="70">
        <f>C20/F20</f>
        <v>0.5</v>
      </c>
      <c r="J20" s="70">
        <f t="shared" si="1"/>
        <v>0.49657534246575341</v>
      </c>
    </row>
    <row r="21" spans="1:15" ht="14.45" x14ac:dyDescent="0.3">
      <c r="A21" s="9" t="s">
        <v>13</v>
      </c>
      <c r="B21" s="9">
        <v>448</v>
      </c>
      <c r="C21" s="9">
        <v>253</v>
      </c>
      <c r="E21" s="9">
        <f>'oil production by country'!X17</f>
        <v>1154</v>
      </c>
      <c r="F21" s="9">
        <f>'gas production by country'!X17</f>
        <v>506</v>
      </c>
      <c r="H21" s="70">
        <f t="shared" si="2"/>
        <v>0.38821490467937608</v>
      </c>
      <c r="I21" s="70">
        <f>C21/F21</f>
        <v>0.5</v>
      </c>
      <c r="J21" s="70">
        <f t="shared" si="1"/>
        <v>0.42228915662650601</v>
      </c>
    </row>
    <row r="22" spans="1:15" ht="14.45" x14ac:dyDescent="0.3">
      <c r="A22" s="9" t="s">
        <v>43</v>
      </c>
      <c r="B22" s="9">
        <v>1</v>
      </c>
      <c r="C22" s="9">
        <v>5997</v>
      </c>
      <c r="E22" s="9">
        <f>'oil production by country'!X18</f>
        <v>5886</v>
      </c>
      <c r="F22" s="9">
        <f>'gas production by country'!X18</f>
        <v>6920</v>
      </c>
      <c r="H22" s="70">
        <f t="shared" si="2"/>
        <v>1.6989466530750936E-4</v>
      </c>
      <c r="I22" s="70">
        <f>C22/F22</f>
        <v>0.86661849710982664</v>
      </c>
      <c r="J22" s="70">
        <f t="shared" si="1"/>
        <v>0.46837419959394033</v>
      </c>
    </row>
    <row r="23" spans="1:15" ht="14.45" x14ac:dyDescent="0.3">
      <c r="A23" s="9" t="s">
        <v>47</v>
      </c>
      <c r="B23" s="9">
        <v>57</v>
      </c>
      <c r="E23" s="9">
        <f>'oil production by country'!X21</f>
        <v>116</v>
      </c>
      <c r="F23" s="9">
        <f>'gas production by country'!X21</f>
        <v>0</v>
      </c>
      <c r="H23" s="70">
        <f t="shared" si="2"/>
        <v>0.49137931034482757</v>
      </c>
      <c r="I23" s="70" t="s">
        <v>87</v>
      </c>
      <c r="J23" s="70">
        <f t="shared" si="1"/>
        <v>0.49137931034482757</v>
      </c>
    </row>
    <row r="24" spans="1:15" ht="14.45" x14ac:dyDescent="0.3">
      <c r="A24" s="9" t="s">
        <v>57</v>
      </c>
      <c r="B24" s="9">
        <v>730</v>
      </c>
      <c r="C24" s="9">
        <v>17640</v>
      </c>
      <c r="E24" s="9">
        <f>'oil production by country'!X25</f>
        <v>1840</v>
      </c>
      <c r="F24" s="9">
        <f>'gas production by country'!X25</f>
        <v>57742</v>
      </c>
      <c r="H24" s="70">
        <f t="shared" si="2"/>
        <v>0.39673913043478259</v>
      </c>
      <c r="I24" s="70">
        <f>C24/F24</f>
        <v>0.3054968653666309</v>
      </c>
      <c r="J24" s="70">
        <f t="shared" si="1"/>
        <v>0.30831459165519787</v>
      </c>
    </row>
    <row r="25" spans="1:15" ht="14.45" x14ac:dyDescent="0.3">
      <c r="A25" s="9" t="s">
        <v>61</v>
      </c>
      <c r="B25" s="9">
        <v>309</v>
      </c>
      <c r="C25" s="9">
        <v>1925</v>
      </c>
      <c r="E25" s="9">
        <f>'oil production by country'!X27</f>
        <v>685</v>
      </c>
      <c r="F25" s="9">
        <f>'gas production by country'!X27</f>
        <v>3850</v>
      </c>
      <c r="H25" s="70">
        <f t="shared" si="2"/>
        <v>0.45109489051094892</v>
      </c>
      <c r="I25" s="70">
        <f>C25/F25</f>
        <v>0.5</v>
      </c>
      <c r="J25" s="70">
        <f t="shared" si="1"/>
        <v>0.49261300992282248</v>
      </c>
    </row>
    <row r="26" spans="1:15" ht="14.45" x14ac:dyDescent="0.3">
      <c r="A26" s="9" t="s">
        <v>65</v>
      </c>
      <c r="B26" s="9">
        <v>2038</v>
      </c>
      <c r="C26" s="9">
        <v>4333.5</v>
      </c>
      <c r="E26" s="9">
        <f>'oil production by country'!X29</f>
        <v>4368</v>
      </c>
      <c r="F26" s="9">
        <f>'gas production by country'!X29</f>
        <v>8667</v>
      </c>
      <c r="H26" s="70">
        <f t="shared" si="2"/>
        <v>0.46657509157509158</v>
      </c>
      <c r="I26" s="70">
        <f>C26/F26</f>
        <v>0.5</v>
      </c>
      <c r="J26" s="70">
        <f t="shared" si="1"/>
        <v>0.48879938626774072</v>
      </c>
    </row>
    <row r="27" spans="1:15" x14ac:dyDescent="0.25">
      <c r="A27" s="9" t="s">
        <v>211</v>
      </c>
    </row>
    <row r="28" spans="1:15" x14ac:dyDescent="0.25">
      <c r="A28" s="9" t="s">
        <v>210</v>
      </c>
      <c r="B28" s="9">
        <f>SUM(B14:B27)</f>
        <v>63588</v>
      </c>
      <c r="C28" s="9">
        <f>SUM(C14:C27)</f>
        <v>90215</v>
      </c>
    </row>
    <row r="30" spans="1:15" x14ac:dyDescent="0.25">
      <c r="A30" s="818" t="s">
        <v>4249</v>
      </c>
      <c r="B30" s="818"/>
      <c r="C30" s="818"/>
    </row>
    <row r="31" spans="1:15" x14ac:dyDescent="0.25">
      <c r="A31" s="9" t="s">
        <v>59</v>
      </c>
      <c r="B31" s="9">
        <v>83000</v>
      </c>
      <c r="E31" s="9">
        <f>'oil production by country'!X36</f>
        <v>96446</v>
      </c>
      <c r="F31" s="9">
        <f>'gas production by country'!X36</f>
        <v>89974</v>
      </c>
      <c r="H31" s="65">
        <v>1</v>
      </c>
      <c r="I31" s="65">
        <v>1</v>
      </c>
      <c r="J31" s="65">
        <v>1</v>
      </c>
      <c r="M31" s="65"/>
      <c r="N31" s="65"/>
      <c r="O31" s="65"/>
    </row>
    <row r="32" spans="1:15" x14ac:dyDescent="0.25">
      <c r="I32" s="182" t="s">
        <v>4228</v>
      </c>
      <c r="J32" s="182"/>
    </row>
  </sheetData>
  <mergeCells count="4">
    <mergeCell ref="A30:C30"/>
    <mergeCell ref="B11:C12"/>
    <mergeCell ref="E11:F12"/>
    <mergeCell ref="H11:J12"/>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2:K92"/>
  <sheetViews>
    <sheetView topLeftCell="A4" workbookViewId="0">
      <selection activeCell="F16" sqref="F16"/>
    </sheetView>
  </sheetViews>
  <sheetFormatPr defaultColWidth="9.140625" defaultRowHeight="15" x14ac:dyDescent="0.25"/>
  <cols>
    <col min="1" max="1" width="11.28515625" style="9" customWidth="1"/>
    <col min="2" max="16384" width="9.140625" style="9"/>
  </cols>
  <sheetData>
    <row r="2" spans="1:11" x14ac:dyDescent="0.25">
      <c r="A2" s="23" t="s">
        <v>73</v>
      </c>
    </row>
    <row r="3" spans="1:11" x14ac:dyDescent="0.25">
      <c r="A3" s="68" t="s">
        <v>268</v>
      </c>
    </row>
    <row r="5" spans="1:11" x14ac:dyDescent="0.25">
      <c r="C5" s="17" t="s">
        <v>85</v>
      </c>
      <c r="D5" s="17"/>
      <c r="E5" s="17"/>
      <c r="I5" s="17" t="s">
        <v>4070</v>
      </c>
      <c r="J5" s="17"/>
      <c r="K5" s="17"/>
    </row>
    <row r="6" spans="1:11" x14ac:dyDescent="0.25">
      <c r="A6" s="13" t="s">
        <v>78</v>
      </c>
      <c r="C6" s="12" t="s">
        <v>82</v>
      </c>
      <c r="D6" s="12">
        <v>2009</v>
      </c>
      <c r="E6" s="12" t="s">
        <v>84</v>
      </c>
      <c r="G6" s="13" t="s">
        <v>78</v>
      </c>
      <c r="I6" s="12" t="s">
        <v>82</v>
      </c>
      <c r="J6" s="12">
        <v>2009</v>
      </c>
      <c r="K6" s="12" t="s">
        <v>84</v>
      </c>
    </row>
    <row r="7" spans="1:11" x14ac:dyDescent="0.25">
      <c r="A7" s="12" t="s">
        <v>6</v>
      </c>
      <c r="B7" s="12" t="s">
        <v>7</v>
      </c>
      <c r="C7" s="78">
        <f>SUM('3.5 aggregates mining'!C10,'3.5 aggregates mining'!C67)</f>
        <v>14.1</v>
      </c>
      <c r="D7" s="78">
        <f>SUM('3.5 aggregates mining'!D10,'3.5 aggregates mining'!D67)</f>
        <v>94.5</v>
      </c>
      <c r="E7" s="78">
        <f>SUM('3.5 aggregates mining'!E10,'3.5 aggregates mining'!E67)</f>
        <v>109.6</v>
      </c>
      <c r="G7" s="12" t="s">
        <v>6</v>
      </c>
      <c r="H7" s="12" t="s">
        <v>7</v>
      </c>
      <c r="I7" s="78">
        <f>SUM('3.5 aggregates mining'!I10,'3.5 aggregates mining'!I67)</f>
        <v>133</v>
      </c>
      <c r="J7" s="78">
        <f>SUM('3.5 aggregates mining'!J10,'3.5 aggregates mining'!J67)</f>
        <v>644</v>
      </c>
      <c r="K7" s="78">
        <f>SUM('3.5 aggregates mining'!K10,'3.5 aggregates mining'!K67)</f>
        <v>726</v>
      </c>
    </row>
    <row r="8" spans="1:11" x14ac:dyDescent="0.25">
      <c r="A8" s="12" t="s">
        <v>8</v>
      </c>
      <c r="B8" s="12" t="s">
        <v>136</v>
      </c>
      <c r="C8" s="78">
        <f>SUM('3.5 aggregates mining'!C11,'3.5 aggregates mining'!C68)</f>
        <v>1219.7</v>
      </c>
      <c r="D8" s="78">
        <f>SUM('3.5 aggregates mining'!D11,'3.5 aggregates mining'!D68)</f>
        <v>950.6</v>
      </c>
      <c r="E8" s="78">
        <f>SUM('3.5 aggregates mining'!E11,'3.5 aggregates mining'!E68)</f>
        <v>1090.8</v>
      </c>
      <c r="G8" s="12" t="s">
        <v>8</v>
      </c>
      <c r="H8" s="12" t="s">
        <v>136</v>
      </c>
      <c r="I8" s="78">
        <f>SUM('3.5 aggregates mining'!I11,'3.5 aggregates mining'!I68)</f>
        <v>16911</v>
      </c>
      <c r="J8" s="78">
        <f>SUM('3.5 aggregates mining'!J11,'3.5 aggregates mining'!J68)</f>
        <v>15501</v>
      </c>
      <c r="K8" s="78">
        <f>SUM('3.5 aggregates mining'!K11,'3.5 aggregates mining'!K68)</f>
        <v>16252</v>
      </c>
    </row>
    <row r="9" spans="1:11" x14ac:dyDescent="0.25">
      <c r="A9" s="12" t="s">
        <v>56</v>
      </c>
      <c r="B9" s="12" t="s">
        <v>57</v>
      </c>
      <c r="C9" s="78">
        <f>SUM('3.5 aggregates mining'!C12,'3.5 aggregates mining'!C69)</f>
        <v>0</v>
      </c>
      <c r="D9" s="78">
        <f>SUM('3.5 aggregates mining'!D12,'3.5 aggregates mining'!D69)</f>
        <v>0</v>
      </c>
      <c r="E9" s="78">
        <f>SUM('3.5 aggregates mining'!E12,'3.5 aggregates mining'!E69)</f>
        <v>0</v>
      </c>
      <c r="G9" s="12" t="s">
        <v>56</v>
      </c>
      <c r="H9" s="12" t="s">
        <v>57</v>
      </c>
      <c r="I9" s="78">
        <f>SUM('3.5 aggregates mining'!I12,'3.5 aggregates mining'!I69)</f>
        <v>1030</v>
      </c>
      <c r="J9" s="78">
        <f>SUM('3.5 aggregates mining'!J12,'3.5 aggregates mining'!J69)</f>
        <v>918</v>
      </c>
      <c r="K9" s="78">
        <f>SUM('3.5 aggregates mining'!K12,'3.5 aggregates mining'!K69)</f>
        <v>853</v>
      </c>
    </row>
    <row r="10" spans="1:11" x14ac:dyDescent="0.25">
      <c r="A10" s="12" t="s">
        <v>58</v>
      </c>
      <c r="B10" s="12" t="s">
        <v>59</v>
      </c>
      <c r="C10" s="78">
        <f>SUM('3.5 aggregates mining'!C13,'3.5 aggregates mining'!C70)</f>
        <v>181.89999999999998</v>
      </c>
      <c r="D10" s="78">
        <f>SUM('3.5 aggregates mining'!D13,'3.5 aggregates mining'!D70)</f>
        <v>168.7</v>
      </c>
      <c r="E10" s="78">
        <f>SUM('3.5 aggregates mining'!E13,'3.5 aggregates mining'!E70)</f>
        <v>174.5</v>
      </c>
      <c r="G10" s="12" t="s">
        <v>58</v>
      </c>
      <c r="H10" s="12" t="s">
        <v>59</v>
      </c>
      <c r="I10" s="78">
        <f>SUM('3.5 aggregates mining'!I13,'3.5 aggregates mining'!I70)</f>
        <v>2130</v>
      </c>
      <c r="J10" s="78">
        <f>SUM('3.5 aggregates mining'!J13,'3.5 aggregates mining'!J70)</f>
        <v>2090</v>
      </c>
      <c r="K10" s="78">
        <f>SUM('3.5 aggregates mining'!K13,'3.5 aggregates mining'!K70)</f>
        <v>1987</v>
      </c>
    </row>
    <row r="13" spans="1:11" x14ac:dyDescent="0.25">
      <c r="A13" s="14" t="s">
        <v>79</v>
      </c>
      <c r="G13" s="14" t="s">
        <v>79</v>
      </c>
    </row>
    <row r="14" spans="1:11" x14ac:dyDescent="0.25">
      <c r="A14" s="12" t="s">
        <v>10</v>
      </c>
      <c r="B14" s="12" t="s">
        <v>11</v>
      </c>
      <c r="C14" s="78">
        <f>SUM('3.5 aggregates mining'!C17,'3.5 aggregates mining'!C74)</f>
        <v>1038.3</v>
      </c>
      <c r="D14" s="78">
        <f>SUM('3.5 aggregates mining'!D17,'3.5 aggregates mining'!D74)</f>
        <v>654.9</v>
      </c>
      <c r="E14" s="78">
        <f>SUM('3.5 aggregates mining'!E17,'3.5 aggregates mining'!E74)</f>
        <v>555.1</v>
      </c>
      <c r="G14" s="12" t="s">
        <v>10</v>
      </c>
      <c r="H14" s="12" t="s">
        <v>11</v>
      </c>
      <c r="I14" s="78">
        <f>SUM('3.5 aggregates mining'!I17,'3.5 aggregates mining'!I74)</f>
        <v>14747</v>
      </c>
      <c r="J14" s="78">
        <f>SUM('3.5 aggregates mining'!J17,'3.5 aggregates mining'!J74)</f>
        <v>11196</v>
      </c>
      <c r="K14" s="78">
        <f>SUM('3.5 aggregates mining'!K17,'3.5 aggregates mining'!K74)</f>
        <v>11056</v>
      </c>
    </row>
    <row r="15" spans="1:11" x14ac:dyDescent="0.25">
      <c r="A15" s="12" t="s">
        <v>12</v>
      </c>
      <c r="B15" s="12" t="s">
        <v>13</v>
      </c>
      <c r="C15" s="78">
        <f>SUM('3.5 aggregates mining'!C18,'3.5 aggregates mining'!C75)</f>
        <v>1740.3</v>
      </c>
      <c r="D15" s="78">
        <f>SUM('3.5 aggregates mining'!D18,'3.5 aggregates mining'!D75)</f>
        <v>1752.6999999999998</v>
      </c>
      <c r="E15" s="78">
        <f>SUM('3.5 aggregates mining'!E18,'3.5 aggregates mining'!E75)</f>
        <v>1736</v>
      </c>
      <c r="G15" s="12" t="s">
        <v>12</v>
      </c>
      <c r="H15" s="12" t="s">
        <v>13</v>
      </c>
      <c r="I15" s="78">
        <f>SUM('3.5 aggregates mining'!I18,'3.5 aggregates mining'!I75)</f>
        <v>0</v>
      </c>
      <c r="J15" s="78">
        <f>SUM('3.5 aggregates mining'!J18,'3.5 aggregates mining'!J75)</f>
        <v>0</v>
      </c>
      <c r="K15" s="78">
        <f>SUM('3.5 aggregates mining'!K18,'3.5 aggregates mining'!K75)</f>
        <v>19676</v>
      </c>
    </row>
    <row r="16" spans="1:11" x14ac:dyDescent="0.25">
      <c r="A16" s="12" t="s">
        <v>14</v>
      </c>
      <c r="B16" s="12" t="s">
        <v>15</v>
      </c>
      <c r="C16" s="78">
        <f>SUM('3.5 aggregates mining'!C19,'3.5 aggregates mining'!C76)</f>
        <v>0</v>
      </c>
      <c r="D16" s="78">
        <f>SUM('3.5 aggregates mining'!D19,'3.5 aggregates mining'!D76)</f>
        <v>0</v>
      </c>
      <c r="E16" s="78">
        <f>SUM('3.5 aggregates mining'!E19,'3.5 aggregates mining'!E76)</f>
        <v>0</v>
      </c>
      <c r="G16" s="12" t="s">
        <v>14</v>
      </c>
      <c r="H16" s="12" t="s">
        <v>15</v>
      </c>
      <c r="I16" s="78">
        <f>SUM('3.5 aggregates mining'!I19,'3.5 aggregates mining'!I76)</f>
        <v>0</v>
      </c>
      <c r="J16" s="78">
        <f>SUM('3.5 aggregates mining'!J19,'3.5 aggregates mining'!J76)</f>
        <v>0</v>
      </c>
      <c r="K16" s="78">
        <f>SUM('3.5 aggregates mining'!K19,'3.5 aggregates mining'!K76)</f>
        <v>0</v>
      </c>
    </row>
    <row r="17" spans="1:11" x14ac:dyDescent="0.25">
      <c r="A17" s="12" t="s">
        <v>62</v>
      </c>
      <c r="B17" s="12" t="s">
        <v>63</v>
      </c>
      <c r="C17" s="78">
        <f>SUM('3.5 aggregates mining'!C20,'3.5 aggregates mining'!C77)</f>
        <v>154.29999999999998</v>
      </c>
      <c r="D17" s="78">
        <f>SUM('3.5 aggregates mining'!D20,'3.5 aggregates mining'!D77)</f>
        <v>131.1</v>
      </c>
      <c r="E17" s="78">
        <f>SUM('3.5 aggregates mining'!E20,'3.5 aggregates mining'!E77)</f>
        <v>114.9</v>
      </c>
      <c r="G17" s="12" t="s">
        <v>62</v>
      </c>
      <c r="H17" s="12" t="s">
        <v>63</v>
      </c>
      <c r="I17" s="78">
        <f>SUM('3.5 aggregates mining'!I20,'3.5 aggregates mining'!I77)</f>
        <v>4569</v>
      </c>
      <c r="J17" s="78">
        <f>SUM('3.5 aggregates mining'!J20,'3.5 aggregates mining'!J77)</f>
        <v>4028</v>
      </c>
      <c r="K17" s="78">
        <f>SUM('3.5 aggregates mining'!K20,'3.5 aggregates mining'!K77)</f>
        <v>3559</v>
      </c>
    </row>
    <row r="18" spans="1:11" x14ac:dyDescent="0.25">
      <c r="A18" s="12" t="s">
        <v>76</v>
      </c>
      <c r="B18" s="12" t="s">
        <v>77</v>
      </c>
      <c r="C18" s="78">
        <f>SUM('3.5 aggregates mining'!C21,'3.5 aggregates mining'!C78)</f>
        <v>648.70000000000005</v>
      </c>
      <c r="D18" s="78">
        <f>SUM('3.5 aggregates mining'!D21,'3.5 aggregates mining'!D78)</f>
        <v>450.6</v>
      </c>
      <c r="E18" s="78">
        <f>SUM('3.5 aggregates mining'!E21,'3.5 aggregates mining'!E78)</f>
        <v>521.29999999999995</v>
      </c>
      <c r="G18" s="12" t="s">
        <v>76</v>
      </c>
      <c r="H18" s="12" t="s">
        <v>77</v>
      </c>
      <c r="I18" s="78">
        <f>SUM('3.5 aggregates mining'!I21,'3.5 aggregates mining'!I78)</f>
        <v>10152</v>
      </c>
      <c r="J18" s="78">
        <f>SUM('3.5 aggregates mining'!J21,'3.5 aggregates mining'!J78)</f>
        <v>130</v>
      </c>
      <c r="K18" s="78">
        <f>SUM('3.5 aggregates mining'!K21,'3.5 aggregates mining'!K78)</f>
        <v>9360</v>
      </c>
    </row>
    <row r="21" spans="1:11" x14ac:dyDescent="0.25">
      <c r="A21" s="15" t="s">
        <v>80</v>
      </c>
      <c r="G21" s="15" t="s">
        <v>80</v>
      </c>
    </row>
    <row r="22" spans="1:11" x14ac:dyDescent="0.25">
      <c r="A22" s="12" t="s">
        <v>16</v>
      </c>
      <c r="B22" s="12" t="s">
        <v>17</v>
      </c>
      <c r="C22" s="78">
        <f>SUM('3.5 aggregates mining'!C25,'3.5 aggregates mining'!C82)</f>
        <v>328.1</v>
      </c>
      <c r="D22" s="78">
        <f>SUM('3.5 aggregates mining'!D25,'3.5 aggregates mining'!D82)</f>
        <v>291.5</v>
      </c>
      <c r="E22" s="78">
        <f>SUM('3.5 aggregates mining'!E25,'3.5 aggregates mining'!E82)</f>
        <v>295.60000000000002</v>
      </c>
      <c r="G22" s="12" t="s">
        <v>16</v>
      </c>
      <c r="H22" s="12" t="s">
        <v>17</v>
      </c>
      <c r="I22" s="78">
        <f>SUM('3.5 aggregates mining'!I25,'3.5 aggregates mining'!I82)</f>
        <v>3918</v>
      </c>
      <c r="J22" s="78">
        <f>SUM('3.5 aggregates mining'!J25,'3.5 aggregates mining'!J82)</f>
        <v>3783</v>
      </c>
      <c r="K22" s="78">
        <f>SUM('3.5 aggregates mining'!K25,'3.5 aggregates mining'!K82)</f>
        <v>3705</v>
      </c>
    </row>
    <row r="23" spans="1:11" x14ac:dyDescent="0.25">
      <c r="A23" s="12" t="s">
        <v>18</v>
      </c>
      <c r="B23" s="12" t="s">
        <v>19</v>
      </c>
      <c r="C23" s="78">
        <f>SUM('3.5 aggregates mining'!C26,'3.5 aggregates mining'!C83)</f>
        <v>99.3</v>
      </c>
      <c r="D23" s="78">
        <f>SUM('3.5 aggregates mining'!D26,'3.5 aggregates mining'!D83)</f>
        <v>56.199999999999996</v>
      </c>
      <c r="E23" s="78">
        <f>SUM('3.5 aggregates mining'!E26,'3.5 aggregates mining'!E83)</f>
        <v>36.4</v>
      </c>
      <c r="G23" s="12" t="s">
        <v>18</v>
      </c>
      <c r="H23" s="12" t="s">
        <v>19</v>
      </c>
      <c r="I23" s="78">
        <f>SUM('3.5 aggregates mining'!I26,'3.5 aggregates mining'!I83)</f>
        <v>6414</v>
      </c>
      <c r="J23" s="78">
        <f>SUM('3.5 aggregates mining'!J26,'3.5 aggregates mining'!J83)</f>
        <v>4606</v>
      </c>
      <c r="K23" s="78">
        <f>SUM('3.5 aggregates mining'!K26,'3.5 aggregates mining'!K83)</f>
        <v>3474</v>
      </c>
    </row>
    <row r="24" spans="1:11" x14ac:dyDescent="0.25">
      <c r="A24" s="12" t="s">
        <v>22</v>
      </c>
      <c r="B24" s="12" t="s">
        <v>23</v>
      </c>
      <c r="C24" s="78">
        <f>SUM('3.5 aggregates mining'!C27,'3.5 aggregates mining'!C84)</f>
        <v>56.3</v>
      </c>
      <c r="D24" s="78">
        <f>SUM('3.5 aggregates mining'!D27,'3.5 aggregates mining'!D84)</f>
        <v>43.4</v>
      </c>
      <c r="E24" s="78">
        <f>SUM('3.5 aggregates mining'!E27,'3.5 aggregates mining'!E84)</f>
        <v>42.9</v>
      </c>
      <c r="G24" s="12" t="s">
        <v>22</v>
      </c>
      <c r="H24" s="12" t="s">
        <v>23</v>
      </c>
      <c r="I24" s="78">
        <f>SUM('3.5 aggregates mining'!I27,'3.5 aggregates mining'!I84)</f>
        <v>536</v>
      </c>
      <c r="J24" s="78">
        <f>SUM('3.5 aggregates mining'!J27,'3.5 aggregates mining'!J84)</f>
        <v>508</v>
      </c>
      <c r="K24" s="78">
        <f>SUM('3.5 aggregates mining'!K27,'3.5 aggregates mining'!K84)</f>
        <v>509</v>
      </c>
    </row>
    <row r="25" spans="1:11" x14ac:dyDescent="0.25">
      <c r="A25" s="12" t="s">
        <v>24</v>
      </c>
      <c r="B25" s="12" t="s">
        <v>25</v>
      </c>
      <c r="C25" s="78">
        <f>SUM('3.5 aggregates mining'!C28,'3.5 aggregates mining'!C85)</f>
        <v>0</v>
      </c>
      <c r="D25" s="78">
        <f>SUM('3.5 aggregates mining'!D28,'3.5 aggregates mining'!D85)</f>
        <v>0</v>
      </c>
      <c r="E25" s="78">
        <f>SUM('3.5 aggregates mining'!E28,'3.5 aggregates mining'!E85)</f>
        <v>0</v>
      </c>
      <c r="G25" s="12" t="s">
        <v>24</v>
      </c>
      <c r="H25" s="12" t="s">
        <v>25</v>
      </c>
      <c r="I25" s="78">
        <f>SUM('3.5 aggregates mining'!I28,'3.5 aggregates mining'!I85)</f>
        <v>0</v>
      </c>
      <c r="J25" s="78">
        <f>SUM('3.5 aggregates mining'!J28,'3.5 aggregates mining'!J85)</f>
        <v>0</v>
      </c>
      <c r="K25" s="78">
        <f>SUM('3.5 aggregates mining'!K28,'3.5 aggregates mining'!K85)</f>
        <v>0</v>
      </c>
    </row>
    <row r="26" spans="1:11" x14ac:dyDescent="0.25">
      <c r="A26" s="12" t="s">
        <v>26</v>
      </c>
      <c r="B26" s="12" t="s">
        <v>27</v>
      </c>
      <c r="C26" s="78">
        <f>SUM('3.5 aggregates mining'!C29,'3.5 aggregates mining'!C86)</f>
        <v>101.39999999999999</v>
      </c>
      <c r="D26" s="78">
        <f>SUM('3.5 aggregates mining'!D29,'3.5 aggregates mining'!D86)</f>
        <v>75.100000000000009</v>
      </c>
      <c r="E26" s="78">
        <f>SUM('3.5 aggregates mining'!E29,'3.5 aggregates mining'!E86)</f>
        <v>51.3</v>
      </c>
      <c r="G26" s="12" t="s">
        <v>26</v>
      </c>
      <c r="H26" s="12" t="s">
        <v>27</v>
      </c>
      <c r="I26" s="78">
        <f>SUM('3.5 aggregates mining'!I29,'3.5 aggregates mining'!I86)</f>
        <v>836</v>
      </c>
      <c r="J26" s="78">
        <f>SUM('3.5 aggregates mining'!J29,'3.5 aggregates mining'!J86)</f>
        <v>739</v>
      </c>
      <c r="K26" s="78">
        <f>SUM('3.5 aggregates mining'!K29,'3.5 aggregates mining'!K86)</f>
        <v>546</v>
      </c>
    </row>
    <row r="27" spans="1:11" x14ac:dyDescent="0.25">
      <c r="A27" s="12" t="s">
        <v>28</v>
      </c>
      <c r="B27" s="12" t="s">
        <v>29</v>
      </c>
      <c r="C27" s="78">
        <f>SUM('3.5 aggregates mining'!C30,'3.5 aggregates mining'!C87)</f>
        <v>23.1</v>
      </c>
      <c r="D27" s="78">
        <f>SUM('3.5 aggregates mining'!D30,'3.5 aggregates mining'!D87)</f>
        <v>12.7</v>
      </c>
      <c r="E27" s="78">
        <f>SUM('3.5 aggregates mining'!E30,'3.5 aggregates mining'!E87)</f>
        <v>0</v>
      </c>
      <c r="G27" s="12" t="s">
        <v>28</v>
      </c>
      <c r="H27" s="12" t="s">
        <v>29</v>
      </c>
      <c r="I27" s="78">
        <f>SUM('3.5 aggregates mining'!I30,'3.5 aggregates mining'!I87)</f>
        <v>712</v>
      </c>
      <c r="J27" s="78">
        <f>SUM('3.5 aggregates mining'!J30,'3.5 aggregates mining'!J87)</f>
        <v>645</v>
      </c>
      <c r="K27" s="78">
        <f>SUM('3.5 aggregates mining'!K30,'3.5 aggregates mining'!K87)</f>
        <v>0</v>
      </c>
    </row>
    <row r="28" spans="1:11" x14ac:dyDescent="0.25">
      <c r="A28" s="12" t="s">
        <v>30</v>
      </c>
      <c r="B28" s="12" t="s">
        <v>31</v>
      </c>
      <c r="C28" s="78">
        <f>SUM('3.5 aggregates mining'!C31,'3.5 aggregates mining'!C88)</f>
        <v>0</v>
      </c>
      <c r="D28" s="78">
        <f>SUM('3.5 aggregates mining'!D31,'3.5 aggregates mining'!D88)</f>
        <v>195.1</v>
      </c>
      <c r="E28" s="78">
        <f>SUM('3.5 aggregates mining'!E31,'3.5 aggregates mining'!E88)</f>
        <v>0</v>
      </c>
      <c r="G28" s="12" t="s">
        <v>30</v>
      </c>
      <c r="H28" s="12" t="s">
        <v>31</v>
      </c>
      <c r="I28" s="78">
        <f>SUM('3.5 aggregates mining'!I31,'3.5 aggregates mining'!I88)</f>
        <v>0</v>
      </c>
      <c r="J28" s="78">
        <f>SUM('3.5 aggregates mining'!J31,'3.5 aggregates mining'!J88)</f>
        <v>2834</v>
      </c>
      <c r="K28" s="78">
        <f>SUM('3.5 aggregates mining'!K31,'3.5 aggregates mining'!K88)</f>
        <v>0</v>
      </c>
    </row>
    <row r="29" spans="1:11" x14ac:dyDescent="0.25">
      <c r="A29" s="12" t="s">
        <v>34</v>
      </c>
      <c r="B29" s="12" t="s">
        <v>35</v>
      </c>
      <c r="C29" s="78">
        <f>SUM('3.5 aggregates mining'!C32,'3.5 aggregates mining'!C89)</f>
        <v>125.89999999999999</v>
      </c>
      <c r="D29" s="78">
        <f>SUM('3.5 aggregates mining'!D32,'3.5 aggregates mining'!D89)</f>
        <v>124.7</v>
      </c>
      <c r="E29" s="78">
        <f>SUM('3.5 aggregates mining'!E32,'3.5 aggregates mining'!E89)</f>
        <v>116.3</v>
      </c>
      <c r="G29" s="12" t="s">
        <v>34</v>
      </c>
      <c r="H29" s="12" t="s">
        <v>35</v>
      </c>
      <c r="I29" s="78">
        <f>SUM('3.5 aggregates mining'!I32,'3.5 aggregates mining'!I89)</f>
        <v>1766</v>
      </c>
      <c r="J29" s="78">
        <f>SUM('3.5 aggregates mining'!J32,'3.5 aggregates mining'!J89)</f>
        <v>1727</v>
      </c>
      <c r="K29" s="78">
        <f>SUM('3.5 aggregates mining'!K32,'3.5 aggregates mining'!K89)</f>
        <v>1719</v>
      </c>
    </row>
    <row r="30" spans="1:11" x14ac:dyDescent="0.25">
      <c r="A30" s="12" t="s">
        <v>36</v>
      </c>
      <c r="B30" s="12" t="s">
        <v>37</v>
      </c>
      <c r="C30" s="78">
        <f>SUM('3.5 aggregates mining'!C33,'3.5 aggregates mining'!C90)</f>
        <v>35.9</v>
      </c>
      <c r="D30" s="78">
        <f>SUM('3.5 aggregates mining'!D33,'3.5 aggregates mining'!D90)</f>
        <v>6.7</v>
      </c>
      <c r="E30" s="78">
        <f>SUM('3.5 aggregates mining'!E33,'3.5 aggregates mining'!E90)</f>
        <v>42.6</v>
      </c>
      <c r="G30" s="12" t="s">
        <v>36</v>
      </c>
      <c r="H30" s="12" t="s">
        <v>37</v>
      </c>
      <c r="I30" s="78">
        <f>SUM('3.5 aggregates mining'!I33,'3.5 aggregates mining'!I90)</f>
        <v>919</v>
      </c>
      <c r="J30" s="78">
        <f>SUM('3.5 aggregates mining'!J33,'3.5 aggregates mining'!J90)</f>
        <v>1032</v>
      </c>
      <c r="K30" s="78">
        <f>SUM('3.5 aggregates mining'!K33,'3.5 aggregates mining'!K90)</f>
        <v>1904</v>
      </c>
    </row>
    <row r="31" spans="1:11" x14ac:dyDescent="0.25">
      <c r="A31" s="12" t="s">
        <v>38</v>
      </c>
      <c r="B31" s="12" t="s">
        <v>39</v>
      </c>
      <c r="C31" s="78">
        <f>SUM('3.5 aggregates mining'!C34,'3.5 aggregates mining'!C91)</f>
        <v>86.7</v>
      </c>
      <c r="D31" s="78">
        <f>SUM('3.5 aggregates mining'!D34,'3.5 aggregates mining'!D91)</f>
        <v>72.099999999999994</v>
      </c>
      <c r="E31" s="78">
        <f>SUM('3.5 aggregates mining'!E34,'3.5 aggregates mining'!E91)</f>
        <v>54</v>
      </c>
      <c r="G31" s="12" t="s">
        <v>38</v>
      </c>
      <c r="H31" s="12" t="s">
        <v>39</v>
      </c>
      <c r="I31" s="78">
        <f>SUM('3.5 aggregates mining'!I34,'3.5 aggregates mining'!I91)</f>
        <v>2898</v>
      </c>
      <c r="J31" s="78">
        <f>SUM('3.5 aggregates mining'!J34,'3.5 aggregates mining'!J91)</f>
        <v>2628</v>
      </c>
      <c r="K31" s="78">
        <f>SUM('3.5 aggregates mining'!K34,'3.5 aggregates mining'!K91)</f>
        <v>2358</v>
      </c>
    </row>
    <row r="32" spans="1:11" x14ac:dyDescent="0.25">
      <c r="A32" s="12" t="s">
        <v>42</v>
      </c>
      <c r="B32" s="12" t="s">
        <v>43</v>
      </c>
      <c r="C32" s="78">
        <f>SUM('3.5 aggregates mining'!C35,'3.5 aggregates mining'!C92)</f>
        <v>708.7</v>
      </c>
      <c r="D32" s="78">
        <f>SUM('3.5 aggregates mining'!D35,'3.5 aggregates mining'!D92)</f>
        <v>508.9</v>
      </c>
      <c r="E32" s="78">
        <f>SUM('3.5 aggregates mining'!E35,'3.5 aggregates mining'!E92)</f>
        <v>599</v>
      </c>
      <c r="G32" s="12" t="s">
        <v>42</v>
      </c>
      <c r="H32" s="12" t="s">
        <v>43</v>
      </c>
      <c r="I32" s="78">
        <f>SUM('3.5 aggregates mining'!I35,'3.5 aggregates mining'!I92)</f>
        <v>10814</v>
      </c>
      <c r="J32" s="78">
        <f>SUM('3.5 aggregates mining'!J35,'3.5 aggregates mining'!J92)</f>
        <v>9688</v>
      </c>
      <c r="K32" s="78">
        <f>SUM('3.5 aggregates mining'!K35,'3.5 aggregates mining'!K92)</f>
        <v>9240</v>
      </c>
    </row>
    <row r="33" spans="1:11" x14ac:dyDescent="0.25">
      <c r="A33" s="12" t="s">
        <v>46</v>
      </c>
      <c r="B33" s="12" t="s">
        <v>47</v>
      </c>
      <c r="C33" s="78">
        <f>SUM('3.5 aggregates mining'!C36,'3.5 aggregates mining'!C93)</f>
        <v>48.7</v>
      </c>
      <c r="D33" s="78">
        <f>SUM('3.5 aggregates mining'!D36,'3.5 aggregates mining'!D93)</f>
        <v>16.399999999999999</v>
      </c>
      <c r="E33" s="78">
        <f>SUM('3.5 aggregates mining'!E36,'3.5 aggregates mining'!E93)</f>
        <v>17.8</v>
      </c>
      <c r="G33" s="12" t="s">
        <v>46</v>
      </c>
      <c r="H33" s="12" t="s">
        <v>47</v>
      </c>
      <c r="I33" s="78">
        <f>SUM('3.5 aggregates mining'!I36,'3.5 aggregates mining'!I93)</f>
        <v>1401</v>
      </c>
      <c r="J33" s="78">
        <f>SUM('3.5 aggregates mining'!J36,'3.5 aggregates mining'!J93)</f>
        <v>1100</v>
      </c>
      <c r="K33" s="78">
        <f>SUM('3.5 aggregates mining'!K36,'3.5 aggregates mining'!K93)</f>
        <v>921</v>
      </c>
    </row>
    <row r="34" spans="1:11" x14ac:dyDescent="0.25">
      <c r="A34" s="12" t="s">
        <v>48</v>
      </c>
      <c r="B34" s="12" t="s">
        <v>49</v>
      </c>
      <c r="C34" s="78">
        <f>SUM('3.5 aggregates mining'!C37,'3.5 aggregates mining'!C94)</f>
        <v>0</v>
      </c>
      <c r="D34" s="78">
        <f>SUM('3.5 aggregates mining'!D37,'3.5 aggregates mining'!D94)</f>
        <v>0</v>
      </c>
      <c r="E34" s="78">
        <f>SUM('3.5 aggregates mining'!E37,'3.5 aggregates mining'!E94)</f>
        <v>0</v>
      </c>
      <c r="G34" s="12" t="s">
        <v>48</v>
      </c>
      <c r="H34" s="12" t="s">
        <v>49</v>
      </c>
      <c r="I34" s="78">
        <f>SUM('3.5 aggregates mining'!I37,'3.5 aggregates mining'!I94)</f>
        <v>0</v>
      </c>
      <c r="J34" s="78">
        <f>SUM('3.5 aggregates mining'!J37,'3.5 aggregates mining'!J94)</f>
        <v>0</v>
      </c>
      <c r="K34" s="78">
        <f>SUM('3.5 aggregates mining'!K37,'3.5 aggregates mining'!K94)</f>
        <v>0</v>
      </c>
    </row>
    <row r="35" spans="1:11" x14ac:dyDescent="0.25">
      <c r="A35" s="12" t="s">
        <v>50</v>
      </c>
      <c r="B35" s="12" t="s">
        <v>51</v>
      </c>
      <c r="C35" s="78">
        <f>SUM('3.5 aggregates mining'!C38,'3.5 aggregates mining'!C95)</f>
        <v>0</v>
      </c>
      <c r="D35" s="78">
        <f>SUM('3.5 aggregates mining'!D38,'3.5 aggregates mining'!D95)</f>
        <v>0</v>
      </c>
      <c r="E35" s="78">
        <f>SUM('3.5 aggregates mining'!E38,'3.5 aggregates mining'!E95)</f>
        <v>0</v>
      </c>
      <c r="G35" s="12" t="s">
        <v>50</v>
      </c>
      <c r="H35" s="12" t="s">
        <v>51</v>
      </c>
      <c r="I35" s="78">
        <f>SUM('3.5 aggregates mining'!I38,'3.5 aggregates mining'!I95)</f>
        <v>1054</v>
      </c>
      <c r="J35" s="78">
        <f>SUM('3.5 aggregates mining'!J38,'3.5 aggregates mining'!J95)</f>
        <v>836</v>
      </c>
      <c r="K35" s="78">
        <f>SUM('3.5 aggregates mining'!K38,'3.5 aggregates mining'!K95)</f>
        <v>688</v>
      </c>
    </row>
    <row r="36" spans="1:11" x14ac:dyDescent="0.25">
      <c r="A36" s="12" t="s">
        <v>54</v>
      </c>
      <c r="B36" s="12" t="s">
        <v>55</v>
      </c>
      <c r="C36" s="78">
        <f>SUM('3.5 aggregates mining'!C39,'3.5 aggregates mining'!C96)</f>
        <v>0</v>
      </c>
      <c r="D36" s="78">
        <f>SUM('3.5 aggregates mining'!D39,'3.5 aggregates mining'!D96)</f>
        <v>0</v>
      </c>
      <c r="E36" s="78">
        <f>SUM('3.5 aggregates mining'!E39,'3.5 aggregates mining'!E96)</f>
        <v>0</v>
      </c>
      <c r="G36" s="12" t="s">
        <v>54</v>
      </c>
      <c r="H36" s="12" t="s">
        <v>55</v>
      </c>
      <c r="I36" s="78">
        <f>SUM('3.5 aggregates mining'!I39,'3.5 aggregates mining'!I96)</f>
        <v>0</v>
      </c>
      <c r="J36" s="78">
        <f>SUM('3.5 aggregates mining'!J39,'3.5 aggregates mining'!J96)</f>
        <v>0</v>
      </c>
      <c r="K36" s="78">
        <f>SUM('3.5 aggregates mining'!K39,'3.5 aggregates mining'!K96)</f>
        <v>0</v>
      </c>
    </row>
    <row r="37" spans="1:11" x14ac:dyDescent="0.25">
      <c r="A37" s="12" t="s">
        <v>60</v>
      </c>
      <c r="B37" s="12" t="s">
        <v>61</v>
      </c>
      <c r="C37" s="78">
        <f>SUM('3.5 aggregates mining'!C40,'3.5 aggregates mining'!C97)</f>
        <v>475.70000000000005</v>
      </c>
      <c r="D37" s="78">
        <f>SUM('3.5 aggregates mining'!D40,'3.5 aggregates mining'!D97)</f>
        <v>319.2</v>
      </c>
      <c r="E37" s="78">
        <f>SUM('3.5 aggregates mining'!E40,'3.5 aggregates mining'!E97)</f>
        <v>238.3</v>
      </c>
      <c r="G37" s="12" t="s">
        <v>60</v>
      </c>
      <c r="H37" s="12" t="s">
        <v>61</v>
      </c>
      <c r="I37" s="78">
        <f>SUM('3.5 aggregates mining'!I40,'3.5 aggregates mining'!I97)</f>
        <v>12241</v>
      </c>
      <c r="J37" s="78">
        <f>SUM('3.5 aggregates mining'!J40,'3.5 aggregates mining'!J97)</f>
        <v>13260</v>
      </c>
      <c r="K37" s="78">
        <f>SUM('3.5 aggregates mining'!K40,'3.5 aggregates mining'!K97)</f>
        <v>15164</v>
      </c>
    </row>
    <row r="38" spans="1:11" x14ac:dyDescent="0.25">
      <c r="A38" s="12" t="s">
        <v>64</v>
      </c>
      <c r="B38" s="12" t="s">
        <v>65</v>
      </c>
      <c r="C38" s="78">
        <f>SUM('3.5 aggregates mining'!C41,'3.5 aggregates mining'!C98)</f>
        <v>178.89999999999998</v>
      </c>
      <c r="D38" s="78">
        <f>SUM('3.5 aggregates mining'!D41,'3.5 aggregates mining'!D98)</f>
        <v>68.400000000000006</v>
      </c>
      <c r="E38" s="78">
        <f>SUM('3.5 aggregates mining'!E41,'3.5 aggregates mining'!E98)</f>
        <v>4.8</v>
      </c>
      <c r="G38" s="12" t="s">
        <v>64</v>
      </c>
      <c r="H38" s="12" t="s">
        <v>65</v>
      </c>
      <c r="I38" s="78">
        <f>SUM('3.5 aggregates mining'!I41,'3.5 aggregates mining'!I98)</f>
        <v>6344</v>
      </c>
      <c r="J38" s="78">
        <f>SUM('3.5 aggregates mining'!J41,'3.5 aggregates mining'!J98)</f>
        <v>6025</v>
      </c>
      <c r="K38" s="78">
        <f>SUM('3.5 aggregates mining'!K41,'3.5 aggregates mining'!K98)</f>
        <v>5165</v>
      </c>
    </row>
    <row r="39" spans="1:11" x14ac:dyDescent="0.25">
      <c r="A39" s="12" t="s">
        <v>66</v>
      </c>
      <c r="B39" s="12" t="s">
        <v>67</v>
      </c>
      <c r="C39" s="78">
        <f>SUM('3.5 aggregates mining'!C42,'3.5 aggregates mining'!C99)</f>
        <v>218</v>
      </c>
      <c r="D39" s="78">
        <f>SUM('3.5 aggregates mining'!D42,'3.5 aggregates mining'!D99)</f>
        <v>160.69999999999999</v>
      </c>
      <c r="E39" s="78">
        <f>SUM('3.5 aggregates mining'!E42,'3.5 aggregates mining'!E99)</f>
        <v>164.5</v>
      </c>
      <c r="G39" s="12" t="s">
        <v>66</v>
      </c>
      <c r="H39" s="12" t="s">
        <v>67</v>
      </c>
      <c r="I39" s="78">
        <f>SUM('3.5 aggregates mining'!I42,'3.5 aggregates mining'!I99)</f>
        <v>2574</v>
      </c>
      <c r="J39" s="78">
        <f>SUM('3.5 aggregates mining'!J42,'3.5 aggregates mining'!J99)</f>
        <v>2609</v>
      </c>
      <c r="K39" s="78">
        <f>SUM('3.5 aggregates mining'!K42,'3.5 aggregates mining'!K99)</f>
        <v>2729</v>
      </c>
    </row>
    <row r="40" spans="1:11" x14ac:dyDescent="0.25">
      <c r="A40" s="12" t="s">
        <v>68</v>
      </c>
      <c r="B40" s="12" t="s">
        <v>69</v>
      </c>
      <c r="C40" s="78">
        <f>SUM('3.5 aggregates mining'!C43,'3.5 aggregates mining'!C100)</f>
        <v>50.5</v>
      </c>
      <c r="D40" s="78">
        <f>SUM('3.5 aggregates mining'!D43,'3.5 aggregates mining'!D100)</f>
        <v>26.2</v>
      </c>
      <c r="E40" s="78">
        <f>SUM('3.5 aggregates mining'!E43,'3.5 aggregates mining'!E100)</f>
        <v>25.2</v>
      </c>
      <c r="G40" s="12" t="s">
        <v>68</v>
      </c>
      <c r="H40" s="12" t="s">
        <v>69</v>
      </c>
      <c r="I40" s="78">
        <f>SUM('3.5 aggregates mining'!I43,'3.5 aggregates mining'!I100)</f>
        <v>987</v>
      </c>
      <c r="J40" s="78">
        <f>SUM('3.5 aggregates mining'!J43,'3.5 aggregates mining'!J100)</f>
        <v>679</v>
      </c>
      <c r="K40" s="78">
        <f>SUM('3.5 aggregates mining'!K43,'3.5 aggregates mining'!K100)</f>
        <v>640</v>
      </c>
    </row>
    <row r="41" spans="1:11" x14ac:dyDescent="0.25">
      <c r="A41" s="12" t="s">
        <v>70</v>
      </c>
      <c r="B41" s="12" t="s">
        <v>71</v>
      </c>
      <c r="C41" s="78">
        <f>SUM('3.5 aggregates mining'!C44,'3.5 aggregates mining'!C101)</f>
        <v>43.2</v>
      </c>
      <c r="D41" s="78">
        <f>SUM('3.5 aggregates mining'!D44,'3.5 aggregates mining'!D101)</f>
        <v>38.200000000000003</v>
      </c>
      <c r="E41" s="78">
        <f>SUM('3.5 aggregates mining'!E44,'3.5 aggregates mining'!E101)</f>
        <v>20.3</v>
      </c>
      <c r="G41" s="12" t="s">
        <v>70</v>
      </c>
      <c r="H41" s="12" t="s">
        <v>71</v>
      </c>
      <c r="I41" s="78">
        <f>SUM('3.5 aggregates mining'!I44,'3.5 aggregates mining'!I101)</f>
        <v>1371</v>
      </c>
      <c r="J41" s="78">
        <f>SUM('3.5 aggregates mining'!J44,'3.5 aggregates mining'!J101)</f>
        <v>1471</v>
      </c>
      <c r="K41" s="78">
        <f>SUM('3.5 aggregates mining'!K44,'3.5 aggregates mining'!K101)</f>
        <v>859</v>
      </c>
    </row>
    <row r="44" spans="1:11" x14ac:dyDescent="0.25">
      <c r="A44" s="16" t="s">
        <v>81</v>
      </c>
      <c r="G44" s="16" t="s">
        <v>81</v>
      </c>
    </row>
    <row r="45" spans="1:11" x14ac:dyDescent="0.25">
      <c r="A45" s="12" t="s">
        <v>20</v>
      </c>
      <c r="B45" s="12" t="s">
        <v>21</v>
      </c>
      <c r="C45" s="78">
        <f>SUM('3.5 aggregates mining'!C48,'3.5 aggregates mining'!C105)</f>
        <v>0</v>
      </c>
      <c r="D45" s="78">
        <f>SUM('3.5 aggregates mining'!D48,'3.5 aggregates mining'!D105)</f>
        <v>0</v>
      </c>
      <c r="E45" s="78">
        <f>SUM('3.5 aggregates mining'!E48,'3.5 aggregates mining'!E105)</f>
        <v>0</v>
      </c>
      <c r="G45" s="12" t="s">
        <v>20</v>
      </c>
      <c r="H45" s="12" t="s">
        <v>21</v>
      </c>
      <c r="I45" s="78">
        <f>SUM('3.5 aggregates mining'!I48,'3.5 aggregates mining'!I105)</f>
        <v>0</v>
      </c>
      <c r="J45" s="78">
        <f>SUM('3.5 aggregates mining'!J48,'3.5 aggregates mining'!J105)</f>
        <v>0</v>
      </c>
      <c r="K45" s="78">
        <f>SUM('3.5 aggregates mining'!K48,'3.5 aggregates mining'!K105)</f>
        <v>0</v>
      </c>
    </row>
    <row r="46" spans="1:11" x14ac:dyDescent="0.25">
      <c r="A46" s="12" t="s">
        <v>40</v>
      </c>
      <c r="B46" s="12" t="s">
        <v>41</v>
      </c>
      <c r="C46" s="78">
        <f>SUM('3.5 aggregates mining'!C49,'3.5 aggregates mining'!C106)</f>
        <v>0</v>
      </c>
      <c r="D46" s="78">
        <f>SUM('3.5 aggregates mining'!D49,'3.5 aggregates mining'!D106)</f>
        <v>0</v>
      </c>
      <c r="E46" s="78">
        <f>SUM('3.5 aggregates mining'!E49,'3.5 aggregates mining'!E106)</f>
        <v>0</v>
      </c>
      <c r="G46" s="12" t="s">
        <v>40</v>
      </c>
      <c r="H46" s="12" t="s">
        <v>41</v>
      </c>
      <c r="I46" s="78">
        <f>SUM('3.5 aggregates mining'!I49,'3.5 aggregates mining'!I106)</f>
        <v>0</v>
      </c>
      <c r="J46" s="78">
        <f>SUM('3.5 aggregates mining'!J49,'3.5 aggregates mining'!J106)</f>
        <v>0</v>
      </c>
      <c r="K46" s="78">
        <f>SUM('3.5 aggregates mining'!K49,'3.5 aggregates mining'!K106)</f>
        <v>0</v>
      </c>
    </row>
    <row r="47" spans="1:11" x14ac:dyDescent="0.25">
      <c r="A47" s="12" t="s">
        <v>44</v>
      </c>
      <c r="B47" s="12" t="s">
        <v>45</v>
      </c>
      <c r="C47" s="78">
        <f>SUM('3.5 aggregates mining'!C50,'3.5 aggregates mining'!C107)</f>
        <v>0</v>
      </c>
      <c r="D47" s="78">
        <f>SUM('3.5 aggregates mining'!D50,'3.5 aggregates mining'!D107)</f>
        <v>0</v>
      </c>
      <c r="E47" s="78">
        <f>SUM('3.5 aggregates mining'!E50,'3.5 aggregates mining'!E107)</f>
        <v>0</v>
      </c>
      <c r="G47" s="12" t="s">
        <v>44</v>
      </c>
      <c r="H47" s="12" t="s">
        <v>45</v>
      </c>
      <c r="I47" s="78">
        <f>SUM('3.5 aggregates mining'!I50,'3.5 aggregates mining'!I107)</f>
        <v>0</v>
      </c>
      <c r="J47" s="78">
        <f>SUM('3.5 aggregates mining'!J50,'3.5 aggregates mining'!J107)</f>
        <v>0</v>
      </c>
      <c r="K47" s="78">
        <f>SUM('3.5 aggregates mining'!K50,'3.5 aggregates mining'!K107)</f>
        <v>0</v>
      </c>
    </row>
    <row r="48" spans="1:11" x14ac:dyDescent="0.25">
      <c r="A48" s="12" t="s">
        <v>52</v>
      </c>
      <c r="B48" s="12" t="s">
        <v>53</v>
      </c>
      <c r="C48" s="78">
        <f>SUM('3.5 aggregates mining'!C51,'3.5 aggregates mining'!C108)</f>
        <v>0</v>
      </c>
      <c r="D48" s="78">
        <f>SUM('3.5 aggregates mining'!D51,'3.5 aggregates mining'!D108)</f>
        <v>0</v>
      </c>
      <c r="E48" s="78">
        <f>SUM('3.5 aggregates mining'!E51,'3.5 aggregates mining'!E108)</f>
        <v>0</v>
      </c>
      <c r="G48" s="12" t="s">
        <v>52</v>
      </c>
      <c r="H48" s="12" t="s">
        <v>53</v>
      </c>
      <c r="I48" s="78">
        <f>SUM('3.5 aggregates mining'!I51,'3.5 aggregates mining'!I108)</f>
        <v>0</v>
      </c>
      <c r="J48" s="78">
        <f>SUM('3.5 aggregates mining'!J51,'3.5 aggregates mining'!J108)</f>
        <v>0</v>
      </c>
      <c r="K48" s="78">
        <f>SUM('3.5 aggregates mining'!K51,'3.5 aggregates mining'!K108)</f>
        <v>0</v>
      </c>
    </row>
    <row r="49" spans="1:11" x14ac:dyDescent="0.25">
      <c r="A49" s="12" t="s">
        <v>74</v>
      </c>
      <c r="B49" s="12" t="s">
        <v>75</v>
      </c>
      <c r="C49" s="78">
        <f>SUM('3.5 aggregates mining'!C52,'3.5 aggregates mining'!C109)</f>
        <v>0</v>
      </c>
      <c r="D49" s="78">
        <f>SUM('3.5 aggregates mining'!D52,'3.5 aggregates mining'!D109)</f>
        <v>156.9</v>
      </c>
      <c r="E49" s="78">
        <f>SUM('3.5 aggregates mining'!E52,'3.5 aggregates mining'!E109)</f>
        <v>0</v>
      </c>
      <c r="G49" s="12" t="s">
        <v>74</v>
      </c>
      <c r="H49" s="12" t="s">
        <v>75</v>
      </c>
      <c r="I49" s="78">
        <f>SUM('3.5 aggregates mining'!I52,'3.5 aggregates mining'!I109)</f>
        <v>0</v>
      </c>
      <c r="J49" s="78">
        <f>SUM('3.5 aggregates mining'!J52,'3.5 aggregates mining'!J109)</f>
        <v>13142</v>
      </c>
      <c r="K49" s="78">
        <f>SUM('3.5 aggregates mining'!K52,'3.5 aggregates mining'!K109)</f>
        <v>0</v>
      </c>
    </row>
    <row r="52" spans="1:11" x14ac:dyDescent="0.25">
      <c r="A52" s="21" t="s">
        <v>88</v>
      </c>
      <c r="G52" s="21" t="s">
        <v>88</v>
      </c>
    </row>
    <row r="53" spans="1:11" x14ac:dyDescent="0.25">
      <c r="A53" s="12" t="s">
        <v>32</v>
      </c>
      <c r="B53" s="12" t="s">
        <v>33</v>
      </c>
      <c r="C53" s="78">
        <f>SUM('3.5 aggregates mining'!C56,'3.5 aggregates mining'!C113)</f>
        <v>8232.7000000000007</v>
      </c>
      <c r="D53" s="78">
        <f>SUM('3.5 aggregates mining'!D56,'3.5 aggregates mining'!D113)</f>
        <v>6586.2199999999993</v>
      </c>
      <c r="E53" s="78">
        <f>SUM('3.5 aggregates mining'!E56,'3.5 aggregates mining'!E113)</f>
        <v>6549.74</v>
      </c>
      <c r="G53" s="12" t="s">
        <v>32</v>
      </c>
      <c r="H53" s="12" t="s">
        <v>33</v>
      </c>
      <c r="I53" s="78">
        <f>SUM('3.5 aggregates mining'!I56,'3.5 aggregates mining'!I113)</f>
        <v>1333</v>
      </c>
      <c r="J53" s="78">
        <f>SUM('3.5 aggregates mining'!J56,'3.5 aggregates mining'!J113)</f>
        <v>1256</v>
      </c>
      <c r="K53" s="78">
        <f>SUM('3.5 aggregates mining'!K56,'3.5 aggregates mining'!K113)</f>
        <v>0</v>
      </c>
    </row>
    <row r="54" spans="1:11" x14ac:dyDescent="0.25">
      <c r="A54" s="12" t="s">
        <v>72</v>
      </c>
      <c r="B54" s="12" t="s">
        <v>73</v>
      </c>
      <c r="C54" s="78">
        <f>SUM('3.5 aggregates mining'!C57,'3.5 aggregates mining'!C114)</f>
        <v>0</v>
      </c>
      <c r="D54" s="78">
        <f>SUM('3.5 aggregates mining'!D57,'3.5 aggregates mining'!D114)</f>
        <v>0</v>
      </c>
      <c r="E54" s="78">
        <f>SUM('3.5 aggregates mining'!E57,'3.5 aggregates mining'!E114)</f>
        <v>0</v>
      </c>
      <c r="G54" s="12" t="s">
        <v>72</v>
      </c>
      <c r="H54" s="12" t="s">
        <v>73</v>
      </c>
      <c r="I54" s="78">
        <f>SUM('3.5 aggregates mining'!I57,'3.5 aggregates mining'!I114)</f>
        <v>0</v>
      </c>
      <c r="J54" s="78">
        <f>SUM('3.5 aggregates mining'!J57,'3.5 aggregates mining'!J114)</f>
        <v>0</v>
      </c>
      <c r="K54" s="78">
        <f>SUM('3.5 aggregates mining'!K57,'3.5 aggregates mining'!K114)</f>
        <v>1218</v>
      </c>
    </row>
    <row r="59" spans="1:11" x14ac:dyDescent="0.25">
      <c r="A59" s="23" t="s">
        <v>269</v>
      </c>
    </row>
    <row r="60" spans="1:11" x14ac:dyDescent="0.25">
      <c r="A60" s="68" t="s">
        <v>268</v>
      </c>
      <c r="B60" s="27"/>
    </row>
    <row r="61" spans="1:11" x14ac:dyDescent="0.25">
      <c r="C61" s="17"/>
      <c r="D61" s="17"/>
      <c r="E61" s="17"/>
    </row>
    <row r="62" spans="1:11" x14ac:dyDescent="0.25">
      <c r="A62" s="13" t="s">
        <v>78</v>
      </c>
      <c r="C62" s="12" t="s">
        <v>82</v>
      </c>
      <c r="D62" s="12" t="s">
        <v>83</v>
      </c>
      <c r="E62" s="12" t="s">
        <v>84</v>
      </c>
    </row>
    <row r="63" spans="1:11" x14ac:dyDescent="0.25">
      <c r="A63" s="12" t="s">
        <v>6</v>
      </c>
      <c r="B63" s="12" t="s">
        <v>7</v>
      </c>
      <c r="C63" s="74">
        <f>'key calculations 3.5'!H6</f>
        <v>5.5555555555555552E-2</v>
      </c>
      <c r="D63" s="74">
        <f>'key calculations 3.5'!I6</f>
        <v>3.8461538461538464E-2</v>
      </c>
      <c r="E63" s="74">
        <f>'key calculations 3.5'!J6</f>
        <v>9.7560975609756101E-2</v>
      </c>
    </row>
    <row r="64" spans="1:11" x14ac:dyDescent="0.25">
      <c r="A64" s="12" t="s">
        <v>8</v>
      </c>
      <c r="B64" s="12" t="s">
        <v>136</v>
      </c>
      <c r="C64" s="74">
        <f>'key calculations 3.5'!H15</f>
        <v>1.9538188277087035E-2</v>
      </c>
      <c r="D64" s="74">
        <f>'key calculations 3.5'!I15</f>
        <v>9.0090090090090089E-3</v>
      </c>
      <c r="E64" s="74">
        <f>'key calculations 3.5'!J15</f>
        <v>1.6822429906542057E-2</v>
      </c>
    </row>
    <row r="65" spans="1:11" x14ac:dyDescent="0.25">
      <c r="A65" s="12" t="s">
        <v>56</v>
      </c>
      <c r="B65" s="12" t="s">
        <v>57</v>
      </c>
      <c r="C65" s="74">
        <f>'key calculations 3.5'!H25</f>
        <v>0.43548387096774194</v>
      </c>
      <c r="D65" s="74">
        <f>'key calculations 3.5'!I25</f>
        <v>0.39823008849557523</v>
      </c>
      <c r="E65" s="74">
        <f>'key calculations 3.5'!J25</f>
        <v>0.22368421052631579</v>
      </c>
    </row>
    <row r="66" spans="1:11" x14ac:dyDescent="0.25">
      <c r="A66" s="12" t="s">
        <v>58</v>
      </c>
      <c r="B66" s="12" t="s">
        <v>59</v>
      </c>
      <c r="C66" s="74">
        <f>'key calculations 3.5'!H26</f>
        <v>0</v>
      </c>
      <c r="D66" s="74">
        <f>'key calculations 3.5'!I26</f>
        <v>0</v>
      </c>
      <c r="E66" s="74">
        <f>'key calculations 3.5'!J26</f>
        <v>0</v>
      </c>
    </row>
    <row r="69" spans="1:11" x14ac:dyDescent="0.25">
      <c r="A69" s="14" t="s">
        <v>79</v>
      </c>
    </row>
    <row r="70" spans="1:11" x14ac:dyDescent="0.25">
      <c r="A70" s="12" t="s">
        <v>10</v>
      </c>
      <c r="B70" s="12" t="s">
        <v>11</v>
      </c>
      <c r="C70" s="74">
        <f>'key calculations 3.5'!H34</f>
        <v>0</v>
      </c>
      <c r="D70" s="74">
        <f>'key calculations 3.5'!I34</f>
        <v>0</v>
      </c>
      <c r="E70" s="74">
        <f>'key calculations 3.5'!J34</f>
        <v>0</v>
      </c>
    </row>
    <row r="71" spans="1:11" x14ac:dyDescent="0.25">
      <c r="A71" s="12" t="s">
        <v>12</v>
      </c>
      <c r="B71" s="12" t="s">
        <v>13</v>
      </c>
      <c r="C71" s="74">
        <f>'key calculations 3.5'!H14</f>
        <v>1.6203703703703703E-2</v>
      </c>
      <c r="D71" s="74">
        <f>'key calculations 3.5'!I14</f>
        <v>1.5957446808510637E-2</v>
      </c>
      <c r="E71" s="74">
        <f>'key calculations 3.5'!J14</f>
        <v>1.643835616438356E-2</v>
      </c>
    </row>
    <row r="72" spans="1:11" x14ac:dyDescent="0.25">
      <c r="A72" s="12" t="s">
        <v>14</v>
      </c>
      <c r="B72" s="12" t="s">
        <v>15</v>
      </c>
      <c r="C72" s="74">
        <f>'key calculations 3.5'!H19</f>
        <v>0</v>
      </c>
      <c r="D72" s="74">
        <f>'key calculations 3.5'!I19</f>
        <v>0</v>
      </c>
      <c r="E72" s="74">
        <f>'key calculations 3.5'!J19</f>
        <v>0</v>
      </c>
    </row>
    <row r="73" spans="1:11" x14ac:dyDescent="0.25">
      <c r="A73" s="12" t="s">
        <v>62</v>
      </c>
      <c r="B73" s="12" t="s">
        <v>63</v>
      </c>
      <c r="C73" s="74">
        <f>'key calculations 3.5'!H28</f>
        <v>0</v>
      </c>
      <c r="D73" s="74">
        <f>'key calculations 3.5'!I28</f>
        <v>0</v>
      </c>
      <c r="E73" s="74">
        <f>'key calculations 3.5'!J28</f>
        <v>0</v>
      </c>
    </row>
    <row r="74" spans="1:11" x14ac:dyDescent="0.25">
      <c r="A74" s="12" t="s">
        <v>76</v>
      </c>
      <c r="B74" s="12" t="s">
        <v>77</v>
      </c>
      <c r="C74" s="74">
        <f>'key calculations 3.5'!H38</f>
        <v>4.9382716049382713E-2</v>
      </c>
      <c r="D74" s="74">
        <f>'key calculations 3.5'!I38</f>
        <v>5.0761421319796954E-2</v>
      </c>
      <c r="E74" s="74">
        <f>'key calculations 3.5'!J38</f>
        <v>4.4247787610619468E-2</v>
      </c>
    </row>
    <row r="77" spans="1:11" ht="15.75" x14ac:dyDescent="0.25">
      <c r="A77" s="353" t="s">
        <v>4290</v>
      </c>
    </row>
    <row r="79" spans="1:11" x14ac:dyDescent="0.25">
      <c r="C79" s="17" t="s">
        <v>85</v>
      </c>
      <c r="D79" s="17"/>
      <c r="E79" s="17"/>
      <c r="I79" s="17" t="s">
        <v>4070</v>
      </c>
      <c r="J79" s="17"/>
      <c r="K79" s="17"/>
    </row>
    <row r="80" spans="1:11" x14ac:dyDescent="0.25">
      <c r="A80" s="13" t="s">
        <v>78</v>
      </c>
      <c r="C80" s="12" t="s">
        <v>82</v>
      </c>
      <c r="D80" s="12">
        <v>2009</v>
      </c>
      <c r="E80" s="12" t="s">
        <v>84</v>
      </c>
      <c r="G80" s="13" t="s">
        <v>78</v>
      </c>
      <c r="I80" s="12" t="s">
        <v>82</v>
      </c>
      <c r="J80" s="12">
        <v>2009</v>
      </c>
      <c r="K80" s="12" t="s">
        <v>84</v>
      </c>
    </row>
    <row r="81" spans="1:11" x14ac:dyDescent="0.25">
      <c r="A81" s="12" t="s">
        <v>6</v>
      </c>
      <c r="B81" s="12" t="s">
        <v>7</v>
      </c>
      <c r="C81" s="78">
        <f t="shared" ref="C81:E84" si="0">C7*C63</f>
        <v>0.78333333333333321</v>
      </c>
      <c r="D81" s="78">
        <f t="shared" si="0"/>
        <v>3.634615384615385</v>
      </c>
      <c r="E81" s="78">
        <f t="shared" si="0"/>
        <v>10.692682926829269</v>
      </c>
      <c r="G81" s="12" t="s">
        <v>6</v>
      </c>
      <c r="H81" s="12" t="s">
        <v>7</v>
      </c>
      <c r="I81" s="78">
        <f>C63*I7</f>
        <v>7.3888888888888884</v>
      </c>
      <c r="J81" s="78">
        <f t="shared" ref="J81:K84" si="1">D63*J7</f>
        <v>24.76923076923077</v>
      </c>
      <c r="K81" s="78">
        <f t="shared" si="1"/>
        <v>70.829268292682926</v>
      </c>
    </row>
    <row r="82" spans="1:11" x14ac:dyDescent="0.25">
      <c r="A82" s="12" t="s">
        <v>8</v>
      </c>
      <c r="B82" s="12" t="s">
        <v>136</v>
      </c>
      <c r="C82" s="78">
        <f t="shared" si="0"/>
        <v>23.830728241563058</v>
      </c>
      <c r="D82" s="78">
        <f t="shared" si="0"/>
        <v>8.563963963963964</v>
      </c>
      <c r="E82" s="78">
        <f t="shared" si="0"/>
        <v>18.349906542056075</v>
      </c>
      <c r="G82" s="12" t="s">
        <v>8</v>
      </c>
      <c r="H82" s="12" t="s">
        <v>136</v>
      </c>
      <c r="I82" s="78">
        <f>C64*I8</f>
        <v>330.41030195381887</v>
      </c>
      <c r="J82" s="78">
        <f t="shared" si="1"/>
        <v>139.64864864864865</v>
      </c>
      <c r="K82" s="78">
        <f t="shared" si="1"/>
        <v>273.39813084112149</v>
      </c>
    </row>
    <row r="83" spans="1:11" x14ac:dyDescent="0.25">
      <c r="A83" s="12" t="s">
        <v>56</v>
      </c>
      <c r="B83" s="12" t="s">
        <v>57</v>
      </c>
      <c r="C83" s="78">
        <f t="shared" si="0"/>
        <v>0</v>
      </c>
      <c r="D83" s="78">
        <f t="shared" si="0"/>
        <v>0</v>
      </c>
      <c r="E83" s="78">
        <f t="shared" si="0"/>
        <v>0</v>
      </c>
      <c r="G83" s="12" t="s">
        <v>56</v>
      </c>
      <c r="H83" s="12" t="s">
        <v>57</v>
      </c>
      <c r="I83" s="78">
        <f>C65*I9</f>
        <v>448.54838709677421</v>
      </c>
      <c r="J83" s="78">
        <f t="shared" si="1"/>
        <v>365.57522123893807</v>
      </c>
      <c r="K83" s="78">
        <f t="shared" si="1"/>
        <v>190.80263157894737</v>
      </c>
    </row>
    <row r="84" spans="1:11" x14ac:dyDescent="0.25">
      <c r="A84" s="12" t="s">
        <v>58</v>
      </c>
      <c r="B84" s="12" t="s">
        <v>59</v>
      </c>
      <c r="C84" s="78">
        <f t="shared" si="0"/>
        <v>0</v>
      </c>
      <c r="D84" s="78">
        <f t="shared" si="0"/>
        <v>0</v>
      </c>
      <c r="E84" s="78">
        <f t="shared" si="0"/>
        <v>0</v>
      </c>
      <c r="G84" s="12" t="s">
        <v>58</v>
      </c>
      <c r="H84" s="12" t="s">
        <v>59</v>
      </c>
      <c r="I84" s="78">
        <f>C66*I10</f>
        <v>0</v>
      </c>
      <c r="J84" s="78">
        <f t="shared" si="1"/>
        <v>0</v>
      </c>
      <c r="K84" s="78">
        <f t="shared" si="1"/>
        <v>0</v>
      </c>
    </row>
    <row r="87" spans="1:11" x14ac:dyDescent="0.25">
      <c r="A87" s="14" t="s">
        <v>79</v>
      </c>
      <c r="G87" s="14" t="s">
        <v>79</v>
      </c>
    </row>
    <row r="88" spans="1:11" x14ac:dyDescent="0.25">
      <c r="A88" s="12" t="s">
        <v>10</v>
      </c>
      <c r="B88" s="12" t="s">
        <v>11</v>
      </c>
      <c r="C88" s="78">
        <f t="shared" ref="C88:E90" si="2">C14*C70</f>
        <v>0</v>
      </c>
      <c r="D88" s="78">
        <f t="shared" si="2"/>
        <v>0</v>
      </c>
      <c r="E88" s="78">
        <f t="shared" si="2"/>
        <v>0</v>
      </c>
      <c r="G88" s="12" t="s">
        <v>10</v>
      </c>
      <c r="H88" s="12" t="s">
        <v>11</v>
      </c>
      <c r="I88" s="78">
        <f t="shared" ref="I88:K92" si="3">C70*I14</f>
        <v>0</v>
      </c>
      <c r="J88" s="78">
        <f t="shared" si="3"/>
        <v>0</v>
      </c>
      <c r="K88" s="78">
        <f t="shared" si="3"/>
        <v>0</v>
      </c>
    </row>
    <row r="89" spans="1:11" x14ac:dyDescent="0.25">
      <c r="A89" s="12" t="s">
        <v>12</v>
      </c>
      <c r="B89" s="12" t="s">
        <v>13</v>
      </c>
      <c r="C89" s="78">
        <f t="shared" si="2"/>
        <v>28.199305555555554</v>
      </c>
      <c r="D89" s="78">
        <f t="shared" si="2"/>
        <v>27.968617021276589</v>
      </c>
      <c r="E89" s="78">
        <f t="shared" si="2"/>
        <v>28.536986301369861</v>
      </c>
      <c r="G89" s="12" t="s">
        <v>12</v>
      </c>
      <c r="H89" s="12" t="s">
        <v>13</v>
      </c>
      <c r="I89" s="78">
        <f t="shared" si="3"/>
        <v>0</v>
      </c>
      <c r="J89" s="78">
        <f t="shared" si="3"/>
        <v>0</v>
      </c>
      <c r="K89" s="78">
        <f t="shared" si="3"/>
        <v>323.44109589041091</v>
      </c>
    </row>
    <row r="90" spans="1:11" x14ac:dyDescent="0.25">
      <c r="A90" s="12" t="s">
        <v>14</v>
      </c>
      <c r="B90" s="12" t="s">
        <v>15</v>
      </c>
      <c r="C90" s="78">
        <f t="shared" si="2"/>
        <v>0</v>
      </c>
      <c r="D90" s="78">
        <f t="shared" si="2"/>
        <v>0</v>
      </c>
      <c r="E90" s="78">
        <f t="shared" si="2"/>
        <v>0</v>
      </c>
      <c r="G90" s="12" t="s">
        <v>14</v>
      </c>
      <c r="H90" s="12" t="s">
        <v>15</v>
      </c>
      <c r="I90" s="78">
        <f t="shared" si="3"/>
        <v>0</v>
      </c>
      <c r="J90" s="78">
        <f t="shared" si="3"/>
        <v>0</v>
      </c>
      <c r="K90" s="78">
        <f t="shared" si="3"/>
        <v>0</v>
      </c>
    </row>
    <row r="91" spans="1:11" x14ac:dyDescent="0.25">
      <c r="A91" s="12" t="s">
        <v>62</v>
      </c>
      <c r="B91" s="12" t="s">
        <v>63</v>
      </c>
      <c r="C91" s="78">
        <f t="shared" ref="C91:E92" si="4">C17*C73</f>
        <v>0</v>
      </c>
      <c r="D91" s="78">
        <f t="shared" si="4"/>
        <v>0</v>
      </c>
      <c r="E91" s="78">
        <f t="shared" si="4"/>
        <v>0</v>
      </c>
      <c r="G91" s="12" t="s">
        <v>62</v>
      </c>
      <c r="H91" s="12" t="s">
        <v>63</v>
      </c>
      <c r="I91" s="78">
        <f t="shared" si="3"/>
        <v>0</v>
      </c>
      <c r="J91" s="78">
        <f t="shared" si="3"/>
        <v>0</v>
      </c>
      <c r="K91" s="78">
        <f t="shared" si="3"/>
        <v>0</v>
      </c>
    </row>
    <row r="92" spans="1:11" x14ac:dyDescent="0.25">
      <c r="A92" s="12" t="s">
        <v>76</v>
      </c>
      <c r="B92" s="12" t="s">
        <v>77</v>
      </c>
      <c r="C92" s="78">
        <f>C18*C74</f>
        <v>32.034567901234567</v>
      </c>
      <c r="D92" s="78">
        <f t="shared" si="4"/>
        <v>22.873096446700508</v>
      </c>
      <c r="E92" s="78">
        <f t="shared" si="4"/>
        <v>23.066371681415927</v>
      </c>
      <c r="G92" s="12" t="s">
        <v>76</v>
      </c>
      <c r="H92" s="12" t="s">
        <v>77</v>
      </c>
      <c r="I92" s="78">
        <f t="shared" si="3"/>
        <v>501.33333333333331</v>
      </c>
      <c r="J92" s="78">
        <f t="shared" si="3"/>
        <v>6.5989847715736039</v>
      </c>
      <c r="K92" s="78">
        <f t="shared" si="3"/>
        <v>414.15929203539821</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K114"/>
  <sheetViews>
    <sheetView topLeftCell="A10" workbookViewId="0">
      <selection activeCell="C12" sqref="C12"/>
    </sheetView>
  </sheetViews>
  <sheetFormatPr defaultRowHeight="15" x14ac:dyDescent="0.25"/>
  <sheetData>
    <row r="1" spans="1:11" x14ac:dyDescent="0.25">
      <c r="A1" s="14" t="s">
        <v>301</v>
      </c>
      <c r="B1" t="s">
        <v>302</v>
      </c>
    </row>
    <row r="3" spans="1:11" x14ac:dyDescent="0.25">
      <c r="A3" s="34"/>
      <c r="B3" s="34"/>
      <c r="C3" s="9"/>
      <c r="D3" s="9"/>
      <c r="E3" s="9"/>
      <c r="F3" s="9"/>
      <c r="G3" s="34"/>
      <c r="H3" s="34"/>
      <c r="I3" s="9"/>
      <c r="J3" s="9"/>
    </row>
    <row r="4" spans="1:11" x14ac:dyDescent="0.25">
      <c r="A4" s="34"/>
      <c r="B4" s="34"/>
      <c r="C4" s="9"/>
      <c r="D4" s="9"/>
      <c r="E4" s="9"/>
      <c r="F4" s="9"/>
      <c r="G4" s="34"/>
      <c r="H4" s="34"/>
      <c r="I4" s="9"/>
      <c r="J4" s="9"/>
    </row>
    <row r="6" spans="1:11" x14ac:dyDescent="0.25">
      <c r="A6" s="9" t="s">
        <v>137</v>
      </c>
      <c r="B6" s="9"/>
      <c r="C6" s="9"/>
      <c r="D6" s="9"/>
      <c r="E6" s="9"/>
      <c r="F6" s="9"/>
      <c r="G6" s="9"/>
      <c r="H6" s="9"/>
      <c r="I6" s="9"/>
      <c r="J6" s="9"/>
      <c r="K6" s="9"/>
    </row>
    <row r="7" spans="1:11" x14ac:dyDescent="0.25">
      <c r="A7" s="68" t="s">
        <v>142</v>
      </c>
      <c r="B7" s="68" t="s">
        <v>4068</v>
      </c>
      <c r="C7" s="9"/>
      <c r="D7" s="9"/>
      <c r="E7" s="9"/>
      <c r="F7" s="9"/>
      <c r="G7" s="26" t="s">
        <v>138</v>
      </c>
      <c r="H7" s="9"/>
      <c r="I7" s="9"/>
      <c r="J7" s="9"/>
      <c r="K7" s="9"/>
    </row>
    <row r="8" spans="1:11" x14ac:dyDescent="0.25">
      <c r="A8" s="9"/>
      <c r="B8" s="9"/>
      <c r="C8" s="17" t="s">
        <v>85</v>
      </c>
      <c r="D8" s="17"/>
      <c r="E8" s="17"/>
      <c r="F8" s="9"/>
      <c r="G8" s="9"/>
      <c r="H8" s="9"/>
      <c r="I8" s="17" t="s">
        <v>86</v>
      </c>
      <c r="J8" s="17"/>
      <c r="K8" s="17"/>
    </row>
    <row r="9" spans="1:11" x14ac:dyDescent="0.25">
      <c r="A9" s="13" t="s">
        <v>78</v>
      </c>
      <c r="B9" s="9"/>
      <c r="C9" s="12" t="s">
        <v>82</v>
      </c>
      <c r="D9" s="12" t="s">
        <v>83</v>
      </c>
      <c r="E9" s="12" t="s">
        <v>84</v>
      </c>
      <c r="F9" s="9"/>
      <c r="G9" s="13" t="s">
        <v>78</v>
      </c>
      <c r="H9" s="9"/>
      <c r="I9" s="12" t="s">
        <v>82</v>
      </c>
      <c r="J9" s="12" t="s">
        <v>83</v>
      </c>
      <c r="K9" s="12" t="s">
        <v>84</v>
      </c>
    </row>
    <row r="10" spans="1:11" x14ac:dyDescent="0.25">
      <c r="A10" s="12" t="s">
        <v>6</v>
      </c>
      <c r="B10" s="12" t="s">
        <v>7</v>
      </c>
      <c r="C10" s="19" t="s">
        <v>87</v>
      </c>
      <c r="D10" s="8">
        <v>86.2</v>
      </c>
      <c r="E10" s="8">
        <v>95.1</v>
      </c>
      <c r="F10" s="9"/>
      <c r="G10" s="12" t="s">
        <v>6</v>
      </c>
      <c r="H10" s="12" t="s">
        <v>7</v>
      </c>
      <c r="I10" s="19" t="s">
        <v>87</v>
      </c>
      <c r="J10" s="18">
        <v>545</v>
      </c>
      <c r="K10" s="18">
        <v>640</v>
      </c>
    </row>
    <row r="11" spans="1:11" x14ac:dyDescent="0.25">
      <c r="A11" s="12" t="s">
        <v>8</v>
      </c>
      <c r="B11" s="12" t="s">
        <v>136</v>
      </c>
      <c r="C11" s="8">
        <v>1219.7</v>
      </c>
      <c r="D11" s="8">
        <v>950.6</v>
      </c>
      <c r="E11" s="8">
        <v>1090.8</v>
      </c>
      <c r="F11" s="9"/>
      <c r="G11" s="12" t="s">
        <v>8</v>
      </c>
      <c r="H11" s="12" t="s">
        <v>136</v>
      </c>
      <c r="I11" s="18">
        <v>16911</v>
      </c>
      <c r="J11" s="18">
        <v>15501</v>
      </c>
      <c r="K11" s="18">
        <v>16252</v>
      </c>
    </row>
    <row r="12" spans="1:11" x14ac:dyDescent="0.25">
      <c r="A12" s="12" t="s">
        <v>56</v>
      </c>
      <c r="B12" s="12" t="s">
        <v>57</v>
      </c>
      <c r="C12" s="19" t="s">
        <v>87</v>
      </c>
      <c r="D12" s="19" t="s">
        <v>87</v>
      </c>
      <c r="E12" s="19" t="s">
        <v>87</v>
      </c>
      <c r="F12" s="9"/>
      <c r="G12" s="12" t="s">
        <v>56</v>
      </c>
      <c r="H12" s="12" t="s">
        <v>57</v>
      </c>
      <c r="I12" s="18">
        <v>1030</v>
      </c>
      <c r="J12" s="18">
        <v>918</v>
      </c>
      <c r="K12" s="18">
        <v>852</v>
      </c>
    </row>
    <row r="13" spans="1:11" x14ac:dyDescent="0.25">
      <c r="A13" s="12" t="s">
        <v>58</v>
      </c>
      <c r="B13" s="12" t="s">
        <v>59</v>
      </c>
      <c r="C13" s="8">
        <v>180.7</v>
      </c>
      <c r="D13" s="8">
        <v>168</v>
      </c>
      <c r="E13" s="8">
        <v>173.3</v>
      </c>
      <c r="F13" s="9"/>
      <c r="G13" s="12" t="s">
        <v>58</v>
      </c>
      <c r="H13" s="12" t="s">
        <v>59</v>
      </c>
      <c r="I13" s="18">
        <v>2073</v>
      </c>
      <c r="J13" s="18">
        <v>2035</v>
      </c>
      <c r="K13" s="18">
        <v>1949</v>
      </c>
    </row>
    <row r="14" spans="1:11" x14ac:dyDescent="0.25">
      <c r="A14" s="9"/>
      <c r="B14" s="9"/>
      <c r="C14" s="9"/>
      <c r="D14" s="9"/>
      <c r="E14" s="9"/>
      <c r="F14" s="9"/>
      <c r="G14" s="9"/>
      <c r="H14" s="9"/>
      <c r="I14" s="9"/>
      <c r="J14" s="9"/>
      <c r="K14" s="9"/>
    </row>
    <row r="15" spans="1:11" x14ac:dyDescent="0.25">
      <c r="A15" s="9"/>
      <c r="B15" s="9"/>
      <c r="C15" s="9"/>
      <c r="D15" s="9"/>
      <c r="E15" s="9"/>
      <c r="F15" s="9"/>
      <c r="G15" s="9"/>
      <c r="H15" s="9"/>
      <c r="I15" s="9"/>
      <c r="J15" s="9"/>
      <c r="K15" s="9"/>
    </row>
    <row r="16" spans="1:11" x14ac:dyDescent="0.25">
      <c r="A16" s="14" t="s">
        <v>79</v>
      </c>
      <c r="B16" s="9"/>
      <c r="C16" s="9"/>
      <c r="D16" s="9"/>
      <c r="E16" s="9"/>
      <c r="F16" s="9"/>
      <c r="G16" s="14" t="s">
        <v>79</v>
      </c>
      <c r="H16" s="9"/>
      <c r="I16" s="9"/>
      <c r="J16" s="9"/>
      <c r="K16" s="9"/>
    </row>
    <row r="17" spans="1:11" x14ac:dyDescent="0.25">
      <c r="A17" s="12" t="s">
        <v>10</v>
      </c>
      <c r="B17" s="12" t="s">
        <v>11</v>
      </c>
      <c r="C17" s="8">
        <v>1038.3</v>
      </c>
      <c r="D17" s="8">
        <v>654.9</v>
      </c>
      <c r="E17" s="8">
        <v>555.1</v>
      </c>
      <c r="F17" s="9"/>
      <c r="G17" s="12" t="s">
        <v>10</v>
      </c>
      <c r="H17" s="12" t="s">
        <v>11</v>
      </c>
      <c r="I17" s="18">
        <v>14747</v>
      </c>
      <c r="J17" s="18">
        <v>11196</v>
      </c>
      <c r="K17" s="18">
        <v>11056</v>
      </c>
    </row>
    <row r="18" spans="1:11" x14ac:dyDescent="0.25">
      <c r="A18" s="12" t="s">
        <v>12</v>
      </c>
      <c r="B18" s="12" t="s">
        <v>13</v>
      </c>
      <c r="C18" s="8">
        <v>1740.3</v>
      </c>
      <c r="D18" s="8">
        <v>1753.6</v>
      </c>
      <c r="E18" s="8">
        <v>1734.2</v>
      </c>
      <c r="F18" s="9"/>
      <c r="G18" s="12" t="s">
        <v>12</v>
      </c>
      <c r="H18" s="12" t="s">
        <v>13</v>
      </c>
      <c r="I18" s="19" t="s">
        <v>87</v>
      </c>
      <c r="J18" s="19" t="s">
        <v>87</v>
      </c>
      <c r="K18" s="18">
        <v>19595</v>
      </c>
    </row>
    <row r="19" spans="1:11" x14ac:dyDescent="0.25">
      <c r="A19" s="12" t="s">
        <v>14</v>
      </c>
      <c r="B19" s="12" t="s">
        <v>15</v>
      </c>
      <c r="C19" s="19" t="s">
        <v>87</v>
      </c>
      <c r="D19" s="19" t="s">
        <v>87</v>
      </c>
      <c r="E19" s="19" t="s">
        <v>87</v>
      </c>
      <c r="F19" s="9"/>
      <c r="G19" s="12" t="s">
        <v>14</v>
      </c>
      <c r="H19" s="12" t="s">
        <v>15</v>
      </c>
      <c r="I19" s="19" t="s">
        <v>87</v>
      </c>
      <c r="J19" s="19" t="s">
        <v>87</v>
      </c>
      <c r="K19" s="19" t="s">
        <v>87</v>
      </c>
    </row>
    <row r="20" spans="1:11" x14ac:dyDescent="0.25">
      <c r="A20" s="12" t="s">
        <v>62</v>
      </c>
      <c r="B20" s="12" t="s">
        <v>63</v>
      </c>
      <c r="C20" s="8">
        <v>153.69999999999999</v>
      </c>
      <c r="D20" s="8">
        <v>129.6</v>
      </c>
      <c r="E20" s="8">
        <v>114.9</v>
      </c>
      <c r="F20" s="9"/>
      <c r="G20" s="12" t="s">
        <v>62</v>
      </c>
      <c r="H20" s="12" t="s">
        <v>63</v>
      </c>
      <c r="I20" s="18">
        <v>4497</v>
      </c>
      <c r="J20" s="18">
        <v>3922</v>
      </c>
      <c r="K20" s="18">
        <v>3559</v>
      </c>
    </row>
    <row r="21" spans="1:11" x14ac:dyDescent="0.25">
      <c r="A21" s="12" t="s">
        <v>76</v>
      </c>
      <c r="B21" s="12" t="s">
        <v>77</v>
      </c>
      <c r="C21" s="8">
        <v>647.20000000000005</v>
      </c>
      <c r="D21" s="8">
        <v>448.6</v>
      </c>
      <c r="E21" s="8">
        <v>520.4</v>
      </c>
      <c r="F21" s="9"/>
      <c r="G21" s="12" t="s">
        <v>76</v>
      </c>
      <c r="H21" s="12" t="s">
        <v>77</v>
      </c>
      <c r="I21" s="18">
        <v>10152</v>
      </c>
      <c r="J21" s="19" t="s">
        <v>87</v>
      </c>
      <c r="K21" s="18">
        <v>9206</v>
      </c>
    </row>
    <row r="22" spans="1:11" x14ac:dyDescent="0.25">
      <c r="A22" s="9"/>
      <c r="B22" s="9"/>
      <c r="C22" s="9"/>
      <c r="D22" s="9"/>
      <c r="E22" s="9"/>
      <c r="F22" s="9"/>
      <c r="G22" s="9"/>
      <c r="H22" s="9"/>
      <c r="I22" s="9"/>
      <c r="J22" s="9"/>
      <c r="K22" s="9"/>
    </row>
    <row r="23" spans="1:11" x14ac:dyDescent="0.25">
      <c r="A23" s="9"/>
      <c r="B23" s="9"/>
      <c r="C23" s="9"/>
      <c r="D23" s="9"/>
      <c r="E23" s="9"/>
      <c r="F23" s="9"/>
      <c r="G23" s="9"/>
      <c r="H23" s="9"/>
      <c r="I23" s="9"/>
      <c r="J23" s="9"/>
      <c r="K23" s="9"/>
    </row>
    <row r="24" spans="1:11" x14ac:dyDescent="0.25">
      <c r="A24" s="15" t="s">
        <v>80</v>
      </c>
      <c r="B24" s="9"/>
      <c r="C24" s="9"/>
      <c r="D24" s="9"/>
      <c r="E24" s="9"/>
      <c r="F24" s="9"/>
      <c r="G24" s="15" t="s">
        <v>80</v>
      </c>
      <c r="H24" s="9"/>
      <c r="I24" s="9"/>
      <c r="J24" s="9"/>
      <c r="K24" s="9"/>
    </row>
    <row r="25" spans="1:11" x14ac:dyDescent="0.25">
      <c r="A25" s="12" t="s">
        <v>16</v>
      </c>
      <c r="B25" s="12" t="s">
        <v>17</v>
      </c>
      <c r="C25" s="8">
        <v>328.1</v>
      </c>
      <c r="D25" s="8">
        <v>291.5</v>
      </c>
      <c r="E25" s="8">
        <v>295.8</v>
      </c>
      <c r="F25" s="9"/>
      <c r="G25" s="12" t="s">
        <v>16</v>
      </c>
      <c r="H25" s="12" t="s">
        <v>17</v>
      </c>
      <c r="I25" s="18">
        <v>3918</v>
      </c>
      <c r="J25" s="18">
        <v>3783</v>
      </c>
      <c r="K25" s="18">
        <v>3687</v>
      </c>
    </row>
    <row r="26" spans="1:11" x14ac:dyDescent="0.25">
      <c r="A26" s="12" t="s">
        <v>18</v>
      </c>
      <c r="B26" s="12" t="s">
        <v>19</v>
      </c>
      <c r="C26" s="8">
        <v>98.3</v>
      </c>
      <c r="D26" s="8">
        <v>54.3</v>
      </c>
      <c r="E26" s="8">
        <v>36.4</v>
      </c>
      <c r="F26" s="9"/>
      <c r="G26" s="12" t="s">
        <v>18</v>
      </c>
      <c r="H26" s="12" t="s">
        <v>19</v>
      </c>
      <c r="I26" s="18">
        <v>6414</v>
      </c>
      <c r="J26" s="18">
        <v>4456</v>
      </c>
      <c r="K26" s="18">
        <v>3474</v>
      </c>
    </row>
    <row r="27" spans="1:11" x14ac:dyDescent="0.25">
      <c r="A27" s="12" t="s">
        <v>22</v>
      </c>
      <c r="B27" s="12" t="s">
        <v>23</v>
      </c>
      <c r="C27" s="8">
        <v>56.3</v>
      </c>
      <c r="D27" s="8">
        <v>43.4</v>
      </c>
      <c r="E27" s="8">
        <v>42.9</v>
      </c>
      <c r="F27" s="9"/>
      <c r="G27" s="12" t="s">
        <v>22</v>
      </c>
      <c r="H27" s="12" t="s">
        <v>23</v>
      </c>
      <c r="I27" s="18">
        <v>536</v>
      </c>
      <c r="J27" s="18">
        <v>508</v>
      </c>
      <c r="K27" s="18">
        <v>509</v>
      </c>
    </row>
    <row r="28" spans="1:11" x14ac:dyDescent="0.25">
      <c r="A28" s="12" t="s">
        <v>24</v>
      </c>
      <c r="B28" s="12" t="s">
        <v>25</v>
      </c>
      <c r="C28" s="19" t="s">
        <v>87</v>
      </c>
      <c r="D28" s="19" t="s">
        <v>87</v>
      </c>
      <c r="E28" s="19" t="s">
        <v>87</v>
      </c>
      <c r="F28" s="9"/>
      <c r="G28" s="12" t="s">
        <v>24</v>
      </c>
      <c r="H28" s="12" t="s">
        <v>25</v>
      </c>
      <c r="I28" s="19" t="s">
        <v>87</v>
      </c>
      <c r="J28" s="19" t="s">
        <v>87</v>
      </c>
      <c r="K28" s="19" t="s">
        <v>87</v>
      </c>
    </row>
    <row r="29" spans="1:11" x14ac:dyDescent="0.25">
      <c r="A29" s="12" t="s">
        <v>26</v>
      </c>
      <c r="B29" s="12" t="s">
        <v>27</v>
      </c>
      <c r="C29" s="8">
        <v>101.1</v>
      </c>
      <c r="D29" s="8">
        <v>74.2</v>
      </c>
      <c r="E29" s="8">
        <v>51.3</v>
      </c>
      <c r="F29" s="9"/>
      <c r="G29" s="12" t="s">
        <v>26</v>
      </c>
      <c r="H29" s="12" t="s">
        <v>27</v>
      </c>
      <c r="I29" s="18">
        <v>826</v>
      </c>
      <c r="J29" s="18">
        <v>729</v>
      </c>
      <c r="K29" s="18">
        <v>546</v>
      </c>
    </row>
    <row r="30" spans="1:11" x14ac:dyDescent="0.25">
      <c r="A30" s="12" t="s">
        <v>28</v>
      </c>
      <c r="B30" s="12" t="s">
        <v>29</v>
      </c>
      <c r="C30" s="8">
        <v>23.1</v>
      </c>
      <c r="D30" s="8">
        <v>12.7</v>
      </c>
      <c r="E30" s="19" t="s">
        <v>87</v>
      </c>
      <c r="F30" s="9"/>
      <c r="G30" s="12" t="s">
        <v>28</v>
      </c>
      <c r="H30" s="12" t="s">
        <v>29</v>
      </c>
      <c r="I30" s="18">
        <v>712</v>
      </c>
      <c r="J30" s="18">
        <v>645</v>
      </c>
      <c r="K30" s="19" t="s">
        <v>87</v>
      </c>
    </row>
    <row r="31" spans="1:11" x14ac:dyDescent="0.25">
      <c r="A31" s="12" t="s">
        <v>30</v>
      </c>
      <c r="B31" s="12" t="s">
        <v>31</v>
      </c>
      <c r="C31" s="19" t="s">
        <v>87</v>
      </c>
      <c r="D31" s="8">
        <v>195.1</v>
      </c>
      <c r="E31" s="19" t="s">
        <v>87</v>
      </c>
      <c r="F31" s="9"/>
      <c r="G31" s="12" t="s">
        <v>30</v>
      </c>
      <c r="H31" s="12" t="s">
        <v>31</v>
      </c>
      <c r="I31" s="19" t="s">
        <v>87</v>
      </c>
      <c r="J31" s="18">
        <v>2834</v>
      </c>
      <c r="K31" s="19" t="s">
        <v>87</v>
      </c>
    </row>
    <row r="32" spans="1:11" x14ac:dyDescent="0.25">
      <c r="A32" s="12" t="s">
        <v>34</v>
      </c>
      <c r="B32" s="12" t="s">
        <v>35</v>
      </c>
      <c r="C32" s="8">
        <v>120.6</v>
      </c>
      <c r="D32" s="8">
        <v>113.3</v>
      </c>
      <c r="E32" s="8">
        <v>105.1</v>
      </c>
      <c r="F32" s="9"/>
      <c r="G32" s="12" t="s">
        <v>34</v>
      </c>
      <c r="H32" s="12" t="s">
        <v>35</v>
      </c>
      <c r="I32" s="18">
        <v>1599</v>
      </c>
      <c r="J32" s="18">
        <v>1558</v>
      </c>
      <c r="K32" s="18">
        <v>1501</v>
      </c>
    </row>
    <row r="33" spans="1:11" x14ac:dyDescent="0.25">
      <c r="A33" s="12" t="s">
        <v>36</v>
      </c>
      <c r="B33" s="12" t="s">
        <v>37</v>
      </c>
      <c r="C33" s="8">
        <v>35.9</v>
      </c>
      <c r="D33" s="8">
        <v>6.7</v>
      </c>
      <c r="E33" s="8">
        <v>42.5</v>
      </c>
      <c r="F33" s="9"/>
      <c r="G33" s="12" t="s">
        <v>36</v>
      </c>
      <c r="H33" s="12" t="s">
        <v>37</v>
      </c>
      <c r="I33" s="18">
        <v>919</v>
      </c>
      <c r="J33" s="18">
        <v>1032</v>
      </c>
      <c r="K33" s="18">
        <v>1894</v>
      </c>
    </row>
    <row r="34" spans="1:11" x14ac:dyDescent="0.25">
      <c r="A34" s="12" t="s">
        <v>38</v>
      </c>
      <c r="B34" s="12" t="s">
        <v>39</v>
      </c>
      <c r="C34" s="8">
        <v>84.8</v>
      </c>
      <c r="D34" s="8">
        <v>64.8</v>
      </c>
      <c r="E34" s="8">
        <v>52.7</v>
      </c>
      <c r="F34" s="9"/>
      <c r="G34" s="12" t="s">
        <v>38</v>
      </c>
      <c r="H34" s="12" t="s">
        <v>39</v>
      </c>
      <c r="I34" s="18">
        <v>2816</v>
      </c>
      <c r="J34" s="18">
        <v>2526</v>
      </c>
      <c r="K34" s="18">
        <v>2211</v>
      </c>
    </row>
    <row r="35" spans="1:11" x14ac:dyDescent="0.25">
      <c r="A35" s="12" t="s">
        <v>42</v>
      </c>
      <c r="B35" s="12" t="s">
        <v>43</v>
      </c>
      <c r="C35" s="8">
        <v>708.7</v>
      </c>
      <c r="D35" s="8">
        <v>508.9</v>
      </c>
      <c r="E35" s="8">
        <v>599</v>
      </c>
      <c r="F35" s="9"/>
      <c r="G35" s="12" t="s">
        <v>42</v>
      </c>
      <c r="H35" s="12" t="s">
        <v>43</v>
      </c>
      <c r="I35" s="18">
        <v>10814</v>
      </c>
      <c r="J35" s="18">
        <v>9688</v>
      </c>
      <c r="K35" s="18">
        <v>9240</v>
      </c>
    </row>
    <row r="36" spans="1:11" x14ac:dyDescent="0.25">
      <c r="A36" s="12" t="s">
        <v>46</v>
      </c>
      <c r="B36" s="12" t="s">
        <v>47</v>
      </c>
      <c r="C36" s="8">
        <v>48.7</v>
      </c>
      <c r="D36" s="8">
        <v>16.399999999999999</v>
      </c>
      <c r="E36" s="8">
        <v>17.8</v>
      </c>
      <c r="F36" s="9"/>
      <c r="G36" s="12" t="s">
        <v>46</v>
      </c>
      <c r="H36" s="12" t="s">
        <v>47</v>
      </c>
      <c r="I36" s="18">
        <v>1401</v>
      </c>
      <c r="J36" s="18">
        <v>1100</v>
      </c>
      <c r="K36" s="18">
        <v>921</v>
      </c>
    </row>
    <row r="37" spans="1:11" x14ac:dyDescent="0.25">
      <c r="A37" s="12" t="s">
        <v>48</v>
      </c>
      <c r="B37" s="12" t="s">
        <v>49</v>
      </c>
      <c r="C37" s="19" t="s">
        <v>87</v>
      </c>
      <c r="D37" s="19" t="s">
        <v>87</v>
      </c>
      <c r="E37" s="19" t="s">
        <v>87</v>
      </c>
      <c r="F37" s="9"/>
      <c r="G37" s="12" t="s">
        <v>48</v>
      </c>
      <c r="H37" s="12" t="s">
        <v>49</v>
      </c>
      <c r="I37" s="19" t="s">
        <v>87</v>
      </c>
      <c r="J37" s="19" t="s">
        <v>87</v>
      </c>
      <c r="K37" s="19" t="s">
        <v>87</v>
      </c>
    </row>
    <row r="38" spans="1:11" x14ac:dyDescent="0.25">
      <c r="A38" s="12" t="s">
        <v>50</v>
      </c>
      <c r="B38" s="12" t="s">
        <v>51</v>
      </c>
      <c r="C38" s="19" t="s">
        <v>87</v>
      </c>
      <c r="D38" s="19" t="s">
        <v>87</v>
      </c>
      <c r="E38" s="19" t="s">
        <v>87</v>
      </c>
      <c r="F38" s="9"/>
      <c r="G38" s="12" t="s">
        <v>50</v>
      </c>
      <c r="H38" s="12" t="s">
        <v>51</v>
      </c>
      <c r="I38" s="18">
        <v>1011</v>
      </c>
      <c r="J38" s="18">
        <v>797</v>
      </c>
      <c r="K38" s="18">
        <v>638</v>
      </c>
    </row>
    <row r="39" spans="1:11" x14ac:dyDescent="0.25">
      <c r="A39" s="12" t="s">
        <v>54</v>
      </c>
      <c r="B39" s="12" t="s">
        <v>55</v>
      </c>
      <c r="C39" s="19" t="s">
        <v>87</v>
      </c>
      <c r="D39" s="19" t="s">
        <v>87</v>
      </c>
      <c r="E39" s="19" t="s">
        <v>87</v>
      </c>
      <c r="F39" s="9"/>
      <c r="G39" s="12" t="s">
        <v>54</v>
      </c>
      <c r="H39" s="12" t="s">
        <v>55</v>
      </c>
      <c r="I39" s="19" t="s">
        <v>87</v>
      </c>
      <c r="J39" s="19" t="s">
        <v>87</v>
      </c>
      <c r="K39" s="19" t="s">
        <v>87</v>
      </c>
    </row>
    <row r="40" spans="1:11" x14ac:dyDescent="0.25">
      <c r="A40" s="12" t="s">
        <v>60</v>
      </c>
      <c r="B40" s="12" t="s">
        <v>61</v>
      </c>
      <c r="C40" s="8">
        <v>443.6</v>
      </c>
      <c r="D40" s="8">
        <v>284</v>
      </c>
      <c r="E40" s="8">
        <v>186.3</v>
      </c>
      <c r="F40" s="9"/>
      <c r="G40" s="12" t="s">
        <v>60</v>
      </c>
      <c r="H40" s="12" t="s">
        <v>61</v>
      </c>
      <c r="I40" s="18">
        <v>10359</v>
      </c>
      <c r="J40" s="18">
        <v>10713</v>
      </c>
      <c r="K40" s="18">
        <v>11363</v>
      </c>
    </row>
    <row r="41" spans="1:11" x14ac:dyDescent="0.25">
      <c r="A41" s="12" t="s">
        <v>64</v>
      </c>
      <c r="B41" s="12" t="s">
        <v>65</v>
      </c>
      <c r="C41" s="8">
        <v>177.2</v>
      </c>
      <c r="D41" s="8">
        <v>68.400000000000006</v>
      </c>
      <c r="E41" s="19" t="s">
        <v>87</v>
      </c>
      <c r="F41" s="9"/>
      <c r="G41" s="12" t="s">
        <v>64</v>
      </c>
      <c r="H41" s="12" t="s">
        <v>65</v>
      </c>
      <c r="I41" s="18">
        <v>6198</v>
      </c>
      <c r="J41" s="18">
        <v>5830</v>
      </c>
      <c r="K41" s="18">
        <v>4951</v>
      </c>
    </row>
    <row r="42" spans="1:11" x14ac:dyDescent="0.25">
      <c r="A42" s="12" t="s">
        <v>66</v>
      </c>
      <c r="B42" s="12" t="s">
        <v>67</v>
      </c>
      <c r="C42" s="8">
        <v>218</v>
      </c>
      <c r="D42" s="8">
        <v>160.69999999999999</v>
      </c>
      <c r="E42" s="8">
        <v>174.8</v>
      </c>
      <c r="F42" s="9"/>
      <c r="G42" s="12" t="s">
        <v>66</v>
      </c>
      <c r="H42" s="12" t="s">
        <v>67</v>
      </c>
      <c r="I42" s="18">
        <v>2574</v>
      </c>
      <c r="J42" s="18">
        <v>2609</v>
      </c>
      <c r="K42" s="18">
        <v>2585</v>
      </c>
    </row>
    <row r="43" spans="1:11" x14ac:dyDescent="0.25">
      <c r="A43" s="12" t="s">
        <v>68</v>
      </c>
      <c r="B43" s="12" t="s">
        <v>69</v>
      </c>
      <c r="C43" s="8">
        <v>50.5</v>
      </c>
      <c r="D43" s="8">
        <v>26.2</v>
      </c>
      <c r="E43" s="8">
        <v>25.2</v>
      </c>
      <c r="F43" s="9"/>
      <c r="G43" s="12" t="s">
        <v>68</v>
      </c>
      <c r="H43" s="12" t="s">
        <v>69</v>
      </c>
      <c r="I43" s="18">
        <v>987</v>
      </c>
      <c r="J43" s="18">
        <v>679</v>
      </c>
      <c r="K43" s="18">
        <v>640</v>
      </c>
    </row>
    <row r="44" spans="1:11" x14ac:dyDescent="0.25">
      <c r="A44" s="12" t="s">
        <v>70</v>
      </c>
      <c r="B44" s="12" t="s">
        <v>71</v>
      </c>
      <c r="C44" s="8">
        <v>43.2</v>
      </c>
      <c r="D44" s="8">
        <v>38.200000000000003</v>
      </c>
      <c r="E44" s="8">
        <v>20.3</v>
      </c>
      <c r="F44" s="9"/>
      <c r="G44" s="12" t="s">
        <v>70</v>
      </c>
      <c r="H44" s="12" t="s">
        <v>71</v>
      </c>
      <c r="I44" s="18">
        <v>1371</v>
      </c>
      <c r="J44" s="18">
        <v>1471</v>
      </c>
      <c r="K44" s="18">
        <v>859</v>
      </c>
    </row>
    <row r="45" spans="1:11" x14ac:dyDescent="0.25">
      <c r="A45" s="9"/>
      <c r="B45" s="9"/>
      <c r="C45" s="9"/>
      <c r="D45" s="9"/>
      <c r="E45" s="9"/>
      <c r="F45" s="9"/>
      <c r="G45" s="9"/>
      <c r="H45" s="9"/>
      <c r="I45" s="9"/>
      <c r="J45" s="9"/>
      <c r="K45" s="9"/>
    </row>
    <row r="46" spans="1:11" x14ac:dyDescent="0.25">
      <c r="A46" s="9"/>
      <c r="B46" s="9"/>
      <c r="C46" s="9"/>
      <c r="D46" s="9"/>
      <c r="E46" s="9"/>
      <c r="F46" s="9"/>
      <c r="G46" s="9"/>
      <c r="H46" s="9"/>
      <c r="I46" s="9"/>
      <c r="J46" s="9"/>
      <c r="K46" s="9"/>
    </row>
    <row r="47" spans="1:11" x14ac:dyDescent="0.25">
      <c r="A47" s="16" t="s">
        <v>81</v>
      </c>
      <c r="B47" s="9"/>
      <c r="C47" s="9"/>
      <c r="D47" s="9"/>
      <c r="E47" s="9"/>
      <c r="F47" s="9"/>
      <c r="G47" s="16" t="s">
        <v>81</v>
      </c>
      <c r="H47" s="9"/>
      <c r="I47" s="9"/>
      <c r="J47" s="9"/>
      <c r="K47" s="9"/>
    </row>
    <row r="48" spans="1:11" x14ac:dyDescent="0.25">
      <c r="A48" s="12" t="s">
        <v>20</v>
      </c>
      <c r="B48" s="12" t="s">
        <v>21</v>
      </c>
      <c r="C48" s="19" t="s">
        <v>87</v>
      </c>
      <c r="D48" s="19" t="s">
        <v>87</v>
      </c>
      <c r="E48" s="19" t="s">
        <v>87</v>
      </c>
      <c r="F48" s="9"/>
      <c r="G48" s="12" t="s">
        <v>20</v>
      </c>
      <c r="H48" s="12" t="s">
        <v>21</v>
      </c>
      <c r="I48" s="19" t="s">
        <v>87</v>
      </c>
      <c r="J48" s="19" t="s">
        <v>87</v>
      </c>
      <c r="K48" s="19" t="s">
        <v>87</v>
      </c>
    </row>
    <row r="49" spans="1:11" x14ac:dyDescent="0.25">
      <c r="A49" s="12" t="s">
        <v>40</v>
      </c>
      <c r="B49" s="12" t="s">
        <v>41</v>
      </c>
      <c r="C49" s="19" t="s">
        <v>87</v>
      </c>
      <c r="D49" s="19" t="s">
        <v>87</v>
      </c>
      <c r="E49" s="19" t="s">
        <v>87</v>
      </c>
      <c r="F49" s="9"/>
      <c r="G49" s="12" t="s">
        <v>40</v>
      </c>
      <c r="H49" s="12" t="s">
        <v>41</v>
      </c>
      <c r="I49" s="19" t="s">
        <v>87</v>
      </c>
      <c r="J49" s="19" t="s">
        <v>87</v>
      </c>
      <c r="K49" s="19" t="s">
        <v>87</v>
      </c>
    </row>
    <row r="50" spans="1:11" x14ac:dyDescent="0.25">
      <c r="A50" s="12" t="s">
        <v>44</v>
      </c>
      <c r="B50" s="12" t="s">
        <v>45</v>
      </c>
      <c r="C50" s="19" t="s">
        <v>87</v>
      </c>
      <c r="D50" s="19" t="s">
        <v>87</v>
      </c>
      <c r="E50" s="19" t="s">
        <v>87</v>
      </c>
      <c r="F50" s="9"/>
      <c r="G50" s="12" t="s">
        <v>44</v>
      </c>
      <c r="H50" s="12" t="s">
        <v>45</v>
      </c>
      <c r="I50" s="19" t="s">
        <v>87</v>
      </c>
      <c r="J50" s="19" t="s">
        <v>87</v>
      </c>
      <c r="K50" s="19" t="s">
        <v>87</v>
      </c>
    </row>
    <row r="51" spans="1:11" x14ac:dyDescent="0.25">
      <c r="A51" s="12" t="s">
        <v>52</v>
      </c>
      <c r="B51" s="12" t="s">
        <v>53</v>
      </c>
      <c r="C51" s="19" t="s">
        <v>87</v>
      </c>
      <c r="D51" s="19" t="s">
        <v>87</v>
      </c>
      <c r="E51" s="19" t="s">
        <v>87</v>
      </c>
      <c r="F51" s="9"/>
      <c r="G51" s="12" t="s">
        <v>52</v>
      </c>
      <c r="H51" s="12" t="s">
        <v>53</v>
      </c>
      <c r="I51" s="19" t="s">
        <v>87</v>
      </c>
      <c r="J51" s="19" t="s">
        <v>87</v>
      </c>
      <c r="K51" s="19" t="s">
        <v>87</v>
      </c>
    </row>
    <row r="52" spans="1:11" x14ac:dyDescent="0.25">
      <c r="A52" s="12" t="s">
        <v>74</v>
      </c>
      <c r="B52" s="12" t="s">
        <v>75</v>
      </c>
      <c r="C52" s="19" t="s">
        <v>87</v>
      </c>
      <c r="D52" s="8">
        <v>156.9</v>
      </c>
      <c r="E52" s="19" t="s">
        <v>87</v>
      </c>
      <c r="F52" s="9"/>
      <c r="G52" s="12" t="s">
        <v>74</v>
      </c>
      <c r="H52" s="12" t="s">
        <v>75</v>
      </c>
      <c r="I52" s="19" t="s">
        <v>87</v>
      </c>
      <c r="J52" s="18">
        <v>13142</v>
      </c>
      <c r="K52" s="19" t="s">
        <v>87</v>
      </c>
    </row>
    <row r="53" spans="1:11" x14ac:dyDescent="0.25">
      <c r="A53" s="9"/>
      <c r="B53" s="9"/>
      <c r="C53" s="9"/>
      <c r="D53" s="9"/>
      <c r="E53" s="9"/>
      <c r="F53" s="9"/>
      <c r="G53" s="9"/>
      <c r="H53" s="9"/>
      <c r="I53" s="9"/>
      <c r="J53" s="9"/>
      <c r="K53" s="9"/>
    </row>
    <row r="54" spans="1:11" x14ac:dyDescent="0.25">
      <c r="A54" s="9"/>
      <c r="B54" s="9"/>
      <c r="C54" s="9"/>
      <c r="D54" s="9"/>
      <c r="E54" s="9"/>
      <c r="F54" s="9"/>
      <c r="G54" s="9"/>
      <c r="H54" s="9"/>
      <c r="I54" s="9"/>
      <c r="J54" s="9"/>
      <c r="K54" s="9"/>
    </row>
    <row r="55" spans="1:11" x14ac:dyDescent="0.25">
      <c r="A55" s="21" t="s">
        <v>88</v>
      </c>
      <c r="B55" s="9"/>
      <c r="C55" s="9"/>
      <c r="D55" s="9"/>
      <c r="E55" s="9"/>
      <c r="F55" s="9"/>
      <c r="G55" s="9"/>
      <c r="H55" s="9"/>
      <c r="I55" s="9"/>
      <c r="J55" s="9"/>
      <c r="K55" s="9"/>
    </row>
    <row r="56" spans="1:11" x14ac:dyDescent="0.25">
      <c r="A56" s="12" t="s">
        <v>32</v>
      </c>
      <c r="B56" s="12" t="s">
        <v>33</v>
      </c>
      <c r="C56" s="20">
        <v>8140.16</v>
      </c>
      <c r="D56" s="20">
        <v>6465.03</v>
      </c>
      <c r="E56" s="20">
        <v>6411.98</v>
      </c>
      <c r="F56" s="9"/>
      <c r="G56" s="12" t="s">
        <v>32</v>
      </c>
      <c r="H56" s="12" t="s">
        <v>33</v>
      </c>
      <c r="I56" s="18">
        <v>1276</v>
      </c>
      <c r="J56" s="18">
        <v>1197</v>
      </c>
      <c r="K56" s="19" t="s">
        <v>87</v>
      </c>
    </row>
    <row r="57" spans="1:11" x14ac:dyDescent="0.25">
      <c r="A57" s="12" t="s">
        <v>72</v>
      </c>
      <c r="B57" s="12" t="s">
        <v>73</v>
      </c>
      <c r="C57" s="19" t="s">
        <v>87</v>
      </c>
      <c r="D57" s="19" t="s">
        <v>87</v>
      </c>
      <c r="E57" s="19" t="s">
        <v>87</v>
      </c>
      <c r="F57" s="9"/>
      <c r="G57" s="12" t="s">
        <v>72</v>
      </c>
      <c r="H57" s="12" t="s">
        <v>73</v>
      </c>
      <c r="I57" s="19" t="s">
        <v>87</v>
      </c>
      <c r="J57" s="19" t="s">
        <v>87</v>
      </c>
      <c r="K57" s="18">
        <v>1145</v>
      </c>
    </row>
    <row r="63" spans="1:11" x14ac:dyDescent="0.25">
      <c r="A63" s="9" t="s">
        <v>137</v>
      </c>
      <c r="B63" s="9"/>
      <c r="C63" s="9"/>
      <c r="D63" s="9"/>
      <c r="E63" s="9"/>
      <c r="F63" s="9"/>
      <c r="G63" s="9"/>
      <c r="H63" s="9"/>
      <c r="I63" s="9"/>
      <c r="J63" s="9"/>
      <c r="K63" s="9"/>
    </row>
    <row r="64" spans="1:11" x14ac:dyDescent="0.25">
      <c r="A64" s="27" t="s">
        <v>142</v>
      </c>
      <c r="B64" s="27" t="s">
        <v>4069</v>
      </c>
      <c r="C64" s="9"/>
      <c r="D64" s="9"/>
      <c r="E64" s="9"/>
      <c r="F64" s="9"/>
      <c r="G64" s="26" t="s">
        <v>138</v>
      </c>
      <c r="H64" s="9"/>
      <c r="I64" s="9"/>
      <c r="J64" s="9"/>
      <c r="K64" s="9"/>
    </row>
    <row r="65" spans="1:11" x14ac:dyDescent="0.25">
      <c r="A65" s="9"/>
      <c r="B65" s="9"/>
      <c r="C65" s="17" t="s">
        <v>85</v>
      </c>
      <c r="D65" s="17"/>
      <c r="E65" s="17"/>
      <c r="F65" s="9"/>
      <c r="G65" s="9"/>
      <c r="H65" s="9"/>
      <c r="I65" s="17" t="s">
        <v>86</v>
      </c>
      <c r="J65" s="17"/>
      <c r="K65" s="17"/>
    </row>
    <row r="66" spans="1:11" x14ac:dyDescent="0.25">
      <c r="A66" s="13" t="s">
        <v>78</v>
      </c>
      <c r="B66" s="9"/>
      <c r="C66" s="12" t="s">
        <v>82</v>
      </c>
      <c r="D66" s="12" t="s">
        <v>83</v>
      </c>
      <c r="E66" s="12" t="s">
        <v>84</v>
      </c>
      <c r="F66" s="9"/>
      <c r="G66" s="13" t="s">
        <v>78</v>
      </c>
      <c r="H66" s="9"/>
      <c r="I66" s="12" t="s">
        <v>82</v>
      </c>
      <c r="J66" s="12" t="s">
        <v>83</v>
      </c>
      <c r="K66" s="12" t="s">
        <v>84</v>
      </c>
    </row>
    <row r="67" spans="1:11" x14ac:dyDescent="0.25">
      <c r="A67" s="12" t="s">
        <v>6</v>
      </c>
      <c r="B67" s="12" t="s">
        <v>7</v>
      </c>
      <c r="C67" s="8">
        <v>14.1</v>
      </c>
      <c r="D67" s="8">
        <v>8.3000000000000007</v>
      </c>
      <c r="E67" s="8">
        <v>14.5</v>
      </c>
      <c r="F67" s="9"/>
      <c r="G67" s="12" t="s">
        <v>6</v>
      </c>
      <c r="H67" s="12" t="s">
        <v>7</v>
      </c>
      <c r="I67" s="18">
        <v>133</v>
      </c>
      <c r="J67" s="18">
        <v>99</v>
      </c>
      <c r="K67" s="18">
        <v>86</v>
      </c>
    </row>
    <row r="68" spans="1:11" x14ac:dyDescent="0.25">
      <c r="A68" s="12" t="s">
        <v>8</v>
      </c>
      <c r="B68" s="12" t="s">
        <v>136</v>
      </c>
      <c r="C68" s="19" t="s">
        <v>87</v>
      </c>
      <c r="D68" s="19" t="s">
        <v>87</v>
      </c>
      <c r="E68" s="19" t="s">
        <v>87</v>
      </c>
      <c r="F68" s="9"/>
      <c r="G68" s="12" t="s">
        <v>8</v>
      </c>
      <c r="H68" s="12" t="s">
        <v>136</v>
      </c>
      <c r="I68" s="19" t="s">
        <v>87</v>
      </c>
      <c r="J68" s="19" t="s">
        <v>87</v>
      </c>
      <c r="K68" s="19" t="s">
        <v>87</v>
      </c>
    </row>
    <row r="69" spans="1:11" x14ac:dyDescent="0.25">
      <c r="A69" s="12" t="s">
        <v>56</v>
      </c>
      <c r="B69" s="12" t="s">
        <v>57</v>
      </c>
      <c r="C69" s="19" t="s">
        <v>87</v>
      </c>
      <c r="D69" s="8">
        <v>0</v>
      </c>
      <c r="E69" s="8">
        <v>0</v>
      </c>
      <c r="F69" s="9"/>
      <c r="G69" s="12" t="s">
        <v>56</v>
      </c>
      <c r="H69" s="12" t="s">
        <v>57</v>
      </c>
      <c r="I69" s="18">
        <v>0</v>
      </c>
      <c r="J69" s="18">
        <v>0</v>
      </c>
      <c r="K69" s="18">
        <v>1</v>
      </c>
    </row>
    <row r="70" spans="1:11" x14ac:dyDescent="0.25">
      <c r="A70" s="12" t="s">
        <v>58</v>
      </c>
      <c r="B70" s="12" t="s">
        <v>59</v>
      </c>
      <c r="C70" s="8">
        <v>1.2</v>
      </c>
      <c r="D70" s="8">
        <v>0.7</v>
      </c>
      <c r="E70" s="8">
        <v>1.2</v>
      </c>
      <c r="F70" s="9"/>
      <c r="G70" s="12" t="s">
        <v>58</v>
      </c>
      <c r="H70" s="12" t="s">
        <v>59</v>
      </c>
      <c r="I70" s="18">
        <v>57</v>
      </c>
      <c r="J70" s="18">
        <v>55</v>
      </c>
      <c r="K70" s="18">
        <v>38</v>
      </c>
    </row>
    <row r="71" spans="1:11" x14ac:dyDescent="0.25">
      <c r="A71" s="9"/>
      <c r="B71" s="9"/>
      <c r="C71" s="9"/>
      <c r="D71" s="9"/>
      <c r="E71" s="9"/>
      <c r="F71" s="9"/>
      <c r="G71" s="9"/>
      <c r="H71" s="9"/>
      <c r="I71" s="9"/>
      <c r="J71" s="9"/>
      <c r="K71" s="9"/>
    </row>
    <row r="72" spans="1:11" x14ac:dyDescent="0.25">
      <c r="A72" s="9"/>
      <c r="B72" s="9"/>
      <c r="C72" s="9"/>
      <c r="D72" s="9"/>
      <c r="E72" s="9"/>
      <c r="F72" s="9"/>
      <c r="G72" s="9"/>
      <c r="H72" s="9"/>
      <c r="I72" s="9"/>
      <c r="J72" s="9"/>
      <c r="K72" s="9"/>
    </row>
    <row r="73" spans="1:11" x14ac:dyDescent="0.25">
      <c r="A73" s="14" t="s">
        <v>79</v>
      </c>
      <c r="B73" s="9"/>
      <c r="C73" s="9"/>
      <c r="D73" s="9"/>
      <c r="E73" s="9"/>
      <c r="F73" s="9"/>
      <c r="G73" s="14" t="s">
        <v>79</v>
      </c>
      <c r="H73" s="9"/>
      <c r="I73" s="9"/>
      <c r="J73" s="9"/>
      <c r="K73" s="9"/>
    </row>
    <row r="74" spans="1:11" x14ac:dyDescent="0.25">
      <c r="A74" s="12" t="s">
        <v>10</v>
      </c>
      <c r="B74" s="12" t="s">
        <v>11</v>
      </c>
      <c r="C74" s="8">
        <v>0</v>
      </c>
      <c r="D74" s="19" t="s">
        <v>87</v>
      </c>
      <c r="E74" s="19" t="s">
        <v>87</v>
      </c>
      <c r="F74" s="9"/>
      <c r="G74" s="12" t="s">
        <v>10</v>
      </c>
      <c r="H74" s="12" t="s">
        <v>11</v>
      </c>
      <c r="I74" s="18">
        <v>0</v>
      </c>
      <c r="J74" s="19" t="s">
        <v>87</v>
      </c>
      <c r="K74" s="19" t="s">
        <v>87</v>
      </c>
    </row>
    <row r="75" spans="1:11" x14ac:dyDescent="0.25">
      <c r="A75" s="12" t="s">
        <v>12</v>
      </c>
      <c r="B75" s="12" t="s">
        <v>13</v>
      </c>
      <c r="C75" s="19" t="s">
        <v>87</v>
      </c>
      <c r="D75" s="8">
        <v>-0.9</v>
      </c>
      <c r="E75" s="8">
        <v>1.8</v>
      </c>
      <c r="F75" s="9"/>
      <c r="G75" s="12" t="s">
        <v>12</v>
      </c>
      <c r="H75" s="12" t="s">
        <v>13</v>
      </c>
      <c r="I75" s="19" t="s">
        <v>87</v>
      </c>
      <c r="J75" s="19" t="s">
        <v>87</v>
      </c>
      <c r="K75" s="18">
        <v>81</v>
      </c>
    </row>
    <row r="76" spans="1:11" x14ac:dyDescent="0.25">
      <c r="A76" s="12" t="s">
        <v>14</v>
      </c>
      <c r="B76" s="12" t="s">
        <v>15</v>
      </c>
      <c r="C76" s="19" t="s">
        <v>87</v>
      </c>
      <c r="D76" s="19" t="s">
        <v>87</v>
      </c>
      <c r="E76" s="19" t="s">
        <v>87</v>
      </c>
      <c r="F76" s="9"/>
      <c r="G76" s="12" t="s">
        <v>14</v>
      </c>
      <c r="H76" s="12" t="s">
        <v>15</v>
      </c>
      <c r="I76" s="19" t="s">
        <v>87</v>
      </c>
      <c r="J76" s="19" t="s">
        <v>87</v>
      </c>
      <c r="K76" s="19" t="s">
        <v>87</v>
      </c>
    </row>
    <row r="77" spans="1:11" x14ac:dyDescent="0.25">
      <c r="A77" s="12" t="s">
        <v>62</v>
      </c>
      <c r="B77" s="12" t="s">
        <v>63</v>
      </c>
      <c r="C77" s="8">
        <v>0.6</v>
      </c>
      <c r="D77" s="8">
        <v>1.5</v>
      </c>
      <c r="E77" s="19" t="s">
        <v>87</v>
      </c>
      <c r="F77" s="9"/>
      <c r="G77" s="12" t="s">
        <v>62</v>
      </c>
      <c r="H77" s="12" t="s">
        <v>63</v>
      </c>
      <c r="I77" s="18">
        <v>72</v>
      </c>
      <c r="J77" s="18">
        <v>106</v>
      </c>
      <c r="K77" s="19" t="s">
        <v>87</v>
      </c>
    </row>
    <row r="78" spans="1:11" x14ac:dyDescent="0.25">
      <c r="A78" s="12" t="s">
        <v>76</v>
      </c>
      <c r="B78" s="12" t="s">
        <v>77</v>
      </c>
      <c r="C78" s="8">
        <v>1.5</v>
      </c>
      <c r="D78" s="8">
        <v>2</v>
      </c>
      <c r="E78" s="8">
        <v>0.9</v>
      </c>
      <c r="F78" s="9"/>
      <c r="G78" s="12" t="s">
        <v>76</v>
      </c>
      <c r="H78" s="12" t="s">
        <v>77</v>
      </c>
      <c r="I78" s="18">
        <v>0</v>
      </c>
      <c r="J78" s="18">
        <v>130</v>
      </c>
      <c r="K78" s="18">
        <v>154</v>
      </c>
    </row>
    <row r="79" spans="1:11" x14ac:dyDescent="0.25">
      <c r="A79" s="9"/>
      <c r="B79" s="9"/>
      <c r="C79" s="9"/>
      <c r="D79" s="9"/>
      <c r="E79" s="9"/>
      <c r="F79" s="9"/>
      <c r="G79" s="9"/>
      <c r="H79" s="9"/>
      <c r="I79" s="9"/>
      <c r="J79" s="9"/>
      <c r="K79" s="9"/>
    </row>
    <row r="80" spans="1:11" x14ac:dyDescent="0.25">
      <c r="A80" s="9"/>
      <c r="B80" s="9"/>
      <c r="C80" s="9"/>
      <c r="D80" s="9"/>
      <c r="E80" s="9"/>
      <c r="F80" s="9"/>
      <c r="G80" s="9"/>
      <c r="H80" s="9"/>
      <c r="I80" s="9"/>
      <c r="J80" s="9"/>
      <c r="K80" s="9"/>
    </row>
    <row r="81" spans="1:11" x14ac:dyDescent="0.25">
      <c r="A81" s="15" t="s">
        <v>80</v>
      </c>
      <c r="B81" s="9"/>
      <c r="C81" s="9"/>
      <c r="D81" s="9"/>
      <c r="E81" s="9"/>
      <c r="F81" s="9"/>
      <c r="G81" s="15" t="s">
        <v>80</v>
      </c>
      <c r="H81" s="9"/>
      <c r="I81" s="9"/>
      <c r="J81" s="9"/>
      <c r="K81" s="9"/>
    </row>
    <row r="82" spans="1:11" x14ac:dyDescent="0.25">
      <c r="A82" s="12" t="s">
        <v>16</v>
      </c>
      <c r="B82" s="12" t="s">
        <v>17</v>
      </c>
      <c r="C82" s="8">
        <v>0</v>
      </c>
      <c r="D82" s="19" t="s">
        <v>87</v>
      </c>
      <c r="E82" s="8">
        <v>-0.2</v>
      </c>
      <c r="F82" s="9"/>
      <c r="G82" s="12" t="s">
        <v>16</v>
      </c>
      <c r="H82" s="12" t="s">
        <v>17</v>
      </c>
      <c r="I82" s="18">
        <v>0</v>
      </c>
      <c r="J82" s="19" t="s">
        <v>87</v>
      </c>
      <c r="K82" s="18">
        <v>18</v>
      </c>
    </row>
    <row r="83" spans="1:11" x14ac:dyDescent="0.25">
      <c r="A83" s="12" t="s">
        <v>18</v>
      </c>
      <c r="B83" s="12" t="s">
        <v>19</v>
      </c>
      <c r="C83" s="8">
        <v>1</v>
      </c>
      <c r="D83" s="8">
        <v>1.9</v>
      </c>
      <c r="E83" s="19" t="s">
        <v>87</v>
      </c>
      <c r="F83" s="9"/>
      <c r="G83" s="12" t="s">
        <v>18</v>
      </c>
      <c r="H83" s="12" t="s">
        <v>19</v>
      </c>
      <c r="I83" s="19" t="s">
        <v>87</v>
      </c>
      <c r="J83" s="18">
        <v>150</v>
      </c>
      <c r="K83" s="19" t="s">
        <v>87</v>
      </c>
    </row>
    <row r="84" spans="1:11" x14ac:dyDescent="0.25">
      <c r="A84" s="12" t="s">
        <v>22</v>
      </c>
      <c r="B84" s="12" t="s">
        <v>23</v>
      </c>
      <c r="C84" s="8">
        <v>0</v>
      </c>
      <c r="D84" s="8">
        <v>0</v>
      </c>
      <c r="E84" s="8">
        <v>0</v>
      </c>
      <c r="F84" s="9"/>
      <c r="G84" s="12" t="s">
        <v>22</v>
      </c>
      <c r="H84" s="12" t="s">
        <v>23</v>
      </c>
      <c r="I84" s="18">
        <v>0</v>
      </c>
      <c r="J84" s="18">
        <v>0</v>
      </c>
      <c r="K84" s="18">
        <v>0</v>
      </c>
    </row>
    <row r="85" spans="1:11" x14ac:dyDescent="0.25">
      <c r="A85" s="12" t="s">
        <v>24</v>
      </c>
      <c r="B85" s="12" t="s">
        <v>25</v>
      </c>
      <c r="C85" s="19" t="s">
        <v>87</v>
      </c>
      <c r="D85" s="19" t="s">
        <v>87</v>
      </c>
      <c r="E85" s="19" t="s">
        <v>87</v>
      </c>
      <c r="F85" s="9"/>
      <c r="G85" s="12" t="s">
        <v>24</v>
      </c>
      <c r="H85" s="12" t="s">
        <v>25</v>
      </c>
      <c r="I85" s="19" t="s">
        <v>87</v>
      </c>
      <c r="J85" s="19" t="s">
        <v>87</v>
      </c>
      <c r="K85" s="19" t="s">
        <v>87</v>
      </c>
    </row>
    <row r="86" spans="1:11" x14ac:dyDescent="0.25">
      <c r="A86" s="12" t="s">
        <v>26</v>
      </c>
      <c r="B86" s="12" t="s">
        <v>27</v>
      </c>
      <c r="C86" s="8">
        <v>0.3</v>
      </c>
      <c r="D86" s="8">
        <v>0.9</v>
      </c>
      <c r="E86" s="19" t="s">
        <v>87</v>
      </c>
      <c r="F86" s="9"/>
      <c r="G86" s="12" t="s">
        <v>26</v>
      </c>
      <c r="H86" s="12" t="s">
        <v>27</v>
      </c>
      <c r="I86" s="18">
        <v>10</v>
      </c>
      <c r="J86" s="18">
        <v>10</v>
      </c>
      <c r="K86" s="19" t="s">
        <v>87</v>
      </c>
    </row>
    <row r="87" spans="1:11" x14ac:dyDescent="0.25">
      <c r="A87" s="12" t="s">
        <v>28</v>
      </c>
      <c r="B87" s="12" t="s">
        <v>29</v>
      </c>
      <c r="C87" s="19" t="s">
        <v>87</v>
      </c>
      <c r="D87" s="19" t="s">
        <v>87</v>
      </c>
      <c r="E87" s="19" t="s">
        <v>87</v>
      </c>
      <c r="F87" s="9"/>
      <c r="G87" s="12" t="s">
        <v>28</v>
      </c>
      <c r="H87" s="12" t="s">
        <v>29</v>
      </c>
      <c r="I87" s="19" t="s">
        <v>87</v>
      </c>
      <c r="J87" s="19" t="s">
        <v>87</v>
      </c>
      <c r="K87" s="19" t="s">
        <v>87</v>
      </c>
    </row>
    <row r="88" spans="1:11" x14ac:dyDescent="0.25">
      <c r="A88" s="12" t="s">
        <v>30</v>
      </c>
      <c r="B88" s="12" t="s">
        <v>31</v>
      </c>
      <c r="C88" s="19" t="s">
        <v>87</v>
      </c>
      <c r="D88" s="19" t="s">
        <v>87</v>
      </c>
      <c r="E88" s="19" t="s">
        <v>87</v>
      </c>
      <c r="F88" s="9"/>
      <c r="G88" s="12" t="s">
        <v>30</v>
      </c>
      <c r="H88" s="12" t="s">
        <v>31</v>
      </c>
      <c r="I88" s="19" t="s">
        <v>87</v>
      </c>
      <c r="J88" s="19" t="s">
        <v>87</v>
      </c>
      <c r="K88" s="19" t="s">
        <v>87</v>
      </c>
    </row>
    <row r="89" spans="1:11" x14ac:dyDescent="0.25">
      <c r="A89" s="12" t="s">
        <v>34</v>
      </c>
      <c r="B89" s="12" t="s">
        <v>35</v>
      </c>
      <c r="C89" s="8">
        <v>5.3</v>
      </c>
      <c r="D89" s="8">
        <v>11.4</v>
      </c>
      <c r="E89" s="8">
        <v>11.2</v>
      </c>
      <c r="F89" s="9"/>
      <c r="G89" s="12" t="s">
        <v>34</v>
      </c>
      <c r="H89" s="12" t="s">
        <v>35</v>
      </c>
      <c r="I89" s="18">
        <v>167</v>
      </c>
      <c r="J89" s="18">
        <v>169</v>
      </c>
      <c r="K89" s="18">
        <v>218</v>
      </c>
    </row>
    <row r="90" spans="1:11" x14ac:dyDescent="0.25">
      <c r="A90" s="12" t="s">
        <v>36</v>
      </c>
      <c r="B90" s="12" t="s">
        <v>37</v>
      </c>
      <c r="C90" s="8">
        <v>0</v>
      </c>
      <c r="D90" s="19" t="s">
        <v>87</v>
      </c>
      <c r="E90" s="8">
        <v>0.1</v>
      </c>
      <c r="F90" s="9"/>
      <c r="G90" s="12" t="s">
        <v>36</v>
      </c>
      <c r="H90" s="12" t="s">
        <v>37</v>
      </c>
      <c r="I90" s="18">
        <v>0</v>
      </c>
      <c r="J90" s="19" t="s">
        <v>87</v>
      </c>
      <c r="K90" s="18">
        <v>10</v>
      </c>
    </row>
    <row r="91" spans="1:11" x14ac:dyDescent="0.25">
      <c r="A91" s="12" t="s">
        <v>38</v>
      </c>
      <c r="B91" s="12" t="s">
        <v>39</v>
      </c>
      <c r="C91" s="8">
        <v>1.9</v>
      </c>
      <c r="D91" s="8">
        <v>7.3</v>
      </c>
      <c r="E91" s="8">
        <v>1.3</v>
      </c>
      <c r="F91" s="9"/>
      <c r="G91" s="12" t="s">
        <v>38</v>
      </c>
      <c r="H91" s="12" t="s">
        <v>39</v>
      </c>
      <c r="I91" s="18">
        <v>82</v>
      </c>
      <c r="J91" s="18">
        <v>102</v>
      </c>
      <c r="K91" s="18">
        <v>147</v>
      </c>
    </row>
    <row r="92" spans="1:11" x14ac:dyDescent="0.25">
      <c r="A92" s="12" t="s">
        <v>42</v>
      </c>
      <c r="B92" s="12" t="s">
        <v>43</v>
      </c>
      <c r="C92" s="8">
        <v>0</v>
      </c>
      <c r="D92" s="8">
        <v>0</v>
      </c>
      <c r="E92" s="19" t="s">
        <v>87</v>
      </c>
      <c r="F92" s="9"/>
      <c r="G92" s="12" t="s">
        <v>42</v>
      </c>
      <c r="H92" s="12" t="s">
        <v>43</v>
      </c>
      <c r="I92" s="18">
        <v>0</v>
      </c>
      <c r="J92" s="18">
        <v>0</v>
      </c>
      <c r="K92" s="19" t="s">
        <v>87</v>
      </c>
    </row>
    <row r="93" spans="1:11" x14ac:dyDescent="0.25">
      <c r="A93" s="12" t="s">
        <v>46</v>
      </c>
      <c r="B93" s="12" t="s">
        <v>47</v>
      </c>
      <c r="C93" s="8">
        <v>0</v>
      </c>
      <c r="D93" s="8">
        <v>0</v>
      </c>
      <c r="E93" s="8">
        <v>0</v>
      </c>
      <c r="F93" s="9"/>
      <c r="G93" s="12" t="s">
        <v>46</v>
      </c>
      <c r="H93" s="12" t="s">
        <v>47</v>
      </c>
      <c r="I93" s="18">
        <v>0</v>
      </c>
      <c r="J93" s="18">
        <v>0</v>
      </c>
      <c r="K93" s="18">
        <v>0</v>
      </c>
    </row>
    <row r="94" spans="1:11" x14ac:dyDescent="0.25">
      <c r="A94" s="12" t="s">
        <v>48</v>
      </c>
      <c r="B94" s="12" t="s">
        <v>49</v>
      </c>
      <c r="C94" s="8">
        <v>0</v>
      </c>
      <c r="D94" s="8">
        <v>0</v>
      </c>
      <c r="E94" s="8">
        <v>0</v>
      </c>
      <c r="F94" s="9"/>
      <c r="G94" s="12" t="s">
        <v>48</v>
      </c>
      <c r="H94" s="12" t="s">
        <v>49</v>
      </c>
      <c r="I94" s="18">
        <v>0</v>
      </c>
      <c r="J94" s="18">
        <v>0</v>
      </c>
      <c r="K94" s="18">
        <v>0</v>
      </c>
    </row>
    <row r="95" spans="1:11" x14ac:dyDescent="0.25">
      <c r="A95" s="12" t="s">
        <v>50</v>
      </c>
      <c r="B95" s="12" t="s">
        <v>51</v>
      </c>
      <c r="C95" s="19" t="s">
        <v>87</v>
      </c>
      <c r="D95" s="19" t="s">
        <v>87</v>
      </c>
      <c r="E95" s="19" t="s">
        <v>87</v>
      </c>
      <c r="F95" s="9"/>
      <c r="G95" s="12" t="s">
        <v>50</v>
      </c>
      <c r="H95" s="12" t="s">
        <v>51</v>
      </c>
      <c r="I95" s="18">
        <v>43</v>
      </c>
      <c r="J95" s="18">
        <v>39</v>
      </c>
      <c r="K95" s="18">
        <v>50</v>
      </c>
    </row>
    <row r="96" spans="1:11" x14ac:dyDescent="0.25">
      <c r="A96" s="12" t="s">
        <v>54</v>
      </c>
      <c r="B96" s="12" t="s">
        <v>55</v>
      </c>
      <c r="C96" s="19" t="s">
        <v>87</v>
      </c>
      <c r="D96" s="19" t="s">
        <v>87</v>
      </c>
      <c r="E96" s="19" t="s">
        <v>87</v>
      </c>
      <c r="F96" s="9"/>
      <c r="G96" s="12" t="s">
        <v>54</v>
      </c>
      <c r="H96" s="12" t="s">
        <v>55</v>
      </c>
      <c r="I96" s="19" t="s">
        <v>87</v>
      </c>
      <c r="J96" s="19" t="s">
        <v>87</v>
      </c>
      <c r="K96" s="19" t="s">
        <v>87</v>
      </c>
    </row>
    <row r="97" spans="1:11" x14ac:dyDescent="0.25">
      <c r="A97" s="12" t="s">
        <v>60</v>
      </c>
      <c r="B97" s="12" t="s">
        <v>61</v>
      </c>
      <c r="C97" s="8">
        <v>32.1</v>
      </c>
      <c r="D97" s="8">
        <v>35.200000000000003</v>
      </c>
      <c r="E97" s="8">
        <v>52</v>
      </c>
      <c r="F97" s="9"/>
      <c r="G97" s="12" t="s">
        <v>60</v>
      </c>
      <c r="H97" s="12" t="s">
        <v>61</v>
      </c>
      <c r="I97" s="18">
        <v>1882</v>
      </c>
      <c r="J97" s="18">
        <v>2547</v>
      </c>
      <c r="K97" s="18">
        <v>3801</v>
      </c>
    </row>
    <row r="98" spans="1:11" x14ac:dyDescent="0.25">
      <c r="A98" s="12" t="s">
        <v>64</v>
      </c>
      <c r="B98" s="12" t="s">
        <v>65</v>
      </c>
      <c r="C98" s="8">
        <v>1.7</v>
      </c>
      <c r="D98" s="19" t="s">
        <v>87</v>
      </c>
      <c r="E98" s="8">
        <v>4.8</v>
      </c>
      <c r="F98" s="9"/>
      <c r="G98" s="12" t="s">
        <v>64</v>
      </c>
      <c r="H98" s="12" t="s">
        <v>65</v>
      </c>
      <c r="I98" s="18">
        <v>146</v>
      </c>
      <c r="J98" s="18">
        <v>195</v>
      </c>
      <c r="K98" s="18">
        <v>214</v>
      </c>
    </row>
    <row r="99" spans="1:11" x14ac:dyDescent="0.25">
      <c r="A99" s="12" t="s">
        <v>66</v>
      </c>
      <c r="B99" s="12" t="s">
        <v>67</v>
      </c>
      <c r="C99" s="19" t="s">
        <v>87</v>
      </c>
      <c r="D99" s="19" t="s">
        <v>87</v>
      </c>
      <c r="E99" s="8">
        <v>-10.3</v>
      </c>
      <c r="F99" s="9"/>
      <c r="G99" s="12" t="s">
        <v>66</v>
      </c>
      <c r="H99" s="12" t="s">
        <v>67</v>
      </c>
      <c r="I99" s="19" t="s">
        <v>87</v>
      </c>
      <c r="J99" s="19" t="s">
        <v>87</v>
      </c>
      <c r="K99" s="18">
        <v>144</v>
      </c>
    </row>
    <row r="100" spans="1:11" x14ac:dyDescent="0.25">
      <c r="A100" s="12" t="s">
        <v>68</v>
      </c>
      <c r="B100" s="12" t="s">
        <v>69</v>
      </c>
      <c r="C100" s="19" t="s">
        <v>87</v>
      </c>
      <c r="D100" s="19" t="s">
        <v>87</v>
      </c>
      <c r="E100" s="19" t="s">
        <v>87</v>
      </c>
      <c r="F100" s="9"/>
      <c r="G100" s="12" t="s">
        <v>68</v>
      </c>
      <c r="H100" s="12" t="s">
        <v>69</v>
      </c>
      <c r="I100" s="19" t="s">
        <v>87</v>
      </c>
      <c r="J100" s="19" t="s">
        <v>87</v>
      </c>
      <c r="K100" s="19" t="s">
        <v>87</v>
      </c>
    </row>
    <row r="101" spans="1:11" x14ac:dyDescent="0.25">
      <c r="A101" s="12" t="s">
        <v>70</v>
      </c>
      <c r="B101" s="12" t="s">
        <v>71</v>
      </c>
      <c r="C101" s="19" t="s">
        <v>87</v>
      </c>
      <c r="D101" s="19" t="s">
        <v>87</v>
      </c>
      <c r="E101" s="19" t="s">
        <v>87</v>
      </c>
      <c r="F101" s="9"/>
      <c r="G101" s="12" t="s">
        <v>70</v>
      </c>
      <c r="H101" s="12" t="s">
        <v>71</v>
      </c>
      <c r="I101" s="19" t="s">
        <v>87</v>
      </c>
      <c r="J101" s="19" t="s">
        <v>87</v>
      </c>
      <c r="K101" s="19" t="s">
        <v>87</v>
      </c>
    </row>
    <row r="102" spans="1:11" x14ac:dyDescent="0.25">
      <c r="A102" s="9"/>
      <c r="B102" s="9"/>
      <c r="C102" s="9"/>
      <c r="D102" s="9"/>
      <c r="E102" s="9"/>
      <c r="F102" s="9"/>
      <c r="G102" s="9"/>
      <c r="H102" s="9"/>
      <c r="I102" s="9"/>
      <c r="J102" s="9"/>
      <c r="K102" s="9"/>
    </row>
    <row r="103" spans="1:11" x14ac:dyDescent="0.25">
      <c r="A103" s="9"/>
      <c r="B103" s="9"/>
      <c r="C103" s="9"/>
      <c r="D103" s="9"/>
      <c r="E103" s="9"/>
      <c r="F103" s="9"/>
      <c r="G103" s="9"/>
      <c r="H103" s="9"/>
      <c r="I103" s="9"/>
      <c r="J103" s="9"/>
      <c r="K103" s="9"/>
    </row>
    <row r="104" spans="1:11" x14ac:dyDescent="0.25">
      <c r="A104" s="16" t="s">
        <v>81</v>
      </c>
      <c r="B104" s="9"/>
      <c r="C104" s="9"/>
      <c r="D104" s="9"/>
      <c r="E104" s="9"/>
      <c r="F104" s="9"/>
      <c r="G104" s="16" t="s">
        <v>81</v>
      </c>
      <c r="H104" s="9"/>
      <c r="I104" s="9"/>
      <c r="J104" s="9"/>
      <c r="K104" s="9"/>
    </row>
    <row r="105" spans="1:11" x14ac:dyDescent="0.25">
      <c r="A105" s="12" t="s">
        <v>20</v>
      </c>
      <c r="B105" s="12" t="s">
        <v>21</v>
      </c>
      <c r="C105" s="19" t="s">
        <v>87</v>
      </c>
      <c r="D105" s="19" t="s">
        <v>87</v>
      </c>
      <c r="E105" s="19" t="s">
        <v>87</v>
      </c>
      <c r="F105" s="9"/>
      <c r="G105" s="12" t="s">
        <v>20</v>
      </c>
      <c r="H105" s="12" t="s">
        <v>21</v>
      </c>
      <c r="I105" s="19" t="s">
        <v>87</v>
      </c>
      <c r="J105" s="19" t="s">
        <v>87</v>
      </c>
      <c r="K105" s="19" t="s">
        <v>87</v>
      </c>
    </row>
    <row r="106" spans="1:11" x14ac:dyDescent="0.25">
      <c r="A106" s="12" t="s">
        <v>40</v>
      </c>
      <c r="B106" s="12" t="s">
        <v>41</v>
      </c>
      <c r="C106" s="19" t="s">
        <v>87</v>
      </c>
      <c r="D106" s="19" t="s">
        <v>87</v>
      </c>
      <c r="E106" s="19" t="s">
        <v>87</v>
      </c>
      <c r="F106" s="9"/>
      <c r="G106" s="12" t="s">
        <v>40</v>
      </c>
      <c r="H106" s="12" t="s">
        <v>41</v>
      </c>
      <c r="I106" s="19" t="s">
        <v>87</v>
      </c>
      <c r="J106" s="19" t="s">
        <v>87</v>
      </c>
      <c r="K106" s="19" t="s">
        <v>87</v>
      </c>
    </row>
    <row r="107" spans="1:11" x14ac:dyDescent="0.25">
      <c r="A107" s="12" t="s">
        <v>44</v>
      </c>
      <c r="B107" s="12" t="s">
        <v>45</v>
      </c>
      <c r="C107" s="19" t="s">
        <v>87</v>
      </c>
      <c r="D107" s="19" t="s">
        <v>87</v>
      </c>
      <c r="E107" s="19" t="s">
        <v>87</v>
      </c>
      <c r="F107" s="9"/>
      <c r="G107" s="12" t="s">
        <v>44</v>
      </c>
      <c r="H107" s="12" t="s">
        <v>45</v>
      </c>
      <c r="I107" s="19" t="s">
        <v>87</v>
      </c>
      <c r="J107" s="19" t="s">
        <v>87</v>
      </c>
      <c r="K107" s="19" t="s">
        <v>87</v>
      </c>
    </row>
    <row r="108" spans="1:11" x14ac:dyDescent="0.25">
      <c r="A108" s="12" t="s">
        <v>52</v>
      </c>
      <c r="B108" s="12" t="s">
        <v>53</v>
      </c>
      <c r="C108" s="19" t="s">
        <v>87</v>
      </c>
      <c r="D108" s="19" t="s">
        <v>87</v>
      </c>
      <c r="E108" s="19" t="s">
        <v>87</v>
      </c>
      <c r="F108" s="9"/>
      <c r="G108" s="12" t="s">
        <v>52</v>
      </c>
      <c r="H108" s="12" t="s">
        <v>53</v>
      </c>
      <c r="I108" s="19" t="s">
        <v>87</v>
      </c>
      <c r="J108" s="19" t="s">
        <v>87</v>
      </c>
      <c r="K108" s="19" t="s">
        <v>87</v>
      </c>
    </row>
    <row r="109" spans="1:11" x14ac:dyDescent="0.25">
      <c r="A109" s="12" t="s">
        <v>74</v>
      </c>
      <c r="B109" s="12" t="s">
        <v>75</v>
      </c>
      <c r="C109" s="19" t="s">
        <v>87</v>
      </c>
      <c r="D109" s="8">
        <v>0</v>
      </c>
      <c r="E109" s="19" t="s">
        <v>87</v>
      </c>
      <c r="F109" s="9"/>
      <c r="G109" s="12" t="s">
        <v>74</v>
      </c>
      <c r="H109" s="12" t="s">
        <v>75</v>
      </c>
      <c r="I109" s="19" t="s">
        <v>87</v>
      </c>
      <c r="J109" s="18">
        <v>0</v>
      </c>
      <c r="K109" s="19" t="s">
        <v>87</v>
      </c>
    </row>
    <row r="110" spans="1:11" x14ac:dyDescent="0.25">
      <c r="A110" s="9"/>
      <c r="B110" s="9"/>
      <c r="C110" s="9"/>
      <c r="D110" s="9"/>
      <c r="E110" s="9"/>
      <c r="F110" s="9"/>
      <c r="G110" s="9"/>
      <c r="H110" s="9"/>
      <c r="I110" s="9"/>
      <c r="J110" s="9"/>
      <c r="K110" s="9"/>
    </row>
    <row r="111" spans="1:11" x14ac:dyDescent="0.25">
      <c r="A111" s="9"/>
      <c r="B111" s="9"/>
      <c r="C111" s="9"/>
      <c r="D111" s="9"/>
      <c r="E111" s="9"/>
      <c r="F111" s="9"/>
      <c r="G111" s="9"/>
      <c r="H111" s="9"/>
      <c r="I111" s="9"/>
      <c r="J111" s="9"/>
      <c r="K111" s="9"/>
    </row>
    <row r="112" spans="1:11" x14ac:dyDescent="0.25">
      <c r="A112" s="21" t="s">
        <v>88</v>
      </c>
      <c r="B112" s="9"/>
      <c r="C112" s="9"/>
      <c r="D112" s="9"/>
      <c r="E112" s="9"/>
      <c r="F112" s="9"/>
      <c r="G112" s="9"/>
      <c r="H112" s="9"/>
      <c r="I112" s="9"/>
      <c r="J112" s="9"/>
      <c r="K112" s="9"/>
    </row>
    <row r="113" spans="1:11" x14ac:dyDescent="0.25">
      <c r="A113" s="12" t="s">
        <v>32</v>
      </c>
      <c r="B113" s="12" t="s">
        <v>33</v>
      </c>
      <c r="C113" s="20">
        <v>92.54</v>
      </c>
      <c r="D113" s="20">
        <v>121.19</v>
      </c>
      <c r="E113" s="20">
        <v>137.76</v>
      </c>
      <c r="F113" s="9"/>
      <c r="G113" s="12" t="s">
        <v>32</v>
      </c>
      <c r="H113" s="12" t="s">
        <v>33</v>
      </c>
      <c r="I113" s="18">
        <v>57</v>
      </c>
      <c r="J113" s="18">
        <v>59</v>
      </c>
      <c r="K113" s="19" t="s">
        <v>87</v>
      </c>
    </row>
    <row r="114" spans="1:11" x14ac:dyDescent="0.25">
      <c r="A114" s="12" t="s">
        <v>72</v>
      </c>
      <c r="B114" s="12" t="s">
        <v>73</v>
      </c>
      <c r="C114" s="19" t="s">
        <v>87</v>
      </c>
      <c r="D114" s="19" t="s">
        <v>87</v>
      </c>
      <c r="E114" s="19" t="s">
        <v>87</v>
      </c>
      <c r="F114" s="9"/>
      <c r="G114" s="12" t="s">
        <v>72</v>
      </c>
      <c r="H114" s="12" t="s">
        <v>73</v>
      </c>
      <c r="I114" s="19" t="s">
        <v>87</v>
      </c>
      <c r="J114" s="19" t="s">
        <v>87</v>
      </c>
      <c r="K114" s="18">
        <v>73</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39"/>
  <sheetViews>
    <sheetView topLeftCell="A4" workbookViewId="0">
      <selection activeCell="K28" sqref="K28"/>
    </sheetView>
  </sheetViews>
  <sheetFormatPr defaultColWidth="9.140625" defaultRowHeight="15" x14ac:dyDescent="0.25"/>
  <cols>
    <col min="1" max="1" width="12.140625" style="9" customWidth="1"/>
    <col min="2" max="16384" width="9.140625" style="9"/>
  </cols>
  <sheetData>
    <row r="1" spans="1:11" x14ac:dyDescent="0.25">
      <c r="A1" s="75" t="s">
        <v>275</v>
      </c>
    </row>
    <row r="2" spans="1:11" ht="15.75" thickBot="1" x14ac:dyDescent="0.3"/>
    <row r="3" spans="1:11" x14ac:dyDescent="0.25">
      <c r="B3" s="824" t="s">
        <v>274</v>
      </c>
      <c r="C3" s="825"/>
      <c r="D3" s="826"/>
      <c r="E3" s="824" t="s">
        <v>273</v>
      </c>
      <c r="F3" s="825"/>
      <c r="G3" s="826"/>
      <c r="H3" s="824" t="s">
        <v>262</v>
      </c>
      <c r="I3" s="825"/>
      <c r="J3" s="826"/>
      <c r="K3" s="9" t="s">
        <v>4915</v>
      </c>
    </row>
    <row r="4" spans="1:11" x14ac:dyDescent="0.25">
      <c r="B4" s="288">
        <v>2008</v>
      </c>
      <c r="C4" s="12">
        <v>2009</v>
      </c>
      <c r="D4" s="289">
        <v>2010</v>
      </c>
      <c r="E4" s="288">
        <v>2008</v>
      </c>
      <c r="F4" s="12">
        <v>2009</v>
      </c>
      <c r="G4" s="289">
        <v>2010</v>
      </c>
      <c r="H4" s="288">
        <v>2008</v>
      </c>
      <c r="I4" s="12">
        <v>2009</v>
      </c>
      <c r="J4" s="289">
        <v>2010</v>
      </c>
      <c r="K4" s="162" t="s">
        <v>4907</v>
      </c>
    </row>
    <row r="5" spans="1:11" x14ac:dyDescent="0.25">
      <c r="A5" s="203" t="s">
        <v>17</v>
      </c>
      <c r="B5" s="290">
        <f>'UEPG data 2008'!I3</f>
        <v>100</v>
      </c>
      <c r="C5" s="52">
        <f>'UEPG data 2009'!I3</f>
        <v>97</v>
      </c>
      <c r="D5" s="291">
        <f>'UEPG data 2010'!J3</f>
        <v>97</v>
      </c>
      <c r="E5" s="290">
        <f>'UEPG data 2008'!F3</f>
        <v>0</v>
      </c>
      <c r="F5" s="52">
        <f>'UEPG data 2009'!F3</f>
        <v>0</v>
      </c>
      <c r="G5" s="291">
        <f>'UEPG data 2010'!G3</f>
        <v>0</v>
      </c>
      <c r="H5" s="295">
        <f t="shared" ref="H5:J8" si="0">E5/B5</f>
        <v>0</v>
      </c>
      <c r="I5" s="181">
        <f t="shared" si="0"/>
        <v>0</v>
      </c>
      <c r="J5" s="296">
        <f t="shared" si="0"/>
        <v>0</v>
      </c>
      <c r="K5" s="70"/>
    </row>
    <row r="6" spans="1:11" x14ac:dyDescent="0.25">
      <c r="A6" s="203" t="s">
        <v>7</v>
      </c>
      <c r="B6" s="290">
        <f>'UEPG data 2008'!I4</f>
        <v>72</v>
      </c>
      <c r="C6" s="52">
        <f>'UEPG data 2009'!I4</f>
        <v>78</v>
      </c>
      <c r="D6" s="291">
        <f>'UEPG data 2010'!J4</f>
        <v>82</v>
      </c>
      <c r="E6" s="290">
        <f>'UEPG data 2008'!F4</f>
        <v>4</v>
      </c>
      <c r="F6" s="52">
        <f>'UEPG data 2009'!F4</f>
        <v>3</v>
      </c>
      <c r="G6" s="291">
        <f>'UEPG data 2010'!G4</f>
        <v>8</v>
      </c>
      <c r="H6" s="295">
        <f t="shared" si="0"/>
        <v>5.5555555555555552E-2</v>
      </c>
      <c r="I6" s="181">
        <f t="shared" si="0"/>
        <v>3.8461538461538464E-2</v>
      </c>
      <c r="J6" s="296">
        <f t="shared" si="0"/>
        <v>9.7560975609756101E-2</v>
      </c>
      <c r="K6" s="70">
        <f>(G6/E6)^(1/($G$4-$E$4))-1</f>
        <v>0.41421356237309515</v>
      </c>
    </row>
    <row r="7" spans="1:11" x14ac:dyDescent="0.25">
      <c r="A7" s="203" t="s">
        <v>19</v>
      </c>
      <c r="B7" s="290">
        <f>'UEPG data 2008'!I5</f>
        <v>40</v>
      </c>
      <c r="C7" s="52">
        <f>'UEPG data 2009'!I5</f>
        <v>25</v>
      </c>
      <c r="D7" s="291">
        <f>'UEPG data 2010'!J5</f>
        <v>24</v>
      </c>
      <c r="E7" s="290">
        <f>'UEPG data 2008'!F5</f>
        <v>0</v>
      </c>
      <c r="F7" s="52">
        <f>'UEPG data 2009'!F5</f>
        <v>0</v>
      </c>
      <c r="G7" s="291">
        <f>'UEPG data 2010'!G5</f>
        <v>0</v>
      </c>
      <c r="H7" s="295">
        <f t="shared" si="0"/>
        <v>0</v>
      </c>
      <c r="I7" s="181">
        <f t="shared" si="0"/>
        <v>0</v>
      </c>
      <c r="J7" s="296">
        <f t="shared" si="0"/>
        <v>0</v>
      </c>
      <c r="K7" s="70"/>
    </row>
    <row r="8" spans="1:11" x14ac:dyDescent="0.25">
      <c r="A8" s="203" t="s">
        <v>37</v>
      </c>
      <c r="B8" s="290">
        <f>'UEPG data 2008'!I6</f>
        <v>29</v>
      </c>
      <c r="C8" s="52">
        <f>'UEPG data 2009'!I6</f>
        <v>29</v>
      </c>
      <c r="D8" s="291">
        <f>'UEPG data 2010'!J6</f>
        <v>18</v>
      </c>
      <c r="E8" s="290">
        <f>'UEPG data 2008'!F6</f>
        <v>0</v>
      </c>
      <c r="F8" s="52">
        <f>'UEPG data 2009'!F6</f>
        <v>0</v>
      </c>
      <c r="G8" s="291">
        <f>'UEPG data 2010'!G6</f>
        <v>0</v>
      </c>
      <c r="H8" s="295">
        <f t="shared" si="0"/>
        <v>0</v>
      </c>
      <c r="I8" s="181">
        <f t="shared" si="0"/>
        <v>0</v>
      </c>
      <c r="J8" s="296">
        <f t="shared" si="0"/>
        <v>0</v>
      </c>
      <c r="K8" s="70"/>
    </row>
    <row r="9" spans="1:11" x14ac:dyDescent="0.25">
      <c r="A9" s="203" t="s">
        <v>23</v>
      </c>
      <c r="B9" s="290" t="s">
        <v>87</v>
      </c>
      <c r="C9" s="52">
        <f>'UEPG data 2009'!I7</f>
        <v>12</v>
      </c>
      <c r="D9" s="291">
        <f>'UEPG data 2010'!J7</f>
        <v>13</v>
      </c>
      <c r="E9" s="290" t="s">
        <v>87</v>
      </c>
      <c r="F9" s="52">
        <f>'UEPG data 2009'!F7</f>
        <v>0</v>
      </c>
      <c r="G9" s="291">
        <f>'UEPG data 2010'!G7</f>
        <v>0</v>
      </c>
      <c r="H9" s="290" t="s">
        <v>87</v>
      </c>
      <c r="I9" s="181">
        <f t="shared" ref="I9:J11" si="1">F9/C9</f>
        <v>0</v>
      </c>
      <c r="J9" s="296">
        <f t="shared" si="1"/>
        <v>0</v>
      </c>
      <c r="K9" s="70"/>
    </row>
    <row r="10" spans="1:11" x14ac:dyDescent="0.25">
      <c r="A10" s="203" t="s">
        <v>272</v>
      </c>
      <c r="B10" s="290">
        <f>'UEPG data 2008'!I7</f>
        <v>76</v>
      </c>
      <c r="C10" s="52">
        <f>'UEPG data 2009'!I8</f>
        <v>65</v>
      </c>
      <c r="D10" s="291">
        <f>'UEPG data 2010'!J8</f>
        <v>56</v>
      </c>
      <c r="E10" s="290">
        <f>'UEPG data 2008'!F7</f>
        <v>0</v>
      </c>
      <c r="F10" s="52">
        <f>'UEPG data 2009'!F8</f>
        <v>0</v>
      </c>
      <c r="G10" s="291">
        <f>'UEPG data 2010'!G8</f>
        <v>0</v>
      </c>
      <c r="H10" s="295">
        <f>E10/B10</f>
        <v>0</v>
      </c>
      <c r="I10" s="181">
        <f t="shared" si="1"/>
        <v>0</v>
      </c>
      <c r="J10" s="296">
        <f t="shared" si="1"/>
        <v>0</v>
      </c>
      <c r="K10" s="70"/>
    </row>
    <row r="11" spans="1:11" x14ac:dyDescent="0.25">
      <c r="A11" s="203" t="s">
        <v>27</v>
      </c>
      <c r="B11" s="290">
        <f>'UEPG data 2008'!I8</f>
        <v>58</v>
      </c>
      <c r="C11" s="52">
        <f>'UEPG data 2009'!I9</f>
        <v>44</v>
      </c>
      <c r="D11" s="291">
        <f>'UEPG data 2010'!J9</f>
        <v>49</v>
      </c>
      <c r="E11" s="290">
        <f>'UEPG data 2008'!F8</f>
        <v>5</v>
      </c>
      <c r="F11" s="52">
        <f>'UEPG data 2009'!F9</f>
        <v>9</v>
      </c>
      <c r="G11" s="291">
        <f>'UEPG data 2010'!G9</f>
        <v>9</v>
      </c>
      <c r="H11" s="295">
        <f>E11/B11</f>
        <v>8.6206896551724144E-2</v>
      </c>
      <c r="I11" s="181">
        <f t="shared" si="1"/>
        <v>0.20454545454545456</v>
      </c>
      <c r="J11" s="296">
        <f t="shared" si="1"/>
        <v>0.18367346938775511</v>
      </c>
      <c r="K11" s="70">
        <f t="shared" ref="K11:K38" si="2">(G11/E11)^(1/($G$4-$E$4))-1</f>
        <v>0.34164078649987384</v>
      </c>
    </row>
    <row r="12" spans="1:11" x14ac:dyDescent="0.25">
      <c r="A12" s="203" t="s">
        <v>29</v>
      </c>
      <c r="B12" s="290" t="s">
        <v>87</v>
      </c>
      <c r="C12" s="52" t="s">
        <v>87</v>
      </c>
      <c r="D12" s="291">
        <f>'UEPG data 2010'!J10</f>
        <v>7</v>
      </c>
      <c r="E12" s="290"/>
      <c r="F12" s="52"/>
      <c r="G12" s="291">
        <f>'UEPG data 2010'!G10</f>
        <v>0</v>
      </c>
      <c r="H12" s="295"/>
      <c r="I12" s="181"/>
      <c r="J12" s="296">
        <f t="shared" ref="J12:J39" si="3">G12/D12</f>
        <v>0</v>
      </c>
      <c r="K12" s="70"/>
    </row>
    <row r="13" spans="1:11" x14ac:dyDescent="0.25">
      <c r="A13" s="203" t="s">
        <v>35</v>
      </c>
      <c r="B13" s="290">
        <f>'UEPG data 2008'!I9</f>
        <v>86</v>
      </c>
      <c r="C13" s="52">
        <f>'UEPG data 2009'!I10</f>
        <v>65</v>
      </c>
      <c r="D13" s="291">
        <f>'UEPG data 2010'!J11</f>
        <v>85</v>
      </c>
      <c r="E13" s="290">
        <f>'UEPG data 2008'!F9</f>
        <v>0</v>
      </c>
      <c r="F13" s="52">
        <f>'UEPG data 2009'!F10</f>
        <v>0</v>
      </c>
      <c r="G13" s="291">
        <f>'UEPG data 2010'!G11</f>
        <v>0</v>
      </c>
      <c r="H13" s="295">
        <f t="shared" ref="H13:I16" si="4">E13/B13</f>
        <v>0</v>
      </c>
      <c r="I13" s="181">
        <f t="shared" si="4"/>
        <v>0</v>
      </c>
      <c r="J13" s="296">
        <f t="shared" si="3"/>
        <v>0</v>
      </c>
      <c r="K13" s="70"/>
    </row>
    <row r="14" spans="1:11" x14ac:dyDescent="0.25">
      <c r="A14" s="203" t="s">
        <v>13</v>
      </c>
      <c r="B14" s="290">
        <f>'UEPG data 2008'!I10</f>
        <v>432</v>
      </c>
      <c r="C14" s="52">
        <f>'UEPG data 2009'!I11</f>
        <v>376</v>
      </c>
      <c r="D14" s="291">
        <f>'UEPG data 2010'!J12</f>
        <v>365</v>
      </c>
      <c r="E14" s="290">
        <f>'UEPG data 2008'!F10</f>
        <v>7</v>
      </c>
      <c r="F14" s="52">
        <f>'UEPG data 2009'!F11</f>
        <v>6</v>
      </c>
      <c r="G14" s="291">
        <f>'UEPG data 2010'!G12</f>
        <v>6</v>
      </c>
      <c r="H14" s="295">
        <f t="shared" si="4"/>
        <v>1.6203703703703703E-2</v>
      </c>
      <c r="I14" s="181">
        <f t="shared" si="4"/>
        <v>1.5957446808510637E-2</v>
      </c>
      <c r="J14" s="296">
        <f t="shared" si="3"/>
        <v>1.643835616438356E-2</v>
      </c>
      <c r="K14" s="70">
        <f t="shared" si="2"/>
        <v>-7.4179900227448581E-2</v>
      </c>
    </row>
    <row r="15" spans="1:11" x14ac:dyDescent="0.25">
      <c r="A15" s="203" t="s">
        <v>136</v>
      </c>
      <c r="B15" s="290">
        <f>'UEPG data 2008'!I11</f>
        <v>563</v>
      </c>
      <c r="C15" s="52">
        <f>'UEPG data 2009'!I12</f>
        <v>555</v>
      </c>
      <c r="D15" s="291">
        <f>'UEPG data 2010'!J13</f>
        <v>535</v>
      </c>
      <c r="E15" s="290">
        <v>11</v>
      </c>
      <c r="F15" s="52">
        <v>5</v>
      </c>
      <c r="G15" s="291">
        <f>'UEPG data 2010'!G13</f>
        <v>9</v>
      </c>
      <c r="H15" s="295">
        <f t="shared" si="4"/>
        <v>1.9538188277087035E-2</v>
      </c>
      <c r="I15" s="181">
        <f t="shared" si="4"/>
        <v>9.0090090090090089E-3</v>
      </c>
      <c r="J15" s="296">
        <f t="shared" si="3"/>
        <v>1.6822429906542057E-2</v>
      </c>
      <c r="K15" s="70">
        <f t="shared" si="2"/>
        <v>-9.5465966266709112E-2</v>
      </c>
    </row>
    <row r="16" spans="1:11" x14ac:dyDescent="0.25">
      <c r="A16" s="203" t="s">
        <v>31</v>
      </c>
      <c r="B16" s="290">
        <f>'UEPG data 2008'!I12</f>
        <v>40</v>
      </c>
      <c r="C16" s="52">
        <f>'UEPG data 2009'!I13</f>
        <v>71</v>
      </c>
      <c r="D16" s="291">
        <f>'UEPG data 2010'!J14</f>
        <v>48</v>
      </c>
      <c r="E16" s="290">
        <f>'UEPG data 2008'!F12</f>
        <v>0</v>
      </c>
      <c r="F16" s="52">
        <f>'UEPG data 2009'!F13</f>
        <v>0</v>
      </c>
      <c r="G16" s="291">
        <f>'UEPG data 2010'!G14</f>
        <v>0</v>
      </c>
      <c r="H16" s="295">
        <f t="shared" si="4"/>
        <v>0</v>
      </c>
      <c r="I16" s="181">
        <f t="shared" si="4"/>
        <v>0</v>
      </c>
      <c r="J16" s="296">
        <f t="shared" si="3"/>
        <v>0</v>
      </c>
      <c r="K16" s="70"/>
    </row>
    <row r="17" spans="1:11" x14ac:dyDescent="0.25">
      <c r="A17" s="203" t="s">
        <v>39</v>
      </c>
      <c r="B17" s="290" t="s">
        <v>87</v>
      </c>
      <c r="C17" s="52">
        <f>'UEPG data 2009'!I14</f>
        <v>57</v>
      </c>
      <c r="D17" s="291">
        <f>'UEPG data 2010'!J15</f>
        <v>51</v>
      </c>
      <c r="E17" s="290" t="s">
        <v>87</v>
      </c>
      <c r="F17" s="52">
        <f>'UEPG data 2009'!F14</f>
        <v>0</v>
      </c>
      <c r="G17" s="291">
        <f>'UEPG data 2010'!G15</f>
        <v>0</v>
      </c>
      <c r="H17" s="290" t="s">
        <v>87</v>
      </c>
      <c r="I17" s="181">
        <f>F17/C17</f>
        <v>0</v>
      </c>
      <c r="J17" s="296">
        <f t="shared" si="3"/>
        <v>0</v>
      </c>
      <c r="K17" s="70"/>
    </row>
    <row r="18" spans="1:11" x14ac:dyDescent="0.25">
      <c r="A18" s="203" t="s">
        <v>41</v>
      </c>
      <c r="B18" s="290" t="s">
        <v>87</v>
      </c>
      <c r="C18" s="52" t="s">
        <v>87</v>
      </c>
      <c r="D18" s="291">
        <f>'UEPG data 2010'!J16</f>
        <v>3</v>
      </c>
      <c r="E18" s="290"/>
      <c r="F18" s="52"/>
      <c r="G18" s="291">
        <f>'UEPG data 2010'!G16</f>
        <v>1</v>
      </c>
      <c r="H18" s="290"/>
      <c r="I18" s="181"/>
      <c r="J18" s="296">
        <f t="shared" si="3"/>
        <v>0.33333333333333331</v>
      </c>
      <c r="K18" s="70"/>
    </row>
    <row r="19" spans="1:11" x14ac:dyDescent="0.25">
      <c r="A19" s="203" t="s">
        <v>15</v>
      </c>
      <c r="B19" s="290">
        <f>'UEPG data 2008'!I13</f>
        <v>50</v>
      </c>
      <c r="C19" s="52">
        <f>'UEPG data 2009'!I15</f>
        <v>39</v>
      </c>
      <c r="D19" s="291">
        <f>'UEPG data 2010'!J17</f>
        <v>50</v>
      </c>
      <c r="E19" s="290">
        <f>'UEPG data 2008'!F13</f>
        <v>0</v>
      </c>
      <c r="F19" s="52">
        <f>'UEPG data 2009'!F15</f>
        <v>0</v>
      </c>
      <c r="G19" s="291">
        <f>'UEPG data 2010'!G17</f>
        <v>0</v>
      </c>
      <c r="H19" s="295">
        <f>E19/B19</f>
        <v>0</v>
      </c>
      <c r="I19" s="181">
        <f>F19/C19</f>
        <v>0</v>
      </c>
      <c r="J19" s="296">
        <f t="shared" si="3"/>
        <v>0</v>
      </c>
      <c r="K19" s="70"/>
    </row>
    <row r="20" spans="1:11" x14ac:dyDescent="0.25">
      <c r="A20" s="203" t="s">
        <v>43</v>
      </c>
      <c r="B20" s="290">
        <f>'UEPG data 2008'!I14</f>
        <v>368</v>
      </c>
      <c r="C20" s="52">
        <f>'UEPG data 2009'!I16</f>
        <v>350</v>
      </c>
      <c r="D20" s="291">
        <f>'UEPG data 2010'!J18</f>
        <v>300</v>
      </c>
      <c r="E20" s="290">
        <f>'UEPG data 2008'!F14</f>
        <v>0</v>
      </c>
      <c r="F20" s="52">
        <f>'UEPG data 2009'!F16</f>
        <v>0</v>
      </c>
      <c r="G20" s="291">
        <f>'UEPG data 2010'!G18</f>
        <v>0</v>
      </c>
      <c r="H20" s="295">
        <f>E20/B20</f>
        <v>0</v>
      </c>
      <c r="I20" s="181">
        <f>F20/C20</f>
        <v>0</v>
      </c>
      <c r="J20" s="296">
        <f t="shared" si="3"/>
        <v>0</v>
      </c>
      <c r="K20" s="70"/>
    </row>
    <row r="21" spans="1:11" ht="14.45" x14ac:dyDescent="0.3">
      <c r="A21" s="203" t="s">
        <v>51</v>
      </c>
      <c r="B21" s="290" t="s">
        <v>87</v>
      </c>
      <c r="C21" s="52" t="s">
        <v>87</v>
      </c>
      <c r="D21" s="291">
        <f>'UEPG data 2010'!J19</f>
        <v>9</v>
      </c>
      <c r="E21" s="290"/>
      <c r="F21" s="52"/>
      <c r="G21" s="291">
        <f>'UEPG data 2010'!G19</f>
        <v>0</v>
      </c>
      <c r="H21" s="295"/>
      <c r="I21" s="181"/>
      <c r="J21" s="296">
        <f t="shared" si="3"/>
        <v>0</v>
      </c>
      <c r="K21" s="70"/>
    </row>
    <row r="22" spans="1:11" ht="14.45" x14ac:dyDescent="0.3">
      <c r="A22" s="203" t="s">
        <v>47</v>
      </c>
      <c r="B22" s="290" t="s">
        <v>87</v>
      </c>
      <c r="C22" s="52" t="s">
        <v>87</v>
      </c>
      <c r="D22" s="291">
        <f>'UEPG data 2010'!J20</f>
        <v>14</v>
      </c>
      <c r="E22" s="290"/>
      <c r="F22" s="52"/>
      <c r="G22" s="291">
        <f>'UEPG data 2010'!G20</f>
        <v>0</v>
      </c>
      <c r="H22" s="295"/>
      <c r="I22" s="181"/>
      <c r="J22" s="296">
        <f t="shared" si="3"/>
        <v>0</v>
      </c>
      <c r="K22" s="70"/>
    </row>
    <row r="23" spans="1:11" ht="14.45" x14ac:dyDescent="0.3">
      <c r="A23" s="203" t="s">
        <v>49</v>
      </c>
      <c r="B23" s="290" t="s">
        <v>87</v>
      </c>
      <c r="C23" s="52" t="s">
        <v>87</v>
      </c>
      <c r="D23" s="291">
        <f>'UEPG data 2010'!J21</f>
        <v>2</v>
      </c>
      <c r="E23" s="290"/>
      <c r="F23" s="52"/>
      <c r="G23" s="291">
        <f>'UEPG data 2010'!G21</f>
        <v>0</v>
      </c>
      <c r="H23" s="295"/>
      <c r="I23" s="181"/>
      <c r="J23" s="296">
        <f t="shared" si="3"/>
        <v>0</v>
      </c>
      <c r="K23" s="70"/>
    </row>
    <row r="24" spans="1:11" ht="14.45" x14ac:dyDescent="0.3">
      <c r="A24" s="203" t="s">
        <v>55</v>
      </c>
      <c r="B24" s="290" t="s">
        <v>87</v>
      </c>
      <c r="C24" s="52" t="s">
        <v>87</v>
      </c>
      <c r="D24" s="291">
        <f>'UEPG data 2010'!J22</f>
        <v>1</v>
      </c>
      <c r="E24" s="290"/>
      <c r="F24" s="52"/>
      <c r="G24" s="291">
        <f>'UEPG data 2010'!G22</f>
        <v>0</v>
      </c>
      <c r="H24" s="295"/>
      <c r="I24" s="181"/>
      <c r="J24" s="296">
        <f t="shared" si="3"/>
        <v>0</v>
      </c>
      <c r="K24" s="70"/>
    </row>
    <row r="25" spans="1:11" ht="14.45" x14ac:dyDescent="0.3">
      <c r="A25" s="203" t="s">
        <v>57</v>
      </c>
      <c r="B25" s="290">
        <f>'UEPG data 2008'!I15</f>
        <v>124</v>
      </c>
      <c r="C25" s="52">
        <f>'UEPG data 2009'!I17</f>
        <v>113</v>
      </c>
      <c r="D25" s="291">
        <f>'UEPG data 2010'!J23</f>
        <v>76</v>
      </c>
      <c r="E25" s="290">
        <f>'UEPG data 2008'!F15</f>
        <v>54</v>
      </c>
      <c r="F25" s="52">
        <f>'UEPG data 2009'!F17</f>
        <v>45</v>
      </c>
      <c r="G25" s="291">
        <f>'UEPG data 2010'!G23</f>
        <v>17</v>
      </c>
      <c r="H25" s="295">
        <f t="shared" ref="H25:I29" si="5">E25/B25</f>
        <v>0.43548387096774194</v>
      </c>
      <c r="I25" s="181">
        <f t="shared" si="5"/>
        <v>0.39823008849557523</v>
      </c>
      <c r="J25" s="296">
        <f t="shared" si="3"/>
        <v>0.22368421052631579</v>
      </c>
      <c r="K25" s="70">
        <f t="shared" si="2"/>
        <v>-0.43891639231321788</v>
      </c>
    </row>
    <row r="26" spans="1:11" ht="14.45" x14ac:dyDescent="0.3">
      <c r="A26" s="203" t="s">
        <v>59</v>
      </c>
      <c r="B26" s="290">
        <f>'UEPG data 2008'!I16</f>
        <v>68</v>
      </c>
      <c r="C26" s="52">
        <f>'UEPG data 2009'!I18</f>
        <v>66</v>
      </c>
      <c r="D26" s="291">
        <f>'UEPG data 2010'!J24</f>
        <v>67</v>
      </c>
      <c r="E26" s="290">
        <f>'UEPG data 2008'!F16</f>
        <v>0</v>
      </c>
      <c r="F26" s="52">
        <f>'UEPG data 2009'!F18</f>
        <v>0</v>
      </c>
      <c r="G26" s="291">
        <f>'UEPG data 2010'!G24</f>
        <v>0</v>
      </c>
      <c r="H26" s="295">
        <f t="shared" si="5"/>
        <v>0</v>
      </c>
      <c r="I26" s="181">
        <f t="shared" si="5"/>
        <v>0</v>
      </c>
      <c r="J26" s="296">
        <f t="shared" si="3"/>
        <v>0</v>
      </c>
      <c r="K26" s="70"/>
    </row>
    <row r="27" spans="1:11" x14ac:dyDescent="0.25">
      <c r="A27" s="203" t="s">
        <v>61</v>
      </c>
      <c r="B27" s="290">
        <f>'UEPG data 2008'!I17</f>
        <v>203</v>
      </c>
      <c r="C27" s="52">
        <f>'UEPG data 2009'!I19</f>
        <v>203</v>
      </c>
      <c r="D27" s="291">
        <f>'UEPG data 2010'!J25</f>
        <v>252</v>
      </c>
      <c r="E27" s="290">
        <f>'UEPG data 2008'!F17</f>
        <v>0</v>
      </c>
      <c r="F27" s="52">
        <f>'UEPG data 2009'!F19</f>
        <v>0</v>
      </c>
      <c r="G27" s="291">
        <f>'UEPG data 2010'!G25</f>
        <v>0</v>
      </c>
      <c r="H27" s="295">
        <f t="shared" si="5"/>
        <v>0</v>
      </c>
      <c r="I27" s="181">
        <f t="shared" si="5"/>
        <v>0</v>
      </c>
      <c r="J27" s="296">
        <f t="shared" si="3"/>
        <v>0</v>
      </c>
      <c r="K27" s="70"/>
    </row>
    <row r="28" spans="1:11" x14ac:dyDescent="0.25">
      <c r="A28" s="203" t="s">
        <v>63</v>
      </c>
      <c r="B28" s="290">
        <f>'UEPG data 2008'!I18</f>
        <v>93</v>
      </c>
      <c r="C28" s="52">
        <f>'UEPG data 2009'!I20</f>
        <v>50</v>
      </c>
      <c r="D28" s="291">
        <f>'UEPG data 2010'!J26</f>
        <v>67</v>
      </c>
      <c r="E28" s="290">
        <f>'UEPG data 2008'!F18</f>
        <v>0</v>
      </c>
      <c r="F28" s="52">
        <f>'UEPG data 2009'!F20</f>
        <v>0</v>
      </c>
      <c r="G28" s="291">
        <f>'UEPG data 2010'!G26</f>
        <v>0</v>
      </c>
      <c r="H28" s="295">
        <f t="shared" si="5"/>
        <v>0</v>
      </c>
      <c r="I28" s="181">
        <f t="shared" si="5"/>
        <v>0</v>
      </c>
      <c r="J28" s="296">
        <f t="shared" si="3"/>
        <v>0</v>
      </c>
      <c r="K28" s="70"/>
    </row>
    <row r="29" spans="1:11" x14ac:dyDescent="0.25">
      <c r="A29" s="203" t="s">
        <v>65</v>
      </c>
      <c r="B29" s="290">
        <f>'UEPG data 2008'!I19</f>
        <v>26</v>
      </c>
      <c r="C29" s="52">
        <f>'UEPG data 2009'!I21</f>
        <v>38</v>
      </c>
      <c r="D29" s="291">
        <f>'UEPG data 2010'!J27</f>
        <v>49</v>
      </c>
      <c r="E29" s="290">
        <f>'UEPG data 2008'!F19</f>
        <v>0</v>
      </c>
      <c r="F29" s="52">
        <f>'UEPG data 2009'!F21</f>
        <v>0</v>
      </c>
      <c r="G29" s="291">
        <f>'UEPG data 2010'!G27</f>
        <v>0</v>
      </c>
      <c r="H29" s="295">
        <f t="shared" si="5"/>
        <v>0</v>
      </c>
      <c r="I29" s="181">
        <f t="shared" si="5"/>
        <v>0</v>
      </c>
      <c r="J29" s="296">
        <f t="shared" si="3"/>
        <v>0</v>
      </c>
      <c r="K29" s="70"/>
    </row>
    <row r="30" spans="1:11" x14ac:dyDescent="0.25">
      <c r="A30" s="203" t="s">
        <v>271</v>
      </c>
      <c r="B30" s="290"/>
      <c r="C30" s="52"/>
      <c r="D30" s="291">
        <f>'UEPG data 2010'!J28</f>
        <v>422</v>
      </c>
      <c r="E30" s="290"/>
      <c r="F30" s="52"/>
      <c r="G30" s="291">
        <f>'UEPG data 2010'!G28</f>
        <v>0</v>
      </c>
      <c r="H30" s="295"/>
      <c r="I30" s="181"/>
      <c r="J30" s="296">
        <f t="shared" si="3"/>
        <v>0</v>
      </c>
      <c r="K30" s="70"/>
    </row>
    <row r="31" spans="1:11" x14ac:dyDescent="0.25">
      <c r="A31" s="203" t="s">
        <v>270</v>
      </c>
      <c r="B31" s="290" t="s">
        <v>87</v>
      </c>
      <c r="C31" s="52">
        <f>'UEPG data 2009'!I22</f>
        <v>19</v>
      </c>
      <c r="D31" s="291">
        <f>'UEPG data 2010'!J29</f>
        <v>19</v>
      </c>
      <c r="E31" s="290" t="s">
        <v>87</v>
      </c>
      <c r="F31" s="52">
        <f>'UEPG data 2009'!F22</f>
        <v>0</v>
      </c>
      <c r="G31" s="291">
        <f>'UEPG data 2010'!G29</f>
        <v>0</v>
      </c>
      <c r="H31" s="290" t="s">
        <v>87</v>
      </c>
      <c r="I31" s="181">
        <f>F31/C31</f>
        <v>0</v>
      </c>
      <c r="J31" s="296">
        <f t="shared" si="3"/>
        <v>0</v>
      </c>
      <c r="K31" s="70"/>
    </row>
    <row r="32" spans="1:11" x14ac:dyDescent="0.25">
      <c r="A32" s="203" t="s">
        <v>71</v>
      </c>
      <c r="B32" s="290">
        <f>'UEPG data 2008'!I20</f>
        <v>35</v>
      </c>
      <c r="C32" s="52">
        <f>'UEPG data 2009'!I23</f>
        <v>30</v>
      </c>
      <c r="D32" s="291">
        <f>'UEPG data 2010'!J30</f>
        <v>26</v>
      </c>
      <c r="E32" s="290">
        <f>'UEPG data 2008'!F20</f>
        <v>0</v>
      </c>
      <c r="F32" s="52">
        <f>'UEPG data 2009'!F23</f>
        <v>0</v>
      </c>
      <c r="G32" s="291">
        <f>'UEPG data 2010'!G30</f>
        <v>0</v>
      </c>
      <c r="H32" s="295">
        <f>E32/B32</f>
        <v>0</v>
      </c>
      <c r="I32" s="181">
        <f>F32/C32</f>
        <v>0</v>
      </c>
      <c r="J32" s="296">
        <f t="shared" si="3"/>
        <v>0</v>
      </c>
      <c r="K32" s="70"/>
    </row>
    <row r="33" spans="1:11" x14ac:dyDescent="0.25">
      <c r="A33" s="203" t="s">
        <v>69</v>
      </c>
      <c r="B33" s="290"/>
      <c r="C33" s="52"/>
      <c r="D33" s="291">
        <f>'UEPG data 2010'!J31</f>
        <v>13</v>
      </c>
      <c r="E33" s="290"/>
      <c r="F33" s="52"/>
      <c r="G33" s="291">
        <f>'UEPG data 2010'!G31</f>
        <v>0</v>
      </c>
      <c r="H33" s="295"/>
      <c r="I33" s="181"/>
      <c r="J33" s="296">
        <f t="shared" si="3"/>
        <v>0</v>
      </c>
      <c r="K33" s="70"/>
    </row>
    <row r="34" spans="1:11" x14ac:dyDescent="0.25">
      <c r="A34" s="203" t="s">
        <v>11</v>
      </c>
      <c r="B34" s="290">
        <f>'UEPG data 2008'!I21</f>
        <v>383</v>
      </c>
      <c r="C34" s="52">
        <f>'UEPG data 2009'!I24</f>
        <v>238</v>
      </c>
      <c r="D34" s="291">
        <f>'UEPG data 2010'!J32</f>
        <v>208</v>
      </c>
      <c r="E34" s="290">
        <f>'UEPG data 2008'!F21</f>
        <v>0</v>
      </c>
      <c r="F34" s="52">
        <f>'UEPG data 2009'!F24</f>
        <v>0</v>
      </c>
      <c r="G34" s="291">
        <f>'UEPG data 2010'!G32</f>
        <v>0</v>
      </c>
      <c r="H34" s="295">
        <f t="shared" ref="H34:I39" si="6">E34/B34</f>
        <v>0</v>
      </c>
      <c r="I34" s="181">
        <f t="shared" si="6"/>
        <v>0</v>
      </c>
      <c r="J34" s="296">
        <f t="shared" si="3"/>
        <v>0</v>
      </c>
      <c r="K34" s="70"/>
    </row>
    <row r="35" spans="1:11" x14ac:dyDescent="0.25">
      <c r="A35" s="203" t="s">
        <v>67</v>
      </c>
      <c r="B35" s="290">
        <f>'UEPG data 2008'!I22</f>
        <v>93</v>
      </c>
      <c r="C35" s="52">
        <f>'UEPG data 2009'!I25</f>
        <v>85</v>
      </c>
      <c r="D35" s="291">
        <f>'UEPG data 2010'!J33</f>
        <v>81</v>
      </c>
      <c r="E35" s="290">
        <f>'UEPG data 2008'!F22</f>
        <v>0</v>
      </c>
      <c r="F35" s="52">
        <f>'UEPG data 2009'!F25</f>
        <v>0</v>
      </c>
      <c r="G35" s="291">
        <f>'UEPG data 2010'!G33</f>
        <v>0</v>
      </c>
      <c r="H35" s="295">
        <f t="shared" si="6"/>
        <v>0</v>
      </c>
      <c r="I35" s="181">
        <f t="shared" si="6"/>
        <v>0</v>
      </c>
      <c r="J35" s="296">
        <f t="shared" si="3"/>
        <v>0</v>
      </c>
      <c r="K35" s="70"/>
    </row>
    <row r="36" spans="1:11" x14ac:dyDescent="0.25">
      <c r="A36" s="203" t="s">
        <v>21</v>
      </c>
      <c r="B36" s="290">
        <f>'UEPG data 2008'!I23</f>
        <v>47</v>
      </c>
      <c r="C36" s="52">
        <f>'UEPG data 2009'!I26</f>
        <v>47</v>
      </c>
      <c r="D36" s="291">
        <f>'UEPG data 2010'!J34</f>
        <v>51</v>
      </c>
      <c r="E36" s="290">
        <f>'UEPG data 2008'!F23</f>
        <v>0</v>
      </c>
      <c r="F36" s="52">
        <f>'UEPG data 2009'!F26</f>
        <v>4</v>
      </c>
      <c r="G36" s="291">
        <f>'UEPG data 2010'!G34</f>
        <v>0</v>
      </c>
      <c r="H36" s="295">
        <f t="shared" si="6"/>
        <v>0</v>
      </c>
      <c r="I36" s="181">
        <f t="shared" si="6"/>
        <v>8.5106382978723402E-2</v>
      </c>
      <c r="J36" s="296">
        <f t="shared" si="3"/>
        <v>0</v>
      </c>
      <c r="K36" s="70"/>
    </row>
    <row r="37" spans="1:11" x14ac:dyDescent="0.25">
      <c r="A37" s="203" t="s">
        <v>75</v>
      </c>
      <c r="B37" s="290">
        <f>'UEPG data 2008'!I24</f>
        <v>315</v>
      </c>
      <c r="C37" s="52">
        <f>'UEPG data 2009'!I27</f>
        <v>315</v>
      </c>
      <c r="D37" s="291">
        <f>'UEPG data 2010'!J35</f>
        <v>315</v>
      </c>
      <c r="E37" s="290">
        <f>'UEPG data 2008'!F24</f>
        <v>0</v>
      </c>
      <c r="F37" s="52">
        <f>'UEPG data 2009'!F27</f>
        <v>0</v>
      </c>
      <c r="G37" s="291">
        <f>'UEPG data 2010'!G35</f>
        <v>0</v>
      </c>
      <c r="H37" s="295">
        <f t="shared" si="6"/>
        <v>0</v>
      </c>
      <c r="I37" s="181">
        <f t="shared" si="6"/>
        <v>0</v>
      </c>
      <c r="J37" s="296">
        <f t="shared" si="3"/>
        <v>0</v>
      </c>
      <c r="K37" s="70"/>
    </row>
    <row r="38" spans="1:11" x14ac:dyDescent="0.25">
      <c r="A38" s="203" t="s">
        <v>76</v>
      </c>
      <c r="B38" s="290">
        <f>'UEPG data 2008'!I25</f>
        <v>243</v>
      </c>
      <c r="C38" s="52">
        <f>'UEPG data 2009'!I28</f>
        <v>197</v>
      </c>
      <c r="D38" s="291">
        <f>'UEPG data 2010'!J36</f>
        <v>226</v>
      </c>
      <c r="E38" s="290">
        <f>'UEPG data 2008'!F25</f>
        <v>12</v>
      </c>
      <c r="F38" s="52">
        <f>'UEPG data 2009'!F28</f>
        <v>10</v>
      </c>
      <c r="G38" s="291">
        <f>'UEPG data 2010'!G36</f>
        <v>10</v>
      </c>
      <c r="H38" s="295">
        <f t="shared" si="6"/>
        <v>4.9382716049382713E-2</v>
      </c>
      <c r="I38" s="181">
        <f t="shared" si="6"/>
        <v>5.0761421319796954E-2</v>
      </c>
      <c r="J38" s="296">
        <f t="shared" si="3"/>
        <v>4.4247787610619468E-2</v>
      </c>
      <c r="K38" s="70">
        <f t="shared" si="2"/>
        <v>-8.7129070824723098E-2</v>
      </c>
    </row>
    <row r="39" spans="1:11" ht="15.75" thickBot="1" x14ac:dyDescent="0.3">
      <c r="A39" s="300" t="s">
        <v>264</v>
      </c>
      <c r="B39" s="292">
        <f t="shared" ref="B39:G39" si="7">SUM(B5:B38)</f>
        <v>3544</v>
      </c>
      <c r="C39" s="293">
        <f t="shared" si="7"/>
        <v>3264</v>
      </c>
      <c r="D39" s="294">
        <f t="shared" si="7"/>
        <v>3681</v>
      </c>
      <c r="E39" s="292">
        <f t="shared" si="7"/>
        <v>93</v>
      </c>
      <c r="F39" s="293">
        <f t="shared" si="7"/>
        <v>82</v>
      </c>
      <c r="G39" s="294">
        <f t="shared" si="7"/>
        <v>60</v>
      </c>
      <c r="H39" s="297">
        <f t="shared" si="6"/>
        <v>2.624153498871332E-2</v>
      </c>
      <c r="I39" s="298">
        <f t="shared" si="6"/>
        <v>2.5122549019607844E-2</v>
      </c>
      <c r="J39" s="299">
        <f t="shared" si="3"/>
        <v>1.6299918500407497E-2</v>
      </c>
      <c r="K39" s="70"/>
    </row>
  </sheetData>
  <mergeCells count="3">
    <mergeCell ref="B3:D3"/>
    <mergeCell ref="E3:G3"/>
    <mergeCell ref="H3:J3"/>
  </mergeCells>
  <pageMargins left="0.7" right="0.7" top="0.75" bottom="0.75" header="0.3" footer="0.3"/>
  <pageSetup paperSize="9"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I26"/>
  <sheetViews>
    <sheetView workbookViewId="0">
      <selection activeCell="F12" sqref="F12"/>
    </sheetView>
  </sheetViews>
  <sheetFormatPr defaultColWidth="9.140625" defaultRowHeight="15" x14ac:dyDescent="0.25"/>
  <cols>
    <col min="1" max="1" width="9.140625" style="9"/>
    <col min="2" max="2" width="14.140625" style="9" customWidth="1"/>
    <col min="3" max="3" width="14.42578125" style="9" customWidth="1"/>
    <col min="4" max="4" width="15.85546875" style="9" customWidth="1"/>
    <col min="5" max="5" width="13.42578125" style="9" customWidth="1"/>
    <col min="6" max="6" width="15.28515625" style="9" customWidth="1"/>
    <col min="7" max="7" width="16" style="9" customWidth="1"/>
    <col min="8" max="8" width="12.7109375" style="9" customWidth="1"/>
    <col min="9" max="9" width="14.5703125" style="9" customWidth="1"/>
    <col min="10" max="16384" width="9.140625" style="9"/>
  </cols>
  <sheetData>
    <row r="1" spans="1:9" ht="14.45" x14ac:dyDescent="0.3">
      <c r="A1" s="77" t="s">
        <v>285</v>
      </c>
      <c r="F1" s="358" t="s">
        <v>284</v>
      </c>
    </row>
    <row r="2" spans="1:9" ht="102.75" x14ac:dyDescent="0.25">
      <c r="A2" s="76"/>
      <c r="B2" s="301" t="s">
        <v>283</v>
      </c>
      <c r="C2" s="301" t="s">
        <v>282</v>
      </c>
      <c r="D2" s="301" t="s">
        <v>281</v>
      </c>
      <c r="E2" s="301" t="s">
        <v>280</v>
      </c>
      <c r="F2" s="301" t="s">
        <v>279</v>
      </c>
      <c r="G2" s="301" t="s">
        <v>278</v>
      </c>
      <c r="H2" s="301" t="s">
        <v>277</v>
      </c>
      <c r="I2" s="301" t="s">
        <v>276</v>
      </c>
    </row>
    <row r="3" spans="1:9" x14ac:dyDescent="0.25">
      <c r="A3" s="203" t="s">
        <v>17</v>
      </c>
      <c r="B3" s="302">
        <v>960</v>
      </c>
      <c r="C3" s="302">
        <v>1290</v>
      </c>
      <c r="D3" s="302">
        <v>62</v>
      </c>
      <c r="E3" s="302">
        <v>32</v>
      </c>
      <c r="F3" s="302">
        <v>0</v>
      </c>
      <c r="G3" s="302">
        <v>4</v>
      </c>
      <c r="H3" s="302">
        <v>2</v>
      </c>
      <c r="I3" s="302">
        <v>100</v>
      </c>
    </row>
    <row r="4" spans="1:9" x14ac:dyDescent="0.25">
      <c r="A4" s="203" t="s">
        <v>7</v>
      </c>
      <c r="B4" s="302">
        <v>180</v>
      </c>
      <c r="C4" s="302">
        <v>253</v>
      </c>
      <c r="D4" s="302">
        <v>11</v>
      </c>
      <c r="E4" s="302">
        <v>42</v>
      </c>
      <c r="F4" s="302">
        <v>4</v>
      </c>
      <c r="G4" s="302">
        <v>14</v>
      </c>
      <c r="H4" s="302">
        <v>2</v>
      </c>
      <c r="I4" s="302">
        <v>72</v>
      </c>
    </row>
    <row r="5" spans="1:9" x14ac:dyDescent="0.25">
      <c r="A5" s="203" t="s">
        <v>19</v>
      </c>
      <c r="B5" s="302">
        <v>200</v>
      </c>
      <c r="C5" s="302">
        <v>100</v>
      </c>
      <c r="D5" s="302">
        <v>18</v>
      </c>
      <c r="E5" s="302">
        <v>22</v>
      </c>
      <c r="F5" s="302">
        <v>0</v>
      </c>
      <c r="G5" s="302">
        <v>0</v>
      </c>
      <c r="H5" s="302">
        <v>0</v>
      </c>
      <c r="I5" s="302">
        <v>40</v>
      </c>
    </row>
    <row r="6" spans="1:9" x14ac:dyDescent="0.25">
      <c r="A6" s="203" t="s">
        <v>37</v>
      </c>
      <c r="B6" s="302">
        <v>367</v>
      </c>
      <c r="C6" s="302">
        <v>308</v>
      </c>
      <c r="D6" s="302">
        <v>7</v>
      </c>
      <c r="E6" s="302">
        <v>22</v>
      </c>
      <c r="F6" s="302">
        <v>0</v>
      </c>
      <c r="G6" s="302">
        <v>0</v>
      </c>
      <c r="H6" s="302">
        <v>0</v>
      </c>
      <c r="I6" s="302">
        <v>29</v>
      </c>
    </row>
    <row r="7" spans="1:9" x14ac:dyDescent="0.25">
      <c r="A7" s="203" t="s">
        <v>272</v>
      </c>
      <c r="B7" s="302">
        <v>219</v>
      </c>
      <c r="C7" s="302">
        <v>489</v>
      </c>
      <c r="D7" s="302">
        <v>27</v>
      </c>
      <c r="E7" s="302">
        <v>44</v>
      </c>
      <c r="F7" s="302">
        <v>0</v>
      </c>
      <c r="G7" s="302">
        <v>4</v>
      </c>
      <c r="H7" s="302">
        <v>0</v>
      </c>
      <c r="I7" s="302">
        <v>76</v>
      </c>
    </row>
    <row r="8" spans="1:9" x14ac:dyDescent="0.25">
      <c r="A8" s="203" t="s">
        <v>27</v>
      </c>
      <c r="B8" s="302">
        <v>350</v>
      </c>
      <c r="C8" s="302">
        <v>300</v>
      </c>
      <c r="D8" s="302">
        <v>43</v>
      </c>
      <c r="E8" s="302">
        <v>0</v>
      </c>
      <c r="F8" s="302">
        <v>5</v>
      </c>
      <c r="G8" s="302">
        <v>0</v>
      </c>
      <c r="H8" s="302">
        <v>10</v>
      </c>
      <c r="I8" s="302">
        <v>58</v>
      </c>
    </row>
    <row r="9" spans="1:9" x14ac:dyDescent="0.25">
      <c r="A9" s="203" t="s">
        <v>35</v>
      </c>
      <c r="B9" s="302">
        <v>400</v>
      </c>
      <c r="C9" s="302">
        <v>2255</v>
      </c>
      <c r="D9" s="302">
        <v>25</v>
      </c>
      <c r="E9" s="302">
        <v>80</v>
      </c>
      <c r="F9" s="302">
        <v>0</v>
      </c>
      <c r="G9" s="302">
        <v>1</v>
      </c>
      <c r="H9" s="302">
        <v>0</v>
      </c>
      <c r="I9" s="302">
        <v>86</v>
      </c>
    </row>
    <row r="10" spans="1:9" x14ac:dyDescent="0.25">
      <c r="A10" s="203" t="s">
        <v>13</v>
      </c>
      <c r="B10" s="302">
        <v>1640</v>
      </c>
      <c r="C10" s="302">
        <v>3050</v>
      </c>
      <c r="D10" s="302">
        <v>165</v>
      </c>
      <c r="E10" s="302">
        <v>237</v>
      </c>
      <c r="F10" s="302">
        <v>7</v>
      </c>
      <c r="G10" s="302">
        <v>15</v>
      </c>
      <c r="H10" s="302">
        <v>8</v>
      </c>
      <c r="I10" s="302">
        <v>432</v>
      </c>
    </row>
    <row r="11" spans="1:9" ht="14.45" x14ac:dyDescent="0.3">
      <c r="A11" s="203" t="s">
        <v>136</v>
      </c>
      <c r="B11" s="302">
        <v>2300</v>
      </c>
      <c r="C11" s="302">
        <v>3000</v>
      </c>
      <c r="D11" s="302">
        <v>260</v>
      </c>
      <c r="E11" s="302">
        <v>218</v>
      </c>
      <c r="F11" s="302">
        <v>11</v>
      </c>
      <c r="G11" s="302">
        <v>56</v>
      </c>
      <c r="H11" s="302">
        <v>18</v>
      </c>
      <c r="I11" s="302">
        <v>563</v>
      </c>
    </row>
    <row r="12" spans="1:9" x14ac:dyDescent="0.25">
      <c r="A12" s="203" t="s">
        <v>31</v>
      </c>
      <c r="B12" s="302">
        <v>300</v>
      </c>
      <c r="C12" s="302">
        <v>200</v>
      </c>
      <c r="D12" s="302">
        <v>20</v>
      </c>
      <c r="E12" s="302">
        <v>20</v>
      </c>
      <c r="F12" s="302">
        <v>0</v>
      </c>
      <c r="G12" s="302">
        <v>0</v>
      </c>
      <c r="H12" s="302">
        <v>0</v>
      </c>
      <c r="I12" s="302">
        <v>40</v>
      </c>
    </row>
    <row r="13" spans="1:9" x14ac:dyDescent="0.25">
      <c r="A13" s="203" t="s">
        <v>15</v>
      </c>
      <c r="B13" s="302">
        <v>150</v>
      </c>
      <c r="C13" s="302">
        <v>355</v>
      </c>
      <c r="D13" s="302">
        <v>25</v>
      </c>
      <c r="E13" s="302">
        <v>25</v>
      </c>
      <c r="F13" s="302">
        <v>0</v>
      </c>
      <c r="G13" s="302">
        <v>0</v>
      </c>
      <c r="H13" s="302">
        <v>0</v>
      </c>
      <c r="I13" s="302">
        <v>50</v>
      </c>
    </row>
    <row r="14" spans="1:9" x14ac:dyDescent="0.25">
      <c r="A14" s="203" t="s">
        <v>43</v>
      </c>
      <c r="B14" s="302">
        <v>1796</v>
      </c>
      <c r="C14" s="302">
        <v>2360</v>
      </c>
      <c r="D14" s="302">
        <v>225</v>
      </c>
      <c r="E14" s="302">
        <v>135</v>
      </c>
      <c r="F14" s="302">
        <v>0</v>
      </c>
      <c r="G14" s="302">
        <v>5</v>
      </c>
      <c r="H14" s="302">
        <v>3</v>
      </c>
      <c r="I14" s="302">
        <v>368</v>
      </c>
    </row>
    <row r="15" spans="1:9" ht="14.45" x14ac:dyDescent="0.3">
      <c r="A15" s="203" t="s">
        <v>57</v>
      </c>
      <c r="B15" s="302">
        <v>65</v>
      </c>
      <c r="C15" s="302">
        <v>225</v>
      </c>
      <c r="D15" s="302">
        <v>46</v>
      </c>
      <c r="E15" s="302">
        <v>0</v>
      </c>
      <c r="F15" s="302">
        <v>54</v>
      </c>
      <c r="G15" s="302">
        <v>24</v>
      </c>
      <c r="H15" s="302">
        <v>0</v>
      </c>
      <c r="I15" s="302">
        <v>124</v>
      </c>
    </row>
    <row r="16" spans="1:9" ht="14.45" x14ac:dyDescent="0.3">
      <c r="A16" s="203" t="s">
        <v>59</v>
      </c>
      <c r="B16" s="302">
        <v>690</v>
      </c>
      <c r="C16" s="302">
        <v>713</v>
      </c>
      <c r="D16" s="302">
        <v>15</v>
      </c>
      <c r="E16" s="302">
        <v>52</v>
      </c>
      <c r="F16" s="302">
        <v>0</v>
      </c>
      <c r="G16" s="302">
        <v>0</v>
      </c>
      <c r="H16" s="302">
        <v>0</v>
      </c>
      <c r="I16" s="302">
        <v>68</v>
      </c>
    </row>
    <row r="17" spans="1:9" ht="14.45" x14ac:dyDescent="0.3">
      <c r="A17" s="203" t="s">
        <v>61</v>
      </c>
      <c r="B17" s="302">
        <v>2044</v>
      </c>
      <c r="C17" s="302">
        <v>1786</v>
      </c>
      <c r="D17" s="302">
        <v>131</v>
      </c>
      <c r="E17" s="302">
        <v>49</v>
      </c>
      <c r="F17" s="302">
        <v>0</v>
      </c>
      <c r="G17" s="302">
        <v>22</v>
      </c>
      <c r="H17" s="302">
        <v>1</v>
      </c>
      <c r="I17" s="302">
        <v>203</v>
      </c>
    </row>
    <row r="18" spans="1:9" ht="14.45" x14ac:dyDescent="0.3">
      <c r="A18" s="203" t="s">
        <v>63</v>
      </c>
      <c r="B18" s="302">
        <v>350</v>
      </c>
      <c r="C18" s="302">
        <v>200</v>
      </c>
      <c r="D18" s="302">
        <v>61</v>
      </c>
      <c r="E18" s="302">
        <v>15</v>
      </c>
      <c r="F18" s="302">
        <v>0</v>
      </c>
      <c r="G18" s="302">
        <v>0</v>
      </c>
      <c r="H18" s="302">
        <v>17</v>
      </c>
      <c r="I18" s="302">
        <v>93</v>
      </c>
    </row>
    <row r="19" spans="1:9" ht="14.45" x14ac:dyDescent="0.3">
      <c r="A19" s="203" t="s">
        <v>65</v>
      </c>
      <c r="B19" s="302">
        <v>500</v>
      </c>
      <c r="C19" s="302">
        <v>730</v>
      </c>
      <c r="D19" s="302">
        <v>18</v>
      </c>
      <c r="E19" s="302">
        <v>7</v>
      </c>
      <c r="F19" s="302">
        <v>0</v>
      </c>
      <c r="G19" s="302">
        <v>1</v>
      </c>
      <c r="H19" s="302">
        <v>0</v>
      </c>
      <c r="I19" s="302">
        <v>26</v>
      </c>
    </row>
    <row r="20" spans="1:9" ht="14.45" x14ac:dyDescent="0.3">
      <c r="A20" s="203" t="s">
        <v>71</v>
      </c>
      <c r="B20" s="302">
        <v>170</v>
      </c>
      <c r="C20" s="302">
        <v>92</v>
      </c>
      <c r="D20" s="302">
        <v>13</v>
      </c>
      <c r="E20" s="302">
        <v>21</v>
      </c>
      <c r="F20" s="302">
        <v>0</v>
      </c>
      <c r="G20" s="302">
        <v>1</v>
      </c>
      <c r="H20" s="302">
        <v>0</v>
      </c>
      <c r="I20" s="302">
        <v>35</v>
      </c>
    </row>
    <row r="21" spans="1:9" x14ac:dyDescent="0.25">
      <c r="A21" s="203" t="s">
        <v>11</v>
      </c>
      <c r="B21" s="302">
        <v>1600</v>
      </c>
      <c r="C21" s="302">
        <v>2060</v>
      </c>
      <c r="D21" s="302">
        <v>134</v>
      </c>
      <c r="E21" s="302">
        <v>244</v>
      </c>
      <c r="F21" s="302">
        <v>0</v>
      </c>
      <c r="G21" s="302">
        <v>5</v>
      </c>
      <c r="H21" s="302">
        <v>1</v>
      </c>
      <c r="I21" s="302">
        <v>383</v>
      </c>
    </row>
    <row r="22" spans="1:9" x14ac:dyDescent="0.25">
      <c r="A22" s="203" t="s">
        <v>67</v>
      </c>
      <c r="B22" s="302">
        <v>985</v>
      </c>
      <c r="C22" s="302">
        <v>1802</v>
      </c>
      <c r="D22" s="302">
        <v>19</v>
      </c>
      <c r="E22" s="302">
        <v>67</v>
      </c>
      <c r="F22" s="302">
        <v>0</v>
      </c>
      <c r="G22" s="302">
        <v>7</v>
      </c>
      <c r="H22" s="302">
        <v>0</v>
      </c>
      <c r="I22" s="302">
        <v>93</v>
      </c>
    </row>
    <row r="23" spans="1:9" x14ac:dyDescent="0.25">
      <c r="A23" s="203" t="s">
        <v>21</v>
      </c>
      <c r="B23" s="302">
        <v>350</v>
      </c>
      <c r="C23" s="302">
        <v>505</v>
      </c>
      <c r="D23" s="302">
        <v>37</v>
      </c>
      <c r="E23" s="302">
        <v>5</v>
      </c>
      <c r="F23" s="302">
        <v>0</v>
      </c>
      <c r="G23" s="302">
        <v>5</v>
      </c>
      <c r="H23" s="302">
        <v>0</v>
      </c>
      <c r="I23" s="302">
        <v>47</v>
      </c>
    </row>
    <row r="24" spans="1:9" x14ac:dyDescent="0.25">
      <c r="A24" s="203" t="s">
        <v>75</v>
      </c>
      <c r="B24" s="302">
        <v>770</v>
      </c>
      <c r="C24" s="302">
        <v>770</v>
      </c>
      <c r="D24" s="302">
        <v>25</v>
      </c>
      <c r="E24" s="302">
        <v>290</v>
      </c>
      <c r="F24" s="302">
        <v>0</v>
      </c>
      <c r="G24" s="302">
        <v>0</v>
      </c>
      <c r="H24" s="302">
        <v>0</v>
      </c>
      <c r="I24" s="302">
        <v>315</v>
      </c>
    </row>
    <row r="25" spans="1:9" x14ac:dyDescent="0.25">
      <c r="A25" s="203" t="s">
        <v>76</v>
      </c>
      <c r="B25" s="302">
        <v>450</v>
      </c>
      <c r="C25" s="302">
        <v>781</v>
      </c>
      <c r="D25" s="302">
        <v>55</v>
      </c>
      <c r="E25" s="302">
        <v>114</v>
      </c>
      <c r="F25" s="302">
        <v>12</v>
      </c>
      <c r="G25" s="302">
        <v>53</v>
      </c>
      <c r="H25" s="302">
        <v>9</v>
      </c>
      <c r="I25" s="302">
        <v>243</v>
      </c>
    </row>
    <row r="26" spans="1:9" x14ac:dyDescent="0.25">
      <c r="A26" s="300" t="s">
        <v>264</v>
      </c>
      <c r="B26" s="303">
        <v>16836</v>
      </c>
      <c r="C26" s="303">
        <v>23624</v>
      </c>
      <c r="D26" s="303">
        <v>1441</v>
      </c>
      <c r="E26" s="303">
        <v>1720</v>
      </c>
      <c r="F26" s="303">
        <v>92</v>
      </c>
      <c r="G26" s="303">
        <v>216</v>
      </c>
      <c r="H26" s="303">
        <v>72</v>
      </c>
      <c r="I26" s="303">
        <v>3541</v>
      </c>
    </row>
  </sheetData>
  <hyperlinks>
    <hyperlink ref="F1" r:id="rId1"/>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I29"/>
  <sheetViews>
    <sheetView topLeftCell="A4" workbookViewId="0">
      <selection activeCell="F13" sqref="F13"/>
    </sheetView>
  </sheetViews>
  <sheetFormatPr defaultColWidth="9.140625" defaultRowHeight="15" x14ac:dyDescent="0.25"/>
  <cols>
    <col min="1" max="1" width="9.140625" style="9"/>
    <col min="2" max="2" width="22" style="9" customWidth="1"/>
    <col min="3" max="3" width="20.7109375" style="9" customWidth="1"/>
    <col min="4" max="4" width="18.7109375" style="9" customWidth="1"/>
    <col min="5" max="5" width="19.28515625" style="9" customWidth="1"/>
    <col min="6" max="6" width="14.7109375" style="9" customWidth="1"/>
    <col min="7" max="7" width="13.7109375" style="9" customWidth="1"/>
    <col min="8" max="8" width="14.85546875" style="9" customWidth="1"/>
    <col min="9" max="9" width="16.140625" style="9" customWidth="1"/>
    <col min="10" max="16384" width="9.140625" style="9"/>
  </cols>
  <sheetData>
    <row r="1" spans="1:9" x14ac:dyDescent="0.25">
      <c r="A1" s="77" t="s">
        <v>287</v>
      </c>
      <c r="F1" s="9" t="s">
        <v>286</v>
      </c>
    </row>
    <row r="2" spans="1:9" ht="102.75" x14ac:dyDescent="0.25">
      <c r="A2" s="76"/>
      <c r="B2" s="301" t="s">
        <v>283</v>
      </c>
      <c r="C2" s="301" t="s">
        <v>282</v>
      </c>
      <c r="D2" s="301" t="s">
        <v>281</v>
      </c>
      <c r="E2" s="301" t="s">
        <v>280</v>
      </c>
      <c r="F2" s="301" t="s">
        <v>279</v>
      </c>
      <c r="G2" s="301" t="s">
        <v>278</v>
      </c>
      <c r="H2" s="301" t="s">
        <v>277</v>
      </c>
      <c r="I2" s="301" t="s">
        <v>276</v>
      </c>
    </row>
    <row r="3" spans="1:9" x14ac:dyDescent="0.25">
      <c r="A3" s="203" t="s">
        <v>17</v>
      </c>
      <c r="B3" s="302">
        <v>1062</v>
      </c>
      <c r="C3" s="302">
        <v>1362</v>
      </c>
      <c r="D3" s="302">
        <v>61</v>
      </c>
      <c r="E3" s="302">
        <v>31</v>
      </c>
      <c r="F3" s="302">
        <v>0</v>
      </c>
      <c r="G3" s="302">
        <v>4</v>
      </c>
      <c r="H3" s="302">
        <v>2</v>
      </c>
      <c r="I3" s="302">
        <v>97</v>
      </c>
    </row>
    <row r="4" spans="1:9" x14ac:dyDescent="0.25">
      <c r="A4" s="203" t="s">
        <v>7</v>
      </c>
      <c r="B4" s="302">
        <v>78</v>
      </c>
      <c r="C4" s="302">
        <v>104</v>
      </c>
      <c r="D4" s="302">
        <v>16</v>
      </c>
      <c r="E4" s="302">
        <v>43</v>
      </c>
      <c r="F4" s="302">
        <v>3</v>
      </c>
      <c r="G4" s="302">
        <v>15</v>
      </c>
      <c r="H4" s="302">
        <v>1</v>
      </c>
      <c r="I4" s="302">
        <v>78</v>
      </c>
    </row>
    <row r="5" spans="1:9" x14ac:dyDescent="0.25">
      <c r="A5" s="203" t="s">
        <v>19</v>
      </c>
      <c r="B5" s="302">
        <v>190</v>
      </c>
      <c r="C5" s="302">
        <v>280</v>
      </c>
      <c r="D5" s="302">
        <v>11</v>
      </c>
      <c r="E5" s="302">
        <v>14</v>
      </c>
      <c r="F5" s="302">
        <v>0</v>
      </c>
      <c r="G5" s="302">
        <v>0</v>
      </c>
      <c r="H5" s="302">
        <v>0</v>
      </c>
      <c r="I5" s="302">
        <v>25</v>
      </c>
    </row>
    <row r="6" spans="1:9" x14ac:dyDescent="0.25">
      <c r="A6" s="203" t="s">
        <v>37</v>
      </c>
      <c r="B6" s="302">
        <v>260</v>
      </c>
      <c r="C6" s="302">
        <v>338</v>
      </c>
      <c r="D6" s="302">
        <v>7</v>
      </c>
      <c r="E6" s="302">
        <v>22</v>
      </c>
      <c r="F6" s="302">
        <v>0</v>
      </c>
      <c r="G6" s="302">
        <v>0</v>
      </c>
      <c r="H6" s="302">
        <v>0</v>
      </c>
      <c r="I6" s="302">
        <v>29</v>
      </c>
    </row>
    <row r="7" spans="1:9" x14ac:dyDescent="0.25">
      <c r="A7" s="203" t="s">
        <v>23</v>
      </c>
      <c r="B7" s="302">
        <v>23</v>
      </c>
      <c r="C7" s="302">
        <v>23</v>
      </c>
      <c r="D7" s="302">
        <v>0</v>
      </c>
      <c r="E7" s="302">
        <v>12</v>
      </c>
      <c r="F7" s="302">
        <v>0</v>
      </c>
      <c r="G7" s="302">
        <v>0</v>
      </c>
      <c r="H7" s="302">
        <v>0</v>
      </c>
      <c r="I7" s="302">
        <v>12</v>
      </c>
    </row>
    <row r="8" spans="1:9" x14ac:dyDescent="0.25">
      <c r="A8" s="203" t="s">
        <v>272</v>
      </c>
      <c r="B8" s="302">
        <v>198</v>
      </c>
      <c r="C8" s="302">
        <v>384</v>
      </c>
      <c r="D8" s="302">
        <v>24</v>
      </c>
      <c r="E8" s="302">
        <v>41</v>
      </c>
      <c r="F8" s="302">
        <v>0</v>
      </c>
      <c r="G8" s="302">
        <v>0</v>
      </c>
      <c r="H8" s="302">
        <v>0</v>
      </c>
      <c r="I8" s="302">
        <v>65</v>
      </c>
    </row>
    <row r="9" spans="1:9" x14ac:dyDescent="0.25">
      <c r="A9" s="203" t="s">
        <v>27</v>
      </c>
      <c r="B9" s="302">
        <v>350</v>
      </c>
      <c r="C9" s="302">
        <v>500</v>
      </c>
      <c r="D9" s="302">
        <v>30</v>
      </c>
      <c r="E9" s="302">
        <v>0.2</v>
      </c>
      <c r="F9" s="302">
        <v>9</v>
      </c>
      <c r="G9" s="302">
        <v>5</v>
      </c>
      <c r="H9" s="302">
        <v>0</v>
      </c>
      <c r="I9" s="302">
        <v>44</v>
      </c>
    </row>
    <row r="10" spans="1:9" x14ac:dyDescent="0.25">
      <c r="A10" s="203" t="s">
        <v>35</v>
      </c>
      <c r="B10" s="302">
        <v>400</v>
      </c>
      <c r="C10" s="302">
        <v>2091</v>
      </c>
      <c r="D10" s="302">
        <v>16</v>
      </c>
      <c r="E10" s="302">
        <v>47</v>
      </c>
      <c r="F10" s="302">
        <v>0</v>
      </c>
      <c r="G10" s="302">
        <v>1</v>
      </c>
      <c r="H10" s="302">
        <v>1</v>
      </c>
      <c r="I10" s="302">
        <v>65</v>
      </c>
    </row>
    <row r="11" spans="1:9" x14ac:dyDescent="0.25">
      <c r="A11" s="203" t="s">
        <v>13</v>
      </c>
      <c r="B11" s="302">
        <v>1428</v>
      </c>
      <c r="C11" s="302">
        <v>2481</v>
      </c>
      <c r="D11" s="302">
        <v>140</v>
      </c>
      <c r="E11" s="302">
        <v>209</v>
      </c>
      <c r="F11" s="302">
        <v>6</v>
      </c>
      <c r="G11" s="302">
        <v>15</v>
      </c>
      <c r="H11" s="302">
        <v>6</v>
      </c>
      <c r="I11" s="302">
        <v>376</v>
      </c>
    </row>
    <row r="12" spans="1:9" ht="14.45" x14ac:dyDescent="0.3">
      <c r="A12" s="203" t="s">
        <v>136</v>
      </c>
      <c r="B12" s="302">
        <v>1280</v>
      </c>
      <c r="C12" s="302">
        <v>2265</v>
      </c>
      <c r="D12" s="302">
        <v>236</v>
      </c>
      <c r="E12" s="302">
        <v>217</v>
      </c>
      <c r="F12" s="302">
        <v>5</v>
      </c>
      <c r="G12" s="302">
        <v>61</v>
      </c>
      <c r="H12" s="302">
        <v>36</v>
      </c>
      <c r="I12" s="302">
        <v>555</v>
      </c>
    </row>
    <row r="13" spans="1:9" x14ac:dyDescent="0.25">
      <c r="A13" s="203" t="s">
        <v>31</v>
      </c>
      <c r="B13" s="302">
        <v>192</v>
      </c>
      <c r="C13" s="302">
        <v>213</v>
      </c>
      <c r="D13" s="302">
        <v>1</v>
      </c>
      <c r="E13" s="302">
        <v>70</v>
      </c>
      <c r="F13" s="302">
        <v>0</v>
      </c>
      <c r="G13" s="302">
        <v>0</v>
      </c>
      <c r="H13" s="302">
        <v>0</v>
      </c>
      <c r="I13" s="302">
        <v>71</v>
      </c>
    </row>
    <row r="14" spans="1:9" x14ac:dyDescent="0.25">
      <c r="A14" s="203" t="s">
        <v>39</v>
      </c>
      <c r="B14" s="302">
        <v>100</v>
      </c>
      <c r="C14" s="302">
        <v>100</v>
      </c>
      <c r="D14" s="302">
        <v>37</v>
      </c>
      <c r="E14" s="302">
        <v>20</v>
      </c>
      <c r="F14" s="302">
        <v>0</v>
      </c>
      <c r="G14" s="302">
        <v>0</v>
      </c>
      <c r="H14" s="302">
        <v>0</v>
      </c>
      <c r="I14" s="302">
        <v>57</v>
      </c>
    </row>
    <row r="15" spans="1:9" ht="14.45" x14ac:dyDescent="0.3">
      <c r="A15" s="203" t="s">
        <v>15</v>
      </c>
      <c r="B15" s="302">
        <v>150</v>
      </c>
      <c r="C15" s="302">
        <v>600</v>
      </c>
      <c r="D15" s="302">
        <v>19</v>
      </c>
      <c r="E15" s="302">
        <v>20</v>
      </c>
      <c r="F15" s="302">
        <v>0</v>
      </c>
      <c r="G15" s="302">
        <v>0</v>
      </c>
      <c r="H15" s="302">
        <v>0</v>
      </c>
      <c r="I15" s="302">
        <v>39</v>
      </c>
    </row>
    <row r="16" spans="1:9" ht="14.45" x14ac:dyDescent="0.3">
      <c r="A16" s="203" t="s">
        <v>43</v>
      </c>
      <c r="B16" s="302">
        <v>1550</v>
      </c>
      <c r="C16" s="302">
        <v>2460</v>
      </c>
      <c r="D16" s="302">
        <v>210</v>
      </c>
      <c r="E16" s="302">
        <v>140</v>
      </c>
      <c r="F16" s="302">
        <v>0</v>
      </c>
      <c r="G16" s="302">
        <v>0</v>
      </c>
      <c r="H16" s="302">
        <v>0</v>
      </c>
      <c r="I16" s="302">
        <v>350</v>
      </c>
    </row>
    <row r="17" spans="1:9" ht="14.45" x14ac:dyDescent="0.3">
      <c r="A17" s="203" t="s">
        <v>57</v>
      </c>
      <c r="B17" s="302">
        <v>65</v>
      </c>
      <c r="C17" s="302">
        <v>160</v>
      </c>
      <c r="D17" s="302">
        <v>47</v>
      </c>
      <c r="E17" s="302">
        <v>0</v>
      </c>
      <c r="F17" s="302">
        <v>45</v>
      </c>
      <c r="G17" s="302">
        <v>22</v>
      </c>
      <c r="H17" s="302">
        <v>0</v>
      </c>
      <c r="I17" s="302">
        <v>113</v>
      </c>
    </row>
    <row r="18" spans="1:9" ht="14.45" x14ac:dyDescent="0.3">
      <c r="A18" s="203" t="s">
        <v>59</v>
      </c>
      <c r="B18" s="302">
        <v>710</v>
      </c>
      <c r="C18" s="302">
        <v>927</v>
      </c>
      <c r="D18" s="302">
        <v>13</v>
      </c>
      <c r="E18" s="302">
        <v>51</v>
      </c>
      <c r="F18" s="302">
        <v>0</v>
      </c>
      <c r="G18" s="302">
        <v>2</v>
      </c>
      <c r="H18" s="302">
        <v>0</v>
      </c>
      <c r="I18" s="302">
        <v>66</v>
      </c>
    </row>
    <row r="19" spans="1:9" ht="14.45" x14ac:dyDescent="0.3">
      <c r="A19" s="203" t="s">
        <v>61</v>
      </c>
      <c r="B19" s="302">
        <v>2044</v>
      </c>
      <c r="C19" s="302">
        <v>1786</v>
      </c>
      <c r="D19" s="302">
        <v>131</v>
      </c>
      <c r="E19" s="302">
        <v>49</v>
      </c>
      <c r="F19" s="302">
        <v>0</v>
      </c>
      <c r="G19" s="302">
        <v>22</v>
      </c>
      <c r="H19" s="302">
        <v>1</v>
      </c>
      <c r="I19" s="302">
        <v>203</v>
      </c>
    </row>
    <row r="20" spans="1:9" ht="14.45" x14ac:dyDescent="0.3">
      <c r="A20" s="203" t="s">
        <v>63</v>
      </c>
      <c r="B20" s="302">
        <v>617</v>
      </c>
      <c r="C20" s="302">
        <v>1081</v>
      </c>
      <c r="D20" s="302">
        <v>25</v>
      </c>
      <c r="E20" s="302">
        <v>25</v>
      </c>
      <c r="F20" s="302">
        <v>0</v>
      </c>
      <c r="G20" s="302">
        <v>0</v>
      </c>
      <c r="H20" s="302">
        <v>0</v>
      </c>
      <c r="I20" s="302">
        <v>50</v>
      </c>
    </row>
    <row r="21" spans="1:9" ht="14.45" x14ac:dyDescent="0.3">
      <c r="A21" s="203" t="s">
        <v>65</v>
      </c>
      <c r="B21" s="302">
        <v>430</v>
      </c>
      <c r="C21" s="302">
        <v>745</v>
      </c>
      <c r="D21" s="302">
        <v>25</v>
      </c>
      <c r="E21" s="302">
        <v>12</v>
      </c>
      <c r="F21" s="302">
        <v>0</v>
      </c>
      <c r="G21" s="302">
        <v>1</v>
      </c>
      <c r="H21" s="302">
        <v>0</v>
      </c>
      <c r="I21" s="302">
        <v>38</v>
      </c>
    </row>
    <row r="22" spans="1:9" ht="14.45" x14ac:dyDescent="0.3">
      <c r="A22" s="203" t="s">
        <v>270</v>
      </c>
      <c r="B22" s="302">
        <v>20</v>
      </c>
      <c r="C22" s="302">
        <v>70</v>
      </c>
      <c r="D22" s="302">
        <v>12</v>
      </c>
      <c r="E22" s="302">
        <v>8</v>
      </c>
      <c r="F22" s="302">
        <v>0</v>
      </c>
      <c r="G22" s="302">
        <v>0</v>
      </c>
      <c r="H22" s="302">
        <v>0</v>
      </c>
      <c r="I22" s="302">
        <v>19</v>
      </c>
    </row>
    <row r="23" spans="1:9" ht="14.45" x14ac:dyDescent="0.3">
      <c r="A23" s="203" t="s">
        <v>71</v>
      </c>
      <c r="B23" s="302">
        <v>180</v>
      </c>
      <c r="C23" s="302">
        <v>305</v>
      </c>
      <c r="D23" s="302">
        <v>11</v>
      </c>
      <c r="E23" s="302">
        <v>18</v>
      </c>
      <c r="F23" s="302">
        <v>0</v>
      </c>
      <c r="G23" s="302">
        <v>0</v>
      </c>
      <c r="H23" s="302">
        <v>0</v>
      </c>
      <c r="I23" s="302">
        <v>30</v>
      </c>
    </row>
    <row r="24" spans="1:9" ht="14.45" x14ac:dyDescent="0.3">
      <c r="A24" s="203" t="s">
        <v>11</v>
      </c>
      <c r="B24" s="302">
        <v>1555</v>
      </c>
      <c r="C24" s="302">
        <v>1765</v>
      </c>
      <c r="D24" s="302">
        <v>66</v>
      </c>
      <c r="E24" s="302">
        <v>171</v>
      </c>
      <c r="F24" s="302">
        <v>0</v>
      </c>
      <c r="G24" s="302">
        <v>1</v>
      </c>
      <c r="H24" s="302">
        <v>0</v>
      </c>
      <c r="I24" s="302">
        <v>238</v>
      </c>
    </row>
    <row r="25" spans="1:9" ht="14.45" x14ac:dyDescent="0.3">
      <c r="A25" s="203" t="s">
        <v>67</v>
      </c>
      <c r="B25" s="302">
        <v>985</v>
      </c>
      <c r="C25" s="302">
        <v>2109</v>
      </c>
      <c r="D25" s="302">
        <v>20</v>
      </c>
      <c r="E25" s="302">
        <v>58</v>
      </c>
      <c r="F25" s="302">
        <v>0</v>
      </c>
      <c r="G25" s="302">
        <v>1</v>
      </c>
      <c r="H25" s="302">
        <v>6</v>
      </c>
      <c r="I25" s="302">
        <v>85</v>
      </c>
    </row>
    <row r="26" spans="1:9" ht="14.45" x14ac:dyDescent="0.3">
      <c r="A26" s="203" t="s">
        <v>21</v>
      </c>
      <c r="B26" s="302">
        <v>540</v>
      </c>
      <c r="C26" s="302">
        <v>535</v>
      </c>
      <c r="D26" s="302">
        <v>33</v>
      </c>
      <c r="E26" s="302">
        <v>5</v>
      </c>
      <c r="F26" s="302">
        <v>4</v>
      </c>
      <c r="G26" s="302">
        <v>5</v>
      </c>
      <c r="H26" s="302">
        <v>0</v>
      </c>
      <c r="I26" s="302">
        <v>47</v>
      </c>
    </row>
    <row r="27" spans="1:9" ht="14.45" x14ac:dyDescent="0.3">
      <c r="A27" s="203" t="s">
        <v>75</v>
      </c>
      <c r="B27" s="302">
        <v>770</v>
      </c>
      <c r="C27" s="302">
        <v>770</v>
      </c>
      <c r="D27" s="302">
        <v>25</v>
      </c>
      <c r="E27" s="302">
        <v>290</v>
      </c>
      <c r="F27" s="302">
        <v>0</v>
      </c>
      <c r="G27" s="302">
        <v>0</v>
      </c>
      <c r="H27" s="302">
        <v>0</v>
      </c>
      <c r="I27" s="302">
        <v>315</v>
      </c>
    </row>
    <row r="28" spans="1:9" ht="14.45" x14ac:dyDescent="0.3">
      <c r="A28" s="203" t="s">
        <v>76</v>
      </c>
      <c r="B28" s="302">
        <v>727</v>
      </c>
      <c r="C28" s="302">
        <v>1275</v>
      </c>
      <c r="D28" s="302">
        <v>45</v>
      </c>
      <c r="E28" s="302">
        <v>86</v>
      </c>
      <c r="F28" s="302">
        <v>10</v>
      </c>
      <c r="G28" s="302">
        <v>46</v>
      </c>
      <c r="H28" s="302">
        <v>10</v>
      </c>
      <c r="I28" s="302">
        <v>197</v>
      </c>
    </row>
    <row r="29" spans="1:9" ht="14.45" x14ac:dyDescent="0.3">
      <c r="A29" s="300" t="s">
        <v>264</v>
      </c>
      <c r="B29" s="303">
        <v>15904</v>
      </c>
      <c r="C29" s="303">
        <v>24729</v>
      </c>
      <c r="D29" s="303">
        <v>1259</v>
      </c>
      <c r="E29" s="303">
        <v>1658</v>
      </c>
      <c r="F29" s="303">
        <v>82</v>
      </c>
      <c r="G29" s="303">
        <v>200</v>
      </c>
      <c r="H29" s="303">
        <v>63</v>
      </c>
      <c r="I29" s="303">
        <v>3262</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J41"/>
  <sheetViews>
    <sheetView workbookViewId="0">
      <selection activeCell="F12" sqref="F12"/>
    </sheetView>
  </sheetViews>
  <sheetFormatPr defaultColWidth="9.140625" defaultRowHeight="15" x14ac:dyDescent="0.25"/>
  <cols>
    <col min="1" max="1" width="15.5703125" style="9" customWidth="1"/>
    <col min="2" max="2" width="9.140625" style="9"/>
    <col min="3" max="3" width="15.85546875" style="9" customWidth="1"/>
    <col min="4" max="4" width="16.42578125" style="9" customWidth="1"/>
    <col min="5" max="5" width="17" style="9" customWidth="1"/>
    <col min="6" max="6" width="16.140625" style="9" customWidth="1"/>
    <col min="7" max="7" width="13.85546875" style="9" customWidth="1"/>
    <col min="8" max="9" width="14.28515625" style="9" customWidth="1"/>
    <col min="10" max="10" width="14.7109375" style="9" customWidth="1"/>
    <col min="11" max="16384" width="9.140625" style="9"/>
  </cols>
  <sheetData>
    <row r="1" spans="1:10" x14ac:dyDescent="0.25">
      <c r="A1" s="77" t="s">
        <v>300</v>
      </c>
      <c r="G1" s="9" t="s">
        <v>299</v>
      </c>
      <c r="H1" s="9" t="s">
        <v>298</v>
      </c>
    </row>
    <row r="2" spans="1:10" ht="77.25" x14ac:dyDescent="0.25">
      <c r="A2" s="76"/>
      <c r="B2" s="301" t="s">
        <v>297</v>
      </c>
      <c r="C2" s="301" t="s">
        <v>296</v>
      </c>
      <c r="D2" s="301" t="s">
        <v>295</v>
      </c>
      <c r="E2" s="301" t="s">
        <v>281</v>
      </c>
      <c r="F2" s="301" t="s">
        <v>280</v>
      </c>
      <c r="G2" s="301" t="s">
        <v>279</v>
      </c>
      <c r="H2" s="301" t="s">
        <v>278</v>
      </c>
      <c r="I2" s="301" t="s">
        <v>277</v>
      </c>
      <c r="J2" s="301" t="s">
        <v>276</v>
      </c>
    </row>
    <row r="3" spans="1:10" x14ac:dyDescent="0.25">
      <c r="A3" s="203" t="s">
        <v>17</v>
      </c>
      <c r="B3" s="302" t="s">
        <v>292</v>
      </c>
      <c r="C3" s="302">
        <v>1070</v>
      </c>
      <c r="D3" s="302">
        <v>1362</v>
      </c>
      <c r="E3" s="302">
        <v>61</v>
      </c>
      <c r="F3" s="302">
        <v>31</v>
      </c>
      <c r="G3" s="302">
        <v>0</v>
      </c>
      <c r="H3" s="302">
        <v>4</v>
      </c>
      <c r="I3" s="302">
        <v>2</v>
      </c>
      <c r="J3" s="302">
        <v>97</v>
      </c>
    </row>
    <row r="4" spans="1:10" x14ac:dyDescent="0.25">
      <c r="A4" s="203" t="s">
        <v>7</v>
      </c>
      <c r="B4" s="302" t="s">
        <v>292</v>
      </c>
      <c r="C4" s="302">
        <v>84</v>
      </c>
      <c r="D4" s="302">
        <v>112</v>
      </c>
      <c r="E4" s="302">
        <v>14</v>
      </c>
      <c r="F4" s="302">
        <v>44</v>
      </c>
      <c r="G4" s="302">
        <v>8</v>
      </c>
      <c r="H4" s="302">
        <v>15</v>
      </c>
      <c r="I4" s="302">
        <v>1</v>
      </c>
      <c r="J4" s="302">
        <v>82</v>
      </c>
    </row>
    <row r="5" spans="1:10" x14ac:dyDescent="0.25">
      <c r="A5" s="203" t="s">
        <v>19</v>
      </c>
      <c r="B5" s="302" t="s">
        <v>294</v>
      </c>
      <c r="C5" s="302">
        <v>190</v>
      </c>
      <c r="D5" s="302">
        <v>280</v>
      </c>
      <c r="E5" s="302">
        <v>11</v>
      </c>
      <c r="F5" s="302">
        <v>14</v>
      </c>
      <c r="G5" s="302">
        <v>0</v>
      </c>
      <c r="H5" s="302">
        <v>0</v>
      </c>
      <c r="I5" s="302">
        <v>0</v>
      </c>
      <c r="J5" s="302">
        <v>24</v>
      </c>
    </row>
    <row r="6" spans="1:10" x14ac:dyDescent="0.25">
      <c r="A6" s="203" t="s">
        <v>37</v>
      </c>
      <c r="B6" s="302" t="s">
        <v>294</v>
      </c>
      <c r="C6" s="302">
        <v>175</v>
      </c>
      <c r="D6" s="302">
        <v>299</v>
      </c>
      <c r="E6" s="302">
        <v>4</v>
      </c>
      <c r="F6" s="302">
        <v>14</v>
      </c>
      <c r="G6" s="302">
        <v>0</v>
      </c>
      <c r="H6" s="302">
        <v>0</v>
      </c>
      <c r="I6" s="302">
        <v>0</v>
      </c>
      <c r="J6" s="302">
        <v>18</v>
      </c>
    </row>
    <row r="7" spans="1:10" x14ac:dyDescent="0.25">
      <c r="A7" s="203" t="s">
        <v>23</v>
      </c>
      <c r="B7" s="302" t="s">
        <v>292</v>
      </c>
      <c r="C7" s="302">
        <v>24</v>
      </c>
      <c r="D7" s="302">
        <v>24</v>
      </c>
      <c r="E7" s="302">
        <v>0</v>
      </c>
      <c r="F7" s="302">
        <v>13</v>
      </c>
      <c r="G7" s="302">
        <v>0</v>
      </c>
      <c r="H7" s="302">
        <v>0</v>
      </c>
      <c r="I7" s="302">
        <v>0</v>
      </c>
      <c r="J7" s="302">
        <v>13</v>
      </c>
    </row>
    <row r="8" spans="1:10" x14ac:dyDescent="0.25">
      <c r="A8" s="203" t="s">
        <v>272</v>
      </c>
      <c r="B8" s="302" t="s">
        <v>293</v>
      </c>
      <c r="C8" s="302">
        <v>202</v>
      </c>
      <c r="D8" s="302">
        <v>378</v>
      </c>
      <c r="E8" s="302">
        <v>19</v>
      </c>
      <c r="F8" s="302">
        <v>37</v>
      </c>
      <c r="G8" s="302">
        <v>0</v>
      </c>
      <c r="H8" s="302">
        <v>0</v>
      </c>
      <c r="I8" s="302">
        <v>0</v>
      </c>
      <c r="J8" s="302">
        <v>56</v>
      </c>
    </row>
    <row r="9" spans="1:10" x14ac:dyDescent="0.25">
      <c r="A9" s="203" t="s">
        <v>27</v>
      </c>
      <c r="B9" s="302" t="s">
        <v>292</v>
      </c>
      <c r="C9" s="302">
        <v>350</v>
      </c>
      <c r="D9" s="302">
        <v>392</v>
      </c>
      <c r="E9" s="302">
        <v>30</v>
      </c>
      <c r="F9" s="302">
        <v>0</v>
      </c>
      <c r="G9" s="302">
        <v>9</v>
      </c>
      <c r="H9" s="302">
        <v>1</v>
      </c>
      <c r="I9" s="302">
        <v>8</v>
      </c>
      <c r="J9" s="302">
        <v>49</v>
      </c>
    </row>
    <row r="10" spans="1:10" x14ac:dyDescent="0.25">
      <c r="A10" s="203" t="s">
        <v>29</v>
      </c>
      <c r="B10" s="302" t="s">
        <v>294</v>
      </c>
      <c r="C10" s="302">
        <v>31</v>
      </c>
      <c r="D10" s="302">
        <v>291</v>
      </c>
      <c r="E10" s="302">
        <v>7</v>
      </c>
      <c r="F10" s="302">
        <v>0</v>
      </c>
      <c r="G10" s="302">
        <v>0</v>
      </c>
      <c r="H10" s="302">
        <v>0</v>
      </c>
      <c r="I10" s="302">
        <v>0</v>
      </c>
      <c r="J10" s="302">
        <v>7</v>
      </c>
    </row>
    <row r="11" spans="1:10" x14ac:dyDescent="0.25">
      <c r="A11" s="203" t="s">
        <v>35</v>
      </c>
      <c r="B11" s="302" t="s">
        <v>292</v>
      </c>
      <c r="C11" s="302">
        <v>400</v>
      </c>
      <c r="D11" s="302">
        <v>2031</v>
      </c>
      <c r="E11" s="302">
        <v>36</v>
      </c>
      <c r="F11" s="302">
        <v>48</v>
      </c>
      <c r="G11" s="302">
        <v>0</v>
      </c>
      <c r="H11" s="302">
        <v>1</v>
      </c>
      <c r="I11" s="302">
        <v>0</v>
      </c>
      <c r="J11" s="302">
        <v>85</v>
      </c>
    </row>
    <row r="12" spans="1:10" x14ac:dyDescent="0.25">
      <c r="A12" s="203" t="s">
        <v>13</v>
      </c>
      <c r="B12" s="302" t="s">
        <v>292</v>
      </c>
      <c r="C12" s="302">
        <v>1347</v>
      </c>
      <c r="D12" s="302">
        <v>2468</v>
      </c>
      <c r="E12" s="302">
        <v>135</v>
      </c>
      <c r="F12" s="302">
        <v>201</v>
      </c>
      <c r="G12" s="302">
        <v>6</v>
      </c>
      <c r="H12" s="302">
        <v>17</v>
      </c>
      <c r="I12" s="302">
        <v>6</v>
      </c>
      <c r="J12" s="302">
        <v>365</v>
      </c>
    </row>
    <row r="13" spans="1:10" x14ac:dyDescent="0.25">
      <c r="A13" s="203" t="s">
        <v>136</v>
      </c>
      <c r="B13" s="302" t="s">
        <v>292</v>
      </c>
      <c r="C13" s="302">
        <v>1400</v>
      </c>
      <c r="D13" s="302">
        <v>2100</v>
      </c>
      <c r="E13" s="302">
        <v>239</v>
      </c>
      <c r="F13" s="302">
        <v>208</v>
      </c>
      <c r="G13" s="302">
        <v>9</v>
      </c>
      <c r="H13" s="302">
        <v>60</v>
      </c>
      <c r="I13" s="302">
        <v>19</v>
      </c>
      <c r="J13" s="302">
        <v>535</v>
      </c>
    </row>
    <row r="14" spans="1:10" x14ac:dyDescent="0.25">
      <c r="A14" s="203" t="s">
        <v>31</v>
      </c>
      <c r="B14" s="302" t="s">
        <v>294</v>
      </c>
      <c r="C14" s="302">
        <v>171</v>
      </c>
      <c r="D14" s="302">
        <v>186</v>
      </c>
      <c r="E14" s="302">
        <v>1</v>
      </c>
      <c r="F14" s="302">
        <v>47</v>
      </c>
      <c r="G14" s="302">
        <v>0</v>
      </c>
      <c r="H14" s="302">
        <v>0</v>
      </c>
      <c r="I14" s="302">
        <v>0</v>
      </c>
      <c r="J14" s="302">
        <v>48</v>
      </c>
    </row>
    <row r="15" spans="1:10" x14ac:dyDescent="0.25">
      <c r="A15" s="203" t="s">
        <v>39</v>
      </c>
      <c r="B15" s="302" t="s">
        <v>294</v>
      </c>
      <c r="C15" s="302">
        <v>305</v>
      </c>
      <c r="D15" s="302">
        <v>589</v>
      </c>
      <c r="E15" s="302">
        <v>30</v>
      </c>
      <c r="F15" s="302">
        <v>18</v>
      </c>
      <c r="G15" s="302">
        <v>0</v>
      </c>
      <c r="H15" s="302">
        <v>3</v>
      </c>
      <c r="I15" s="302">
        <v>0</v>
      </c>
      <c r="J15" s="302">
        <v>51</v>
      </c>
    </row>
    <row r="16" spans="1:10" x14ac:dyDescent="0.25">
      <c r="A16" s="203" t="s">
        <v>41</v>
      </c>
      <c r="B16" s="302" t="s">
        <v>294</v>
      </c>
      <c r="C16" s="302">
        <v>28</v>
      </c>
      <c r="D16" s="302">
        <v>56</v>
      </c>
      <c r="E16" s="302">
        <v>2</v>
      </c>
      <c r="F16" s="302">
        <v>1</v>
      </c>
      <c r="G16" s="302">
        <v>1</v>
      </c>
      <c r="H16" s="302">
        <v>0</v>
      </c>
      <c r="I16" s="302">
        <v>0</v>
      </c>
      <c r="J16" s="302">
        <v>3</v>
      </c>
    </row>
    <row r="17" spans="1:10" x14ac:dyDescent="0.25">
      <c r="A17" s="203" t="s">
        <v>15</v>
      </c>
      <c r="B17" s="302" t="s">
        <v>292</v>
      </c>
      <c r="C17" s="302">
        <v>130</v>
      </c>
      <c r="D17" s="302">
        <v>500</v>
      </c>
      <c r="E17" s="302">
        <v>10</v>
      </c>
      <c r="F17" s="302">
        <v>40</v>
      </c>
      <c r="G17" s="302">
        <v>0</v>
      </c>
      <c r="H17" s="302">
        <v>0</v>
      </c>
      <c r="I17" s="302">
        <v>0</v>
      </c>
      <c r="J17" s="302">
        <v>50</v>
      </c>
    </row>
    <row r="18" spans="1:10" x14ac:dyDescent="0.25">
      <c r="A18" s="203" t="s">
        <v>43</v>
      </c>
      <c r="B18" s="302" t="s">
        <v>293</v>
      </c>
      <c r="C18" s="302">
        <v>1470</v>
      </c>
      <c r="D18" s="302">
        <v>2200</v>
      </c>
      <c r="E18" s="302">
        <v>180</v>
      </c>
      <c r="F18" s="302">
        <v>120</v>
      </c>
      <c r="G18" s="302">
        <v>0</v>
      </c>
      <c r="H18" s="302">
        <v>0</v>
      </c>
      <c r="I18" s="302">
        <v>0</v>
      </c>
      <c r="J18" s="302">
        <v>300</v>
      </c>
    </row>
    <row r="19" spans="1:10" x14ac:dyDescent="0.25">
      <c r="A19" s="203" t="s">
        <v>51</v>
      </c>
      <c r="B19" s="302" t="s">
        <v>292</v>
      </c>
      <c r="C19" s="302">
        <v>30</v>
      </c>
      <c r="D19" s="302">
        <v>352</v>
      </c>
      <c r="E19" s="302">
        <v>6</v>
      </c>
      <c r="F19" s="302">
        <v>3</v>
      </c>
      <c r="G19" s="302">
        <v>0</v>
      </c>
      <c r="H19" s="302">
        <v>0</v>
      </c>
      <c r="I19" s="302">
        <v>0</v>
      </c>
      <c r="J19" s="302">
        <v>9</v>
      </c>
    </row>
    <row r="20" spans="1:10" x14ac:dyDescent="0.25">
      <c r="A20" s="203" t="s">
        <v>47</v>
      </c>
      <c r="B20" s="302" t="s">
        <v>294</v>
      </c>
      <c r="C20" s="302">
        <v>30</v>
      </c>
      <c r="D20" s="302">
        <v>427</v>
      </c>
      <c r="E20" s="302">
        <v>11</v>
      </c>
      <c r="F20" s="302">
        <v>3</v>
      </c>
      <c r="G20" s="302">
        <v>0</v>
      </c>
      <c r="H20" s="302">
        <v>0</v>
      </c>
      <c r="I20" s="302">
        <v>0</v>
      </c>
      <c r="J20" s="302">
        <v>14</v>
      </c>
    </row>
    <row r="21" spans="1:10" x14ac:dyDescent="0.25">
      <c r="A21" s="203" t="s">
        <v>49</v>
      </c>
      <c r="B21" s="302" t="s">
        <v>294</v>
      </c>
      <c r="C21" s="302">
        <v>7</v>
      </c>
      <c r="D21" s="302">
        <v>10</v>
      </c>
      <c r="E21" s="302">
        <v>1</v>
      </c>
      <c r="F21" s="302">
        <v>1</v>
      </c>
      <c r="G21" s="302">
        <v>0</v>
      </c>
      <c r="H21" s="302">
        <v>0</v>
      </c>
      <c r="I21" s="302">
        <v>0</v>
      </c>
      <c r="J21" s="302">
        <v>2</v>
      </c>
    </row>
    <row r="22" spans="1:10" x14ac:dyDescent="0.25">
      <c r="A22" s="203" t="s">
        <v>55</v>
      </c>
      <c r="B22" s="302" t="s">
        <v>293</v>
      </c>
      <c r="C22" s="302">
        <v>15</v>
      </c>
      <c r="D22" s="302">
        <v>16</v>
      </c>
      <c r="E22" s="302">
        <v>1</v>
      </c>
      <c r="F22" s="302">
        <v>0</v>
      </c>
      <c r="G22" s="302">
        <v>0</v>
      </c>
      <c r="H22" s="302">
        <v>0</v>
      </c>
      <c r="I22" s="302">
        <v>0</v>
      </c>
      <c r="J22" s="302">
        <v>1</v>
      </c>
    </row>
    <row r="23" spans="1:10" x14ac:dyDescent="0.25">
      <c r="A23" s="203" t="s">
        <v>57</v>
      </c>
      <c r="B23" s="302" t="s">
        <v>292</v>
      </c>
      <c r="C23" s="302">
        <v>145</v>
      </c>
      <c r="D23" s="302">
        <v>250</v>
      </c>
      <c r="E23" s="302">
        <v>40</v>
      </c>
      <c r="F23" s="302">
        <v>0</v>
      </c>
      <c r="G23" s="302">
        <v>17</v>
      </c>
      <c r="H23" s="302">
        <v>20</v>
      </c>
      <c r="I23" s="302">
        <v>0</v>
      </c>
      <c r="J23" s="302">
        <v>76</v>
      </c>
    </row>
    <row r="24" spans="1:10" x14ac:dyDescent="0.25">
      <c r="A24" s="203" t="s">
        <v>59</v>
      </c>
      <c r="B24" s="302" t="s">
        <v>292</v>
      </c>
      <c r="C24" s="302">
        <v>726</v>
      </c>
      <c r="D24" s="302">
        <v>1043</v>
      </c>
      <c r="E24" s="302">
        <v>13</v>
      </c>
      <c r="F24" s="302">
        <v>54</v>
      </c>
      <c r="G24" s="302">
        <v>0</v>
      </c>
      <c r="H24" s="302">
        <v>0</v>
      </c>
      <c r="I24" s="302">
        <v>0</v>
      </c>
      <c r="J24" s="302">
        <v>67</v>
      </c>
    </row>
    <row r="25" spans="1:10" x14ac:dyDescent="0.25">
      <c r="A25" s="203" t="s">
        <v>61</v>
      </c>
      <c r="B25" s="302" t="s">
        <v>294</v>
      </c>
      <c r="C25" s="302">
        <v>1542</v>
      </c>
      <c r="D25" s="302">
        <v>2475</v>
      </c>
      <c r="E25" s="302">
        <v>163</v>
      </c>
      <c r="F25" s="302">
        <v>77</v>
      </c>
      <c r="G25" s="302">
        <v>0</v>
      </c>
      <c r="H25" s="302">
        <v>9</v>
      </c>
      <c r="I25" s="302">
        <v>3</v>
      </c>
      <c r="J25" s="302">
        <v>252</v>
      </c>
    </row>
    <row r="26" spans="1:10" x14ac:dyDescent="0.25">
      <c r="A26" s="203" t="s">
        <v>63</v>
      </c>
      <c r="B26" s="302" t="s">
        <v>292</v>
      </c>
      <c r="C26" s="302">
        <v>288</v>
      </c>
      <c r="D26" s="302">
        <v>362</v>
      </c>
      <c r="E26" s="302">
        <v>8</v>
      </c>
      <c r="F26" s="302">
        <v>59</v>
      </c>
      <c r="G26" s="302">
        <v>0</v>
      </c>
      <c r="H26" s="302">
        <v>0</v>
      </c>
      <c r="I26" s="302">
        <v>0</v>
      </c>
      <c r="J26" s="302">
        <v>67</v>
      </c>
    </row>
    <row r="27" spans="1:10" x14ac:dyDescent="0.25">
      <c r="A27" s="203" t="s">
        <v>65</v>
      </c>
      <c r="B27" s="302" t="s">
        <v>292</v>
      </c>
      <c r="C27" s="302">
        <v>430</v>
      </c>
      <c r="D27" s="302">
        <v>735</v>
      </c>
      <c r="E27" s="302">
        <v>34</v>
      </c>
      <c r="F27" s="302">
        <v>15</v>
      </c>
      <c r="G27" s="302">
        <v>0</v>
      </c>
      <c r="H27" s="302">
        <v>0</v>
      </c>
      <c r="I27" s="302">
        <v>0</v>
      </c>
      <c r="J27" s="302">
        <v>49</v>
      </c>
    </row>
    <row r="28" spans="1:10" x14ac:dyDescent="0.25">
      <c r="A28" s="203" t="s">
        <v>271</v>
      </c>
      <c r="B28" s="302" t="s">
        <v>294</v>
      </c>
      <c r="C28" s="302">
        <v>1181</v>
      </c>
      <c r="D28" s="302">
        <v>1485</v>
      </c>
      <c r="E28" s="302">
        <v>163</v>
      </c>
      <c r="F28" s="302">
        <v>234</v>
      </c>
      <c r="G28" s="302">
        <v>0</v>
      </c>
      <c r="H28" s="302">
        <v>0</v>
      </c>
      <c r="I28" s="302">
        <v>25</v>
      </c>
      <c r="J28" s="302">
        <v>422</v>
      </c>
    </row>
    <row r="29" spans="1:10" x14ac:dyDescent="0.25">
      <c r="A29" s="203" t="s">
        <v>270</v>
      </c>
      <c r="B29" s="302" t="s">
        <v>294</v>
      </c>
      <c r="C29" s="302">
        <v>20</v>
      </c>
      <c r="D29" s="302">
        <v>70</v>
      </c>
      <c r="E29" s="302">
        <v>12</v>
      </c>
      <c r="F29" s="302">
        <v>8</v>
      </c>
      <c r="G29" s="302">
        <v>0</v>
      </c>
      <c r="H29" s="302">
        <v>0</v>
      </c>
      <c r="I29" s="302">
        <v>0</v>
      </c>
      <c r="J29" s="302">
        <v>19</v>
      </c>
    </row>
    <row r="30" spans="1:10" x14ac:dyDescent="0.25">
      <c r="A30" s="203" t="s">
        <v>71</v>
      </c>
      <c r="B30" s="302" t="s">
        <v>294</v>
      </c>
      <c r="C30" s="302">
        <v>185</v>
      </c>
      <c r="D30" s="302">
        <v>299</v>
      </c>
      <c r="E30" s="302">
        <v>8</v>
      </c>
      <c r="F30" s="302">
        <v>18</v>
      </c>
      <c r="G30" s="302">
        <v>0</v>
      </c>
      <c r="H30" s="302">
        <v>0</v>
      </c>
      <c r="I30" s="302">
        <v>0</v>
      </c>
      <c r="J30" s="302">
        <v>26</v>
      </c>
    </row>
    <row r="31" spans="1:10" x14ac:dyDescent="0.25">
      <c r="A31" s="203" t="s">
        <v>69</v>
      </c>
      <c r="B31" s="302" t="s">
        <v>294</v>
      </c>
      <c r="C31" s="302">
        <v>30</v>
      </c>
      <c r="D31" s="302">
        <v>50</v>
      </c>
      <c r="E31" s="302">
        <v>5</v>
      </c>
      <c r="F31" s="302">
        <v>8</v>
      </c>
      <c r="G31" s="302">
        <v>0</v>
      </c>
      <c r="H31" s="302">
        <v>0</v>
      </c>
      <c r="I31" s="302">
        <v>0</v>
      </c>
      <c r="J31" s="302">
        <v>13</v>
      </c>
    </row>
    <row r="32" spans="1:10" x14ac:dyDescent="0.25">
      <c r="A32" s="203" t="s">
        <v>11</v>
      </c>
      <c r="B32" s="302" t="s">
        <v>292</v>
      </c>
      <c r="C32" s="302">
        <v>1475</v>
      </c>
      <c r="D32" s="302">
        <v>1520</v>
      </c>
      <c r="E32" s="302">
        <v>52</v>
      </c>
      <c r="F32" s="302">
        <v>155</v>
      </c>
      <c r="G32" s="302">
        <v>0</v>
      </c>
      <c r="H32" s="302">
        <v>0</v>
      </c>
      <c r="I32" s="302">
        <v>0</v>
      </c>
      <c r="J32" s="302">
        <v>208</v>
      </c>
    </row>
    <row r="33" spans="1:10" x14ac:dyDescent="0.25">
      <c r="A33" s="203" t="s">
        <v>67</v>
      </c>
      <c r="B33" s="302" t="s">
        <v>292</v>
      </c>
      <c r="C33" s="302">
        <v>985</v>
      </c>
      <c r="D33" s="302">
        <v>1575</v>
      </c>
      <c r="E33" s="302">
        <v>17</v>
      </c>
      <c r="F33" s="302">
        <v>57</v>
      </c>
      <c r="G33" s="302">
        <v>0</v>
      </c>
      <c r="H33" s="302">
        <v>1</v>
      </c>
      <c r="I33" s="302">
        <v>6</v>
      </c>
      <c r="J33" s="302">
        <v>81</v>
      </c>
    </row>
    <row r="34" spans="1:10" x14ac:dyDescent="0.25">
      <c r="A34" s="203" t="s">
        <v>21</v>
      </c>
      <c r="B34" s="302" t="s">
        <v>292</v>
      </c>
      <c r="C34" s="302">
        <v>537</v>
      </c>
      <c r="D34" s="302">
        <v>530</v>
      </c>
      <c r="E34" s="302">
        <v>40</v>
      </c>
      <c r="F34" s="302">
        <v>5</v>
      </c>
      <c r="G34" s="302">
        <v>0</v>
      </c>
      <c r="H34" s="302">
        <v>5</v>
      </c>
      <c r="I34" s="302">
        <v>0</v>
      </c>
      <c r="J34" s="302">
        <v>51</v>
      </c>
    </row>
    <row r="35" spans="1:10" x14ac:dyDescent="0.25">
      <c r="A35" s="203" t="s">
        <v>75</v>
      </c>
      <c r="B35" s="302" t="s">
        <v>293</v>
      </c>
      <c r="C35" s="302">
        <v>770</v>
      </c>
      <c r="D35" s="302">
        <v>770</v>
      </c>
      <c r="E35" s="302">
        <v>25</v>
      </c>
      <c r="F35" s="302">
        <v>290</v>
      </c>
      <c r="G35" s="302">
        <v>0</v>
      </c>
      <c r="H35" s="302">
        <v>0</v>
      </c>
      <c r="I35" s="302">
        <v>0</v>
      </c>
      <c r="J35" s="302">
        <v>315</v>
      </c>
    </row>
    <row r="36" spans="1:10" x14ac:dyDescent="0.25">
      <c r="A36" s="203" t="s">
        <v>76</v>
      </c>
      <c r="B36" s="302" t="s">
        <v>292</v>
      </c>
      <c r="C36" s="302">
        <v>885</v>
      </c>
      <c r="D36" s="302">
        <v>1393</v>
      </c>
      <c r="E36" s="302">
        <v>51</v>
      </c>
      <c r="F36" s="302">
        <v>106</v>
      </c>
      <c r="G36" s="302">
        <v>10</v>
      </c>
      <c r="H36" s="302">
        <v>49</v>
      </c>
      <c r="I36" s="302">
        <v>10</v>
      </c>
      <c r="J36" s="302">
        <v>226</v>
      </c>
    </row>
    <row r="37" spans="1:10" ht="18.75" x14ac:dyDescent="0.25">
      <c r="A37" s="305" t="s">
        <v>264</v>
      </c>
      <c r="B37" s="200"/>
      <c r="C37" s="200"/>
      <c r="D37" s="200"/>
      <c r="E37" s="200"/>
      <c r="F37" s="200"/>
      <c r="G37" s="200"/>
      <c r="H37" s="200"/>
      <c r="I37" s="200"/>
      <c r="J37" s="200"/>
    </row>
    <row r="38" spans="1:10" x14ac:dyDescent="0.25">
      <c r="A38" s="304" t="s">
        <v>291</v>
      </c>
      <c r="B38" s="302"/>
      <c r="C38" s="303">
        <v>16658</v>
      </c>
      <c r="D38" s="303">
        <v>26630</v>
      </c>
      <c r="E38" s="303">
        <v>1426</v>
      </c>
      <c r="F38" s="303">
        <v>1929</v>
      </c>
      <c r="G38" s="303">
        <v>59</v>
      </c>
      <c r="H38" s="303">
        <v>186</v>
      </c>
      <c r="I38" s="303">
        <v>80</v>
      </c>
      <c r="J38" s="303">
        <v>3680</v>
      </c>
    </row>
    <row r="39" spans="1:10" x14ac:dyDescent="0.25">
      <c r="A39" s="304" t="s">
        <v>290</v>
      </c>
      <c r="B39" s="302"/>
      <c r="C39" s="303">
        <v>15306</v>
      </c>
      <c r="D39" s="303">
        <v>23943</v>
      </c>
      <c r="E39" s="303">
        <v>1230</v>
      </c>
      <c r="F39" s="303">
        <v>1680</v>
      </c>
      <c r="G39" s="303">
        <v>58</v>
      </c>
      <c r="H39" s="303">
        <v>185</v>
      </c>
      <c r="I39" s="303">
        <v>55</v>
      </c>
      <c r="J39" s="303">
        <v>3209</v>
      </c>
    </row>
    <row r="40" spans="1:10" x14ac:dyDescent="0.25">
      <c r="A40" s="304" t="s">
        <v>289</v>
      </c>
      <c r="B40" s="302"/>
      <c r="C40" s="303">
        <v>14512</v>
      </c>
      <c r="D40" s="303">
        <v>24006</v>
      </c>
      <c r="E40" s="303">
        <v>1223</v>
      </c>
      <c r="F40" s="303">
        <v>1383</v>
      </c>
      <c r="G40" s="303">
        <v>59</v>
      </c>
      <c r="H40" s="303">
        <v>186</v>
      </c>
      <c r="I40" s="303">
        <v>55</v>
      </c>
      <c r="J40" s="303">
        <v>2906</v>
      </c>
    </row>
    <row r="41" spans="1:10" x14ac:dyDescent="0.25">
      <c r="A41" s="304" t="s">
        <v>288</v>
      </c>
      <c r="B41" s="302"/>
      <c r="C41" s="303">
        <v>13221</v>
      </c>
      <c r="D41" s="303">
        <v>22377</v>
      </c>
      <c r="E41" s="303">
        <v>1168</v>
      </c>
      <c r="F41" s="303">
        <v>1323</v>
      </c>
      <c r="G41" s="303">
        <v>58</v>
      </c>
      <c r="H41" s="303">
        <v>180</v>
      </c>
      <c r="I41" s="303">
        <v>55</v>
      </c>
      <c r="J41" s="303">
        <v>2784</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55"/>
  <sheetViews>
    <sheetView workbookViewId="0">
      <pane xSplit="1" ySplit="6" topLeftCell="E7" activePane="bottomRight" state="frozen"/>
      <selection pane="topRight" activeCell="B1" sqref="B1"/>
      <selection pane="bottomLeft" activeCell="A7" sqref="A7"/>
      <selection pane="bottomRight" activeCell="L5" sqref="L5"/>
    </sheetView>
  </sheetViews>
  <sheetFormatPr defaultRowHeight="15" x14ac:dyDescent="0.25"/>
  <cols>
    <col min="1" max="16384" width="9.140625" style="9"/>
  </cols>
  <sheetData>
    <row r="1" spans="1:40" x14ac:dyDescent="0.25">
      <c r="A1" s="23" t="s">
        <v>4896</v>
      </c>
    </row>
    <row r="3" spans="1:40" x14ac:dyDescent="0.25">
      <c r="B3" s="9" t="s">
        <v>4897</v>
      </c>
      <c r="L3" s="9" t="s">
        <v>4897</v>
      </c>
      <c r="X3" s="9" t="s">
        <v>4898</v>
      </c>
      <c r="AB3" s="9" t="s">
        <v>4898</v>
      </c>
      <c r="AG3" s="9" t="s">
        <v>4899</v>
      </c>
      <c r="AK3" s="9" t="s">
        <v>4899</v>
      </c>
    </row>
    <row r="4" spans="1:40" ht="15.75" thickBot="1" x14ac:dyDescent="0.3"/>
    <row r="5" spans="1:40" x14ac:dyDescent="0.25">
      <c r="A5" s="569"/>
      <c r="B5" s="570" t="s">
        <v>4900</v>
      </c>
      <c r="C5" s="570"/>
      <c r="D5" s="570"/>
      <c r="E5" s="570"/>
      <c r="F5" s="570"/>
      <c r="G5" s="570"/>
      <c r="H5" s="570"/>
      <c r="I5" s="570"/>
      <c r="J5" s="571"/>
      <c r="L5" s="572" t="s">
        <v>4901</v>
      </c>
      <c r="M5" s="570"/>
      <c r="N5" s="570"/>
      <c r="O5" s="570"/>
      <c r="P5" s="570"/>
      <c r="Q5" s="570"/>
      <c r="R5" s="570"/>
      <c r="S5" s="570"/>
      <c r="T5" s="571"/>
      <c r="U5" s="573"/>
      <c r="V5" s="573" t="s">
        <v>4902</v>
      </c>
      <c r="X5" s="572" t="s">
        <v>4903</v>
      </c>
      <c r="Y5" s="570"/>
      <c r="Z5" s="570"/>
      <c r="AA5" s="570"/>
      <c r="AB5" s="570" t="s">
        <v>4904</v>
      </c>
      <c r="AC5" s="570"/>
      <c r="AD5" s="570"/>
      <c r="AE5" s="571"/>
      <c r="AF5" s="52"/>
      <c r="AG5" s="572" t="s">
        <v>4905</v>
      </c>
      <c r="AH5" s="570"/>
      <c r="AI5" s="570"/>
      <c r="AJ5" s="570"/>
      <c r="AK5" s="570" t="s">
        <v>4906</v>
      </c>
      <c r="AL5" s="570"/>
      <c r="AM5" s="570"/>
      <c r="AN5" s="571"/>
    </row>
    <row r="6" spans="1:40" x14ac:dyDescent="0.25">
      <c r="A6" s="290"/>
      <c r="B6" s="573">
        <v>2008</v>
      </c>
      <c r="C6" s="573">
        <v>2009</v>
      </c>
      <c r="D6" s="573">
        <v>2010</v>
      </c>
      <c r="E6" s="573">
        <v>2011</v>
      </c>
      <c r="F6" s="573">
        <v>2012</v>
      </c>
      <c r="G6" s="573">
        <v>2013</v>
      </c>
      <c r="H6" s="573">
        <v>2014</v>
      </c>
      <c r="I6" s="573">
        <v>2015</v>
      </c>
      <c r="J6" s="574">
        <v>2016</v>
      </c>
      <c r="L6" s="575">
        <v>2008</v>
      </c>
      <c r="M6" s="573">
        <v>2009</v>
      </c>
      <c r="N6" s="573">
        <v>2010</v>
      </c>
      <c r="O6" s="573">
        <v>2011</v>
      </c>
      <c r="P6" s="573">
        <v>2012</v>
      </c>
      <c r="Q6" s="573">
        <v>2013</v>
      </c>
      <c r="R6" s="573">
        <v>2014</v>
      </c>
      <c r="S6" s="573">
        <v>2015</v>
      </c>
      <c r="T6" s="574">
        <v>2016</v>
      </c>
      <c r="U6" s="573"/>
      <c r="V6" s="573" t="s">
        <v>4907</v>
      </c>
      <c r="X6" s="575">
        <v>2008</v>
      </c>
      <c r="Y6" s="573">
        <v>2009</v>
      </c>
      <c r="Z6" s="573">
        <v>2010</v>
      </c>
      <c r="AA6" s="573"/>
      <c r="AB6" s="573">
        <v>2008</v>
      </c>
      <c r="AC6" s="573">
        <v>2009</v>
      </c>
      <c r="AD6" s="573">
        <v>2010</v>
      </c>
      <c r="AE6" s="574"/>
      <c r="AF6" s="52"/>
      <c r="AG6" s="575">
        <v>2008</v>
      </c>
      <c r="AH6" s="573">
        <v>2009</v>
      </c>
      <c r="AI6" s="573">
        <v>2010</v>
      </c>
      <c r="AJ6" s="573"/>
      <c r="AK6" s="573">
        <v>2008</v>
      </c>
      <c r="AL6" s="573">
        <v>2009</v>
      </c>
      <c r="AM6" s="573">
        <v>2010</v>
      </c>
      <c r="AN6" s="574"/>
    </row>
    <row r="7" spans="1:40" x14ac:dyDescent="0.25">
      <c r="A7" s="576" t="s">
        <v>78</v>
      </c>
      <c r="B7" s="52"/>
      <c r="C7" s="52"/>
      <c r="D7" s="52"/>
      <c r="E7" s="52"/>
      <c r="F7" s="52"/>
      <c r="G7" s="52"/>
      <c r="H7" s="52"/>
      <c r="I7" s="52"/>
      <c r="J7" s="291"/>
      <c r="L7" s="290"/>
      <c r="M7" s="52"/>
      <c r="N7" s="52"/>
      <c r="O7" s="52"/>
      <c r="P7" s="52"/>
      <c r="Q7" s="52"/>
      <c r="R7" s="52"/>
      <c r="S7" s="52"/>
      <c r="T7" s="291"/>
      <c r="U7" s="52"/>
      <c r="V7" s="52"/>
      <c r="X7" s="290"/>
      <c r="Y7" s="52"/>
      <c r="Z7" s="52"/>
      <c r="AA7" s="52"/>
      <c r="AB7" s="52"/>
      <c r="AC7" s="52"/>
      <c r="AD7" s="52"/>
      <c r="AE7" s="291"/>
      <c r="AF7" s="52"/>
      <c r="AG7" s="290"/>
      <c r="AH7" s="52"/>
      <c r="AI7" s="52"/>
      <c r="AJ7" s="52"/>
      <c r="AK7" s="52"/>
      <c r="AL7" s="52"/>
      <c r="AM7" s="52"/>
      <c r="AN7" s="291"/>
    </row>
    <row r="8" spans="1:40" x14ac:dyDescent="0.25">
      <c r="A8" s="577" t="s">
        <v>6</v>
      </c>
      <c r="B8" s="578">
        <v>507</v>
      </c>
      <c r="C8" s="578">
        <v>500.2</v>
      </c>
      <c r="D8" s="578">
        <v>509</v>
      </c>
      <c r="E8" s="578">
        <v>576.5</v>
      </c>
      <c r="F8" s="578">
        <v>681.3</v>
      </c>
      <c r="G8" s="578">
        <v>743.9</v>
      </c>
      <c r="H8" s="578">
        <v>754.3</v>
      </c>
      <c r="I8" s="578">
        <v>801</v>
      </c>
      <c r="J8" s="579">
        <v>884.9</v>
      </c>
      <c r="K8" s="163"/>
      <c r="L8" s="290">
        <v>0</v>
      </c>
      <c r="M8" s="52">
        <v>0</v>
      </c>
      <c r="N8" s="52">
        <v>0</v>
      </c>
      <c r="O8" s="52">
        <v>0</v>
      </c>
      <c r="P8" s="52">
        <v>0</v>
      </c>
      <c r="Q8" s="52">
        <v>0</v>
      </c>
      <c r="R8" s="52">
        <v>0</v>
      </c>
      <c r="S8" s="52">
        <v>0</v>
      </c>
      <c r="T8" s="291">
        <v>0</v>
      </c>
      <c r="U8" s="52"/>
      <c r="V8" s="63">
        <v>0</v>
      </c>
      <c r="X8" s="290"/>
      <c r="Y8" s="52"/>
      <c r="Z8" s="52" t="s">
        <v>87</v>
      </c>
      <c r="AA8" s="52"/>
      <c r="AB8" s="52"/>
      <c r="AC8" s="52"/>
      <c r="AD8" s="52" t="s">
        <v>87</v>
      </c>
      <c r="AE8" s="291"/>
      <c r="AF8" s="52"/>
      <c r="AG8" s="290"/>
      <c r="AH8" s="52"/>
      <c r="AI8" s="578">
        <f>IF(N8=0,0,(N8/D8)*Z8)</f>
        <v>0</v>
      </c>
      <c r="AJ8" s="52"/>
      <c r="AK8" s="52"/>
      <c r="AL8" s="52"/>
      <c r="AM8" s="578">
        <f>IF(N8=0,0,(N8/D8)*AD8)</f>
        <v>0</v>
      </c>
      <c r="AN8" s="291"/>
    </row>
    <row r="9" spans="1:40" x14ac:dyDescent="0.25">
      <c r="A9" s="577" t="s">
        <v>8</v>
      </c>
      <c r="B9" s="578">
        <v>2301.4</v>
      </c>
      <c r="C9" s="578">
        <v>2095.9</v>
      </c>
      <c r="D9" s="578">
        <v>2054</v>
      </c>
      <c r="E9" s="578">
        <v>2012.9</v>
      </c>
      <c r="F9" s="578">
        <v>1968.6</v>
      </c>
      <c r="G9" s="578">
        <v>1925.3</v>
      </c>
      <c r="H9" s="578">
        <v>1882.9</v>
      </c>
      <c r="I9" s="578">
        <v>1845.3</v>
      </c>
      <c r="J9" s="579">
        <v>1808.4</v>
      </c>
      <c r="K9" s="163"/>
      <c r="L9" s="290">
        <v>0</v>
      </c>
      <c r="M9" s="52">
        <v>0</v>
      </c>
      <c r="N9" s="52">
        <v>0</v>
      </c>
      <c r="O9" s="52">
        <v>0</v>
      </c>
      <c r="P9" s="52">
        <v>0</v>
      </c>
      <c r="Q9" s="52">
        <v>0</v>
      </c>
      <c r="R9" s="52">
        <v>0</v>
      </c>
      <c r="S9" s="52">
        <v>0</v>
      </c>
      <c r="T9" s="291">
        <v>0</v>
      </c>
      <c r="U9" s="52"/>
      <c r="V9" s="63">
        <v>0</v>
      </c>
      <c r="X9" s="290"/>
      <c r="Y9" s="52"/>
      <c r="Z9" s="52" t="s">
        <v>87</v>
      </c>
      <c r="AA9" s="52"/>
      <c r="AB9" s="52"/>
      <c r="AC9" s="52"/>
      <c r="AD9" s="52" t="s">
        <v>87</v>
      </c>
      <c r="AE9" s="291"/>
      <c r="AF9" s="52"/>
      <c r="AG9" s="290"/>
      <c r="AH9" s="52"/>
      <c r="AI9" s="578">
        <f t="shared" ref="AI9:AI11" si="0">IF(N9=0,0,(N9/D9)*Z9)</f>
        <v>0</v>
      </c>
      <c r="AJ9" s="52"/>
      <c r="AK9" s="52"/>
      <c r="AL9" s="52"/>
      <c r="AM9" s="578">
        <f>IF(N9=0,0,(N9/D9)*AD9)</f>
        <v>0</v>
      </c>
      <c r="AN9" s="291"/>
    </row>
    <row r="10" spans="1:40" x14ac:dyDescent="0.25">
      <c r="A10" s="577" t="s">
        <v>56</v>
      </c>
      <c r="B10" s="578"/>
      <c r="C10" s="578"/>
      <c r="D10" s="578">
        <v>428.3</v>
      </c>
      <c r="E10" s="578"/>
      <c r="F10" s="578"/>
      <c r="G10" s="578"/>
      <c r="H10" s="578"/>
      <c r="I10" s="578"/>
      <c r="J10" s="579"/>
      <c r="K10" s="163"/>
      <c r="L10" s="290">
        <v>0</v>
      </c>
      <c r="M10" s="52">
        <v>0</v>
      </c>
      <c r="N10" s="52">
        <v>0</v>
      </c>
      <c r="O10" s="52">
        <v>0</v>
      </c>
      <c r="P10" s="52">
        <v>0</v>
      </c>
      <c r="Q10" s="52">
        <v>0</v>
      </c>
      <c r="R10" s="52">
        <v>0</v>
      </c>
      <c r="S10" s="52">
        <v>0</v>
      </c>
      <c r="T10" s="291">
        <v>0</v>
      </c>
      <c r="U10" s="52"/>
      <c r="V10" s="63">
        <v>0</v>
      </c>
      <c r="X10" s="290"/>
      <c r="Y10" s="52"/>
      <c r="Z10" s="52">
        <v>895.5</v>
      </c>
      <c r="AA10" s="52"/>
      <c r="AB10" s="52"/>
      <c r="AC10" s="52"/>
      <c r="AD10" s="52">
        <v>5283</v>
      </c>
      <c r="AE10" s="291"/>
      <c r="AF10" s="52"/>
      <c r="AG10" s="290"/>
      <c r="AH10" s="52"/>
      <c r="AI10" s="578">
        <f t="shared" si="0"/>
        <v>0</v>
      </c>
      <c r="AJ10" s="52"/>
      <c r="AK10" s="52"/>
      <c r="AL10" s="52"/>
      <c r="AM10" s="578">
        <f>IF(N10=0,0,(N10/D10)*AD10)</f>
        <v>0</v>
      </c>
      <c r="AN10" s="291"/>
    </row>
    <row r="11" spans="1:40" x14ac:dyDescent="0.25">
      <c r="A11" s="577" t="s">
        <v>58</v>
      </c>
      <c r="B11" s="578"/>
      <c r="C11" s="578"/>
      <c r="D11" s="580" t="s">
        <v>87</v>
      </c>
      <c r="E11" s="578"/>
      <c r="F11" s="578"/>
      <c r="G11" s="578"/>
      <c r="H11" s="578"/>
      <c r="I11" s="578"/>
      <c r="J11" s="579"/>
      <c r="K11" s="163"/>
      <c r="L11" s="290"/>
      <c r="M11" s="52"/>
      <c r="N11" s="52"/>
      <c r="O11" s="52"/>
      <c r="P11" s="52"/>
      <c r="Q11" s="52"/>
      <c r="R11" s="52"/>
      <c r="S11" s="52"/>
      <c r="T11" s="291"/>
      <c r="U11" s="52"/>
      <c r="V11" s="52"/>
      <c r="X11" s="290"/>
      <c r="Y11" s="52"/>
      <c r="Z11" s="52">
        <v>22.7</v>
      </c>
      <c r="AA11" s="52"/>
      <c r="AB11" s="52"/>
      <c r="AC11" s="52"/>
      <c r="AD11" s="52">
        <v>319</v>
      </c>
      <c r="AE11" s="291"/>
      <c r="AF11" s="52"/>
      <c r="AG11" s="290"/>
      <c r="AH11" s="52"/>
      <c r="AI11" s="578">
        <f t="shared" si="0"/>
        <v>0</v>
      </c>
      <c r="AJ11" s="52"/>
      <c r="AK11" s="52"/>
      <c r="AL11" s="52"/>
      <c r="AM11" s="578">
        <f>IF(N11=0,0,(N11/D11)*AD11)</f>
        <v>0</v>
      </c>
      <c r="AN11" s="291"/>
    </row>
    <row r="12" spans="1:40" x14ac:dyDescent="0.25">
      <c r="A12" s="290"/>
      <c r="B12" s="578"/>
      <c r="C12" s="578"/>
      <c r="D12" s="578"/>
      <c r="E12" s="578"/>
      <c r="F12" s="578"/>
      <c r="G12" s="578"/>
      <c r="H12" s="578"/>
      <c r="I12" s="578"/>
      <c r="J12" s="579"/>
      <c r="K12" s="163"/>
      <c r="L12" s="290"/>
      <c r="M12" s="52"/>
      <c r="N12" s="52"/>
      <c r="O12" s="52"/>
      <c r="P12" s="52"/>
      <c r="Q12" s="52"/>
      <c r="R12" s="52"/>
      <c r="S12" s="52"/>
      <c r="T12" s="291"/>
      <c r="U12" s="52"/>
      <c r="V12" s="52"/>
      <c r="X12" s="290"/>
      <c r="Y12" s="52"/>
      <c r="Z12" s="52"/>
      <c r="AA12" s="52"/>
      <c r="AB12" s="52"/>
      <c r="AC12" s="52"/>
      <c r="AD12" s="52"/>
      <c r="AE12" s="291"/>
      <c r="AF12" s="52"/>
      <c r="AG12" s="290"/>
      <c r="AH12" s="52"/>
      <c r="AI12" s="52"/>
      <c r="AJ12" s="52"/>
      <c r="AK12" s="52"/>
      <c r="AL12" s="52"/>
      <c r="AM12" s="52"/>
      <c r="AN12" s="291"/>
    </row>
    <row r="13" spans="1:40" x14ac:dyDescent="0.25">
      <c r="A13" s="290"/>
      <c r="B13" s="578"/>
      <c r="C13" s="578"/>
      <c r="D13" s="578"/>
      <c r="E13" s="578"/>
      <c r="F13" s="578"/>
      <c r="G13" s="578"/>
      <c r="H13" s="578"/>
      <c r="I13" s="578"/>
      <c r="J13" s="579"/>
      <c r="K13" s="163"/>
      <c r="L13" s="290"/>
      <c r="M13" s="52"/>
      <c r="N13" s="52"/>
      <c r="O13" s="52"/>
      <c r="P13" s="52"/>
      <c r="Q13" s="52"/>
      <c r="R13" s="52"/>
      <c r="S13" s="52"/>
      <c r="T13" s="291"/>
      <c r="U13" s="52"/>
      <c r="V13" s="52"/>
      <c r="X13" s="290"/>
      <c r="Y13" s="52"/>
      <c r="Z13" s="52"/>
      <c r="AA13" s="52"/>
      <c r="AB13" s="52"/>
      <c r="AC13" s="52"/>
      <c r="AD13" s="52"/>
      <c r="AE13" s="291"/>
      <c r="AF13" s="52"/>
      <c r="AG13" s="290"/>
      <c r="AH13" s="52"/>
      <c r="AI13" s="52"/>
      <c r="AJ13" s="52"/>
      <c r="AK13" s="52"/>
      <c r="AL13" s="52"/>
      <c r="AM13" s="52"/>
      <c r="AN13" s="291"/>
    </row>
    <row r="14" spans="1:40" x14ac:dyDescent="0.25">
      <c r="A14" s="581" t="s">
        <v>79</v>
      </c>
      <c r="B14" s="578"/>
      <c r="C14" s="578"/>
      <c r="D14" s="578"/>
      <c r="E14" s="578"/>
      <c r="F14" s="578"/>
      <c r="G14" s="578"/>
      <c r="H14" s="578"/>
      <c r="I14" s="578"/>
      <c r="J14" s="579"/>
      <c r="K14" s="163"/>
      <c r="L14" s="290"/>
      <c r="M14" s="52"/>
      <c r="N14" s="52"/>
      <c r="O14" s="52"/>
      <c r="P14" s="52"/>
      <c r="Q14" s="52"/>
      <c r="R14" s="52"/>
      <c r="S14" s="52"/>
      <c r="T14" s="291"/>
      <c r="U14" s="52"/>
      <c r="V14" s="52"/>
      <c r="X14" s="290"/>
      <c r="Y14" s="52"/>
      <c r="Z14" s="52"/>
      <c r="AA14" s="52"/>
      <c r="AB14" s="52"/>
      <c r="AC14" s="52"/>
      <c r="AD14" s="52"/>
      <c r="AE14" s="291"/>
      <c r="AF14" s="52"/>
      <c r="AG14" s="290"/>
      <c r="AH14" s="52"/>
      <c r="AI14" s="52"/>
      <c r="AJ14" s="52"/>
      <c r="AK14" s="52"/>
      <c r="AL14" s="52"/>
      <c r="AM14" s="52"/>
      <c r="AN14" s="291"/>
    </row>
    <row r="15" spans="1:40" x14ac:dyDescent="0.25">
      <c r="A15" s="577" t="s">
        <v>10</v>
      </c>
      <c r="B15" s="578">
        <v>1436.9</v>
      </c>
      <c r="C15" s="578">
        <v>1395</v>
      </c>
      <c r="D15" s="578">
        <v>1105</v>
      </c>
      <c r="E15" s="578">
        <v>1016.5</v>
      </c>
      <c r="F15" s="578">
        <v>1133.8</v>
      </c>
      <c r="G15" s="578">
        <v>1205.4000000000001</v>
      </c>
      <c r="H15" s="578">
        <v>1353.5</v>
      </c>
      <c r="I15" s="578">
        <v>1507.3</v>
      </c>
      <c r="J15" s="579">
        <v>1701.3</v>
      </c>
      <c r="K15" s="163"/>
      <c r="L15" s="582">
        <v>543.79999999999995</v>
      </c>
      <c r="M15" s="578">
        <v>226</v>
      </c>
      <c r="N15" s="578">
        <v>115.3</v>
      </c>
      <c r="O15" s="578">
        <v>200.1</v>
      </c>
      <c r="P15" s="578">
        <v>235.4</v>
      </c>
      <c r="Q15" s="578">
        <v>294.10000000000002</v>
      </c>
      <c r="R15" s="578">
        <v>338.2</v>
      </c>
      <c r="S15" s="578">
        <v>392.1</v>
      </c>
      <c r="T15" s="579">
        <v>691.8</v>
      </c>
      <c r="U15" s="578"/>
      <c r="V15" s="180">
        <f>(N15/L15)^(1/($N$6-$L$6))-1</f>
        <v>-0.53953666777511111</v>
      </c>
      <c r="W15" s="163"/>
      <c r="X15" s="582"/>
      <c r="Y15" s="578"/>
      <c r="Z15" s="578">
        <v>3663.7</v>
      </c>
      <c r="AA15" s="578"/>
      <c r="AB15" s="578"/>
      <c r="AC15" s="578"/>
      <c r="AD15" s="578">
        <v>40114</v>
      </c>
      <c r="AE15" s="579"/>
      <c r="AF15" s="578"/>
      <c r="AG15" s="582"/>
      <c r="AH15" s="578"/>
      <c r="AI15" s="578">
        <f t="shared" ref="AI15:AI19" si="1">IF(N15=0,0,(N15/D15)*Z15)</f>
        <v>382.28471493212663</v>
      </c>
      <c r="AJ15" s="578"/>
      <c r="AK15" s="578"/>
      <c r="AL15" s="578"/>
      <c r="AM15" s="578">
        <f>IF(N15=0,0,(N15/D15)*AD15)</f>
        <v>4185.6508597285065</v>
      </c>
      <c r="AN15" s="291"/>
    </row>
    <row r="16" spans="1:40" x14ac:dyDescent="0.25">
      <c r="A16" s="577" t="s">
        <v>12</v>
      </c>
      <c r="B16" s="578">
        <v>4314.3999999999996</v>
      </c>
      <c r="C16" s="578">
        <v>4149</v>
      </c>
      <c r="D16" s="578">
        <v>3993.8</v>
      </c>
      <c r="E16" s="578">
        <v>4201.3</v>
      </c>
      <c r="F16" s="578">
        <v>4727.8999999999996</v>
      </c>
      <c r="G16" s="578">
        <v>5155.8</v>
      </c>
      <c r="H16" s="578">
        <v>5197.1000000000004</v>
      </c>
      <c r="I16" s="578">
        <v>5177.6000000000004</v>
      </c>
      <c r="J16" s="579">
        <v>5362.7</v>
      </c>
      <c r="K16" s="163"/>
      <c r="L16" s="582">
        <v>0</v>
      </c>
      <c r="M16" s="578">
        <v>0</v>
      </c>
      <c r="N16" s="578">
        <v>0</v>
      </c>
      <c r="O16" s="578">
        <v>0</v>
      </c>
      <c r="P16" s="578">
        <v>0</v>
      </c>
      <c r="Q16" s="578">
        <v>0</v>
      </c>
      <c r="R16" s="578">
        <v>0</v>
      </c>
      <c r="S16" s="578">
        <v>0</v>
      </c>
      <c r="T16" s="579">
        <v>0</v>
      </c>
      <c r="U16" s="578"/>
      <c r="V16" s="578">
        <v>0</v>
      </c>
      <c r="W16" s="163"/>
      <c r="X16" s="582"/>
      <c r="Y16" s="578"/>
      <c r="Z16" s="578">
        <v>3464</v>
      </c>
      <c r="AA16" s="578"/>
      <c r="AB16" s="578"/>
      <c r="AC16" s="578"/>
      <c r="AD16" s="578">
        <v>41943</v>
      </c>
      <c r="AE16" s="579"/>
      <c r="AF16" s="578"/>
      <c r="AG16" s="582"/>
      <c r="AH16" s="578"/>
      <c r="AI16" s="578">
        <f t="shared" si="1"/>
        <v>0</v>
      </c>
      <c r="AJ16" s="578"/>
      <c r="AK16" s="578"/>
      <c r="AL16" s="578"/>
      <c r="AM16" s="578">
        <f>IF(N16=0,0,(N16/D16)*AD16)</f>
        <v>0</v>
      </c>
      <c r="AN16" s="291"/>
    </row>
    <row r="17" spans="1:41" x14ac:dyDescent="0.25">
      <c r="A17" s="577" t="s">
        <v>14</v>
      </c>
      <c r="B17" s="578"/>
      <c r="C17" s="578"/>
      <c r="D17" s="580" t="s">
        <v>87</v>
      </c>
      <c r="E17" s="578"/>
      <c r="F17" s="578"/>
      <c r="G17" s="578"/>
      <c r="H17" s="578"/>
      <c r="I17" s="578"/>
      <c r="J17" s="579"/>
      <c r="K17" s="163"/>
      <c r="L17" s="582"/>
      <c r="M17" s="578"/>
      <c r="N17" s="580" t="s">
        <v>87</v>
      </c>
      <c r="O17" s="578"/>
      <c r="P17" s="578"/>
      <c r="Q17" s="578"/>
      <c r="R17" s="578"/>
      <c r="S17" s="578"/>
      <c r="T17" s="579"/>
      <c r="U17" s="578"/>
      <c r="V17" s="578"/>
      <c r="W17" s="163"/>
      <c r="X17" s="582"/>
      <c r="Y17" s="578"/>
      <c r="Z17" s="578">
        <v>2.8</v>
      </c>
      <c r="AA17" s="578"/>
      <c r="AB17" s="578"/>
      <c r="AC17" s="578"/>
      <c r="AD17" s="578">
        <v>39</v>
      </c>
      <c r="AE17" s="579"/>
      <c r="AF17" s="578"/>
      <c r="AG17" s="582"/>
      <c r="AH17" s="578"/>
      <c r="AI17" s="578" t="e">
        <f t="shared" si="1"/>
        <v>#VALUE!</v>
      </c>
      <c r="AJ17" s="578"/>
      <c r="AK17" s="578"/>
      <c r="AL17" s="578"/>
      <c r="AM17" s="578" t="e">
        <f t="shared" ref="AM17:AM18" si="2">IF(N17=0,0,(N17/D17)*AD17)</f>
        <v>#VALUE!</v>
      </c>
      <c r="AN17" s="291"/>
    </row>
    <row r="18" spans="1:41" x14ac:dyDescent="0.25">
      <c r="A18" s="577" t="s">
        <v>62</v>
      </c>
      <c r="B18" s="578"/>
      <c r="C18" s="578"/>
      <c r="D18" s="580" t="s">
        <v>87</v>
      </c>
      <c r="E18" s="578"/>
      <c r="F18" s="578"/>
      <c r="G18" s="578"/>
      <c r="H18" s="578"/>
      <c r="I18" s="578"/>
      <c r="J18" s="579"/>
      <c r="K18" s="163"/>
      <c r="L18" s="582"/>
      <c r="M18" s="578"/>
      <c r="N18" s="580" t="s">
        <v>87</v>
      </c>
      <c r="O18" s="578"/>
      <c r="P18" s="578"/>
      <c r="Q18" s="578"/>
      <c r="R18" s="578"/>
      <c r="S18" s="578"/>
      <c r="T18" s="579"/>
      <c r="U18" s="578"/>
      <c r="V18" s="578"/>
      <c r="W18" s="163"/>
      <c r="X18" s="582"/>
      <c r="Y18" s="578"/>
      <c r="Z18" s="578">
        <v>641.20000000000005</v>
      </c>
      <c r="AA18" s="578"/>
      <c r="AB18" s="578"/>
      <c r="AC18" s="578"/>
      <c r="AD18" s="578">
        <v>12999</v>
      </c>
      <c r="AE18" s="579"/>
      <c r="AF18" s="578"/>
      <c r="AG18" s="582"/>
      <c r="AH18" s="578"/>
      <c r="AI18" s="578" t="e">
        <f t="shared" si="1"/>
        <v>#VALUE!</v>
      </c>
      <c r="AJ18" s="578"/>
      <c r="AK18" s="578"/>
      <c r="AL18" s="578"/>
      <c r="AM18" s="578" t="e">
        <f t="shared" si="2"/>
        <v>#VALUE!</v>
      </c>
      <c r="AN18" s="291"/>
    </row>
    <row r="19" spans="1:41" x14ac:dyDescent="0.25">
      <c r="A19" s="577" t="s">
        <v>76</v>
      </c>
      <c r="B19" s="578"/>
      <c r="C19" s="578"/>
      <c r="D19" s="578">
        <v>2242</v>
      </c>
      <c r="E19" s="578"/>
      <c r="F19" s="578"/>
      <c r="G19" s="578"/>
      <c r="H19" s="578"/>
      <c r="I19" s="578"/>
      <c r="J19" s="579"/>
      <c r="K19" s="163"/>
      <c r="L19" s="582">
        <v>0</v>
      </c>
      <c r="M19" s="578">
        <v>0</v>
      </c>
      <c r="N19" s="578">
        <v>0</v>
      </c>
      <c r="O19" s="578">
        <v>0</v>
      </c>
      <c r="P19" s="578">
        <v>0</v>
      </c>
      <c r="Q19" s="578">
        <v>0</v>
      </c>
      <c r="R19" s="578">
        <v>0</v>
      </c>
      <c r="S19" s="578">
        <v>0</v>
      </c>
      <c r="T19" s="579">
        <v>0</v>
      </c>
      <c r="U19" s="578"/>
      <c r="V19" s="578">
        <v>0</v>
      </c>
      <c r="W19" s="163"/>
      <c r="X19" s="582"/>
      <c r="Y19" s="578"/>
      <c r="Z19" s="578">
        <v>8256.7000000000007</v>
      </c>
      <c r="AA19" s="578"/>
      <c r="AB19" s="578"/>
      <c r="AC19" s="578"/>
      <c r="AD19" s="578"/>
      <c r="AE19" s="579"/>
      <c r="AF19" s="578"/>
      <c r="AG19" s="582"/>
      <c r="AH19" s="578"/>
      <c r="AI19" s="578">
        <f t="shared" si="1"/>
        <v>0</v>
      </c>
      <c r="AJ19" s="578"/>
      <c r="AK19" s="578"/>
      <c r="AL19" s="578"/>
      <c r="AM19" s="578">
        <f>IF(N19=0,0,(N19/D19)*AD19)</f>
        <v>0</v>
      </c>
      <c r="AN19" s="291"/>
      <c r="AO19" s="9" t="s">
        <v>4908</v>
      </c>
    </row>
    <row r="20" spans="1:41" x14ac:dyDescent="0.25">
      <c r="A20" s="290"/>
      <c r="B20" s="578"/>
      <c r="C20" s="578"/>
      <c r="D20" s="578"/>
      <c r="E20" s="578"/>
      <c r="F20" s="578"/>
      <c r="G20" s="578"/>
      <c r="H20" s="578"/>
      <c r="I20" s="578"/>
      <c r="J20" s="579"/>
      <c r="K20" s="163"/>
      <c r="L20" s="582"/>
      <c r="M20" s="578"/>
      <c r="N20" s="578"/>
      <c r="O20" s="578"/>
      <c r="P20" s="578"/>
      <c r="Q20" s="578"/>
      <c r="R20" s="578"/>
      <c r="S20" s="578"/>
      <c r="T20" s="579"/>
      <c r="U20" s="578"/>
      <c r="V20" s="578"/>
      <c r="W20" s="163"/>
      <c r="X20" s="582"/>
      <c r="Y20" s="578"/>
      <c r="Z20" s="578"/>
      <c r="AA20" s="578"/>
      <c r="AB20" s="578"/>
      <c r="AC20" s="578"/>
      <c r="AD20" s="578"/>
      <c r="AE20" s="579"/>
      <c r="AF20" s="578"/>
      <c r="AG20" s="582"/>
      <c r="AH20" s="578"/>
      <c r="AI20" s="578"/>
      <c r="AJ20" s="578"/>
      <c r="AK20" s="578"/>
      <c r="AL20" s="578"/>
      <c r="AM20" s="578"/>
      <c r="AN20" s="291"/>
    </row>
    <row r="21" spans="1:41" x14ac:dyDescent="0.25">
      <c r="A21" s="290"/>
      <c r="B21" s="578"/>
      <c r="C21" s="578"/>
      <c r="D21" s="578"/>
      <c r="E21" s="578"/>
      <c r="F21" s="578"/>
      <c r="G21" s="578"/>
      <c r="H21" s="578"/>
      <c r="I21" s="578"/>
      <c r="J21" s="579"/>
      <c r="K21" s="163"/>
      <c r="L21" s="582"/>
      <c r="M21" s="578"/>
      <c r="N21" s="578"/>
      <c r="O21" s="578"/>
      <c r="P21" s="578"/>
      <c r="Q21" s="578"/>
      <c r="R21" s="578"/>
      <c r="S21" s="578"/>
      <c r="T21" s="579"/>
      <c r="U21" s="578"/>
      <c r="V21" s="578"/>
      <c r="W21" s="163"/>
      <c r="X21" s="582"/>
      <c r="Y21" s="578"/>
      <c r="Z21" s="578"/>
      <c r="AA21" s="578"/>
      <c r="AB21" s="578"/>
      <c r="AC21" s="578"/>
      <c r="AD21" s="578"/>
      <c r="AE21" s="579"/>
      <c r="AF21" s="578"/>
      <c r="AG21" s="582"/>
      <c r="AH21" s="578"/>
      <c r="AI21" s="578"/>
      <c r="AJ21" s="578"/>
      <c r="AK21" s="578"/>
      <c r="AL21" s="578"/>
      <c r="AM21" s="578"/>
      <c r="AN21" s="291"/>
    </row>
    <row r="22" spans="1:41" x14ac:dyDescent="0.25">
      <c r="A22" s="583" t="s">
        <v>80</v>
      </c>
      <c r="B22" s="578"/>
      <c r="C22" s="578"/>
      <c r="D22" s="578"/>
      <c r="E22" s="578"/>
      <c r="F22" s="578"/>
      <c r="G22" s="578"/>
      <c r="H22" s="578"/>
      <c r="I22" s="578"/>
      <c r="J22" s="579"/>
      <c r="K22" s="163"/>
      <c r="L22" s="582"/>
      <c r="M22" s="578"/>
      <c r="N22" s="578"/>
      <c r="O22" s="578"/>
      <c r="P22" s="578"/>
      <c r="Q22" s="578"/>
      <c r="R22" s="578"/>
      <c r="S22" s="578"/>
      <c r="T22" s="579"/>
      <c r="U22" s="578"/>
      <c r="V22" s="578"/>
      <c r="W22" s="163"/>
      <c r="X22" s="582"/>
      <c r="Y22" s="578"/>
      <c r="Z22" s="578"/>
      <c r="AA22" s="578"/>
      <c r="AB22" s="578"/>
      <c r="AC22" s="578"/>
      <c r="AD22" s="578"/>
      <c r="AE22" s="579"/>
      <c r="AF22" s="578"/>
      <c r="AG22" s="582"/>
      <c r="AH22" s="578"/>
      <c r="AI22" s="578"/>
      <c r="AJ22" s="578"/>
      <c r="AK22" s="578"/>
      <c r="AL22" s="578"/>
      <c r="AM22" s="578"/>
      <c r="AN22" s="291"/>
    </row>
    <row r="23" spans="1:41" x14ac:dyDescent="0.25">
      <c r="A23" s="577" t="s">
        <v>16</v>
      </c>
      <c r="B23" s="578"/>
      <c r="C23" s="578"/>
      <c r="D23" s="578">
        <v>271.5</v>
      </c>
      <c r="E23" s="578"/>
      <c r="F23" s="578"/>
      <c r="G23" s="578"/>
      <c r="H23" s="578"/>
      <c r="I23" s="578"/>
      <c r="J23" s="579"/>
      <c r="K23" s="163"/>
      <c r="L23" s="582"/>
      <c r="M23" s="578"/>
      <c r="N23" s="578">
        <v>0</v>
      </c>
      <c r="O23" s="578"/>
      <c r="P23" s="578"/>
      <c r="Q23" s="578"/>
      <c r="R23" s="578"/>
      <c r="S23" s="578"/>
      <c r="T23" s="579"/>
      <c r="U23" s="578"/>
      <c r="V23" s="578"/>
      <c r="W23" s="163"/>
      <c r="X23" s="582"/>
      <c r="Y23" s="578"/>
      <c r="Z23" s="578">
        <v>295.2</v>
      </c>
      <c r="AA23" s="578"/>
      <c r="AB23" s="578"/>
      <c r="AC23" s="578"/>
      <c r="AD23" s="578">
        <v>2356</v>
      </c>
      <c r="AE23" s="579"/>
      <c r="AF23" s="578"/>
      <c r="AG23" s="582"/>
      <c r="AH23" s="578"/>
      <c r="AI23" s="578">
        <f t="shared" ref="AI23:AI42" si="3">IF(N23=0,0,(N23/D23)*Z23)</f>
        <v>0</v>
      </c>
      <c r="AJ23" s="578"/>
      <c r="AK23" s="578"/>
      <c r="AL23" s="578"/>
      <c r="AM23" s="578">
        <f>IF(N23=0,0,(N23/D23)*AD23)</f>
        <v>0</v>
      </c>
      <c r="AN23" s="291"/>
      <c r="AO23" s="9" t="s">
        <v>4909</v>
      </c>
    </row>
    <row r="24" spans="1:41" x14ac:dyDescent="0.25">
      <c r="A24" s="577" t="s">
        <v>18</v>
      </c>
      <c r="B24" s="578"/>
      <c r="C24" s="578"/>
      <c r="D24" s="580" t="s">
        <v>87</v>
      </c>
      <c r="E24" s="578"/>
      <c r="F24" s="578"/>
      <c r="G24" s="578"/>
      <c r="H24" s="578"/>
      <c r="I24" s="578"/>
      <c r="J24" s="579"/>
      <c r="K24" s="163"/>
      <c r="L24" s="582"/>
      <c r="M24" s="578"/>
      <c r="N24" s="578" t="s">
        <v>87</v>
      </c>
      <c r="O24" s="578"/>
      <c r="P24" s="578"/>
      <c r="Q24" s="578"/>
      <c r="R24" s="578"/>
      <c r="S24" s="578"/>
      <c r="T24" s="579"/>
      <c r="U24" s="578"/>
      <c r="V24" s="578"/>
      <c r="W24" s="163"/>
      <c r="X24" s="582"/>
      <c r="Y24" s="578"/>
      <c r="Z24" s="578">
        <v>164.3</v>
      </c>
      <c r="AA24" s="578"/>
      <c r="AB24" s="578"/>
      <c r="AC24" s="578"/>
      <c r="AD24" s="578">
        <v>17578</v>
      </c>
      <c r="AE24" s="579"/>
      <c r="AF24" s="578"/>
      <c r="AG24" s="582"/>
      <c r="AH24" s="578"/>
      <c r="AI24" s="578" t="e">
        <f t="shared" si="3"/>
        <v>#VALUE!</v>
      </c>
      <c r="AJ24" s="578"/>
      <c r="AK24" s="578"/>
      <c r="AL24" s="578"/>
      <c r="AM24" s="578" t="e">
        <f t="shared" ref="AM24:AM25" si="4">IF(N24=0,0,(N24/D24)*AD24)</f>
        <v>#VALUE!</v>
      </c>
      <c r="AN24" s="291"/>
    </row>
    <row r="25" spans="1:41" x14ac:dyDescent="0.25">
      <c r="A25" s="577" t="s">
        <v>22</v>
      </c>
      <c r="B25" s="578"/>
      <c r="C25" s="578"/>
      <c r="D25" s="580" t="s">
        <v>87</v>
      </c>
      <c r="E25" s="578"/>
      <c r="F25" s="578"/>
      <c r="G25" s="578"/>
      <c r="H25" s="578"/>
      <c r="I25" s="578"/>
      <c r="J25" s="579"/>
      <c r="K25" s="163"/>
      <c r="L25" s="582"/>
      <c r="M25" s="578"/>
      <c r="N25" s="578" t="s">
        <v>87</v>
      </c>
      <c r="O25" s="578"/>
      <c r="P25" s="578"/>
      <c r="Q25" s="578"/>
      <c r="R25" s="578"/>
      <c r="S25" s="578"/>
      <c r="T25" s="579"/>
      <c r="U25" s="578"/>
      <c r="V25" s="578"/>
      <c r="W25" s="163"/>
      <c r="X25" s="582"/>
      <c r="Y25" s="578"/>
      <c r="Z25" s="578">
        <v>66.5</v>
      </c>
      <c r="AA25" s="578"/>
      <c r="AB25" s="578"/>
      <c r="AC25" s="578"/>
      <c r="AD25" s="578">
        <v>421</v>
      </c>
      <c r="AE25" s="579"/>
      <c r="AF25" s="578"/>
      <c r="AG25" s="582"/>
      <c r="AH25" s="578"/>
      <c r="AI25" s="578" t="e">
        <f t="shared" si="3"/>
        <v>#VALUE!</v>
      </c>
      <c r="AJ25" s="578"/>
      <c r="AK25" s="578"/>
      <c r="AL25" s="578"/>
      <c r="AM25" s="578" t="e">
        <f t="shared" si="4"/>
        <v>#VALUE!</v>
      </c>
      <c r="AN25" s="291"/>
    </row>
    <row r="26" spans="1:41" x14ac:dyDescent="0.25">
      <c r="A26" s="577" t="s">
        <v>24</v>
      </c>
      <c r="B26" s="578"/>
      <c r="C26" s="578"/>
      <c r="D26" s="578">
        <v>319.5</v>
      </c>
      <c r="E26" s="578"/>
      <c r="F26" s="578"/>
      <c r="G26" s="578"/>
      <c r="H26" s="578"/>
      <c r="I26" s="578"/>
      <c r="J26" s="579"/>
      <c r="K26" s="163"/>
      <c r="L26" s="582">
        <v>0</v>
      </c>
      <c r="M26" s="578">
        <v>0</v>
      </c>
      <c r="N26" s="578">
        <v>0</v>
      </c>
      <c r="O26" s="578">
        <v>0</v>
      </c>
      <c r="P26" s="578">
        <v>0</v>
      </c>
      <c r="Q26" s="578">
        <v>0</v>
      </c>
      <c r="R26" s="578">
        <v>0</v>
      </c>
      <c r="S26" s="578">
        <v>0</v>
      </c>
      <c r="T26" s="579">
        <v>0</v>
      </c>
      <c r="U26" s="578"/>
      <c r="V26" s="578"/>
      <c r="W26" s="163"/>
      <c r="X26" s="582"/>
      <c r="Y26" s="578"/>
      <c r="Z26" s="578">
        <v>551.70000000000005</v>
      </c>
      <c r="AA26" s="578"/>
      <c r="AB26" s="578"/>
      <c r="AC26" s="578"/>
      <c r="AD26" s="578">
        <v>17926</v>
      </c>
      <c r="AE26" s="579"/>
      <c r="AF26" s="578"/>
      <c r="AG26" s="582"/>
      <c r="AH26" s="578"/>
      <c r="AI26" s="578">
        <f t="shared" si="3"/>
        <v>0</v>
      </c>
      <c r="AJ26" s="578"/>
      <c r="AK26" s="578"/>
      <c r="AL26" s="578"/>
      <c r="AM26" s="578">
        <f>IF(N26=0,0,(N26/D26)*AD26)</f>
        <v>0</v>
      </c>
      <c r="AN26" s="291"/>
      <c r="AO26" s="9" t="s">
        <v>4910</v>
      </c>
    </row>
    <row r="27" spans="1:41" x14ac:dyDescent="0.25">
      <c r="A27" s="577" t="s">
        <v>26</v>
      </c>
      <c r="B27" s="578"/>
      <c r="C27" s="578"/>
      <c r="D27" s="578" t="s">
        <v>87</v>
      </c>
      <c r="E27" s="578"/>
      <c r="F27" s="578"/>
      <c r="G27" s="578"/>
      <c r="H27" s="578"/>
      <c r="I27" s="578"/>
      <c r="J27" s="579"/>
      <c r="K27" s="163"/>
      <c r="L27" s="582"/>
      <c r="M27" s="578"/>
      <c r="N27" s="578" t="s">
        <v>87</v>
      </c>
      <c r="O27" s="578"/>
      <c r="P27" s="578"/>
      <c r="Q27" s="578"/>
      <c r="R27" s="578"/>
      <c r="S27" s="578"/>
      <c r="T27" s="579"/>
      <c r="U27" s="578"/>
      <c r="V27" s="578"/>
      <c r="W27" s="163"/>
      <c r="X27" s="582"/>
      <c r="Y27" s="578"/>
      <c r="Z27" s="578">
        <v>294</v>
      </c>
      <c r="AA27" s="578"/>
      <c r="AB27" s="578"/>
      <c r="AC27" s="578"/>
      <c r="AD27" s="578">
        <v>2306</v>
      </c>
      <c r="AE27" s="579"/>
      <c r="AF27" s="578"/>
      <c r="AG27" s="582"/>
      <c r="AH27" s="578"/>
      <c r="AI27" s="578" t="e">
        <f t="shared" si="3"/>
        <v>#VALUE!</v>
      </c>
      <c r="AJ27" s="578"/>
      <c r="AK27" s="578"/>
      <c r="AL27" s="578"/>
      <c r="AM27" s="578" t="e">
        <f t="shared" ref="AM27:AM30" si="5">IF(N27=0,0,(N27/D27)*AD27)</f>
        <v>#VALUE!</v>
      </c>
      <c r="AN27" s="291"/>
    </row>
    <row r="28" spans="1:41" x14ac:dyDescent="0.25">
      <c r="A28" s="577" t="s">
        <v>28</v>
      </c>
      <c r="B28" s="578"/>
      <c r="C28" s="578"/>
      <c r="D28" s="578" t="s">
        <v>87</v>
      </c>
      <c r="E28" s="578"/>
      <c r="F28" s="578"/>
      <c r="G28" s="578"/>
      <c r="H28" s="578"/>
      <c r="I28" s="578"/>
      <c r="J28" s="579"/>
      <c r="K28" s="163"/>
      <c r="L28" s="582"/>
      <c r="M28" s="578"/>
      <c r="N28" s="578" t="s">
        <v>87</v>
      </c>
      <c r="O28" s="578"/>
      <c r="P28" s="578"/>
      <c r="Q28" s="578"/>
      <c r="R28" s="578"/>
      <c r="S28" s="578"/>
      <c r="T28" s="579"/>
      <c r="U28" s="578"/>
      <c r="V28" s="578"/>
      <c r="W28" s="163"/>
      <c r="X28" s="582"/>
      <c r="Y28" s="578"/>
      <c r="Z28" s="578">
        <v>71.5</v>
      </c>
      <c r="AA28" s="578"/>
      <c r="AB28" s="578"/>
      <c r="AC28" s="578"/>
      <c r="AD28" s="578">
        <v>1360</v>
      </c>
      <c r="AE28" s="579"/>
      <c r="AF28" s="578"/>
      <c r="AG28" s="582"/>
      <c r="AH28" s="578"/>
      <c r="AI28" s="578" t="e">
        <f t="shared" si="3"/>
        <v>#VALUE!</v>
      </c>
      <c r="AJ28" s="578"/>
      <c r="AK28" s="578"/>
      <c r="AL28" s="578"/>
      <c r="AM28" s="578" t="e">
        <f t="shared" si="5"/>
        <v>#VALUE!</v>
      </c>
      <c r="AN28" s="291"/>
    </row>
    <row r="29" spans="1:41" x14ac:dyDescent="0.25">
      <c r="A29" s="577" t="s">
        <v>30</v>
      </c>
      <c r="B29" s="578"/>
      <c r="C29" s="578"/>
      <c r="D29" s="578" t="s">
        <v>87</v>
      </c>
      <c r="E29" s="578"/>
      <c r="F29" s="578"/>
      <c r="G29" s="578"/>
      <c r="H29" s="578"/>
      <c r="I29" s="578"/>
      <c r="J29" s="579"/>
      <c r="K29" s="163"/>
      <c r="L29" s="582"/>
      <c r="M29" s="578"/>
      <c r="N29" s="578" t="s">
        <v>87</v>
      </c>
      <c r="O29" s="578"/>
      <c r="P29" s="578"/>
      <c r="Q29" s="578"/>
      <c r="R29" s="578"/>
      <c r="S29" s="578"/>
      <c r="T29" s="579"/>
      <c r="U29" s="578"/>
      <c r="V29" s="578"/>
      <c r="W29" s="163"/>
      <c r="X29" s="582"/>
      <c r="Y29" s="578"/>
      <c r="Z29" s="578" t="s">
        <v>87</v>
      </c>
      <c r="AA29" s="578"/>
      <c r="AB29" s="578"/>
      <c r="AC29" s="578"/>
      <c r="AD29" s="578" t="s">
        <v>87</v>
      </c>
      <c r="AE29" s="579"/>
      <c r="AF29" s="578"/>
      <c r="AG29" s="582"/>
      <c r="AH29" s="578"/>
      <c r="AI29" s="578" t="e">
        <f t="shared" si="3"/>
        <v>#VALUE!</v>
      </c>
      <c r="AJ29" s="578"/>
      <c r="AK29" s="578"/>
      <c r="AL29" s="578"/>
      <c r="AM29" s="578" t="e">
        <f t="shared" si="5"/>
        <v>#VALUE!</v>
      </c>
      <c r="AN29" s="291"/>
    </row>
    <row r="30" spans="1:41" x14ac:dyDescent="0.25">
      <c r="A30" s="577" t="s">
        <v>34</v>
      </c>
      <c r="B30" s="578"/>
      <c r="C30" s="578"/>
      <c r="D30" s="578" t="s">
        <v>87</v>
      </c>
      <c r="E30" s="578"/>
      <c r="F30" s="578"/>
      <c r="G30" s="578"/>
      <c r="H30" s="578"/>
      <c r="I30" s="578"/>
      <c r="J30" s="579"/>
      <c r="K30" s="163"/>
      <c r="L30" s="582"/>
      <c r="M30" s="578"/>
      <c r="N30" s="578" t="s">
        <v>87</v>
      </c>
      <c r="O30" s="578"/>
      <c r="P30" s="578"/>
      <c r="Q30" s="578"/>
      <c r="R30" s="578"/>
      <c r="S30" s="578"/>
      <c r="T30" s="579"/>
      <c r="U30" s="578"/>
      <c r="V30" s="578"/>
      <c r="W30" s="163"/>
      <c r="X30" s="582"/>
      <c r="Y30" s="578"/>
      <c r="Z30" s="578">
        <v>464.9</v>
      </c>
      <c r="AA30" s="578"/>
      <c r="AB30" s="578"/>
      <c r="AC30" s="578"/>
      <c r="AD30" s="578">
        <v>2737</v>
      </c>
      <c r="AE30" s="579"/>
      <c r="AF30" s="578"/>
      <c r="AG30" s="582"/>
      <c r="AH30" s="578"/>
      <c r="AI30" s="578" t="e">
        <f t="shared" si="3"/>
        <v>#VALUE!</v>
      </c>
      <c r="AJ30" s="578"/>
      <c r="AK30" s="578"/>
      <c r="AL30" s="578"/>
      <c r="AM30" s="578" t="e">
        <f t="shared" si="5"/>
        <v>#VALUE!</v>
      </c>
      <c r="AN30" s="291"/>
    </row>
    <row r="31" spans="1:41" x14ac:dyDescent="0.25">
      <c r="A31" s="577" t="s">
        <v>36</v>
      </c>
      <c r="B31" s="578"/>
      <c r="C31" s="578"/>
      <c r="D31" s="578">
        <v>81.099999999999994</v>
      </c>
      <c r="E31" s="578"/>
      <c r="F31" s="578"/>
      <c r="G31" s="578"/>
      <c r="H31" s="578"/>
      <c r="I31" s="578"/>
      <c r="J31" s="579"/>
      <c r="K31" s="163"/>
      <c r="L31" s="582"/>
      <c r="M31" s="578"/>
      <c r="N31" s="578">
        <v>0</v>
      </c>
      <c r="O31" s="578"/>
      <c r="P31" s="578"/>
      <c r="Q31" s="578"/>
      <c r="R31" s="578"/>
      <c r="S31" s="578"/>
      <c r="T31" s="579"/>
      <c r="U31" s="578"/>
      <c r="V31" s="578"/>
      <c r="W31" s="163"/>
      <c r="X31" s="582"/>
      <c r="Y31" s="578"/>
      <c r="Z31" s="578">
        <v>202.8</v>
      </c>
      <c r="AA31" s="578"/>
      <c r="AB31" s="578"/>
      <c r="AC31" s="578"/>
      <c r="AD31" s="578">
        <v>9308</v>
      </c>
      <c r="AE31" s="579"/>
      <c r="AF31" s="578"/>
      <c r="AG31" s="582"/>
      <c r="AH31" s="578"/>
      <c r="AI31" s="578">
        <f t="shared" si="3"/>
        <v>0</v>
      </c>
      <c r="AJ31" s="578"/>
      <c r="AK31" s="578"/>
      <c r="AL31" s="578"/>
      <c r="AM31" s="578">
        <f>IF(N31=0,0,(N31/D31)*AD31)</f>
        <v>0</v>
      </c>
      <c r="AN31" s="291"/>
      <c r="AO31" s="9" t="s">
        <v>4911</v>
      </c>
    </row>
    <row r="32" spans="1:41" x14ac:dyDescent="0.25">
      <c r="A32" s="577" t="s">
        <v>38</v>
      </c>
      <c r="B32" s="578"/>
      <c r="C32" s="578"/>
      <c r="D32" s="578">
        <v>85.7</v>
      </c>
      <c r="E32" s="578"/>
      <c r="F32" s="578"/>
      <c r="G32" s="578"/>
      <c r="H32" s="578"/>
      <c r="I32" s="578"/>
      <c r="J32" s="579"/>
      <c r="K32" s="163"/>
      <c r="L32" s="582">
        <v>0</v>
      </c>
      <c r="M32" s="578">
        <v>0</v>
      </c>
      <c r="N32" s="578">
        <v>0</v>
      </c>
      <c r="O32" s="578">
        <v>0</v>
      </c>
      <c r="P32" s="578">
        <v>0</v>
      </c>
      <c r="Q32" s="578">
        <v>0</v>
      </c>
      <c r="R32" s="578">
        <v>0</v>
      </c>
      <c r="S32" s="578">
        <v>0</v>
      </c>
      <c r="T32" s="579">
        <v>0</v>
      </c>
      <c r="U32" s="578"/>
      <c r="V32" s="578"/>
      <c r="W32" s="163"/>
      <c r="X32" s="582"/>
      <c r="Y32" s="578"/>
      <c r="Z32" s="578">
        <v>394.2</v>
      </c>
      <c r="AA32" s="578"/>
      <c r="AB32" s="578"/>
      <c r="AC32" s="578"/>
      <c r="AD32" s="578">
        <v>19641</v>
      </c>
      <c r="AE32" s="579"/>
      <c r="AF32" s="578"/>
      <c r="AG32" s="582"/>
      <c r="AH32" s="578"/>
      <c r="AI32" s="578">
        <f t="shared" si="3"/>
        <v>0</v>
      </c>
      <c r="AJ32" s="578"/>
      <c r="AK32" s="578"/>
      <c r="AL32" s="578"/>
      <c r="AM32" s="578">
        <f>IF(N32=0,0,(N32/D32)*AD32)</f>
        <v>0</v>
      </c>
      <c r="AN32" s="291"/>
    </row>
    <row r="33" spans="1:40" x14ac:dyDescent="0.25">
      <c r="A33" s="577" t="s">
        <v>42</v>
      </c>
      <c r="B33" s="578"/>
      <c r="C33" s="578"/>
      <c r="D33" s="578">
        <v>1293.8</v>
      </c>
      <c r="E33" s="578">
        <v>1221.7</v>
      </c>
      <c r="F33" s="578">
        <v>1872</v>
      </c>
      <c r="G33" s="578">
        <v>2193.9</v>
      </c>
      <c r="H33" s="578">
        <v>2252.6999999999998</v>
      </c>
      <c r="I33" s="578">
        <v>2431.8000000000002</v>
      </c>
      <c r="J33" s="579">
        <v>2728.5</v>
      </c>
      <c r="K33" s="163"/>
      <c r="L33" s="582"/>
      <c r="M33" s="578"/>
      <c r="N33" s="578">
        <v>44.1</v>
      </c>
      <c r="O33" s="578">
        <v>67.599999999999994</v>
      </c>
      <c r="P33" s="578">
        <v>94.7</v>
      </c>
      <c r="Q33" s="578">
        <v>61.4</v>
      </c>
      <c r="R33" s="578">
        <v>49.1</v>
      </c>
      <c r="S33" s="578">
        <v>57.5</v>
      </c>
      <c r="T33" s="579">
        <v>59.8</v>
      </c>
      <c r="U33" s="578"/>
      <c r="V33" s="578"/>
      <c r="W33" s="163"/>
      <c r="X33" s="582"/>
      <c r="Y33" s="578"/>
      <c r="Z33" s="578">
        <v>2616.3000000000002</v>
      </c>
      <c r="AA33" s="578"/>
      <c r="AB33" s="578"/>
      <c r="AC33" s="578"/>
      <c r="AD33" s="578">
        <v>28193</v>
      </c>
      <c r="AE33" s="579"/>
      <c r="AF33" s="578"/>
      <c r="AG33" s="582"/>
      <c r="AH33" s="578"/>
      <c r="AI33" s="578">
        <f t="shared" si="3"/>
        <v>89.178257845107453</v>
      </c>
      <c r="AJ33" s="578"/>
      <c r="AK33" s="578"/>
      <c r="AL33" s="578"/>
      <c r="AM33" s="578">
        <f>IF(N33=0,0,(N33/D33)*AD33)</f>
        <v>960.97642603184431</v>
      </c>
      <c r="AN33" s="291"/>
    </row>
    <row r="34" spans="1:40" x14ac:dyDescent="0.25">
      <c r="A34" s="577" t="s">
        <v>46</v>
      </c>
      <c r="B34" s="578"/>
      <c r="C34" s="578"/>
      <c r="D34" s="578" t="s">
        <v>87</v>
      </c>
      <c r="E34" s="578"/>
      <c r="F34" s="578"/>
      <c r="G34" s="578"/>
      <c r="H34" s="578"/>
      <c r="I34" s="578"/>
      <c r="J34" s="579"/>
      <c r="K34" s="163"/>
      <c r="L34" s="582"/>
      <c r="M34" s="578"/>
      <c r="N34" s="578" t="s">
        <v>87</v>
      </c>
      <c r="O34" s="578"/>
      <c r="P34" s="578"/>
      <c r="Q34" s="578"/>
      <c r="R34" s="578"/>
      <c r="S34" s="578"/>
      <c r="T34" s="579"/>
      <c r="U34" s="578"/>
      <c r="V34" s="578"/>
      <c r="W34" s="163"/>
      <c r="X34" s="582"/>
      <c r="Y34" s="578"/>
      <c r="Z34" s="578">
        <v>97.8</v>
      </c>
      <c r="AA34" s="578"/>
      <c r="AB34" s="578"/>
      <c r="AC34" s="578"/>
      <c r="AD34" s="578">
        <v>5785</v>
      </c>
      <c r="AE34" s="579"/>
      <c r="AF34" s="578"/>
      <c r="AG34" s="582"/>
      <c r="AH34" s="578"/>
      <c r="AI34" s="578" t="e">
        <f t="shared" si="3"/>
        <v>#VALUE!</v>
      </c>
      <c r="AJ34" s="578"/>
      <c r="AK34" s="578"/>
      <c r="AL34" s="578"/>
      <c r="AM34" s="578" t="e">
        <f t="shared" ref="AM34:AM37" si="6">IF(N34=0,0,(N34/D34)*AD34)</f>
        <v>#VALUE!</v>
      </c>
      <c r="AN34" s="291"/>
    </row>
    <row r="35" spans="1:40" x14ac:dyDescent="0.25">
      <c r="A35" s="577" t="s">
        <v>48</v>
      </c>
      <c r="B35" s="578"/>
      <c r="C35" s="578"/>
      <c r="D35" s="578" t="s">
        <v>87</v>
      </c>
      <c r="E35" s="578"/>
      <c r="F35" s="578"/>
      <c r="G35" s="578"/>
      <c r="H35" s="578"/>
      <c r="I35" s="578"/>
      <c r="J35" s="579"/>
      <c r="K35" s="163"/>
      <c r="L35" s="582"/>
      <c r="M35" s="578"/>
      <c r="N35" s="578" t="s">
        <v>87</v>
      </c>
      <c r="O35" s="578"/>
      <c r="P35" s="578"/>
      <c r="Q35" s="578"/>
      <c r="R35" s="578"/>
      <c r="S35" s="578"/>
      <c r="T35" s="579"/>
      <c r="U35" s="578"/>
      <c r="V35" s="578"/>
      <c r="W35" s="163"/>
      <c r="X35" s="582"/>
      <c r="Y35" s="578"/>
      <c r="Z35" s="578">
        <v>21</v>
      </c>
      <c r="AA35" s="578"/>
      <c r="AB35" s="578"/>
      <c r="AC35" s="578"/>
      <c r="AD35" s="578">
        <v>129</v>
      </c>
      <c r="AE35" s="579"/>
      <c r="AF35" s="578"/>
      <c r="AG35" s="582"/>
      <c r="AH35" s="578"/>
      <c r="AI35" s="578" t="e">
        <f t="shared" si="3"/>
        <v>#VALUE!</v>
      </c>
      <c r="AJ35" s="578"/>
      <c r="AK35" s="578"/>
      <c r="AL35" s="578"/>
      <c r="AM35" s="578" t="e">
        <f t="shared" si="6"/>
        <v>#VALUE!</v>
      </c>
      <c r="AN35" s="291"/>
    </row>
    <row r="36" spans="1:40" x14ac:dyDescent="0.25">
      <c r="A36" s="577" t="s">
        <v>50</v>
      </c>
      <c r="B36" s="578"/>
      <c r="C36" s="578"/>
      <c r="D36" s="578" t="s">
        <v>87</v>
      </c>
      <c r="E36" s="578"/>
      <c r="F36" s="578"/>
      <c r="G36" s="578"/>
      <c r="H36" s="578"/>
      <c r="I36" s="578"/>
      <c r="J36" s="579"/>
      <c r="K36" s="163"/>
      <c r="L36" s="582"/>
      <c r="M36" s="578"/>
      <c r="N36" s="578" t="s">
        <v>87</v>
      </c>
      <c r="O36" s="578"/>
      <c r="P36" s="578"/>
      <c r="Q36" s="578"/>
      <c r="R36" s="578"/>
      <c r="S36" s="578"/>
      <c r="T36" s="579"/>
      <c r="U36" s="578"/>
      <c r="V36" s="578"/>
      <c r="W36" s="163"/>
      <c r="X36" s="582"/>
      <c r="Y36" s="578"/>
      <c r="Z36" s="578">
        <v>39.799999999999997</v>
      </c>
      <c r="AA36" s="578"/>
      <c r="AB36" s="578"/>
      <c r="AC36" s="578"/>
      <c r="AD36" s="578">
        <v>1759</v>
      </c>
      <c r="AE36" s="579"/>
      <c r="AF36" s="578"/>
      <c r="AG36" s="582"/>
      <c r="AH36" s="578"/>
      <c r="AI36" s="578" t="e">
        <f t="shared" si="3"/>
        <v>#VALUE!</v>
      </c>
      <c r="AJ36" s="578"/>
      <c r="AK36" s="578"/>
      <c r="AL36" s="578"/>
      <c r="AM36" s="578" t="e">
        <f t="shared" si="6"/>
        <v>#VALUE!</v>
      </c>
      <c r="AN36" s="291"/>
    </row>
    <row r="37" spans="1:40" x14ac:dyDescent="0.25">
      <c r="A37" s="577" t="s">
        <v>54</v>
      </c>
      <c r="B37" s="578"/>
      <c r="C37" s="578"/>
      <c r="D37" s="578" t="s">
        <v>87</v>
      </c>
      <c r="E37" s="578"/>
      <c r="F37" s="578"/>
      <c r="G37" s="578"/>
      <c r="H37" s="578"/>
      <c r="I37" s="578"/>
      <c r="J37" s="579"/>
      <c r="K37" s="163"/>
      <c r="L37" s="582"/>
      <c r="M37" s="578"/>
      <c r="N37" s="578" t="s">
        <v>87</v>
      </c>
      <c r="O37" s="578"/>
      <c r="P37" s="578"/>
      <c r="Q37" s="578"/>
      <c r="R37" s="578"/>
      <c r="S37" s="578"/>
      <c r="T37" s="579"/>
      <c r="U37" s="578"/>
      <c r="V37" s="578"/>
      <c r="W37" s="163"/>
      <c r="X37" s="582"/>
      <c r="Y37" s="578"/>
      <c r="Z37" s="578" t="s">
        <v>87</v>
      </c>
      <c r="AA37" s="578"/>
      <c r="AB37" s="578"/>
      <c r="AC37" s="578"/>
      <c r="AD37" s="578" t="s">
        <v>87</v>
      </c>
      <c r="AE37" s="579"/>
      <c r="AF37" s="578"/>
      <c r="AG37" s="582"/>
      <c r="AH37" s="578"/>
      <c r="AI37" s="578" t="e">
        <f t="shared" si="3"/>
        <v>#VALUE!</v>
      </c>
      <c r="AJ37" s="578"/>
      <c r="AK37" s="578"/>
      <c r="AL37" s="578"/>
      <c r="AM37" s="578" t="e">
        <f t="shared" si="6"/>
        <v>#VALUE!</v>
      </c>
      <c r="AN37" s="291"/>
    </row>
    <row r="38" spans="1:40" x14ac:dyDescent="0.25">
      <c r="A38" s="577" t="s">
        <v>60</v>
      </c>
      <c r="B38" s="578"/>
      <c r="C38" s="578"/>
      <c r="D38" s="578" t="s">
        <v>87</v>
      </c>
      <c r="E38" s="578"/>
      <c r="F38" s="578"/>
      <c r="G38" s="578"/>
      <c r="H38" s="578"/>
      <c r="I38" s="578"/>
      <c r="J38" s="579"/>
      <c r="K38" s="163"/>
      <c r="L38" s="582"/>
      <c r="M38" s="578"/>
      <c r="N38" s="578" t="s">
        <v>87</v>
      </c>
      <c r="O38" s="578">
        <v>0</v>
      </c>
      <c r="P38" s="578">
        <v>0</v>
      </c>
      <c r="Q38" s="578">
        <v>0</v>
      </c>
      <c r="R38" s="578">
        <v>0</v>
      </c>
      <c r="S38" s="578">
        <v>0</v>
      </c>
      <c r="T38" s="579">
        <v>0</v>
      </c>
      <c r="U38" s="578"/>
      <c r="V38" s="578"/>
      <c r="W38" s="163"/>
      <c r="X38" s="582"/>
      <c r="Y38" s="578"/>
      <c r="Z38" s="578">
        <v>955</v>
      </c>
      <c r="AA38" s="578"/>
      <c r="AB38" s="578"/>
      <c r="AC38" s="578"/>
      <c r="AD38" s="578">
        <v>32688</v>
      </c>
      <c r="AE38" s="579"/>
      <c r="AF38" s="578"/>
      <c r="AG38" s="582"/>
      <c r="AH38" s="578"/>
      <c r="AI38" s="578" t="e">
        <f t="shared" si="3"/>
        <v>#VALUE!</v>
      </c>
      <c r="AJ38" s="578"/>
      <c r="AK38" s="578"/>
      <c r="AL38" s="578"/>
      <c r="AM38" s="578" t="e">
        <f>IF(N38=0,0,(N38/D38)*AD38)</f>
        <v>#VALUE!</v>
      </c>
      <c r="AN38" s="291"/>
    </row>
    <row r="39" spans="1:40" x14ac:dyDescent="0.25">
      <c r="A39" s="577" t="s">
        <v>64</v>
      </c>
      <c r="B39" s="578"/>
      <c r="C39" s="578"/>
      <c r="D39" s="578">
        <v>184</v>
      </c>
      <c r="E39" s="578"/>
      <c r="F39" s="578"/>
      <c r="G39" s="578"/>
      <c r="H39" s="578"/>
      <c r="I39" s="578"/>
      <c r="J39" s="579"/>
      <c r="K39" s="163"/>
      <c r="L39" s="582">
        <v>0</v>
      </c>
      <c r="M39" s="578">
        <v>0</v>
      </c>
      <c r="N39" s="578">
        <v>0</v>
      </c>
      <c r="O39" s="578">
        <v>0</v>
      </c>
      <c r="P39" s="578">
        <v>0</v>
      </c>
      <c r="Q39" s="578">
        <v>0</v>
      </c>
      <c r="R39" s="578">
        <v>0</v>
      </c>
      <c r="S39" s="578">
        <v>0</v>
      </c>
      <c r="T39" s="579">
        <v>0</v>
      </c>
      <c r="U39" s="578"/>
      <c r="V39" s="578"/>
      <c r="W39" s="163"/>
      <c r="X39" s="582"/>
      <c r="Y39" s="578"/>
      <c r="Z39" s="578">
        <v>424.7</v>
      </c>
      <c r="AA39" s="578"/>
      <c r="AB39" s="578"/>
      <c r="AC39" s="578"/>
      <c r="AD39" s="578">
        <v>34884</v>
      </c>
      <c r="AE39" s="579"/>
      <c r="AF39" s="578"/>
      <c r="AG39" s="582"/>
      <c r="AH39" s="578"/>
      <c r="AI39" s="578">
        <f t="shared" si="3"/>
        <v>0</v>
      </c>
      <c r="AJ39" s="578"/>
      <c r="AK39" s="578"/>
      <c r="AL39" s="578"/>
      <c r="AM39" s="578">
        <f>IF(N39=0,0,(N39/D39)*AD39)</f>
        <v>0</v>
      </c>
      <c r="AN39" s="291"/>
    </row>
    <row r="40" spans="1:40" x14ac:dyDescent="0.25">
      <c r="A40" s="577" t="s">
        <v>66</v>
      </c>
      <c r="B40" s="578"/>
      <c r="C40" s="578"/>
      <c r="D40" s="578">
        <v>182.5</v>
      </c>
      <c r="E40" s="578"/>
      <c r="F40" s="578"/>
      <c r="G40" s="578"/>
      <c r="H40" s="578"/>
      <c r="I40" s="578"/>
      <c r="J40" s="579"/>
      <c r="K40" s="163"/>
      <c r="L40" s="582">
        <v>0</v>
      </c>
      <c r="M40" s="578">
        <v>0</v>
      </c>
      <c r="N40" s="578">
        <v>0</v>
      </c>
      <c r="O40" s="578">
        <v>0</v>
      </c>
      <c r="P40" s="578">
        <v>0</v>
      </c>
      <c r="Q40" s="578">
        <v>0</v>
      </c>
      <c r="R40" s="578">
        <v>0</v>
      </c>
      <c r="S40" s="578">
        <v>0</v>
      </c>
      <c r="T40" s="579">
        <v>0</v>
      </c>
      <c r="U40" s="578"/>
      <c r="V40" s="578"/>
      <c r="W40" s="163"/>
      <c r="X40" s="582"/>
      <c r="Y40" s="578"/>
      <c r="Z40" s="578">
        <v>141.30000000000001</v>
      </c>
      <c r="AA40" s="578"/>
      <c r="AB40" s="578"/>
      <c r="AC40" s="578"/>
      <c r="AD40" s="578">
        <v>992</v>
      </c>
      <c r="AE40" s="579"/>
      <c r="AF40" s="578"/>
      <c r="AG40" s="582"/>
      <c r="AH40" s="578"/>
      <c r="AI40" s="578">
        <f t="shared" si="3"/>
        <v>0</v>
      </c>
      <c r="AJ40" s="578"/>
      <c r="AK40" s="578"/>
      <c r="AL40" s="578"/>
      <c r="AM40" s="578">
        <f>IF(N40=0,0,(N40/D40)*AD40)</f>
        <v>0</v>
      </c>
      <c r="AN40" s="291"/>
    </row>
    <row r="41" spans="1:40" x14ac:dyDescent="0.25">
      <c r="A41" s="577" t="s">
        <v>68</v>
      </c>
      <c r="B41" s="578"/>
      <c r="C41" s="578"/>
      <c r="D41" s="578" t="s">
        <v>87</v>
      </c>
      <c r="E41" s="578"/>
      <c r="F41" s="578"/>
      <c r="G41" s="578"/>
      <c r="H41" s="578"/>
      <c r="I41" s="578"/>
      <c r="J41" s="579"/>
      <c r="K41" s="163"/>
      <c r="L41" s="582"/>
      <c r="M41" s="578"/>
      <c r="N41" s="578" t="s">
        <v>87</v>
      </c>
      <c r="O41" s="578"/>
      <c r="P41" s="578"/>
      <c r="Q41" s="578"/>
      <c r="R41" s="578"/>
      <c r="S41" s="578"/>
      <c r="T41" s="579"/>
      <c r="U41" s="578"/>
      <c r="V41" s="578"/>
      <c r="W41" s="163"/>
      <c r="X41" s="582"/>
      <c r="Y41" s="578"/>
      <c r="Z41" s="578">
        <v>129.6</v>
      </c>
      <c r="AA41" s="578"/>
      <c r="AB41" s="578"/>
      <c r="AC41" s="578"/>
      <c r="AD41" s="578">
        <v>4167</v>
      </c>
      <c r="AE41" s="579"/>
      <c r="AF41" s="578"/>
      <c r="AG41" s="582"/>
      <c r="AH41" s="578"/>
      <c r="AI41" s="578" t="e">
        <f t="shared" si="3"/>
        <v>#VALUE!</v>
      </c>
      <c r="AJ41" s="578"/>
      <c r="AK41" s="578"/>
      <c r="AL41" s="578"/>
      <c r="AM41" s="578" t="e">
        <f t="shared" ref="AM41:AM42" si="7">IF(N41=0,0,(N41/D41)*AD41)</f>
        <v>#VALUE!</v>
      </c>
      <c r="AN41" s="291"/>
    </row>
    <row r="42" spans="1:40" x14ac:dyDescent="0.25">
      <c r="A42" s="577" t="s">
        <v>70</v>
      </c>
      <c r="B42" s="578"/>
      <c r="C42" s="578"/>
      <c r="D42" s="578" t="s">
        <v>87</v>
      </c>
      <c r="E42" s="578"/>
      <c r="F42" s="578"/>
      <c r="G42" s="578"/>
      <c r="H42" s="578"/>
      <c r="I42" s="578"/>
      <c r="J42" s="579"/>
      <c r="K42" s="163"/>
      <c r="L42" s="582"/>
      <c r="M42" s="578"/>
      <c r="N42" s="578" t="s">
        <v>87</v>
      </c>
      <c r="O42" s="578"/>
      <c r="P42" s="578"/>
      <c r="Q42" s="578"/>
      <c r="R42" s="578"/>
      <c r="S42" s="578"/>
      <c r="T42" s="579"/>
      <c r="U42" s="578"/>
      <c r="V42" s="578"/>
      <c r="W42" s="163"/>
      <c r="X42" s="582"/>
      <c r="Y42" s="578"/>
      <c r="Z42" s="578">
        <v>252.1</v>
      </c>
      <c r="AA42" s="578"/>
      <c r="AB42" s="578"/>
      <c r="AC42" s="578"/>
      <c r="AD42" s="578">
        <v>11690</v>
      </c>
      <c r="AE42" s="579"/>
      <c r="AF42" s="578"/>
      <c r="AG42" s="582"/>
      <c r="AH42" s="578"/>
      <c r="AI42" s="578" t="e">
        <f t="shared" si="3"/>
        <v>#VALUE!</v>
      </c>
      <c r="AJ42" s="578"/>
      <c r="AK42" s="578"/>
      <c r="AL42" s="578"/>
      <c r="AM42" s="578" t="e">
        <f t="shared" si="7"/>
        <v>#VALUE!</v>
      </c>
      <c r="AN42" s="291"/>
    </row>
    <row r="43" spans="1:40" x14ac:dyDescent="0.25">
      <c r="A43" s="290"/>
      <c r="B43" s="52"/>
      <c r="C43" s="52"/>
      <c r="D43" s="52"/>
      <c r="E43" s="52"/>
      <c r="F43" s="52"/>
      <c r="G43" s="52"/>
      <c r="H43" s="52"/>
      <c r="I43" s="52"/>
      <c r="J43" s="291"/>
      <c r="L43" s="290"/>
      <c r="M43" s="52"/>
      <c r="N43" s="52"/>
      <c r="O43" s="52"/>
      <c r="P43" s="52"/>
      <c r="Q43" s="52"/>
      <c r="R43" s="52"/>
      <c r="S43" s="52"/>
      <c r="T43" s="291"/>
      <c r="U43" s="52"/>
      <c r="V43" s="52"/>
      <c r="X43" s="290"/>
      <c r="Y43" s="52"/>
      <c r="Z43" s="52"/>
      <c r="AA43" s="52"/>
      <c r="AB43" s="52"/>
      <c r="AC43" s="52"/>
      <c r="AD43" s="52"/>
      <c r="AE43" s="291"/>
      <c r="AF43" s="52"/>
      <c r="AG43" s="290"/>
      <c r="AH43" s="52"/>
      <c r="AI43" s="52"/>
      <c r="AJ43" s="52"/>
      <c r="AK43" s="52"/>
      <c r="AL43" s="52"/>
      <c r="AM43" s="52"/>
      <c r="AN43" s="291"/>
    </row>
    <row r="44" spans="1:40" x14ac:dyDescent="0.25">
      <c r="A44" s="290"/>
      <c r="B44" s="52"/>
      <c r="C44" s="52"/>
      <c r="D44" s="52"/>
      <c r="E44" s="52"/>
      <c r="F44" s="52"/>
      <c r="G44" s="52"/>
      <c r="H44" s="52"/>
      <c r="I44" s="52"/>
      <c r="J44" s="291"/>
      <c r="L44" s="290"/>
      <c r="M44" s="52"/>
      <c r="N44" s="52"/>
      <c r="O44" s="52"/>
      <c r="P44" s="52"/>
      <c r="Q44" s="52"/>
      <c r="R44" s="52"/>
      <c r="S44" s="52"/>
      <c r="T44" s="291"/>
      <c r="U44" s="52"/>
      <c r="V44" s="52"/>
      <c r="X44" s="290"/>
      <c r="Y44" s="52"/>
      <c r="Z44" s="52"/>
      <c r="AA44" s="52"/>
      <c r="AB44" s="52"/>
      <c r="AC44" s="52"/>
      <c r="AD44" s="52"/>
      <c r="AE44" s="291"/>
      <c r="AF44" s="52"/>
      <c r="AG44" s="290"/>
      <c r="AH44" s="52"/>
      <c r="AI44" s="52"/>
      <c r="AJ44" s="52"/>
      <c r="AK44" s="52"/>
      <c r="AL44" s="52"/>
      <c r="AM44" s="52"/>
      <c r="AN44" s="291"/>
    </row>
    <row r="45" spans="1:40" x14ac:dyDescent="0.25">
      <c r="A45" s="584" t="s">
        <v>81</v>
      </c>
      <c r="B45" s="52"/>
      <c r="C45" s="52"/>
      <c r="D45" s="52"/>
      <c r="E45" s="52"/>
      <c r="F45" s="52"/>
      <c r="G45" s="52"/>
      <c r="H45" s="52"/>
      <c r="I45" s="52"/>
      <c r="J45" s="291"/>
      <c r="L45" s="290"/>
      <c r="M45" s="52"/>
      <c r="N45" s="52"/>
      <c r="O45" s="52"/>
      <c r="P45" s="52"/>
      <c r="Q45" s="52"/>
      <c r="R45" s="52"/>
      <c r="S45" s="52"/>
      <c r="T45" s="291"/>
      <c r="U45" s="52"/>
      <c r="V45" s="52"/>
      <c r="X45" s="290"/>
      <c r="Y45" s="52"/>
      <c r="Z45" s="52"/>
      <c r="AA45" s="52"/>
      <c r="AB45" s="52"/>
      <c r="AC45" s="52"/>
      <c r="AD45" s="52"/>
      <c r="AE45" s="291"/>
      <c r="AF45" s="52"/>
      <c r="AG45" s="290"/>
      <c r="AH45" s="52"/>
      <c r="AI45" s="52"/>
      <c r="AJ45" s="52"/>
      <c r="AK45" s="52"/>
      <c r="AL45" s="52"/>
      <c r="AM45" s="52"/>
      <c r="AN45" s="291"/>
    </row>
    <row r="46" spans="1:40" x14ac:dyDescent="0.25">
      <c r="A46" s="577" t="s">
        <v>20</v>
      </c>
      <c r="B46" s="52"/>
      <c r="C46" s="52"/>
      <c r="D46" s="52"/>
      <c r="E46" s="52"/>
      <c r="F46" s="52"/>
      <c r="G46" s="52"/>
      <c r="H46" s="52"/>
      <c r="I46" s="52"/>
      <c r="J46" s="291"/>
      <c r="L46" s="290"/>
      <c r="M46" s="52"/>
      <c r="N46" s="52"/>
      <c r="O46" s="52"/>
      <c r="P46" s="52"/>
      <c r="Q46" s="52"/>
      <c r="R46" s="52"/>
      <c r="S46" s="52"/>
      <c r="T46" s="291"/>
      <c r="U46" s="52"/>
      <c r="V46" s="52"/>
      <c r="X46" s="290"/>
      <c r="Y46" s="52"/>
      <c r="Z46" s="52"/>
      <c r="AA46" s="52"/>
      <c r="AB46" s="52"/>
      <c r="AC46" s="52"/>
      <c r="AD46" s="52"/>
      <c r="AE46" s="291"/>
      <c r="AF46" s="52"/>
      <c r="AG46" s="290"/>
      <c r="AH46" s="52"/>
      <c r="AI46" s="52"/>
      <c r="AJ46" s="52"/>
      <c r="AK46" s="52"/>
      <c r="AL46" s="52"/>
      <c r="AM46" s="52"/>
      <c r="AN46" s="291"/>
    </row>
    <row r="47" spans="1:40" x14ac:dyDescent="0.25">
      <c r="A47" s="577" t="s">
        <v>40</v>
      </c>
      <c r="B47" s="52"/>
      <c r="C47" s="52"/>
      <c r="D47" s="52"/>
      <c r="E47" s="52"/>
      <c r="F47" s="52"/>
      <c r="G47" s="52"/>
      <c r="H47" s="52"/>
      <c r="I47" s="52"/>
      <c r="J47" s="291"/>
      <c r="L47" s="290"/>
      <c r="M47" s="52"/>
      <c r="N47" s="52"/>
      <c r="O47" s="52"/>
      <c r="P47" s="52"/>
      <c r="Q47" s="52"/>
      <c r="R47" s="52"/>
      <c r="S47" s="52"/>
      <c r="T47" s="291"/>
      <c r="U47" s="52"/>
      <c r="V47" s="52"/>
      <c r="X47" s="290"/>
      <c r="Y47" s="52"/>
      <c r="Z47" s="52"/>
      <c r="AA47" s="52"/>
      <c r="AB47" s="52"/>
      <c r="AC47" s="52"/>
      <c r="AD47" s="52"/>
      <c r="AE47" s="291"/>
      <c r="AF47" s="52"/>
      <c r="AG47" s="290"/>
      <c r="AH47" s="52"/>
      <c r="AI47" s="52"/>
      <c r="AJ47" s="52"/>
      <c r="AK47" s="52"/>
      <c r="AL47" s="52"/>
      <c r="AM47" s="52"/>
      <c r="AN47" s="291"/>
    </row>
    <row r="48" spans="1:40" x14ac:dyDescent="0.25">
      <c r="A48" s="577" t="s">
        <v>44</v>
      </c>
      <c r="B48" s="52"/>
      <c r="C48" s="52"/>
      <c r="D48" s="52"/>
      <c r="E48" s="52"/>
      <c r="F48" s="52"/>
      <c r="G48" s="52"/>
      <c r="H48" s="52"/>
      <c r="I48" s="52"/>
      <c r="J48" s="291"/>
      <c r="L48" s="290"/>
      <c r="M48" s="52"/>
      <c r="N48" s="52"/>
      <c r="O48" s="52"/>
      <c r="P48" s="52"/>
      <c r="Q48" s="52"/>
      <c r="R48" s="52"/>
      <c r="S48" s="52"/>
      <c r="T48" s="291"/>
      <c r="U48" s="52"/>
      <c r="V48" s="52"/>
      <c r="X48" s="290"/>
      <c r="Y48" s="52"/>
      <c r="Z48" s="52"/>
      <c r="AA48" s="52"/>
      <c r="AB48" s="52"/>
      <c r="AC48" s="52"/>
      <c r="AD48" s="52"/>
      <c r="AE48" s="291"/>
      <c r="AF48" s="52"/>
      <c r="AG48" s="290"/>
      <c r="AH48" s="52"/>
      <c r="AI48" s="52"/>
      <c r="AJ48" s="52"/>
      <c r="AK48" s="52"/>
      <c r="AL48" s="52"/>
      <c r="AM48" s="52"/>
      <c r="AN48" s="291"/>
    </row>
    <row r="49" spans="1:40" x14ac:dyDescent="0.25">
      <c r="A49" s="577" t="s">
        <v>52</v>
      </c>
      <c r="B49" s="52"/>
      <c r="C49" s="52"/>
      <c r="D49" s="52"/>
      <c r="E49" s="52"/>
      <c r="F49" s="52"/>
      <c r="G49" s="52"/>
      <c r="H49" s="52"/>
      <c r="I49" s="52"/>
      <c r="J49" s="291"/>
      <c r="L49" s="290"/>
      <c r="M49" s="52"/>
      <c r="N49" s="52"/>
      <c r="O49" s="52"/>
      <c r="P49" s="52"/>
      <c r="Q49" s="52"/>
      <c r="R49" s="52"/>
      <c r="S49" s="52"/>
      <c r="T49" s="291"/>
      <c r="U49" s="52"/>
      <c r="V49" s="52"/>
      <c r="X49" s="290"/>
      <c r="Y49" s="52"/>
      <c r="Z49" s="52"/>
      <c r="AA49" s="52"/>
      <c r="AB49" s="52"/>
      <c r="AC49" s="52"/>
      <c r="AD49" s="52"/>
      <c r="AE49" s="291"/>
      <c r="AF49" s="52"/>
      <c r="AG49" s="290"/>
      <c r="AH49" s="52"/>
      <c r="AI49" s="52"/>
      <c r="AJ49" s="52"/>
      <c r="AK49" s="52"/>
      <c r="AL49" s="52"/>
      <c r="AM49" s="52"/>
      <c r="AN49" s="291"/>
    </row>
    <row r="50" spans="1:40" x14ac:dyDescent="0.25">
      <c r="A50" s="577" t="s">
        <v>74</v>
      </c>
      <c r="B50" s="52"/>
      <c r="C50" s="52"/>
      <c r="D50" s="52"/>
      <c r="E50" s="52"/>
      <c r="F50" s="52"/>
      <c r="G50" s="52"/>
      <c r="H50" s="52"/>
      <c r="I50" s="52"/>
      <c r="J50" s="291"/>
      <c r="L50" s="290"/>
      <c r="M50" s="52"/>
      <c r="N50" s="52"/>
      <c r="O50" s="52"/>
      <c r="P50" s="52"/>
      <c r="Q50" s="52"/>
      <c r="R50" s="52"/>
      <c r="S50" s="52"/>
      <c r="T50" s="291"/>
      <c r="U50" s="52"/>
      <c r="V50" s="52"/>
      <c r="X50" s="290"/>
      <c r="Y50" s="52"/>
      <c r="Z50" s="52"/>
      <c r="AA50" s="52"/>
      <c r="AB50" s="52"/>
      <c r="AC50" s="52"/>
      <c r="AD50" s="52"/>
      <c r="AE50" s="291"/>
      <c r="AF50" s="52"/>
      <c r="AG50" s="290"/>
      <c r="AH50" s="52"/>
      <c r="AI50" s="52"/>
      <c r="AJ50" s="52"/>
      <c r="AK50" s="52"/>
      <c r="AL50" s="52"/>
      <c r="AM50" s="52"/>
      <c r="AN50" s="291"/>
    </row>
    <row r="51" spans="1:40" x14ac:dyDescent="0.25">
      <c r="A51" s="290"/>
      <c r="B51" s="52"/>
      <c r="C51" s="52"/>
      <c r="D51" s="52"/>
      <c r="E51" s="52"/>
      <c r="F51" s="52"/>
      <c r="G51" s="52"/>
      <c r="H51" s="52"/>
      <c r="I51" s="52"/>
      <c r="J51" s="291"/>
      <c r="L51" s="290"/>
      <c r="M51" s="52"/>
      <c r="N51" s="52"/>
      <c r="O51" s="52"/>
      <c r="P51" s="52"/>
      <c r="Q51" s="52"/>
      <c r="R51" s="52"/>
      <c r="S51" s="52"/>
      <c r="T51" s="291"/>
      <c r="U51" s="52"/>
      <c r="V51" s="52"/>
      <c r="X51" s="290"/>
      <c r="Y51" s="52"/>
      <c r="Z51" s="52"/>
      <c r="AA51" s="52"/>
      <c r="AB51" s="52"/>
      <c r="AC51" s="52"/>
      <c r="AD51" s="52"/>
      <c r="AE51" s="291"/>
      <c r="AF51" s="52"/>
      <c r="AG51" s="290"/>
      <c r="AH51" s="52"/>
      <c r="AI51" s="52"/>
      <c r="AJ51" s="52"/>
      <c r="AK51" s="52"/>
      <c r="AL51" s="52"/>
      <c r="AM51" s="52"/>
      <c r="AN51" s="291"/>
    </row>
    <row r="52" spans="1:40" x14ac:dyDescent="0.25">
      <c r="A52" s="290"/>
      <c r="B52" s="52"/>
      <c r="C52" s="52"/>
      <c r="D52" s="52"/>
      <c r="E52" s="52"/>
      <c r="F52" s="52"/>
      <c r="G52" s="52"/>
      <c r="H52" s="52"/>
      <c r="I52" s="52"/>
      <c r="J52" s="291"/>
      <c r="L52" s="290"/>
      <c r="M52" s="52"/>
      <c r="N52" s="52"/>
      <c r="O52" s="52"/>
      <c r="P52" s="52"/>
      <c r="Q52" s="52"/>
      <c r="R52" s="52"/>
      <c r="S52" s="52"/>
      <c r="T52" s="291"/>
      <c r="U52" s="52"/>
      <c r="V52" s="52"/>
      <c r="X52" s="290"/>
      <c r="Y52" s="52"/>
      <c r="Z52" s="52"/>
      <c r="AA52" s="52"/>
      <c r="AB52" s="52"/>
      <c r="AC52" s="52"/>
      <c r="AD52" s="52"/>
      <c r="AE52" s="291"/>
      <c r="AF52" s="52"/>
      <c r="AG52" s="290"/>
      <c r="AH52" s="52"/>
      <c r="AI52" s="52"/>
      <c r="AJ52" s="52"/>
      <c r="AK52" s="52"/>
      <c r="AL52" s="52"/>
      <c r="AM52" s="52"/>
      <c r="AN52" s="291"/>
    </row>
    <row r="53" spans="1:40" x14ac:dyDescent="0.25">
      <c r="A53" s="585" t="s">
        <v>88</v>
      </c>
      <c r="B53" s="52"/>
      <c r="C53" s="52"/>
      <c r="D53" s="52"/>
      <c r="E53" s="52"/>
      <c r="F53" s="52"/>
      <c r="G53" s="52"/>
      <c r="H53" s="52"/>
      <c r="I53" s="52"/>
      <c r="J53" s="291"/>
      <c r="L53" s="290"/>
      <c r="M53" s="52"/>
      <c r="N53" s="52"/>
      <c r="O53" s="52"/>
      <c r="P53" s="52"/>
      <c r="Q53" s="52"/>
      <c r="R53" s="52"/>
      <c r="S53" s="52"/>
      <c r="T53" s="291"/>
      <c r="U53" s="52"/>
      <c r="V53" s="52"/>
      <c r="X53" s="290"/>
      <c r="Y53" s="52"/>
      <c r="Z53" s="52"/>
      <c r="AA53" s="52"/>
      <c r="AB53" s="52"/>
      <c r="AC53" s="52"/>
      <c r="AD53" s="52"/>
      <c r="AE53" s="291"/>
      <c r="AF53" s="52"/>
      <c r="AG53" s="290"/>
      <c r="AH53" s="52"/>
      <c r="AI53" s="52"/>
      <c r="AJ53" s="52"/>
      <c r="AK53" s="52"/>
      <c r="AL53" s="52"/>
      <c r="AM53" s="52"/>
      <c r="AN53" s="291"/>
    </row>
    <row r="54" spans="1:40" x14ac:dyDescent="0.25">
      <c r="A54" s="577" t="s">
        <v>32</v>
      </c>
      <c r="B54" s="52"/>
      <c r="C54" s="52"/>
      <c r="D54" s="52"/>
      <c r="E54" s="52"/>
      <c r="F54" s="52"/>
      <c r="G54" s="52"/>
      <c r="H54" s="52"/>
      <c r="I54" s="52"/>
      <c r="J54" s="291"/>
      <c r="L54" s="290"/>
      <c r="M54" s="52"/>
      <c r="N54" s="52"/>
      <c r="O54" s="52"/>
      <c r="P54" s="52"/>
      <c r="Q54" s="52"/>
      <c r="R54" s="52"/>
      <c r="S54" s="52"/>
      <c r="T54" s="291"/>
      <c r="U54" s="52"/>
      <c r="V54" s="52"/>
      <c r="X54" s="290"/>
      <c r="Y54" s="52"/>
      <c r="Z54" s="52"/>
      <c r="AA54" s="52"/>
      <c r="AB54" s="52"/>
      <c r="AC54" s="52"/>
      <c r="AD54" s="52"/>
      <c r="AE54" s="291"/>
      <c r="AF54" s="52"/>
      <c r="AG54" s="290"/>
      <c r="AH54" s="52"/>
      <c r="AI54" s="52"/>
      <c r="AJ54" s="52"/>
      <c r="AK54" s="52"/>
      <c r="AL54" s="52"/>
      <c r="AM54" s="52"/>
      <c r="AN54" s="291"/>
    </row>
    <row r="55" spans="1:40" ht="15.75" thickBot="1" x14ac:dyDescent="0.3">
      <c r="A55" s="586" t="s">
        <v>72</v>
      </c>
      <c r="B55" s="293"/>
      <c r="C55" s="293"/>
      <c r="D55" s="293"/>
      <c r="E55" s="293"/>
      <c r="F55" s="293"/>
      <c r="G55" s="293"/>
      <c r="H55" s="293"/>
      <c r="I55" s="293"/>
      <c r="J55" s="294"/>
      <c r="L55" s="292"/>
      <c r="M55" s="293"/>
      <c r="N55" s="293"/>
      <c r="O55" s="293"/>
      <c r="P55" s="293"/>
      <c r="Q55" s="293"/>
      <c r="R55" s="293"/>
      <c r="S55" s="293"/>
      <c r="T55" s="294"/>
      <c r="U55" s="52"/>
      <c r="V55" s="52"/>
      <c r="X55" s="292"/>
      <c r="Y55" s="293"/>
      <c r="Z55" s="293"/>
      <c r="AA55" s="293"/>
      <c r="AB55" s="293"/>
      <c r="AC55" s="293"/>
      <c r="AD55" s="293"/>
      <c r="AE55" s="294"/>
      <c r="AF55" s="52"/>
      <c r="AG55" s="292"/>
      <c r="AH55" s="293"/>
      <c r="AI55" s="293"/>
      <c r="AJ55" s="293"/>
      <c r="AK55" s="293"/>
      <c r="AL55" s="293"/>
      <c r="AM55" s="293"/>
      <c r="AN55" s="294"/>
    </row>
  </sheetData>
  <pageMargins left="0.7" right="0.7" top="0.75" bottom="0.75" header="0.3" footer="0.3"/>
  <pageSetup paperSize="8" scale="56"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M1466"/>
  <sheetViews>
    <sheetView zoomScaleNormal="100" workbookViewId="0">
      <selection activeCell="F4" sqref="F4"/>
    </sheetView>
  </sheetViews>
  <sheetFormatPr defaultColWidth="9.140625" defaultRowHeight="14.25" x14ac:dyDescent="0.2"/>
  <cols>
    <col min="1" max="1" width="11.7109375" style="79" customWidth="1"/>
    <col min="2" max="5" width="9.140625" style="79"/>
    <col min="6" max="6" width="29.140625" style="79" customWidth="1"/>
    <col min="7" max="11" width="9.140625" style="79"/>
    <col min="12" max="12" width="9.140625" style="306"/>
    <col min="13" max="13" width="19.7109375" style="79" customWidth="1"/>
    <col min="14" max="14" width="17.5703125" style="79" customWidth="1"/>
    <col min="15" max="15" width="15.28515625" style="79" customWidth="1"/>
    <col min="16" max="16" width="14.42578125" style="79" customWidth="1"/>
    <col min="17" max="17" width="14.85546875" style="79" customWidth="1"/>
    <col min="18" max="18" width="9.140625" style="306"/>
    <col min="19" max="22" width="9.140625" style="79"/>
    <col min="23" max="23" width="26.140625" style="79" customWidth="1"/>
    <col min="24" max="24" width="10.7109375" style="79" customWidth="1"/>
    <col min="25" max="25" width="19.28515625" style="79" customWidth="1"/>
    <col min="26" max="26" width="17.7109375" style="79" customWidth="1"/>
    <col min="27" max="28" width="13.140625" style="79" customWidth="1"/>
    <col min="29" max="29" width="9.85546875" style="79" customWidth="1"/>
    <col min="30" max="30" width="32.140625" style="79" customWidth="1"/>
    <col min="31" max="31" width="14.7109375" style="79" customWidth="1"/>
    <col min="32" max="32" width="24.7109375" style="79" customWidth="1"/>
    <col min="33" max="33" width="9.140625" style="79"/>
    <col min="34" max="34" width="9.140625" style="338"/>
    <col min="35" max="64" width="9.140625" style="79"/>
    <col min="65" max="65" width="9.140625" style="306"/>
    <col min="66" max="16384" width="9.140625" style="79"/>
  </cols>
  <sheetData>
    <row r="1" spans="1:64" ht="21" thickBot="1" x14ac:dyDescent="0.35">
      <c r="A1" s="839" t="s">
        <v>4251</v>
      </c>
      <c r="B1" s="840"/>
      <c r="C1" s="840"/>
      <c r="D1" s="840"/>
      <c r="E1" s="840"/>
      <c r="F1" s="840"/>
      <c r="G1" s="840"/>
      <c r="H1" s="840"/>
      <c r="I1" s="840"/>
      <c r="J1" s="840"/>
      <c r="K1" s="840"/>
      <c r="L1" s="841"/>
      <c r="N1" s="839" t="s">
        <v>4259</v>
      </c>
      <c r="O1" s="840"/>
      <c r="P1" s="840"/>
      <c r="Q1" s="841"/>
      <c r="T1" s="836" t="s">
        <v>4258</v>
      </c>
      <c r="U1" s="837"/>
      <c r="V1" s="837"/>
      <c r="W1" s="837"/>
      <c r="X1" s="837"/>
      <c r="Y1" s="837"/>
      <c r="Z1" s="838"/>
      <c r="AC1" s="836" t="s">
        <v>4257</v>
      </c>
      <c r="AD1" s="837"/>
      <c r="AE1" s="837"/>
      <c r="AF1" s="838"/>
      <c r="AI1" s="827" t="s">
        <v>4261</v>
      </c>
      <c r="AJ1" s="828"/>
      <c r="AK1" s="828"/>
      <c r="AL1" s="828"/>
      <c r="AM1" s="828"/>
      <c r="AN1" s="828"/>
      <c r="AO1" s="828"/>
      <c r="AP1" s="828"/>
      <c r="AQ1" s="828"/>
      <c r="AR1" s="828"/>
      <c r="AS1" s="828"/>
      <c r="AT1" s="828"/>
      <c r="AU1" s="828"/>
      <c r="AV1" s="828"/>
      <c r="AW1" s="828"/>
      <c r="AX1" s="828"/>
      <c r="AY1" s="828"/>
      <c r="AZ1" s="828"/>
      <c r="BA1" s="828"/>
      <c r="BB1" s="828"/>
      <c r="BC1" s="828"/>
      <c r="BD1" s="828"/>
      <c r="BE1" s="828"/>
      <c r="BF1" s="828"/>
      <c r="BG1" s="828"/>
      <c r="BH1" s="828"/>
      <c r="BI1" s="828"/>
      <c r="BJ1" s="828"/>
      <c r="BK1" s="828"/>
      <c r="BL1" s="829"/>
    </row>
    <row r="2" spans="1:64" ht="32.25" customHeight="1" thickBot="1" x14ac:dyDescent="0.3">
      <c r="A2" s="842"/>
      <c r="B2" s="843"/>
      <c r="C2" s="843"/>
      <c r="D2" s="843"/>
      <c r="E2" s="843"/>
      <c r="F2" s="843"/>
      <c r="G2" s="843"/>
      <c r="H2" s="843"/>
      <c r="I2" s="843"/>
      <c r="J2" s="843"/>
      <c r="K2" s="843"/>
      <c r="L2" s="844"/>
      <c r="N2" s="842"/>
      <c r="O2" s="843"/>
      <c r="P2" s="843"/>
      <c r="Q2" s="844"/>
      <c r="AA2" s="845" t="s">
        <v>4260</v>
      </c>
      <c r="AB2" s="845"/>
    </row>
    <row r="3" spans="1:64" ht="15" customHeight="1" x14ac:dyDescent="0.2">
      <c r="L3" s="325"/>
      <c r="T3" s="220" t="s">
        <v>3842</v>
      </c>
      <c r="U3" s="220" t="s">
        <v>3838</v>
      </c>
      <c r="V3" s="220" t="s">
        <v>215</v>
      </c>
      <c r="W3" s="220" t="s">
        <v>3837</v>
      </c>
      <c r="X3" s="220" t="s">
        <v>3841</v>
      </c>
      <c r="Y3" s="220" t="s">
        <v>3840</v>
      </c>
      <c r="Z3" s="220" t="s">
        <v>3839</v>
      </c>
      <c r="AC3" s="220" t="s">
        <v>3838</v>
      </c>
      <c r="AD3" s="220" t="s">
        <v>3837</v>
      </c>
      <c r="AE3" s="339" t="s">
        <v>4262</v>
      </c>
      <c r="AF3" s="339" t="s">
        <v>4294</v>
      </c>
      <c r="AI3" s="88" t="s">
        <v>3836</v>
      </c>
      <c r="AY3" s="88" t="s">
        <v>3835</v>
      </c>
    </row>
    <row r="4" spans="1:64" ht="15" customHeight="1" x14ac:dyDescent="0.3">
      <c r="T4" s="329" t="s">
        <v>3671</v>
      </c>
      <c r="V4" s="327" t="s">
        <v>6</v>
      </c>
      <c r="W4" s="327" t="s">
        <v>3813</v>
      </c>
      <c r="X4" s="327">
        <f t="shared" ref="X4:X35" si="0">VLOOKUP(T4,$AI$14:$AV$1466,13,FALSE)</f>
        <v>10869</v>
      </c>
      <c r="Y4" s="330">
        <f>X4/$AF$4</f>
        <v>0.74932781799379522</v>
      </c>
      <c r="Z4" s="331">
        <f>Y4*$AE$4</f>
        <v>1470475.6647362977</v>
      </c>
      <c r="AA4" s="84"/>
      <c r="AB4" s="90"/>
      <c r="AC4" s="327" t="s">
        <v>3814</v>
      </c>
      <c r="AD4" s="327" t="s">
        <v>3813</v>
      </c>
      <c r="AE4" s="327">
        <f t="shared" ref="AE4:AE35" si="1">VLOOKUP(AC4,$AY$14:$BL$303,13,FALSE)</f>
        <v>1962393</v>
      </c>
      <c r="AF4" s="327">
        <f>SUMIF($AH$14:$AH$1466,AC4,$AU$14:$AU$1466)</f>
        <v>14505</v>
      </c>
    </row>
    <row r="5" spans="1:64" ht="15.75" customHeight="1" x14ac:dyDescent="0.3">
      <c r="T5" s="332" t="s">
        <v>3666</v>
      </c>
      <c r="V5" s="327" t="s">
        <v>6</v>
      </c>
      <c r="W5" s="327" t="s">
        <v>3813</v>
      </c>
      <c r="X5" s="327">
        <f t="shared" si="0"/>
        <v>1591</v>
      </c>
      <c r="Y5" s="330">
        <f>X5/$AF$4</f>
        <v>0.10968631506377112</v>
      </c>
      <c r="Z5" s="331">
        <f>Y5*$AE$4</f>
        <v>215247.656876939</v>
      </c>
      <c r="AA5" s="84"/>
      <c r="AB5" s="90"/>
      <c r="AC5" s="327" t="s">
        <v>3806</v>
      </c>
      <c r="AD5" s="327" t="s">
        <v>3805</v>
      </c>
      <c r="AE5" s="327">
        <f t="shared" si="1"/>
        <v>1051540</v>
      </c>
      <c r="AF5" s="327">
        <f>SUMIF($AH$14:$AH$1466,AC5,$AU$14:$AU$1466)</f>
        <v>8270</v>
      </c>
      <c r="AI5" s="88" t="s">
        <v>3834</v>
      </c>
      <c r="AJ5" s="89">
        <v>41421.72247685185</v>
      </c>
      <c r="AY5" s="88" t="s">
        <v>3834</v>
      </c>
      <c r="AZ5" s="89">
        <v>41421.722592592589</v>
      </c>
    </row>
    <row r="6" spans="1:64" ht="15" x14ac:dyDescent="0.25">
      <c r="A6" s="9" t="s">
        <v>137</v>
      </c>
      <c r="B6" s="9"/>
      <c r="C6" s="9"/>
      <c r="D6" s="9"/>
      <c r="E6" s="9"/>
      <c r="F6" s="9"/>
      <c r="G6" s="26" t="s">
        <v>138</v>
      </c>
      <c r="H6" s="9"/>
      <c r="I6" s="9"/>
      <c r="J6" s="9"/>
      <c r="K6" s="9"/>
      <c r="T6" s="332" t="s">
        <v>3645</v>
      </c>
      <c r="V6" s="327" t="s">
        <v>6</v>
      </c>
      <c r="W6" s="327" t="s">
        <v>3805</v>
      </c>
      <c r="X6" s="327">
        <f t="shared" si="0"/>
        <v>643</v>
      </c>
      <c r="Y6" s="330">
        <f>X6/$AF$5</f>
        <v>7.7750906892382107E-2</v>
      </c>
      <c r="Z6" s="331">
        <f>Y6*$AE$5</f>
        <v>81758.188633615486</v>
      </c>
      <c r="AA6" s="84"/>
      <c r="AB6" s="90"/>
      <c r="AC6" s="327" t="s">
        <v>3798</v>
      </c>
      <c r="AD6" s="327" t="s">
        <v>3797</v>
      </c>
      <c r="AE6" s="327">
        <f t="shared" si="1"/>
        <v>3903164</v>
      </c>
      <c r="AF6" s="327">
        <f>SUMIF($AH$14:$AH$1466,AC6,$AU$14:$AU$1466)</f>
        <v>30058</v>
      </c>
      <c r="AI6" s="88" t="s">
        <v>3833</v>
      </c>
      <c r="AJ6" s="89">
        <v>41435.651229201387</v>
      </c>
      <c r="AY6" s="88" t="s">
        <v>3833</v>
      </c>
      <c r="AZ6" s="89">
        <v>41435.644176423608</v>
      </c>
    </row>
    <row r="7" spans="1:64" ht="15.75" thickBot="1" x14ac:dyDescent="0.3">
      <c r="A7" s="22" t="s">
        <v>4187</v>
      </c>
      <c r="B7" s="22"/>
      <c r="C7" s="9"/>
      <c r="D7" s="9"/>
      <c r="E7" s="9"/>
      <c r="F7" s="9"/>
      <c r="G7" s="9"/>
      <c r="H7" s="9"/>
      <c r="I7" s="9"/>
      <c r="J7" s="9"/>
      <c r="K7" s="9"/>
      <c r="T7" s="332" t="s">
        <v>3640</v>
      </c>
      <c r="V7" s="327" t="s">
        <v>6</v>
      </c>
      <c r="W7" s="327" t="s">
        <v>3805</v>
      </c>
      <c r="X7" s="327">
        <f t="shared" si="0"/>
        <v>242</v>
      </c>
      <c r="Y7" s="330">
        <f>X7/$AF$5</f>
        <v>2.9262394195888754E-2</v>
      </c>
      <c r="Z7" s="331">
        <f>Y7*$AE$5</f>
        <v>30770.57799274486</v>
      </c>
      <c r="AA7" s="84"/>
      <c r="AB7" s="90"/>
      <c r="AC7" s="328" t="s">
        <v>3767</v>
      </c>
      <c r="AD7" s="328" t="s">
        <v>3832</v>
      </c>
      <c r="AE7" s="328">
        <f t="shared" si="1"/>
        <v>4876747</v>
      </c>
      <c r="AF7" s="328"/>
      <c r="AI7" s="88" t="s">
        <v>3831</v>
      </c>
      <c r="AJ7" s="88" t="s">
        <v>219</v>
      </c>
      <c r="AY7" s="88" t="s">
        <v>3831</v>
      </c>
      <c r="AZ7" s="88" t="s">
        <v>219</v>
      </c>
    </row>
    <row r="8" spans="1:64" ht="90" customHeight="1" x14ac:dyDescent="0.25">
      <c r="A8" s="9"/>
      <c r="B8" s="9"/>
      <c r="C8" s="17" t="s">
        <v>85</v>
      </c>
      <c r="D8" s="17"/>
      <c r="E8" s="17"/>
      <c r="F8" s="9"/>
      <c r="G8" s="9"/>
      <c r="H8" s="9"/>
      <c r="I8" s="17" t="s">
        <v>86</v>
      </c>
      <c r="J8" s="17"/>
      <c r="K8" s="17"/>
      <c r="N8" s="830" t="s">
        <v>4255</v>
      </c>
      <c r="O8" s="831"/>
      <c r="P8" s="831"/>
      <c r="Q8" s="832"/>
      <c r="T8" s="332" t="s">
        <v>3635</v>
      </c>
      <c r="V8" s="327" t="s">
        <v>6</v>
      </c>
      <c r="W8" s="327" t="s">
        <v>3805</v>
      </c>
      <c r="X8" s="327">
        <f t="shared" si="0"/>
        <v>586</v>
      </c>
      <c r="Y8" s="330">
        <f>X8/$AF$5</f>
        <v>7.0858524788391775E-2</v>
      </c>
      <c r="Z8" s="331">
        <f>Y8*$AE$5</f>
        <v>74510.57315598549</v>
      </c>
      <c r="AA8" s="84"/>
      <c r="AB8" s="90"/>
      <c r="AC8" s="328" t="s">
        <v>3763</v>
      </c>
      <c r="AD8" s="328" t="s">
        <v>3830</v>
      </c>
      <c r="AE8" s="328">
        <f t="shared" si="1"/>
        <v>5855121</v>
      </c>
      <c r="AF8" s="328"/>
    </row>
    <row r="9" spans="1:64" ht="15.75" thickBot="1" x14ac:dyDescent="0.3">
      <c r="A9" s="13" t="s">
        <v>78</v>
      </c>
      <c r="B9" s="9"/>
      <c r="C9" s="12" t="s">
        <v>82</v>
      </c>
      <c r="D9" s="12" t="s">
        <v>83</v>
      </c>
      <c r="E9" s="12" t="s">
        <v>84</v>
      </c>
      <c r="F9" s="15" t="s">
        <v>4263</v>
      </c>
      <c r="G9" s="13" t="s">
        <v>78</v>
      </c>
      <c r="H9" s="9"/>
      <c r="I9" s="12" t="s">
        <v>82</v>
      </c>
      <c r="J9" s="12" t="s">
        <v>83</v>
      </c>
      <c r="K9" s="12" t="s">
        <v>84</v>
      </c>
      <c r="N9" s="833"/>
      <c r="O9" s="834"/>
      <c r="P9" s="834"/>
      <c r="Q9" s="835"/>
      <c r="T9" s="329" t="s">
        <v>3631</v>
      </c>
      <c r="V9" s="327" t="s">
        <v>6</v>
      </c>
      <c r="W9" s="327" t="s">
        <v>3805</v>
      </c>
      <c r="X9" s="327">
        <f t="shared" si="0"/>
        <v>4938</v>
      </c>
      <c r="Y9" s="330">
        <f>X9/$AF$5</f>
        <v>0.59709794437726726</v>
      </c>
      <c r="Z9" s="331">
        <f>Y9*$AE$5</f>
        <v>627872.37243047159</v>
      </c>
      <c r="AA9" s="84"/>
      <c r="AB9" s="90"/>
      <c r="AC9" s="328" t="s">
        <v>3201</v>
      </c>
      <c r="AD9" s="328" t="s">
        <v>3829</v>
      </c>
      <c r="AE9" s="328">
        <f t="shared" si="1"/>
        <v>13599262</v>
      </c>
      <c r="AF9" s="328"/>
      <c r="AI9" s="88" t="s">
        <v>3827</v>
      </c>
      <c r="AJ9" s="115" t="s">
        <v>3828</v>
      </c>
      <c r="AY9" s="88" t="s">
        <v>3827</v>
      </c>
      <c r="AZ9" s="115" t="s">
        <v>3826</v>
      </c>
    </row>
    <row r="10" spans="1:64" ht="40.9" thickBot="1" x14ac:dyDescent="0.35">
      <c r="A10" s="12" t="s">
        <v>6</v>
      </c>
      <c r="B10" s="12" t="s">
        <v>7</v>
      </c>
      <c r="C10" s="8">
        <f>$F10*'4.1 coastal tourism'!C8</f>
        <v>363.33129339121706</v>
      </c>
      <c r="D10" s="8">
        <f>$F10*'4.1 coastal tourism'!D8</f>
        <v>316.34720392916171</v>
      </c>
      <c r="E10" s="8">
        <f>$F10*'4.1 coastal tourism'!E8</f>
        <v>342.57690426663981</v>
      </c>
      <c r="F10" s="70">
        <f>Q12</f>
        <v>0.36995346033114451</v>
      </c>
      <c r="G10" s="12" t="s">
        <v>6</v>
      </c>
      <c r="H10" s="12" t="s">
        <v>7</v>
      </c>
      <c r="I10" s="8">
        <f>$F10*'4.1 coastal tourism'!I8</f>
        <v>9229.9688818017239</v>
      </c>
      <c r="J10" s="8">
        <f>$F10*'4.1 coastal tourism'!J8</f>
        <v>7470.1002710064704</v>
      </c>
      <c r="K10" s="8">
        <f>$F10*'4.1 coastal tourism'!K8</f>
        <v>8099.0211535694152</v>
      </c>
      <c r="N10" s="321"/>
      <c r="O10" s="310" t="s">
        <v>4252</v>
      </c>
      <c r="P10" s="311" t="s">
        <v>4253</v>
      </c>
      <c r="Q10" s="312" t="s">
        <v>4254</v>
      </c>
      <c r="T10" s="329" t="s">
        <v>3621</v>
      </c>
      <c r="V10" s="327" t="s">
        <v>6</v>
      </c>
      <c r="W10" s="327" t="s">
        <v>3805</v>
      </c>
      <c r="X10" s="327">
        <f t="shared" si="0"/>
        <v>1067</v>
      </c>
      <c r="Y10" s="330">
        <f>X10/$AF$5</f>
        <v>0.12902055622732769</v>
      </c>
      <c r="Z10" s="331">
        <f>Y10*$AE$5</f>
        <v>135670.27569528416</v>
      </c>
      <c r="AA10" s="84"/>
      <c r="AB10" s="90"/>
      <c r="AC10" s="327" t="s">
        <v>3638</v>
      </c>
      <c r="AD10" s="327" t="s">
        <v>3637</v>
      </c>
      <c r="AE10" s="327">
        <f t="shared" si="1"/>
        <v>1646747</v>
      </c>
      <c r="AF10" s="327">
        <f t="shared" ref="AF10:AF15" si="2">SUMIF($AH$14:$AH$1466,AC10,$AU$14:$AU$1466)</f>
        <v>10759</v>
      </c>
      <c r="AI10" s="88" t="s">
        <v>148</v>
      </c>
      <c r="AJ10" s="88" t="s">
        <v>3825</v>
      </c>
      <c r="AY10" s="88" t="s">
        <v>148</v>
      </c>
      <c r="AZ10" s="88" t="s">
        <v>3825</v>
      </c>
    </row>
    <row r="11" spans="1:64" ht="15" thickBot="1" x14ac:dyDescent="0.35">
      <c r="A11" s="12" t="s">
        <v>8</v>
      </c>
      <c r="B11" s="12" t="s">
        <v>136</v>
      </c>
      <c r="C11" s="8">
        <f>$F11*'4.1 coastal tourism'!C9</f>
        <v>1351.7707383980171</v>
      </c>
      <c r="D11" s="8">
        <f>$F11*'4.1 coastal tourism'!D9</f>
        <v>1514.9119873927332</v>
      </c>
      <c r="E11" s="8" t="s">
        <v>87</v>
      </c>
      <c r="F11" s="70">
        <f>Q13</f>
        <v>0.13515139507473753</v>
      </c>
      <c r="G11" s="12" t="s">
        <v>8</v>
      </c>
      <c r="H11" s="12" t="s">
        <v>136</v>
      </c>
      <c r="I11" s="8">
        <f>$F11*'4.1 coastal tourism'!I9</f>
        <v>55884.696409218741</v>
      </c>
      <c r="J11" s="8">
        <f>$F11*'4.1 coastal tourism'!J9</f>
        <v>68876.800017753267</v>
      </c>
      <c r="K11" s="8" t="s">
        <v>87</v>
      </c>
      <c r="N11" s="323" t="s">
        <v>78</v>
      </c>
      <c r="O11" s="160"/>
      <c r="P11" s="160"/>
      <c r="Q11" s="313"/>
      <c r="T11" s="329" t="s">
        <v>3609</v>
      </c>
      <c r="V11" s="327" t="s">
        <v>6</v>
      </c>
      <c r="W11" s="327" t="s">
        <v>3797</v>
      </c>
      <c r="X11" s="327">
        <f t="shared" si="0"/>
        <v>14017</v>
      </c>
      <c r="Y11" s="330">
        <f t="shared" ref="Y11:Y17" si="3">X11/$AF$6</f>
        <v>0.46633175860003995</v>
      </c>
      <c r="Z11" s="331">
        <f t="shared" ref="Z11:Z17" si="4">Y11*$AE$6</f>
        <v>1820169.3322243663</v>
      </c>
      <c r="AA11" s="84"/>
      <c r="AB11" s="90"/>
      <c r="AC11" s="327" t="s">
        <v>3633</v>
      </c>
      <c r="AD11" s="327" t="s">
        <v>2586</v>
      </c>
      <c r="AE11" s="327">
        <f t="shared" si="1"/>
        <v>8598924</v>
      </c>
      <c r="AF11" s="327">
        <f t="shared" si="2"/>
        <v>43718</v>
      </c>
      <c r="AI11" s="88" t="s">
        <v>3824</v>
      </c>
      <c r="AJ11" s="88" t="s">
        <v>3823</v>
      </c>
      <c r="AY11" s="88" t="s">
        <v>3824</v>
      </c>
      <c r="AZ11" s="88" t="s">
        <v>3823</v>
      </c>
    </row>
    <row r="12" spans="1:64" ht="14.45" x14ac:dyDescent="0.3">
      <c r="A12" s="12" t="s">
        <v>56</v>
      </c>
      <c r="B12" s="12" t="s">
        <v>57</v>
      </c>
      <c r="C12" s="8">
        <f>$F12*'4.1 coastal tourism'!C10</f>
        <v>975.79930456312104</v>
      </c>
      <c r="D12" s="8">
        <f>$F12*'4.1 coastal tourism'!D10</f>
        <v>820.6348916102022</v>
      </c>
      <c r="E12" s="8">
        <f>$F12*'4.1 coastal tourism'!E10</f>
        <v>826.96470340214444</v>
      </c>
      <c r="F12" s="70">
        <f>Q14</f>
        <v>0.56016033557010392</v>
      </c>
      <c r="G12" s="12" t="s">
        <v>56</v>
      </c>
      <c r="H12" s="12" t="s">
        <v>57</v>
      </c>
      <c r="I12" s="8">
        <f>$F12*'4.1 coastal tourism'!I10</f>
        <v>42958.696134871272</v>
      </c>
      <c r="J12" s="8">
        <f>$F12*'4.1 coastal tourism'!J10</f>
        <v>40696.208539503619</v>
      </c>
      <c r="K12" s="8">
        <f>$F12*'4.1 coastal tourism'!K10</f>
        <v>36466.437845613764</v>
      </c>
      <c r="N12" s="322" t="s">
        <v>6</v>
      </c>
      <c r="O12" s="307">
        <f>SUM(Z4:Z17)</f>
        <v>6297810.2435821556</v>
      </c>
      <c r="P12" s="307">
        <f>SUM('Support data 4.1'!N1486:N1496)</f>
        <v>17023250</v>
      </c>
      <c r="Q12" s="315">
        <f>O12/P12</f>
        <v>0.36995346033114451</v>
      </c>
      <c r="T12" s="329" t="s">
        <v>3605</v>
      </c>
      <c r="V12" s="327" t="s">
        <v>6</v>
      </c>
      <c r="W12" s="327" t="s">
        <v>3797</v>
      </c>
      <c r="X12" s="327">
        <f t="shared" si="0"/>
        <v>606</v>
      </c>
      <c r="Y12" s="330">
        <f t="shared" si="3"/>
        <v>2.0161022024086764E-2</v>
      </c>
      <c r="Z12" s="331">
        <f t="shared" si="4"/>
        <v>78691.775367622598</v>
      </c>
      <c r="AA12" s="84"/>
      <c r="AB12" s="90"/>
      <c r="AC12" s="327" t="s">
        <v>3615</v>
      </c>
      <c r="AD12" s="327" t="s">
        <v>3614</v>
      </c>
      <c r="AE12" s="327">
        <f t="shared" si="1"/>
        <v>12133601</v>
      </c>
      <c r="AF12" s="327">
        <f t="shared" si="2"/>
        <v>85003</v>
      </c>
    </row>
    <row r="13" spans="1:64" ht="15" x14ac:dyDescent="0.25">
      <c r="A13" s="12" t="s">
        <v>58</v>
      </c>
      <c r="B13" s="12" t="s">
        <v>59</v>
      </c>
      <c r="C13" s="8">
        <f>$F13*'4.1 coastal tourism'!C11</f>
        <v>1037.8085236548923</v>
      </c>
      <c r="D13" s="8">
        <f>$F13*'4.1 coastal tourism'!D11</f>
        <v>909.36643250972179</v>
      </c>
      <c r="E13" s="8">
        <f>$F13*'4.1 coastal tourism'!E11</f>
        <v>989.39710960713001</v>
      </c>
      <c r="F13" s="161">
        <f>Q15</f>
        <v>0.89319952117642842</v>
      </c>
      <c r="G13" s="12" t="s">
        <v>58</v>
      </c>
      <c r="H13" s="12" t="s">
        <v>59</v>
      </c>
      <c r="I13" s="8">
        <f>$F13*'4.1 coastal tourism'!I11</f>
        <v>24390.599324764731</v>
      </c>
      <c r="J13" s="8">
        <f>$F13*'4.1 coastal tourism'!J11</f>
        <v>23664.428114048296</v>
      </c>
      <c r="K13" s="8">
        <f>$F13*'4.1 coastal tourism'!K11</f>
        <v>23422.371043809482</v>
      </c>
      <c r="N13" s="314" t="s">
        <v>8</v>
      </c>
      <c r="O13" s="307">
        <f>SUM(Z32:Z74)</f>
        <v>30855388.129213545</v>
      </c>
      <c r="P13" s="307">
        <f>SUM('Support data 4.1'!N1516:N1553)</f>
        <v>228302402</v>
      </c>
      <c r="Q13" s="315">
        <f>O13/P13</f>
        <v>0.13515139507473753</v>
      </c>
      <c r="T13" s="329" t="s">
        <v>3601</v>
      </c>
      <c r="V13" s="327" t="s">
        <v>6</v>
      </c>
      <c r="W13" s="327" t="s">
        <v>3797</v>
      </c>
      <c r="X13" s="327">
        <f t="shared" si="0"/>
        <v>1840</v>
      </c>
      <c r="Y13" s="330">
        <f t="shared" si="3"/>
        <v>6.1214984363563776E-2</v>
      </c>
      <c r="Z13" s="331">
        <f t="shared" si="4"/>
        <v>238932.12322842504</v>
      </c>
      <c r="AA13" s="84"/>
      <c r="AB13" s="90"/>
      <c r="AC13" s="327" t="s">
        <v>3603</v>
      </c>
      <c r="AD13" s="327" t="s">
        <v>3602</v>
      </c>
      <c r="AE13" s="327">
        <f t="shared" si="1"/>
        <v>3464644</v>
      </c>
      <c r="AF13" s="327">
        <f t="shared" si="2"/>
        <v>29835</v>
      </c>
      <c r="AH13" s="81" t="s">
        <v>4293</v>
      </c>
      <c r="AI13" s="81" t="s">
        <v>3822</v>
      </c>
      <c r="AJ13" s="81" t="s">
        <v>3821</v>
      </c>
      <c r="AK13" s="81" t="s">
        <v>253</v>
      </c>
      <c r="AL13" s="81" t="s">
        <v>252</v>
      </c>
      <c r="AM13" s="81" t="s">
        <v>251</v>
      </c>
      <c r="AN13" s="81" t="s">
        <v>250</v>
      </c>
      <c r="AO13" s="81" t="s">
        <v>249</v>
      </c>
      <c r="AP13" s="81" t="s">
        <v>248</v>
      </c>
      <c r="AQ13" s="81" t="s">
        <v>247</v>
      </c>
      <c r="AR13" s="81" t="s">
        <v>246</v>
      </c>
      <c r="AS13" s="81" t="s">
        <v>82</v>
      </c>
      <c r="AT13" s="81" t="s">
        <v>83</v>
      </c>
      <c r="AU13" s="81" t="s">
        <v>84</v>
      </c>
      <c r="AV13" s="81" t="s">
        <v>245</v>
      </c>
      <c r="AY13" s="81" t="s">
        <v>3822</v>
      </c>
      <c r="AZ13" s="81" t="s">
        <v>3821</v>
      </c>
      <c r="BA13" s="81" t="s">
        <v>253</v>
      </c>
      <c r="BB13" s="81" t="s">
        <v>252</v>
      </c>
      <c r="BC13" s="81" t="s">
        <v>251</v>
      </c>
      <c r="BD13" s="81" t="s">
        <v>250</v>
      </c>
      <c r="BE13" s="81" t="s">
        <v>249</v>
      </c>
      <c r="BF13" s="81" t="s">
        <v>248</v>
      </c>
      <c r="BG13" s="81" t="s">
        <v>247</v>
      </c>
      <c r="BH13" s="81" t="s">
        <v>246</v>
      </c>
      <c r="BI13" s="81" t="s">
        <v>82</v>
      </c>
      <c r="BJ13" s="81" t="s">
        <v>83</v>
      </c>
      <c r="BK13" s="81" t="s">
        <v>84</v>
      </c>
      <c r="BL13" s="81" t="s">
        <v>245</v>
      </c>
    </row>
    <row r="14" spans="1:64" ht="15" x14ac:dyDescent="0.25">
      <c r="A14" s="9"/>
      <c r="B14" s="9"/>
      <c r="C14" s="9"/>
      <c r="D14" s="9"/>
      <c r="E14" s="9"/>
      <c r="F14" s="9"/>
      <c r="G14" s="9"/>
      <c r="H14" s="9"/>
      <c r="I14" s="9"/>
      <c r="J14" s="9"/>
      <c r="K14" s="9"/>
      <c r="N14" s="314" t="s">
        <v>56</v>
      </c>
      <c r="O14" s="308">
        <f>SUM(Z221:Z235,Z242:Z244)</f>
        <v>18881548.49519572</v>
      </c>
      <c r="P14" s="308">
        <f>SUM('Support data 4.1'!N1648:N1659)</f>
        <v>33707400</v>
      </c>
      <c r="Q14" s="315">
        <f>O14/P14</f>
        <v>0.56016033557010392</v>
      </c>
      <c r="T14" s="329" t="s">
        <v>3593</v>
      </c>
      <c r="V14" s="327" t="s">
        <v>6</v>
      </c>
      <c r="W14" s="327" t="s">
        <v>3797</v>
      </c>
      <c r="X14" s="327">
        <f t="shared" si="0"/>
        <v>6865</v>
      </c>
      <c r="Y14" s="330">
        <f t="shared" si="3"/>
        <v>0.22839177589992682</v>
      </c>
      <c r="Z14" s="331">
        <f t="shared" si="4"/>
        <v>891450.5575886619</v>
      </c>
      <c r="AA14" s="84"/>
      <c r="AB14" s="84"/>
      <c r="AC14" s="327" t="s">
        <v>3599</v>
      </c>
      <c r="AD14" s="327" t="s">
        <v>3598</v>
      </c>
      <c r="AE14" s="327">
        <f t="shared" si="1"/>
        <v>5662690</v>
      </c>
      <c r="AF14" s="327">
        <f t="shared" si="2"/>
        <v>43470</v>
      </c>
      <c r="AH14" s="359" t="s">
        <v>87</v>
      </c>
      <c r="AI14" s="81" t="s">
        <v>3820</v>
      </c>
      <c r="AJ14" s="81" t="s">
        <v>3819</v>
      </c>
      <c r="AK14" s="80">
        <v>867</v>
      </c>
      <c r="AL14" s="80">
        <v>944</v>
      </c>
      <c r="AM14" s="80">
        <v>816</v>
      </c>
      <c r="AN14" s="80">
        <v>1062</v>
      </c>
      <c r="AO14" s="80">
        <v>1358</v>
      </c>
      <c r="AP14" s="80">
        <v>1562</v>
      </c>
      <c r="AQ14" s="80">
        <v>1470</v>
      </c>
      <c r="AR14" s="80">
        <v>1562</v>
      </c>
      <c r="AS14" s="80">
        <v>1571</v>
      </c>
      <c r="AT14" s="80">
        <v>1580</v>
      </c>
      <c r="AU14" s="80">
        <v>1524</v>
      </c>
      <c r="AV14" s="80">
        <v>1453</v>
      </c>
      <c r="AY14" s="81" t="s">
        <v>3818</v>
      </c>
      <c r="AZ14" s="81" t="s">
        <v>3817</v>
      </c>
      <c r="BA14" s="80">
        <v>4320628</v>
      </c>
      <c r="BB14" s="80">
        <v>4220734</v>
      </c>
      <c r="BC14" s="80">
        <v>4437039</v>
      </c>
      <c r="BD14" s="80">
        <v>4548447</v>
      </c>
      <c r="BE14" s="80">
        <v>4478093</v>
      </c>
      <c r="BF14" s="80">
        <v>4404279</v>
      </c>
      <c r="BG14" s="80">
        <v>4570351</v>
      </c>
      <c r="BH14" s="80">
        <v>4832683</v>
      </c>
      <c r="BI14" s="80">
        <v>5007163</v>
      </c>
      <c r="BJ14" s="80">
        <v>4912840</v>
      </c>
      <c r="BK14" s="80">
        <v>5256279</v>
      </c>
      <c r="BL14" s="80">
        <v>5637256</v>
      </c>
    </row>
    <row r="15" spans="1:64" ht="15" x14ac:dyDescent="0.25">
      <c r="A15" s="9"/>
      <c r="B15" s="9"/>
      <c r="C15" s="9"/>
      <c r="D15" s="9"/>
      <c r="E15" s="9"/>
      <c r="F15" s="9"/>
      <c r="G15" s="9"/>
      <c r="H15" s="9"/>
      <c r="I15" s="9"/>
      <c r="J15" s="9"/>
      <c r="K15" s="9"/>
      <c r="N15" s="314" t="s">
        <v>58</v>
      </c>
      <c r="O15" s="308">
        <f>SUM(Z450:Z466)</f>
        <v>16414065</v>
      </c>
      <c r="P15" s="308">
        <f>SUM('Support data 4.1'!N1758:N1764)</f>
        <v>18376706</v>
      </c>
      <c r="Q15" s="315">
        <f>O15/P15</f>
        <v>0.89319952117642842</v>
      </c>
      <c r="T15" s="329" t="s">
        <v>3589</v>
      </c>
      <c r="V15" s="327" t="s">
        <v>6</v>
      </c>
      <c r="W15" s="327" t="s">
        <v>3797</v>
      </c>
      <c r="X15" s="327">
        <f t="shared" si="0"/>
        <v>644</v>
      </c>
      <c r="Y15" s="330">
        <f t="shared" si="3"/>
        <v>2.1425244527247322E-2</v>
      </c>
      <c r="Z15" s="331">
        <f t="shared" si="4"/>
        <v>83626.243129948765</v>
      </c>
      <c r="AA15" s="84"/>
      <c r="AB15" s="84"/>
      <c r="AC15" s="327" t="s">
        <v>3544</v>
      </c>
      <c r="AD15" s="327" t="s">
        <v>3543</v>
      </c>
      <c r="AE15" s="327">
        <f t="shared" si="1"/>
        <v>7757865</v>
      </c>
      <c r="AF15" s="327">
        <f t="shared" si="2"/>
        <v>57511</v>
      </c>
      <c r="AH15" s="359" t="s">
        <v>87</v>
      </c>
      <c r="AI15" s="81" t="s">
        <v>3816</v>
      </c>
      <c r="AJ15" s="81" t="s">
        <v>3815</v>
      </c>
      <c r="AK15" s="80">
        <v>7922</v>
      </c>
      <c r="AL15" s="80">
        <v>8046</v>
      </c>
      <c r="AM15" s="80">
        <v>7718</v>
      </c>
      <c r="AN15" s="80">
        <v>7817</v>
      </c>
      <c r="AO15" s="80">
        <v>7617</v>
      </c>
      <c r="AP15" s="80">
        <v>7683</v>
      </c>
      <c r="AQ15" s="80">
        <v>7928</v>
      </c>
      <c r="AR15" s="80">
        <v>7849</v>
      </c>
      <c r="AS15" s="80">
        <v>7832</v>
      </c>
      <c r="AT15" s="80">
        <v>8030</v>
      </c>
      <c r="AU15" s="80">
        <v>8438</v>
      </c>
      <c r="AV15" s="80">
        <v>8388</v>
      </c>
      <c r="AY15" s="81" t="s">
        <v>3814</v>
      </c>
      <c r="AZ15" s="81" t="s">
        <v>3813</v>
      </c>
      <c r="BA15" s="80">
        <v>1641930</v>
      </c>
      <c r="BB15" s="80">
        <v>1605305</v>
      </c>
      <c r="BC15" s="80">
        <v>1590017</v>
      </c>
      <c r="BD15" s="80">
        <v>1605617</v>
      </c>
      <c r="BE15" s="80">
        <v>1624841</v>
      </c>
      <c r="BF15" s="80">
        <v>1602879</v>
      </c>
      <c r="BG15" s="80">
        <v>1721014</v>
      </c>
      <c r="BH15" s="80">
        <v>1873254</v>
      </c>
      <c r="BI15" s="80">
        <v>1974042</v>
      </c>
      <c r="BJ15" s="80">
        <v>1846548</v>
      </c>
      <c r="BK15" s="80">
        <v>1962393</v>
      </c>
      <c r="BL15" s="80">
        <v>2094207</v>
      </c>
    </row>
    <row r="16" spans="1:64" ht="15.75" thickBot="1" x14ac:dyDescent="0.3">
      <c r="A16" s="14" t="s">
        <v>79</v>
      </c>
      <c r="B16" s="9"/>
      <c r="C16" s="9"/>
      <c r="D16" s="9"/>
      <c r="E16" s="9"/>
      <c r="F16" s="9"/>
      <c r="G16" s="14" t="s">
        <v>79</v>
      </c>
      <c r="H16" s="9"/>
      <c r="I16" s="9"/>
      <c r="J16" s="9"/>
      <c r="K16" s="9"/>
      <c r="N16" s="316"/>
      <c r="O16" s="160"/>
      <c r="P16" s="160"/>
      <c r="Q16" s="313"/>
      <c r="T16" s="329" t="s">
        <v>3585</v>
      </c>
      <c r="V16" s="327" t="s">
        <v>6</v>
      </c>
      <c r="W16" s="327" t="s">
        <v>3797</v>
      </c>
      <c r="X16" s="327">
        <f t="shared" si="0"/>
        <v>147</v>
      </c>
      <c r="Y16" s="330">
        <f t="shared" si="3"/>
        <v>4.8905449464368891E-3</v>
      </c>
      <c r="Z16" s="331">
        <f t="shared" si="4"/>
        <v>19088.598975314395</v>
      </c>
      <c r="AA16" s="84"/>
      <c r="AB16" s="84"/>
      <c r="AC16" s="328" t="s">
        <v>3713</v>
      </c>
      <c r="AD16" s="328" t="s">
        <v>3712</v>
      </c>
      <c r="AE16" s="328">
        <f t="shared" si="1"/>
        <v>5856376</v>
      </c>
      <c r="AF16" s="328"/>
      <c r="AH16" s="359" t="s">
        <v>87</v>
      </c>
      <c r="AI16" s="81" t="s">
        <v>3812</v>
      </c>
      <c r="AJ16" s="81" t="s">
        <v>3811</v>
      </c>
      <c r="AK16" s="80">
        <v>4017</v>
      </c>
      <c r="AL16" s="80">
        <v>4164</v>
      </c>
      <c r="AM16" s="80">
        <v>4379</v>
      </c>
      <c r="AN16" s="80">
        <v>4860</v>
      </c>
      <c r="AO16" s="80">
        <v>5459</v>
      </c>
      <c r="AP16" s="80">
        <v>5574</v>
      </c>
      <c r="AQ16" s="80">
        <v>5516</v>
      </c>
      <c r="AR16" s="80">
        <v>5392</v>
      </c>
      <c r="AS16" s="80">
        <v>5787</v>
      </c>
      <c r="AT16" s="80">
        <v>5792</v>
      </c>
      <c r="AU16" s="80">
        <v>5910</v>
      </c>
      <c r="AV16" s="80">
        <v>5801</v>
      </c>
      <c r="AY16" s="81" t="s">
        <v>3810</v>
      </c>
      <c r="AZ16" s="81" t="s">
        <v>3809</v>
      </c>
      <c r="BA16" s="80">
        <v>503464</v>
      </c>
      <c r="BB16" s="80">
        <v>489368</v>
      </c>
      <c r="BC16" s="80">
        <v>512923</v>
      </c>
      <c r="BD16" s="80">
        <v>514245</v>
      </c>
      <c r="BE16" s="80">
        <v>524172</v>
      </c>
      <c r="BF16" s="80">
        <v>577307</v>
      </c>
      <c r="BG16" s="80">
        <v>641469</v>
      </c>
      <c r="BH16" s="80">
        <v>681841</v>
      </c>
      <c r="BI16" s="80">
        <v>730787</v>
      </c>
      <c r="BJ16" s="80">
        <v>757240</v>
      </c>
      <c r="BK16" s="80">
        <v>834630</v>
      </c>
      <c r="BL16" s="80">
        <v>831526</v>
      </c>
    </row>
    <row r="17" spans="1:64" ht="15.75" thickBot="1" x14ac:dyDescent="0.3">
      <c r="A17" s="12" t="s">
        <v>10</v>
      </c>
      <c r="B17" s="12" t="s">
        <v>11</v>
      </c>
      <c r="C17" s="8">
        <f>$F17*'4.1 coastal tourism'!C15</f>
        <v>7646.0116751794994</v>
      </c>
      <c r="D17" s="8">
        <f>$F17*'4.1 coastal tourism'!D15</f>
        <v>6734.5644074752281</v>
      </c>
      <c r="E17" s="8">
        <f>$F17*'4.1 coastal tourism'!E15</f>
        <v>6595.9655141636449</v>
      </c>
      <c r="F17" s="70">
        <f>Q18</f>
        <v>0.81817528519234473</v>
      </c>
      <c r="G17" s="12" t="s">
        <v>10</v>
      </c>
      <c r="H17" s="12" t="s">
        <v>11</v>
      </c>
      <c r="I17" s="8">
        <f>$F17*'4.1 coastal tourism'!I15</f>
        <v>226479.10069409295</v>
      </c>
      <c r="J17" s="8">
        <f>$F17*'4.1 coastal tourism'!J15</f>
        <v>214404.46983522433</v>
      </c>
      <c r="K17" s="8">
        <f>$F17*'4.1 coastal tourism'!K15</f>
        <v>206396.98831904685</v>
      </c>
      <c r="N17" s="324" t="s">
        <v>79</v>
      </c>
      <c r="O17" s="87"/>
      <c r="P17" s="87"/>
      <c r="Q17" s="317"/>
      <c r="T17" s="329" t="s">
        <v>3581</v>
      </c>
      <c r="V17" s="327" t="s">
        <v>6</v>
      </c>
      <c r="W17" s="327" t="s">
        <v>3797</v>
      </c>
      <c r="X17" s="327">
        <f t="shared" si="0"/>
        <v>4078</v>
      </c>
      <c r="Y17" s="330">
        <f t="shared" si="3"/>
        <v>0.13567103599707234</v>
      </c>
      <c r="Z17" s="331">
        <f t="shared" si="4"/>
        <v>529546.30354647688</v>
      </c>
      <c r="AA17" s="84"/>
      <c r="AB17" s="84"/>
      <c r="AC17" s="328" t="s">
        <v>3709</v>
      </c>
      <c r="AD17" s="328" t="s">
        <v>3708</v>
      </c>
      <c r="AE17" s="328">
        <f t="shared" si="1"/>
        <v>491911</v>
      </c>
      <c r="AF17" s="328"/>
      <c r="AH17" s="359" t="s">
        <v>87</v>
      </c>
      <c r="AI17" s="81" t="s">
        <v>3808</v>
      </c>
      <c r="AJ17" s="81" t="s">
        <v>3807</v>
      </c>
      <c r="AK17" s="80">
        <v>7226</v>
      </c>
      <c r="AL17" s="80">
        <v>7230</v>
      </c>
      <c r="AM17" s="80">
        <v>7145</v>
      </c>
      <c r="AN17" s="80">
        <v>7475</v>
      </c>
      <c r="AO17" s="80">
        <v>7709</v>
      </c>
      <c r="AP17" s="80">
        <v>7779</v>
      </c>
      <c r="AQ17" s="80">
        <v>7817</v>
      </c>
      <c r="AR17" s="80">
        <v>7793</v>
      </c>
      <c r="AS17" s="80">
        <v>7582</v>
      </c>
      <c r="AT17" s="80">
        <v>7508</v>
      </c>
      <c r="AU17" s="80">
        <v>7487</v>
      </c>
      <c r="AV17" s="80">
        <v>7642</v>
      </c>
      <c r="AY17" s="81" t="s">
        <v>3806</v>
      </c>
      <c r="AZ17" s="81" t="s">
        <v>3805</v>
      </c>
      <c r="BA17" s="80">
        <v>789197</v>
      </c>
      <c r="BB17" s="80">
        <v>793645</v>
      </c>
      <c r="BC17" s="80">
        <v>784752</v>
      </c>
      <c r="BD17" s="80">
        <v>762837</v>
      </c>
      <c r="BE17" s="80">
        <v>755770</v>
      </c>
      <c r="BF17" s="80">
        <v>769771</v>
      </c>
      <c r="BG17" s="80">
        <v>840276</v>
      </c>
      <c r="BH17" s="80">
        <v>955617</v>
      </c>
      <c r="BI17" s="80">
        <v>1012672</v>
      </c>
      <c r="BJ17" s="80">
        <v>935064</v>
      </c>
      <c r="BK17" s="80">
        <v>1051540</v>
      </c>
      <c r="BL17" s="80">
        <v>1132341</v>
      </c>
    </row>
    <row r="18" spans="1:64" ht="15" x14ac:dyDescent="0.25">
      <c r="A18" s="12" t="s">
        <v>12</v>
      </c>
      <c r="B18" s="12" t="s">
        <v>13</v>
      </c>
      <c r="C18" s="8">
        <f>$F18*'4.1 coastal tourism'!C16</f>
        <v>3029.4896552159589</v>
      </c>
      <c r="D18" s="8">
        <f>$F18*'4.1 coastal tourism'!D16</f>
        <v>2690.2097672279992</v>
      </c>
      <c r="E18" s="8">
        <f>$F18*'4.1 coastal tourism'!E16</f>
        <v>2890.4651076106675</v>
      </c>
      <c r="F18" s="70">
        <f>Q19</f>
        <v>0.32604256004993265</v>
      </c>
      <c r="G18" s="12" t="s">
        <v>12</v>
      </c>
      <c r="H18" s="12" t="s">
        <v>13</v>
      </c>
      <c r="I18" s="8" t="s">
        <v>87</v>
      </c>
      <c r="J18" s="8" t="s">
        <v>87</v>
      </c>
      <c r="K18" s="8">
        <f>$F18*'4.1 coastal tourism'!K16</f>
        <v>65569.11508140176</v>
      </c>
      <c r="N18" s="322" t="s">
        <v>10</v>
      </c>
      <c r="O18" s="307">
        <f>SUM(Z86:Z116)</f>
        <v>218586559.71468043</v>
      </c>
      <c r="P18" s="307">
        <f>SUM('Support data 4.1'!N1570:N1588)</f>
        <v>267163484</v>
      </c>
      <c r="Q18" s="315">
        <f>O18/P18</f>
        <v>0.81817528519234473</v>
      </c>
      <c r="T18" s="333" t="s">
        <v>3453</v>
      </c>
      <c r="V18" s="328" t="s">
        <v>18</v>
      </c>
      <c r="W18" s="328" t="s">
        <v>3832</v>
      </c>
      <c r="X18" s="328">
        <f t="shared" si="0"/>
        <v>52954</v>
      </c>
      <c r="Y18" s="334"/>
      <c r="Z18" s="334"/>
      <c r="AA18" s="83"/>
      <c r="AB18" s="83"/>
      <c r="AC18" s="328" t="s">
        <v>3705</v>
      </c>
      <c r="AD18" s="328" t="s">
        <v>3704</v>
      </c>
      <c r="AE18" s="328">
        <f t="shared" si="1"/>
        <v>2083972</v>
      </c>
      <c r="AF18" s="328"/>
      <c r="AH18" s="359" t="s">
        <v>87</v>
      </c>
      <c r="AI18" s="81" t="s">
        <v>3804</v>
      </c>
      <c r="AJ18" s="81" t="s">
        <v>3803</v>
      </c>
      <c r="AK18" s="80">
        <v>8795</v>
      </c>
      <c r="AL18" s="80">
        <v>9102</v>
      </c>
      <c r="AM18" s="80">
        <v>8520</v>
      </c>
      <c r="AN18" s="80">
        <v>8330</v>
      </c>
      <c r="AO18" s="80">
        <v>8727</v>
      </c>
      <c r="AP18" s="80">
        <v>8370</v>
      </c>
      <c r="AQ18" s="80">
        <v>8328</v>
      </c>
      <c r="AR18" s="80">
        <v>8355</v>
      </c>
      <c r="AS18" s="80">
        <v>8587</v>
      </c>
      <c r="AT18" s="80">
        <v>8580</v>
      </c>
      <c r="AU18" s="80">
        <v>8250</v>
      </c>
      <c r="AV18" s="80">
        <v>8568</v>
      </c>
      <c r="AY18" s="81" t="s">
        <v>3802</v>
      </c>
      <c r="AZ18" s="81" t="s">
        <v>3801</v>
      </c>
      <c r="BA18" s="80">
        <v>962693</v>
      </c>
      <c r="BB18" s="80">
        <v>946259</v>
      </c>
      <c r="BC18" s="80">
        <v>954919</v>
      </c>
      <c r="BD18" s="80">
        <v>890544</v>
      </c>
      <c r="BE18" s="80">
        <v>1069022</v>
      </c>
      <c r="BF18" s="80">
        <v>1138743</v>
      </c>
      <c r="BG18" s="80">
        <v>1178929</v>
      </c>
      <c r="BH18" s="80">
        <v>1158215</v>
      </c>
      <c r="BI18" s="80">
        <v>1210541</v>
      </c>
      <c r="BJ18" s="80">
        <v>1101243</v>
      </c>
      <c r="BK18" s="80">
        <v>1169773</v>
      </c>
      <c r="BL18" s="80">
        <v>1252254</v>
      </c>
    </row>
    <row r="19" spans="1:64" ht="15" x14ac:dyDescent="0.25">
      <c r="A19" s="12" t="s">
        <v>14</v>
      </c>
      <c r="B19" s="12" t="s">
        <v>15</v>
      </c>
      <c r="C19" s="8" t="s">
        <v>87</v>
      </c>
      <c r="D19" s="8" t="s">
        <v>87</v>
      </c>
      <c r="E19" s="8" t="s">
        <v>87</v>
      </c>
      <c r="F19" s="92" t="s">
        <v>87</v>
      </c>
      <c r="G19" s="12" t="s">
        <v>14</v>
      </c>
      <c r="H19" s="12" t="s">
        <v>15</v>
      </c>
      <c r="I19" s="8" t="s">
        <v>87</v>
      </c>
      <c r="J19" s="8" t="s">
        <v>87</v>
      </c>
      <c r="K19" s="8" t="s">
        <v>87</v>
      </c>
      <c r="N19" s="314" t="s">
        <v>12</v>
      </c>
      <c r="O19" s="309">
        <f>SUM(Z117:Z146)</f>
        <v>63873732.894249313</v>
      </c>
      <c r="P19" s="309">
        <f>SUM('Support data 4.1'!N1589:N1614)</f>
        <v>195906120</v>
      </c>
      <c r="Q19" s="315">
        <f>O19/P19</f>
        <v>0.32604256004993265</v>
      </c>
      <c r="T19" s="333" t="s">
        <v>3450</v>
      </c>
      <c r="V19" s="328" t="s">
        <v>18</v>
      </c>
      <c r="W19" s="328" t="s">
        <v>3832</v>
      </c>
      <c r="X19" s="328">
        <f t="shared" si="0"/>
        <v>21031</v>
      </c>
      <c r="Y19" s="334"/>
      <c r="Z19" s="334"/>
      <c r="AA19" s="83"/>
      <c r="AB19" s="83"/>
      <c r="AC19" s="328" t="s">
        <v>3701</v>
      </c>
      <c r="AD19" s="328" t="s">
        <v>3700</v>
      </c>
      <c r="AE19" s="328">
        <f t="shared" si="1"/>
        <v>1409664</v>
      </c>
      <c r="AF19" s="328"/>
      <c r="AH19" s="359" t="s">
        <v>87</v>
      </c>
      <c r="AI19" s="81" t="s">
        <v>3800</v>
      </c>
      <c r="AJ19" s="81" t="s">
        <v>3799</v>
      </c>
      <c r="AK19" s="80">
        <v>2684</v>
      </c>
      <c r="AL19" s="80">
        <v>2710</v>
      </c>
      <c r="AM19" s="80">
        <v>2649</v>
      </c>
      <c r="AN19" s="80">
        <v>2742</v>
      </c>
      <c r="AO19" s="80">
        <v>2794</v>
      </c>
      <c r="AP19" s="80">
        <v>2766</v>
      </c>
      <c r="AQ19" s="80">
        <v>2862</v>
      </c>
      <c r="AR19" s="80">
        <v>3018</v>
      </c>
      <c r="AS19" s="80">
        <v>2772</v>
      </c>
      <c r="AT19" s="80">
        <v>2721</v>
      </c>
      <c r="AU19" s="80">
        <v>2716</v>
      </c>
      <c r="AV19" s="80">
        <v>3088</v>
      </c>
      <c r="AY19" s="81" t="s">
        <v>3798</v>
      </c>
      <c r="AZ19" s="81" t="s">
        <v>3797</v>
      </c>
      <c r="BA19" s="80">
        <v>3615414</v>
      </c>
      <c r="BB19" s="80">
        <v>3680148</v>
      </c>
      <c r="BC19" s="80">
        <v>3899026</v>
      </c>
      <c r="BD19" s="80">
        <v>3800313</v>
      </c>
      <c r="BE19" s="80">
        <v>3589948</v>
      </c>
      <c r="BF19" s="80">
        <v>3597229</v>
      </c>
      <c r="BG19" s="80">
        <v>3752474</v>
      </c>
      <c r="BH19" s="80">
        <v>3970115</v>
      </c>
      <c r="BI19" s="80">
        <v>3861562</v>
      </c>
      <c r="BJ19" s="80">
        <v>3709621</v>
      </c>
      <c r="BK19" s="80">
        <v>3903164</v>
      </c>
      <c r="BL19" s="80">
        <v>4062983</v>
      </c>
    </row>
    <row r="20" spans="1:64" ht="15" x14ac:dyDescent="0.25">
      <c r="A20" s="12" t="s">
        <v>62</v>
      </c>
      <c r="B20" s="12" t="s">
        <v>63</v>
      </c>
      <c r="C20" s="8">
        <f>$F20*'4.1 coastal tourism'!C18</f>
        <v>989.58350804793815</v>
      </c>
      <c r="D20" s="8">
        <f>$F20*'4.1 coastal tourism'!D18</f>
        <v>904.68821240200043</v>
      </c>
      <c r="E20" s="8" t="s">
        <v>87</v>
      </c>
      <c r="F20" s="70">
        <f>Q21</f>
        <v>0.80775733250178605</v>
      </c>
      <c r="G20" s="12" t="s">
        <v>62</v>
      </c>
      <c r="H20" s="12" t="s">
        <v>63</v>
      </c>
      <c r="I20" s="8">
        <f>$F20*'4.1 coastal tourism'!I18</f>
        <v>46127.790229846993</v>
      </c>
      <c r="J20" s="8">
        <f>$F20*'4.1 coastal tourism'!J18</f>
        <v>44155.246823877635</v>
      </c>
      <c r="K20" s="8">
        <f>$F20*'4.1 coastal tourism'!K18</f>
        <v>3948.3178412687303</v>
      </c>
      <c r="N20" s="314" t="s">
        <v>14</v>
      </c>
      <c r="O20" s="308"/>
      <c r="P20" s="308">
        <f>SUM('Support data 4.1'!N1555:N1556)</f>
        <v>0</v>
      </c>
      <c r="Q20" s="315" t="e">
        <f>O20/P20</f>
        <v>#DIV/0!</v>
      </c>
      <c r="T20" s="333" t="s">
        <v>3437</v>
      </c>
      <c r="V20" s="328" t="s">
        <v>18</v>
      </c>
      <c r="W20" s="328" t="s">
        <v>3830</v>
      </c>
      <c r="X20" s="328">
        <f t="shared" si="0"/>
        <v>88353</v>
      </c>
      <c r="Y20" s="334"/>
      <c r="Z20" s="334"/>
      <c r="AA20" s="83"/>
      <c r="AB20" s="83"/>
      <c r="AC20" s="328" t="s">
        <v>3697</v>
      </c>
      <c r="AD20" s="328" t="s">
        <v>2064</v>
      </c>
      <c r="AE20" s="328">
        <f t="shared" si="1"/>
        <v>1096742</v>
      </c>
      <c r="AF20" s="328"/>
      <c r="AH20" s="359" t="s">
        <v>87</v>
      </c>
      <c r="AI20" s="81" t="s">
        <v>3796</v>
      </c>
      <c r="AJ20" s="81" t="s">
        <v>3795</v>
      </c>
      <c r="AK20" s="80">
        <v>8649</v>
      </c>
      <c r="AL20" s="80">
        <v>8527</v>
      </c>
      <c r="AM20" s="80">
        <v>8506</v>
      </c>
      <c r="AN20" s="80">
        <v>8471</v>
      </c>
      <c r="AO20" s="80">
        <v>8459</v>
      </c>
      <c r="AP20" s="80">
        <v>8942</v>
      </c>
      <c r="AQ20" s="80">
        <v>8739</v>
      </c>
      <c r="AR20" s="80">
        <v>8703</v>
      </c>
      <c r="AS20" s="80">
        <v>8655</v>
      </c>
      <c r="AT20" s="80">
        <v>9421</v>
      </c>
      <c r="AU20" s="80">
        <v>9312</v>
      </c>
      <c r="AV20" s="80">
        <v>9363</v>
      </c>
      <c r="AY20" s="81" t="s">
        <v>3794</v>
      </c>
      <c r="AZ20" s="81" t="s">
        <v>3793</v>
      </c>
      <c r="BA20" s="80">
        <v>251264</v>
      </c>
      <c r="BB20" s="80">
        <v>243901</v>
      </c>
      <c r="BC20" s="80">
        <v>250851</v>
      </c>
      <c r="BD20" s="80">
        <v>265694</v>
      </c>
      <c r="BE20" s="80">
        <v>292149</v>
      </c>
      <c r="BF20" s="80">
        <v>289004</v>
      </c>
      <c r="BG20" s="80">
        <v>328801</v>
      </c>
      <c r="BH20" s="80">
        <v>337901</v>
      </c>
      <c r="BI20" s="80">
        <v>320972</v>
      </c>
      <c r="BJ20" s="80">
        <v>337357</v>
      </c>
      <c r="BK20" s="80">
        <v>398120</v>
      </c>
      <c r="BL20" s="80">
        <v>395038</v>
      </c>
    </row>
    <row r="21" spans="1:64" ht="15" x14ac:dyDescent="0.25">
      <c r="A21" s="12" t="s">
        <v>76</v>
      </c>
      <c r="B21" s="12" t="s">
        <v>77</v>
      </c>
      <c r="C21" s="8">
        <f>$F21*'4.1 coastal tourism'!C19</f>
        <v>8969.485842200158</v>
      </c>
      <c r="D21" s="8">
        <f>$F21*'4.1 coastal tourism'!D19</f>
        <v>7895.911246018376</v>
      </c>
      <c r="E21" s="8">
        <f>$F21*'4.1 coastal tourism'!E19</f>
        <v>7981.3973721500934</v>
      </c>
      <c r="F21" s="70">
        <f>Q22</f>
        <v>0.7996831256475091</v>
      </c>
      <c r="G21" s="12" t="s">
        <v>76</v>
      </c>
      <c r="H21" s="12" t="s">
        <v>77</v>
      </c>
      <c r="I21" s="8">
        <f>$F21*'4.1 coastal tourism'!I19</f>
        <v>310891.20939173084</v>
      </c>
      <c r="J21" s="8">
        <f>$F21*'4.1 coastal tourism'!J19</f>
        <v>290160.22404244478</v>
      </c>
      <c r="K21" s="8">
        <f>$F21*'4.1 coastal tourism'!K19</f>
        <v>274667.96284927562</v>
      </c>
      <c r="N21" s="314" t="s">
        <v>62</v>
      </c>
      <c r="O21" s="307">
        <f>SUM(Z254:Z270)</f>
        <v>30203089.47695804</v>
      </c>
      <c r="P21" s="307">
        <f>SUM('Support data 4.1'!N1685:N1691)</f>
        <v>37391291</v>
      </c>
      <c r="Q21" s="315">
        <f>O21/P21</f>
        <v>0.80775733250178605</v>
      </c>
      <c r="T21" s="333" t="s">
        <v>2085</v>
      </c>
      <c r="V21" s="328" t="s">
        <v>26</v>
      </c>
      <c r="W21" s="328" t="s">
        <v>4256</v>
      </c>
      <c r="X21" s="328">
        <f t="shared" si="0"/>
        <v>28415</v>
      </c>
      <c r="Y21" s="334"/>
      <c r="Z21" s="334"/>
      <c r="AA21" s="83"/>
      <c r="AB21" s="83"/>
      <c r="AC21" s="328" t="s">
        <v>3535</v>
      </c>
      <c r="AD21" s="328" t="s">
        <v>3534</v>
      </c>
      <c r="AE21" s="328">
        <f t="shared" si="1"/>
        <v>4028095</v>
      </c>
      <c r="AF21" s="328"/>
      <c r="AH21" s="359" t="s">
        <v>87</v>
      </c>
      <c r="AI21" s="81" t="s">
        <v>3792</v>
      </c>
      <c r="AJ21" s="81" t="s">
        <v>3791</v>
      </c>
      <c r="AK21" s="80">
        <v>1012</v>
      </c>
      <c r="AL21" s="80">
        <v>1085</v>
      </c>
      <c r="AM21" s="80">
        <v>1128</v>
      </c>
      <c r="AN21" s="80">
        <v>1161</v>
      </c>
      <c r="AO21" s="80">
        <v>1133</v>
      </c>
      <c r="AP21" s="80">
        <v>1225</v>
      </c>
      <c r="AQ21" s="80">
        <v>1593</v>
      </c>
      <c r="AR21" s="80">
        <v>1605</v>
      </c>
      <c r="AS21" s="80">
        <v>1595</v>
      </c>
      <c r="AT21" s="80">
        <v>1524</v>
      </c>
      <c r="AU21" s="80">
        <v>1625</v>
      </c>
      <c r="AV21" s="80">
        <v>1633</v>
      </c>
      <c r="AY21" s="81" t="s">
        <v>3790</v>
      </c>
      <c r="AZ21" s="81" t="s">
        <v>3789</v>
      </c>
      <c r="BA21" s="80">
        <v>270979</v>
      </c>
      <c r="BB21" s="80">
        <v>254728</v>
      </c>
      <c r="BC21" s="80">
        <v>264455</v>
      </c>
      <c r="BD21" s="80">
        <v>253022</v>
      </c>
      <c r="BE21" s="80">
        <v>324352</v>
      </c>
      <c r="BF21" s="80">
        <v>393232</v>
      </c>
      <c r="BG21" s="80">
        <v>417794</v>
      </c>
      <c r="BH21" s="80">
        <v>447963</v>
      </c>
      <c r="BI21" s="80">
        <v>483034</v>
      </c>
      <c r="BJ21" s="80">
        <v>443703</v>
      </c>
      <c r="BK21" s="80">
        <v>536933</v>
      </c>
      <c r="BL21" s="80">
        <v>539627</v>
      </c>
    </row>
    <row r="22" spans="1:64" ht="15.75" thickBot="1" x14ac:dyDescent="0.3">
      <c r="A22" s="9"/>
      <c r="B22" s="9"/>
      <c r="C22" s="9"/>
      <c r="D22" s="9"/>
      <c r="E22" s="9"/>
      <c r="F22" s="9"/>
      <c r="G22" s="9"/>
      <c r="H22" s="9"/>
      <c r="I22" s="9"/>
      <c r="J22" s="9"/>
      <c r="K22" s="9"/>
      <c r="N22" s="318" t="s">
        <v>76</v>
      </c>
      <c r="O22" s="319">
        <f>SUM(Z301:Z309,Z312:Z316,Z321:Z337,Z340:Z405)</f>
        <v>88144343.213486105</v>
      </c>
      <c r="P22" s="319">
        <f>SUM('Support data 4.1'!N1719:N1755)</f>
        <v>110224088</v>
      </c>
      <c r="Q22" s="320">
        <f>O22/P22</f>
        <v>0.7996831256475091</v>
      </c>
      <c r="T22" s="333" t="s">
        <v>2083</v>
      </c>
      <c r="V22" s="328" t="s">
        <v>26</v>
      </c>
      <c r="W22" s="328" t="s">
        <v>4256</v>
      </c>
      <c r="X22" s="328">
        <f t="shared" si="0"/>
        <v>3403</v>
      </c>
      <c r="Y22" s="334"/>
      <c r="Z22" s="334"/>
      <c r="AA22" s="83"/>
      <c r="AB22" s="83"/>
      <c r="AC22" s="327" t="s">
        <v>3470</v>
      </c>
      <c r="AD22" s="327" t="s">
        <v>3469</v>
      </c>
      <c r="AE22" s="327">
        <f t="shared" si="1"/>
        <v>8174138</v>
      </c>
      <c r="AF22" s="327">
        <f t="shared" ref="AF22:AF33" si="5">SUMIF($AH$14:$AH$1466,AC22,$AU$14:$AU$1466)</f>
        <v>74441</v>
      </c>
      <c r="AH22" s="359" t="s">
        <v>87</v>
      </c>
      <c r="AI22" s="81" t="s">
        <v>3788</v>
      </c>
      <c r="AJ22" s="81" t="s">
        <v>3787</v>
      </c>
      <c r="AK22" s="80">
        <v>4363</v>
      </c>
      <c r="AL22" s="80">
        <v>4345</v>
      </c>
      <c r="AM22" s="80">
        <v>4364</v>
      </c>
      <c r="AN22" s="80">
        <v>4558</v>
      </c>
      <c r="AO22" s="80">
        <v>4411</v>
      </c>
      <c r="AP22" s="80">
        <v>4564</v>
      </c>
      <c r="AQ22" s="80">
        <v>4848</v>
      </c>
      <c r="AR22" s="80">
        <v>4521</v>
      </c>
      <c r="AS22" s="80">
        <v>4600</v>
      </c>
      <c r="AT22" s="80">
        <v>5042</v>
      </c>
      <c r="AU22" s="80">
        <v>4920</v>
      </c>
      <c r="AV22" s="80">
        <v>5227</v>
      </c>
      <c r="AY22" s="81" t="s">
        <v>3786</v>
      </c>
      <c r="AZ22" s="81" t="s">
        <v>3785</v>
      </c>
      <c r="BA22" s="80">
        <v>835456</v>
      </c>
      <c r="BB22" s="80">
        <v>847163</v>
      </c>
      <c r="BC22" s="80">
        <v>838874</v>
      </c>
      <c r="BD22" s="80">
        <v>813958</v>
      </c>
      <c r="BE22" s="80">
        <v>844777</v>
      </c>
      <c r="BF22" s="80">
        <v>907004</v>
      </c>
      <c r="BG22" s="80">
        <v>942943</v>
      </c>
      <c r="BH22" s="80">
        <v>941821</v>
      </c>
      <c r="BI22" s="80">
        <v>981693</v>
      </c>
      <c r="BJ22" s="80">
        <v>954928</v>
      </c>
      <c r="BK22" s="80">
        <v>967183</v>
      </c>
      <c r="BL22" s="80">
        <v>1030622</v>
      </c>
    </row>
    <row r="23" spans="1:64" ht="15" x14ac:dyDescent="0.25">
      <c r="A23" s="9"/>
      <c r="B23" s="9"/>
      <c r="C23" s="9"/>
      <c r="D23" s="9"/>
      <c r="E23" s="9"/>
      <c r="F23" s="9"/>
      <c r="G23" s="9"/>
      <c r="H23" s="9"/>
      <c r="I23" s="9"/>
      <c r="J23" s="9"/>
      <c r="K23" s="9"/>
      <c r="T23" s="333" t="s">
        <v>2081</v>
      </c>
      <c r="V23" s="328" t="s">
        <v>26</v>
      </c>
      <c r="W23" s="328" t="s">
        <v>4256</v>
      </c>
      <c r="X23" s="328">
        <f t="shared" si="0"/>
        <v>3853</v>
      </c>
      <c r="Y23" s="334"/>
      <c r="Z23" s="334"/>
      <c r="AA23" s="83"/>
      <c r="AB23" s="83"/>
      <c r="AC23" s="327" t="s">
        <v>3466</v>
      </c>
      <c r="AD23" s="327" t="s">
        <v>3465</v>
      </c>
      <c r="AE23" s="327">
        <f t="shared" si="1"/>
        <v>2973636</v>
      </c>
      <c r="AF23" s="327">
        <f t="shared" si="5"/>
        <v>29071</v>
      </c>
      <c r="AH23" s="359" t="s">
        <v>87</v>
      </c>
      <c r="AI23" s="81" t="s">
        <v>3784</v>
      </c>
      <c r="AJ23" s="81" t="s">
        <v>3783</v>
      </c>
      <c r="AK23" s="80">
        <v>7901</v>
      </c>
      <c r="AL23" s="80">
        <v>7854</v>
      </c>
      <c r="AM23" s="80">
        <v>7848</v>
      </c>
      <c r="AN23" s="80">
        <v>7593</v>
      </c>
      <c r="AO23" s="80">
        <v>7922</v>
      </c>
      <c r="AP23" s="80">
        <v>8096</v>
      </c>
      <c r="AQ23" s="80">
        <v>8679</v>
      </c>
      <c r="AR23" s="80">
        <v>8504</v>
      </c>
      <c r="AS23" s="80">
        <v>8435</v>
      </c>
      <c r="AT23" s="80">
        <v>8666</v>
      </c>
      <c r="AU23" s="80">
        <v>8942</v>
      </c>
      <c r="AV23" s="80">
        <v>9407</v>
      </c>
      <c r="AY23" s="81" t="s">
        <v>3782</v>
      </c>
      <c r="AZ23" s="81" t="s">
        <v>3781</v>
      </c>
      <c r="BA23" s="80">
        <v>697436</v>
      </c>
      <c r="BB23" s="80">
        <v>627372</v>
      </c>
      <c r="BC23" s="80">
        <v>614191</v>
      </c>
      <c r="BD23" s="80">
        <v>538359</v>
      </c>
      <c r="BE23" s="80">
        <v>547286</v>
      </c>
      <c r="BF23" s="80">
        <v>568172</v>
      </c>
      <c r="BG23" s="80">
        <v>617687</v>
      </c>
      <c r="BH23" s="80">
        <v>634899</v>
      </c>
      <c r="BI23" s="80">
        <v>613287</v>
      </c>
      <c r="BJ23" s="80">
        <v>582642</v>
      </c>
      <c r="BK23" s="80">
        <v>575261</v>
      </c>
      <c r="BL23" s="80">
        <v>608813</v>
      </c>
    </row>
    <row r="24" spans="1:64" ht="15" x14ac:dyDescent="0.25">
      <c r="A24" s="15" t="s">
        <v>80</v>
      </c>
      <c r="B24" s="9"/>
      <c r="C24" s="9"/>
      <c r="D24" s="9"/>
      <c r="E24" s="9"/>
      <c r="F24" s="9"/>
      <c r="G24" s="15" t="s">
        <v>80</v>
      </c>
      <c r="H24" s="9"/>
      <c r="I24" s="9"/>
      <c r="J24" s="9"/>
      <c r="K24" s="9"/>
      <c r="T24" s="333" t="s">
        <v>2079</v>
      </c>
      <c r="V24" s="328" t="s">
        <v>26</v>
      </c>
      <c r="W24" s="328" t="s">
        <v>4256</v>
      </c>
      <c r="X24" s="328">
        <f t="shared" si="0"/>
        <v>3038</v>
      </c>
      <c r="Y24" s="334"/>
      <c r="Z24" s="334"/>
      <c r="AA24" s="83"/>
      <c r="AB24" s="83"/>
      <c r="AC24" s="327" t="s">
        <v>3462</v>
      </c>
      <c r="AD24" s="327" t="s">
        <v>1940</v>
      </c>
      <c r="AE24" s="327">
        <f t="shared" si="1"/>
        <v>2468290</v>
      </c>
      <c r="AF24" s="327">
        <f t="shared" si="5"/>
        <v>27579</v>
      </c>
      <c r="AH24" s="359" t="s">
        <v>87</v>
      </c>
      <c r="AI24" s="81" t="s">
        <v>3780</v>
      </c>
      <c r="AJ24" s="81" t="s">
        <v>3087</v>
      </c>
      <c r="AK24" s="80">
        <v>39995</v>
      </c>
      <c r="AL24" s="80">
        <v>40246</v>
      </c>
      <c r="AM24" s="80">
        <v>39579</v>
      </c>
      <c r="AN24" s="80">
        <v>39749</v>
      </c>
      <c r="AO24" s="80">
        <v>41682</v>
      </c>
      <c r="AP24" s="80">
        <v>42592</v>
      </c>
      <c r="AQ24" s="80">
        <v>43753</v>
      </c>
      <c r="AR24" s="80">
        <v>44414</v>
      </c>
      <c r="AS24" s="80">
        <v>49005</v>
      </c>
      <c r="AT24" s="80">
        <v>50911</v>
      </c>
      <c r="AU24" s="80">
        <v>51342</v>
      </c>
      <c r="AV24" s="80">
        <v>52905</v>
      </c>
      <c r="AY24" s="81" t="s">
        <v>3779</v>
      </c>
      <c r="AZ24" s="81" t="s">
        <v>3778</v>
      </c>
      <c r="BA24" s="80">
        <v>340510</v>
      </c>
      <c r="BB24" s="80">
        <v>359970</v>
      </c>
      <c r="BC24" s="80">
        <v>353304</v>
      </c>
      <c r="BD24" s="80">
        <v>348450</v>
      </c>
      <c r="BE24" s="80">
        <v>354433</v>
      </c>
      <c r="BF24" s="80">
        <v>362720</v>
      </c>
      <c r="BG24" s="80">
        <v>358823</v>
      </c>
      <c r="BH24" s="80">
        <v>362299</v>
      </c>
      <c r="BI24" s="80">
        <v>345560</v>
      </c>
      <c r="BJ24" s="80">
        <v>355998</v>
      </c>
      <c r="BK24" s="80">
        <v>367974</v>
      </c>
      <c r="BL24" s="80">
        <v>381082</v>
      </c>
    </row>
    <row r="25" spans="1:64" ht="15" x14ac:dyDescent="0.25">
      <c r="A25" s="12" t="s">
        <v>16</v>
      </c>
      <c r="B25" s="12" t="s">
        <v>17</v>
      </c>
      <c r="C25" s="8"/>
      <c r="D25" s="8"/>
      <c r="E25" s="8"/>
      <c r="F25" s="9"/>
      <c r="G25" s="12" t="s">
        <v>16</v>
      </c>
      <c r="H25" s="12" t="s">
        <v>17</v>
      </c>
      <c r="I25" s="18"/>
      <c r="J25" s="18"/>
      <c r="K25" s="18"/>
      <c r="T25" s="333" t="s">
        <v>2077</v>
      </c>
      <c r="V25" s="328" t="s">
        <v>26</v>
      </c>
      <c r="W25" s="328" t="s">
        <v>4256</v>
      </c>
      <c r="X25" s="328">
        <f t="shared" si="0"/>
        <v>1070</v>
      </c>
      <c r="Y25" s="334"/>
      <c r="Z25" s="334"/>
      <c r="AA25" s="83"/>
      <c r="AB25" s="83"/>
      <c r="AC25" s="327" t="s">
        <v>3459</v>
      </c>
      <c r="AD25" s="327" t="s">
        <v>3458</v>
      </c>
      <c r="AE25" s="327">
        <f t="shared" si="1"/>
        <v>4179639</v>
      </c>
      <c r="AF25" s="327">
        <f t="shared" si="5"/>
        <v>23290</v>
      </c>
      <c r="AH25" s="359" t="s">
        <v>87</v>
      </c>
      <c r="AI25" s="81" t="s">
        <v>3777</v>
      </c>
      <c r="AJ25" s="81" t="s">
        <v>3776</v>
      </c>
      <c r="AK25" s="80">
        <v>30151</v>
      </c>
      <c r="AL25" s="80">
        <v>29651</v>
      </c>
      <c r="AM25" s="80">
        <v>27442</v>
      </c>
      <c r="AN25" s="80">
        <v>26576</v>
      </c>
      <c r="AO25" s="80">
        <v>26490</v>
      </c>
      <c r="AP25" s="80">
        <v>25425</v>
      </c>
      <c r="AQ25" s="80">
        <v>24769</v>
      </c>
      <c r="AR25" s="80">
        <v>24997</v>
      </c>
      <c r="AS25" s="80">
        <v>24938</v>
      </c>
      <c r="AT25" s="80">
        <v>25185</v>
      </c>
      <c r="AU25" s="80">
        <v>24981</v>
      </c>
      <c r="AV25" s="80">
        <v>23730</v>
      </c>
      <c r="AY25" s="81" t="s">
        <v>3775</v>
      </c>
      <c r="AZ25" s="81" t="s">
        <v>3774</v>
      </c>
      <c r="BA25" s="82" t="s">
        <v>141</v>
      </c>
      <c r="BB25" s="82" t="s">
        <v>141</v>
      </c>
      <c r="BC25" s="80">
        <v>198978</v>
      </c>
      <c r="BD25" s="80">
        <v>209170</v>
      </c>
      <c r="BE25" s="80">
        <v>222408</v>
      </c>
      <c r="BF25" s="80">
        <v>250951</v>
      </c>
      <c r="BG25" s="80">
        <v>339767</v>
      </c>
      <c r="BH25" s="80">
        <v>357370</v>
      </c>
      <c r="BI25" s="80">
        <v>388837</v>
      </c>
      <c r="BJ25" s="80">
        <v>362743</v>
      </c>
      <c r="BK25" s="80">
        <v>333810</v>
      </c>
      <c r="BL25" s="80">
        <v>397339</v>
      </c>
    </row>
    <row r="26" spans="1:64" ht="15" x14ac:dyDescent="0.25">
      <c r="A26" s="12" t="s">
        <v>18</v>
      </c>
      <c r="B26" s="12" t="s">
        <v>19</v>
      </c>
      <c r="C26" s="8"/>
      <c r="D26" s="8"/>
      <c r="E26" s="8"/>
      <c r="F26" s="9"/>
      <c r="G26" s="12" t="s">
        <v>18</v>
      </c>
      <c r="H26" s="12" t="s">
        <v>19</v>
      </c>
      <c r="I26" s="18"/>
      <c r="J26" s="18"/>
      <c r="K26" s="18"/>
      <c r="T26" s="333" t="s">
        <v>2075</v>
      </c>
      <c r="V26" s="328" t="s">
        <v>26</v>
      </c>
      <c r="W26" s="328" t="s">
        <v>4256</v>
      </c>
      <c r="X26" s="328">
        <f t="shared" si="0"/>
        <v>3943</v>
      </c>
      <c r="Y26" s="334"/>
      <c r="Z26" s="334"/>
      <c r="AA26" s="83"/>
      <c r="AB26" s="83"/>
      <c r="AC26" s="327" t="s">
        <v>3426</v>
      </c>
      <c r="AD26" s="327" t="s">
        <v>3425</v>
      </c>
      <c r="AE26" s="327">
        <f t="shared" si="1"/>
        <v>45336081</v>
      </c>
      <c r="AF26" s="327">
        <f t="shared" si="5"/>
        <v>309250</v>
      </c>
      <c r="AH26" s="359" t="s">
        <v>87</v>
      </c>
      <c r="AI26" s="81" t="s">
        <v>3773</v>
      </c>
      <c r="AJ26" s="81" t="s">
        <v>3772</v>
      </c>
      <c r="AK26" s="80">
        <v>32568</v>
      </c>
      <c r="AL26" s="80">
        <v>31770</v>
      </c>
      <c r="AM26" s="80">
        <v>30090</v>
      </c>
      <c r="AN26" s="80">
        <v>29128</v>
      </c>
      <c r="AO26" s="80">
        <v>29612</v>
      </c>
      <c r="AP26" s="80">
        <v>29086</v>
      </c>
      <c r="AQ26" s="80">
        <v>29038</v>
      </c>
      <c r="AR26" s="80">
        <v>28953</v>
      </c>
      <c r="AS26" s="80">
        <v>28047</v>
      </c>
      <c r="AT26" s="80">
        <v>27630</v>
      </c>
      <c r="AU26" s="80">
        <v>27397</v>
      </c>
      <c r="AV26" s="80">
        <v>28056</v>
      </c>
      <c r="AY26" s="81" t="s">
        <v>3771</v>
      </c>
      <c r="AZ26" s="81" t="s">
        <v>3770</v>
      </c>
      <c r="BA26" s="82" t="s">
        <v>141</v>
      </c>
      <c r="BB26" s="82" t="s">
        <v>141</v>
      </c>
      <c r="BC26" s="80">
        <v>311615</v>
      </c>
      <c r="BD26" s="80">
        <v>330275</v>
      </c>
      <c r="BE26" s="80">
        <v>345728</v>
      </c>
      <c r="BF26" s="80">
        <v>435275</v>
      </c>
      <c r="BG26" s="80">
        <v>474614</v>
      </c>
      <c r="BH26" s="80">
        <v>552723</v>
      </c>
      <c r="BI26" s="80">
        <v>557271</v>
      </c>
      <c r="BJ26" s="80">
        <v>489622</v>
      </c>
      <c r="BK26" s="80">
        <v>430385</v>
      </c>
      <c r="BL26" s="80">
        <v>516214</v>
      </c>
    </row>
    <row r="27" spans="1:64" ht="15" x14ac:dyDescent="0.25">
      <c r="A27" s="12" t="s">
        <v>22</v>
      </c>
      <c r="B27" s="12" t="s">
        <v>23</v>
      </c>
      <c r="C27" s="8"/>
      <c r="D27" s="8"/>
      <c r="E27" s="8"/>
      <c r="F27" s="9"/>
      <c r="G27" s="12" t="s">
        <v>22</v>
      </c>
      <c r="H27" s="12" t="s">
        <v>23</v>
      </c>
      <c r="I27" s="18"/>
      <c r="J27" s="18"/>
      <c r="K27" s="18"/>
      <c r="T27" s="333" t="s">
        <v>2073</v>
      </c>
      <c r="V27" s="328" t="s">
        <v>26</v>
      </c>
      <c r="W27" s="328" t="s">
        <v>4256</v>
      </c>
      <c r="X27" s="328">
        <f t="shared" si="0"/>
        <v>6422</v>
      </c>
      <c r="Y27" s="334"/>
      <c r="Z27" s="334"/>
      <c r="AA27" s="83"/>
      <c r="AB27" s="83"/>
      <c r="AC27" s="327" t="s">
        <v>3422</v>
      </c>
      <c r="AD27" s="327" t="s">
        <v>3421</v>
      </c>
      <c r="AE27" s="327">
        <f t="shared" si="1"/>
        <v>23867706</v>
      </c>
      <c r="AF27" s="327">
        <f t="shared" si="5"/>
        <v>139813</v>
      </c>
      <c r="AH27" s="359" t="s">
        <v>87</v>
      </c>
      <c r="AI27" s="81" t="s">
        <v>3769</v>
      </c>
      <c r="AJ27" s="81" t="s">
        <v>3768</v>
      </c>
      <c r="AK27" s="80">
        <v>13521</v>
      </c>
      <c r="AL27" s="80">
        <v>13459</v>
      </c>
      <c r="AM27" s="80">
        <v>12644</v>
      </c>
      <c r="AN27" s="80">
        <v>12447</v>
      </c>
      <c r="AO27" s="80">
        <v>12090</v>
      </c>
      <c r="AP27" s="80">
        <v>12131</v>
      </c>
      <c r="AQ27" s="80">
        <v>12083</v>
      </c>
      <c r="AR27" s="80">
        <v>11547</v>
      </c>
      <c r="AS27" s="80">
        <v>11699</v>
      </c>
      <c r="AT27" s="80">
        <v>11777</v>
      </c>
      <c r="AU27" s="80">
        <v>11706</v>
      </c>
      <c r="AV27" s="80">
        <v>14818</v>
      </c>
      <c r="AY27" s="81" t="s">
        <v>3767</v>
      </c>
      <c r="AZ27" s="81" t="s">
        <v>3766</v>
      </c>
      <c r="BA27" s="82" t="s">
        <v>141</v>
      </c>
      <c r="BB27" s="82" t="s">
        <v>141</v>
      </c>
      <c r="BC27" s="80">
        <v>5201752</v>
      </c>
      <c r="BD27" s="80">
        <v>5405864</v>
      </c>
      <c r="BE27" s="80">
        <v>5719883</v>
      </c>
      <c r="BF27" s="80">
        <v>6236360</v>
      </c>
      <c r="BG27" s="80">
        <v>6167649</v>
      </c>
      <c r="BH27" s="80">
        <v>6012072</v>
      </c>
      <c r="BI27" s="80">
        <v>5874740</v>
      </c>
      <c r="BJ27" s="80">
        <v>4616049</v>
      </c>
      <c r="BK27" s="80">
        <v>4876747</v>
      </c>
      <c r="BL27" s="80">
        <v>5987944</v>
      </c>
    </row>
    <row r="28" spans="1:64" ht="15" x14ac:dyDescent="0.25">
      <c r="A28" s="12" t="s">
        <v>24</v>
      </c>
      <c r="B28" s="12" t="s">
        <v>25</v>
      </c>
      <c r="C28" s="19"/>
      <c r="D28" s="19"/>
      <c r="E28" s="19"/>
      <c r="F28" s="9"/>
      <c r="G28" s="12" t="s">
        <v>24</v>
      </c>
      <c r="H28" s="12" t="s">
        <v>25</v>
      </c>
      <c r="I28" s="19"/>
      <c r="J28" s="19"/>
      <c r="K28" s="19"/>
      <c r="T28" s="333" t="s">
        <v>2071</v>
      </c>
      <c r="V28" s="328" t="s">
        <v>26</v>
      </c>
      <c r="W28" s="328" t="s">
        <v>4256</v>
      </c>
      <c r="X28" s="328">
        <f t="shared" si="0"/>
        <v>9985</v>
      </c>
      <c r="Y28" s="334"/>
      <c r="Z28" s="334"/>
      <c r="AA28" s="83"/>
      <c r="AB28" s="83"/>
      <c r="AC28" s="327" t="s">
        <v>3418</v>
      </c>
      <c r="AD28" s="327" t="s">
        <v>3417</v>
      </c>
      <c r="AE28" s="327">
        <f t="shared" si="1"/>
        <v>48419224</v>
      </c>
      <c r="AF28" s="327">
        <f t="shared" si="5"/>
        <v>337945</v>
      </c>
      <c r="AH28" s="359" t="s">
        <v>87</v>
      </c>
      <c r="AI28" s="81" t="s">
        <v>3765</v>
      </c>
      <c r="AJ28" s="81" t="s">
        <v>3764</v>
      </c>
      <c r="AK28" s="80">
        <v>6743</v>
      </c>
      <c r="AL28" s="80">
        <v>6870</v>
      </c>
      <c r="AM28" s="80">
        <v>7049</v>
      </c>
      <c r="AN28" s="80">
        <v>7210</v>
      </c>
      <c r="AO28" s="80">
        <v>7101</v>
      </c>
      <c r="AP28" s="80">
        <v>7721</v>
      </c>
      <c r="AQ28" s="80">
        <v>7750</v>
      </c>
      <c r="AR28" s="80">
        <v>7366</v>
      </c>
      <c r="AS28" s="80">
        <v>7348</v>
      </c>
      <c r="AT28" s="80">
        <v>7601</v>
      </c>
      <c r="AU28" s="80">
        <v>7991</v>
      </c>
      <c r="AV28" s="80">
        <v>8050</v>
      </c>
      <c r="AY28" s="81" t="s">
        <v>3763</v>
      </c>
      <c r="AZ28" s="81" t="s">
        <v>3762</v>
      </c>
      <c r="BA28" s="82" t="s">
        <v>141</v>
      </c>
      <c r="BB28" s="82" t="s">
        <v>141</v>
      </c>
      <c r="BC28" s="80">
        <v>1943538</v>
      </c>
      <c r="BD28" s="80">
        <v>3584470</v>
      </c>
      <c r="BE28" s="80">
        <v>4611861</v>
      </c>
      <c r="BF28" s="80">
        <v>5474848</v>
      </c>
      <c r="BG28" s="80">
        <v>5761712</v>
      </c>
      <c r="BH28" s="80">
        <v>5904219</v>
      </c>
      <c r="BI28" s="80">
        <v>6041851</v>
      </c>
      <c r="BJ28" s="80">
        <v>5142648</v>
      </c>
      <c r="BK28" s="80">
        <v>5855121</v>
      </c>
      <c r="BL28" s="80">
        <v>6848147</v>
      </c>
    </row>
    <row r="29" spans="1:64" ht="15" x14ac:dyDescent="0.25">
      <c r="A29" s="12" t="s">
        <v>26</v>
      </c>
      <c r="B29" s="12" t="s">
        <v>27</v>
      </c>
      <c r="C29" s="8"/>
      <c r="D29" s="8"/>
      <c r="E29" s="8"/>
      <c r="F29" s="9"/>
      <c r="G29" s="12" t="s">
        <v>26</v>
      </c>
      <c r="H29" s="12" t="s">
        <v>27</v>
      </c>
      <c r="I29" s="18"/>
      <c r="J29" s="18"/>
      <c r="K29" s="18"/>
      <c r="T29" s="333" t="s">
        <v>2069</v>
      </c>
      <c r="V29" s="328" t="s">
        <v>26</v>
      </c>
      <c r="W29" s="328" t="s">
        <v>4256</v>
      </c>
      <c r="X29" s="328">
        <f t="shared" si="0"/>
        <v>3987</v>
      </c>
      <c r="Y29" s="334"/>
      <c r="Z29" s="334"/>
      <c r="AA29" s="83"/>
      <c r="AB29" s="83"/>
      <c r="AC29" s="327" t="s">
        <v>3414</v>
      </c>
      <c r="AD29" s="327" t="s">
        <v>3413</v>
      </c>
      <c r="AE29" s="327">
        <f t="shared" si="1"/>
        <v>40956970</v>
      </c>
      <c r="AF29" s="327">
        <f t="shared" si="5"/>
        <v>297266</v>
      </c>
      <c r="AH29" s="359" t="s">
        <v>87</v>
      </c>
      <c r="AI29" s="81" t="s">
        <v>3761</v>
      </c>
      <c r="AJ29" s="81" t="s">
        <v>3760</v>
      </c>
      <c r="AK29" s="80">
        <v>17841</v>
      </c>
      <c r="AL29" s="80">
        <v>17475</v>
      </c>
      <c r="AM29" s="80">
        <v>16646</v>
      </c>
      <c r="AN29" s="80">
        <v>16518</v>
      </c>
      <c r="AO29" s="80">
        <v>16310</v>
      </c>
      <c r="AP29" s="80">
        <v>16829</v>
      </c>
      <c r="AQ29" s="80">
        <v>17102</v>
      </c>
      <c r="AR29" s="80">
        <v>17408</v>
      </c>
      <c r="AS29" s="80">
        <v>17275</v>
      </c>
      <c r="AT29" s="80">
        <v>17844</v>
      </c>
      <c r="AU29" s="80">
        <v>18272</v>
      </c>
      <c r="AV29" s="80">
        <v>18155</v>
      </c>
      <c r="AY29" s="81" t="s">
        <v>3759</v>
      </c>
      <c r="AZ29" s="81" t="s">
        <v>3758</v>
      </c>
      <c r="BA29" s="82" t="s">
        <v>141</v>
      </c>
      <c r="BB29" s="82" t="s">
        <v>141</v>
      </c>
      <c r="BC29" s="80">
        <v>1318320</v>
      </c>
      <c r="BD29" s="80">
        <v>1603839</v>
      </c>
      <c r="BE29" s="80">
        <v>1684709</v>
      </c>
      <c r="BF29" s="80">
        <v>1897049</v>
      </c>
      <c r="BG29" s="80">
        <v>2067264</v>
      </c>
      <c r="BH29" s="80">
        <v>2480368</v>
      </c>
      <c r="BI29" s="80">
        <v>2629018</v>
      </c>
      <c r="BJ29" s="80">
        <v>2164639</v>
      </c>
      <c r="BK29" s="80">
        <v>2242040</v>
      </c>
      <c r="BL29" s="80">
        <v>2294784</v>
      </c>
    </row>
    <row r="30" spans="1:64" ht="15" x14ac:dyDescent="0.25">
      <c r="A30" s="12" t="s">
        <v>28</v>
      </c>
      <c r="B30" s="12" t="s">
        <v>29</v>
      </c>
      <c r="C30" s="8"/>
      <c r="D30" s="8"/>
      <c r="E30" s="8"/>
      <c r="F30" s="9"/>
      <c r="G30" s="12" t="s">
        <v>28</v>
      </c>
      <c r="H30" s="12" t="s">
        <v>29</v>
      </c>
      <c r="I30" s="18"/>
      <c r="J30" s="18"/>
      <c r="K30" s="18"/>
      <c r="T30" s="333" t="s">
        <v>2067</v>
      </c>
      <c r="V30" s="328" t="s">
        <v>26</v>
      </c>
      <c r="W30" s="328" t="s">
        <v>4256</v>
      </c>
      <c r="X30" s="328">
        <f t="shared" si="0"/>
        <v>7702</v>
      </c>
      <c r="Y30" s="334"/>
      <c r="Z30" s="334"/>
      <c r="AA30" s="83"/>
      <c r="AB30" s="83"/>
      <c r="AC30" s="327" t="s">
        <v>3410</v>
      </c>
      <c r="AD30" s="327" t="s">
        <v>3409</v>
      </c>
      <c r="AE30" s="327">
        <f t="shared" si="1"/>
        <v>2692649</v>
      </c>
      <c r="AF30" s="327">
        <f t="shared" si="5"/>
        <v>21156</v>
      </c>
      <c r="AH30" s="359" t="s">
        <v>87</v>
      </c>
      <c r="AI30" s="81" t="s">
        <v>3757</v>
      </c>
      <c r="AJ30" s="81" t="s">
        <v>3756</v>
      </c>
      <c r="AK30" s="80">
        <v>5375</v>
      </c>
      <c r="AL30" s="80">
        <v>5306</v>
      </c>
      <c r="AM30" s="80">
        <v>5501</v>
      </c>
      <c r="AN30" s="80">
        <v>5449</v>
      </c>
      <c r="AO30" s="80">
        <v>5420</v>
      </c>
      <c r="AP30" s="80">
        <v>5091</v>
      </c>
      <c r="AQ30" s="80">
        <v>5272</v>
      </c>
      <c r="AR30" s="80">
        <v>5474</v>
      </c>
      <c r="AS30" s="80">
        <v>5568</v>
      </c>
      <c r="AT30" s="80">
        <v>5768</v>
      </c>
      <c r="AU30" s="80">
        <v>5650</v>
      </c>
      <c r="AV30" s="80">
        <v>5414</v>
      </c>
      <c r="AY30" s="81" t="s">
        <v>3755</v>
      </c>
      <c r="AZ30" s="81" t="s">
        <v>3754</v>
      </c>
      <c r="BA30" s="82" t="s">
        <v>141</v>
      </c>
      <c r="BB30" s="82" t="s">
        <v>141</v>
      </c>
      <c r="BC30" s="80">
        <v>1006116</v>
      </c>
      <c r="BD30" s="80">
        <v>911008</v>
      </c>
      <c r="BE30" s="80">
        <v>977391</v>
      </c>
      <c r="BF30" s="80">
        <v>1133548</v>
      </c>
      <c r="BG30" s="80">
        <v>1307354</v>
      </c>
      <c r="BH30" s="80">
        <v>1428782</v>
      </c>
      <c r="BI30" s="80">
        <v>1519016</v>
      </c>
      <c r="BJ30" s="80">
        <v>1277832</v>
      </c>
      <c r="BK30" s="80">
        <v>1264241</v>
      </c>
      <c r="BL30" s="80">
        <v>1409178</v>
      </c>
    </row>
    <row r="31" spans="1:64" ht="15" x14ac:dyDescent="0.25">
      <c r="A31" s="12" t="s">
        <v>30</v>
      </c>
      <c r="B31" s="12" t="s">
        <v>31</v>
      </c>
      <c r="C31" s="19"/>
      <c r="D31" s="8"/>
      <c r="E31" s="19"/>
      <c r="F31" s="9"/>
      <c r="G31" s="12" t="s">
        <v>30</v>
      </c>
      <c r="H31" s="12" t="s">
        <v>31</v>
      </c>
      <c r="I31" s="19"/>
      <c r="J31" s="18"/>
      <c r="K31" s="19"/>
      <c r="T31" s="333" t="s">
        <v>2065</v>
      </c>
      <c r="V31" s="328" t="s">
        <v>26</v>
      </c>
      <c r="W31" s="328" t="s">
        <v>4256</v>
      </c>
      <c r="X31" s="328">
        <f t="shared" si="0"/>
        <v>9704</v>
      </c>
      <c r="Y31" s="334"/>
      <c r="Z31" s="334"/>
      <c r="AA31" s="83"/>
      <c r="AB31" s="83"/>
      <c r="AC31" s="327" t="s">
        <v>3406</v>
      </c>
      <c r="AD31" s="327" t="s">
        <v>3753</v>
      </c>
      <c r="AE31" s="327">
        <f t="shared" si="1"/>
        <v>167894</v>
      </c>
      <c r="AF31" s="327">
        <f t="shared" si="5"/>
        <v>926</v>
      </c>
      <c r="AH31" s="359" t="s">
        <v>87</v>
      </c>
      <c r="AI31" s="81" t="s">
        <v>3752</v>
      </c>
      <c r="AJ31" s="81" t="s">
        <v>3751</v>
      </c>
      <c r="AK31" s="80">
        <v>14379</v>
      </c>
      <c r="AL31" s="80">
        <v>15023</v>
      </c>
      <c r="AM31" s="80">
        <v>14792</v>
      </c>
      <c r="AN31" s="80">
        <v>14885</v>
      </c>
      <c r="AO31" s="80">
        <v>14675</v>
      </c>
      <c r="AP31" s="80">
        <v>14397</v>
      </c>
      <c r="AQ31" s="80">
        <v>14522</v>
      </c>
      <c r="AR31" s="80">
        <v>14749</v>
      </c>
      <c r="AS31" s="80">
        <v>14897</v>
      </c>
      <c r="AT31" s="80">
        <v>15076</v>
      </c>
      <c r="AU31" s="80">
        <v>15051</v>
      </c>
      <c r="AV31" s="80">
        <v>14880</v>
      </c>
      <c r="AY31" s="81" t="s">
        <v>3750</v>
      </c>
      <c r="AZ31" s="81" t="s">
        <v>3749</v>
      </c>
      <c r="BA31" s="80">
        <v>6840058</v>
      </c>
      <c r="BB31" s="80">
        <v>7439594</v>
      </c>
      <c r="BC31" s="80">
        <v>6355466</v>
      </c>
      <c r="BD31" s="80">
        <v>7501588</v>
      </c>
      <c r="BE31" s="80">
        <v>9648804</v>
      </c>
      <c r="BF31" s="80">
        <v>10348615</v>
      </c>
      <c r="BG31" s="80">
        <v>10454061</v>
      </c>
      <c r="BH31" s="80">
        <v>11409606</v>
      </c>
      <c r="BI31" s="80">
        <v>11452638</v>
      </c>
      <c r="BJ31" s="80">
        <v>10674579</v>
      </c>
      <c r="BK31" s="80">
        <v>11624985</v>
      </c>
      <c r="BL31" s="80">
        <v>12481088</v>
      </c>
    </row>
    <row r="32" spans="1:64" ht="15" x14ac:dyDescent="0.25">
      <c r="A32" s="12" t="s">
        <v>34</v>
      </c>
      <c r="B32" s="12" t="s">
        <v>35</v>
      </c>
      <c r="C32" s="8"/>
      <c r="D32" s="8"/>
      <c r="E32" s="8"/>
      <c r="F32" s="9"/>
      <c r="G32" s="12" t="s">
        <v>34</v>
      </c>
      <c r="H32" s="12" t="s">
        <v>35</v>
      </c>
      <c r="I32" s="18"/>
      <c r="J32" s="18"/>
      <c r="K32" s="18"/>
      <c r="T32" s="329" t="s">
        <v>2589</v>
      </c>
      <c r="V32" s="327" t="s">
        <v>8</v>
      </c>
      <c r="W32" s="327" t="s">
        <v>3637</v>
      </c>
      <c r="X32" s="327">
        <f t="shared" si="0"/>
        <v>1963</v>
      </c>
      <c r="Y32" s="330">
        <f>X32/$AF$10</f>
        <v>0.18245190073426898</v>
      </c>
      <c r="Z32" s="331">
        <f>Y32*$AE$10</f>
        <v>300452.12017845525</v>
      </c>
      <c r="AA32" s="84"/>
      <c r="AB32" s="84"/>
      <c r="AC32" s="327" t="s">
        <v>3402</v>
      </c>
      <c r="AD32" s="327" t="s">
        <v>3748</v>
      </c>
      <c r="AE32" s="327">
        <f t="shared" si="1"/>
        <v>125156</v>
      </c>
      <c r="AF32" s="327">
        <f t="shared" si="5"/>
        <v>849</v>
      </c>
      <c r="AH32" s="359" t="s">
        <v>87</v>
      </c>
      <c r="AI32" s="81" t="s">
        <v>3747</v>
      </c>
      <c r="AJ32" s="81" t="s">
        <v>3746</v>
      </c>
      <c r="AK32" s="80">
        <v>4523</v>
      </c>
      <c r="AL32" s="80">
        <v>4672</v>
      </c>
      <c r="AM32" s="80">
        <v>4471</v>
      </c>
      <c r="AN32" s="80">
        <v>4528</v>
      </c>
      <c r="AO32" s="80">
        <v>4816</v>
      </c>
      <c r="AP32" s="80">
        <v>4828</v>
      </c>
      <c r="AQ32" s="80">
        <v>4854</v>
      </c>
      <c r="AR32" s="80">
        <v>4809</v>
      </c>
      <c r="AS32" s="80">
        <v>5059</v>
      </c>
      <c r="AT32" s="80">
        <v>5233</v>
      </c>
      <c r="AU32" s="80">
        <v>5046</v>
      </c>
      <c r="AV32" s="80">
        <v>5391</v>
      </c>
      <c r="AY32" s="81" t="s">
        <v>3745</v>
      </c>
      <c r="AZ32" s="81" t="s">
        <v>3744</v>
      </c>
      <c r="BA32" s="80">
        <v>1710103</v>
      </c>
      <c r="BB32" s="80">
        <v>1639552</v>
      </c>
      <c r="BC32" s="80">
        <v>1483619</v>
      </c>
      <c r="BD32" s="80">
        <v>1523613</v>
      </c>
      <c r="BE32" s="80">
        <v>1399957</v>
      </c>
      <c r="BF32" s="80">
        <v>1350489</v>
      </c>
      <c r="BG32" s="80">
        <v>1357783</v>
      </c>
      <c r="BH32" s="80">
        <v>1350322</v>
      </c>
      <c r="BI32" s="80">
        <v>1214911</v>
      </c>
      <c r="BJ32" s="80">
        <v>1119454</v>
      </c>
      <c r="BK32" s="80">
        <v>1137869</v>
      </c>
      <c r="BL32" s="80">
        <v>1207757</v>
      </c>
    </row>
    <row r="33" spans="1:64" ht="15" x14ac:dyDescent="0.25">
      <c r="A33" s="12" t="s">
        <v>36</v>
      </c>
      <c r="B33" s="12" t="s">
        <v>37</v>
      </c>
      <c r="C33" s="8"/>
      <c r="D33" s="8"/>
      <c r="E33" s="8"/>
      <c r="F33" s="9"/>
      <c r="G33" s="12" t="s">
        <v>36</v>
      </c>
      <c r="H33" s="12" t="s">
        <v>37</v>
      </c>
      <c r="I33" s="18"/>
      <c r="J33" s="18"/>
      <c r="K33" s="18"/>
      <c r="T33" s="329" t="s">
        <v>2587</v>
      </c>
      <c r="V33" s="327" t="s">
        <v>8</v>
      </c>
      <c r="W33" s="327" t="s">
        <v>2586</v>
      </c>
      <c r="X33" s="327">
        <f t="shared" si="0"/>
        <v>43718</v>
      </c>
      <c r="Y33" s="330">
        <f>X33/$AF$11</f>
        <v>1</v>
      </c>
      <c r="Z33" s="331">
        <f>Y33*$AE$11</f>
        <v>8598924</v>
      </c>
      <c r="AA33" s="84"/>
      <c r="AB33" s="84"/>
      <c r="AC33" s="327" t="s">
        <v>3398</v>
      </c>
      <c r="AD33" s="327" t="s">
        <v>3743</v>
      </c>
      <c r="AE33" s="327">
        <f t="shared" si="1"/>
        <v>49996622</v>
      </c>
      <c r="AF33" s="327">
        <f t="shared" si="5"/>
        <v>232438</v>
      </c>
      <c r="AH33" s="359" t="s">
        <v>87</v>
      </c>
      <c r="AI33" s="81" t="s">
        <v>3742</v>
      </c>
      <c r="AJ33" s="81" t="s">
        <v>3741</v>
      </c>
      <c r="AK33" s="80">
        <v>5062</v>
      </c>
      <c r="AL33" s="80">
        <v>5002</v>
      </c>
      <c r="AM33" s="80">
        <v>4911</v>
      </c>
      <c r="AN33" s="80">
        <v>5100</v>
      </c>
      <c r="AO33" s="80">
        <v>5264</v>
      </c>
      <c r="AP33" s="80">
        <v>5326</v>
      </c>
      <c r="AQ33" s="80">
        <v>4942</v>
      </c>
      <c r="AR33" s="80">
        <v>5384</v>
      </c>
      <c r="AS33" s="80">
        <v>5553</v>
      </c>
      <c r="AT33" s="80">
        <v>5415</v>
      </c>
      <c r="AU33" s="80">
        <v>5948</v>
      </c>
      <c r="AV33" s="80">
        <v>5664</v>
      </c>
      <c r="AY33" s="81" t="s">
        <v>3740</v>
      </c>
      <c r="AZ33" s="81" t="s">
        <v>3739</v>
      </c>
      <c r="BA33" s="80">
        <v>2199605</v>
      </c>
      <c r="BB33" s="80">
        <v>1989580</v>
      </c>
      <c r="BC33" s="80">
        <v>2276803</v>
      </c>
      <c r="BD33" s="80">
        <v>2138566</v>
      </c>
      <c r="BE33" s="80">
        <v>2133186</v>
      </c>
      <c r="BF33" s="80">
        <v>2106409</v>
      </c>
      <c r="BG33" s="80">
        <v>2120652</v>
      </c>
      <c r="BH33" s="80">
        <v>2274927</v>
      </c>
      <c r="BI33" s="80">
        <v>2377646</v>
      </c>
      <c r="BJ33" s="80">
        <v>2292692</v>
      </c>
      <c r="BK33" s="80">
        <v>2278509</v>
      </c>
      <c r="BL33" s="80">
        <v>2203176</v>
      </c>
    </row>
    <row r="34" spans="1:64" ht="15" x14ac:dyDescent="0.25">
      <c r="A34" s="12" t="s">
        <v>38</v>
      </c>
      <c r="B34" s="12" t="s">
        <v>39</v>
      </c>
      <c r="C34" s="8"/>
      <c r="D34" s="8"/>
      <c r="E34" s="8"/>
      <c r="F34" s="9"/>
      <c r="G34" s="12" t="s">
        <v>38</v>
      </c>
      <c r="H34" s="12" t="s">
        <v>39</v>
      </c>
      <c r="I34" s="18"/>
      <c r="J34" s="18"/>
      <c r="K34" s="18"/>
      <c r="T34" s="329" t="s">
        <v>2533</v>
      </c>
      <c r="V34" s="327" t="s">
        <v>8</v>
      </c>
      <c r="W34" s="327" t="s">
        <v>3614</v>
      </c>
      <c r="X34" s="327">
        <f t="shared" si="0"/>
        <v>1287</v>
      </c>
      <c r="Y34" s="330">
        <f t="shared" ref="Y34:Y47" si="6">X34/$AF$12</f>
        <v>1.5140642094984882E-2</v>
      </c>
      <c r="Z34" s="331">
        <f t="shared" ref="Z34:Z47" si="7">Y34*$AE$12</f>
        <v>183710.51006435067</v>
      </c>
      <c r="AA34" s="84"/>
      <c r="AB34" s="84"/>
      <c r="AC34" s="328" t="s">
        <v>3738</v>
      </c>
      <c r="AD34" s="328" t="s">
        <v>3737</v>
      </c>
      <c r="AE34" s="328" t="e">
        <f t="shared" si="1"/>
        <v>#N/A</v>
      </c>
      <c r="AF34" s="328"/>
      <c r="AH34" s="359" t="s">
        <v>87</v>
      </c>
      <c r="AI34" s="81" t="s">
        <v>3736</v>
      </c>
      <c r="AJ34" s="81" t="s">
        <v>3735</v>
      </c>
      <c r="AK34" s="80">
        <v>4762</v>
      </c>
      <c r="AL34" s="80">
        <v>4486</v>
      </c>
      <c r="AM34" s="80">
        <v>4527</v>
      </c>
      <c r="AN34" s="80">
        <v>4375</v>
      </c>
      <c r="AO34" s="80">
        <v>4947</v>
      </c>
      <c r="AP34" s="80">
        <v>4839</v>
      </c>
      <c r="AQ34" s="80">
        <v>5157</v>
      </c>
      <c r="AR34" s="80">
        <v>5086</v>
      </c>
      <c r="AS34" s="80">
        <v>5434</v>
      </c>
      <c r="AT34" s="80">
        <v>5377</v>
      </c>
      <c r="AU34" s="80">
        <v>5394</v>
      </c>
      <c r="AV34" s="80">
        <v>5289</v>
      </c>
      <c r="AY34" s="81" t="s">
        <v>3734</v>
      </c>
      <c r="AZ34" s="81" t="s">
        <v>3733</v>
      </c>
      <c r="BA34" s="80">
        <v>4216414</v>
      </c>
      <c r="BB34" s="80">
        <v>3427443</v>
      </c>
      <c r="BC34" s="80">
        <v>3504282</v>
      </c>
      <c r="BD34" s="80">
        <v>3070786</v>
      </c>
      <c r="BE34" s="80">
        <v>2805942</v>
      </c>
      <c r="BF34" s="80">
        <v>2840220</v>
      </c>
      <c r="BG34" s="80">
        <v>3198901</v>
      </c>
      <c r="BH34" s="80">
        <v>3196459</v>
      </c>
      <c r="BI34" s="80">
        <v>3531031</v>
      </c>
      <c r="BJ34" s="80">
        <v>3408369</v>
      </c>
      <c r="BK34" s="80">
        <v>3510979</v>
      </c>
      <c r="BL34" s="80">
        <v>3921263</v>
      </c>
    </row>
    <row r="35" spans="1:64" ht="15" x14ac:dyDescent="0.25">
      <c r="A35" s="12" t="s">
        <v>42</v>
      </c>
      <c r="B35" s="12" t="s">
        <v>43</v>
      </c>
      <c r="C35" s="8"/>
      <c r="D35" s="8"/>
      <c r="E35" s="8"/>
      <c r="F35" s="9"/>
      <c r="G35" s="12" t="s">
        <v>42</v>
      </c>
      <c r="H35" s="12" t="s">
        <v>43</v>
      </c>
      <c r="I35" s="18"/>
      <c r="J35" s="18"/>
      <c r="K35" s="18"/>
      <c r="T35" s="329" t="s">
        <v>2531</v>
      </c>
      <c r="V35" s="327" t="s">
        <v>8</v>
      </c>
      <c r="W35" s="327" t="s">
        <v>3614</v>
      </c>
      <c r="X35" s="327">
        <f t="shared" si="0"/>
        <v>947</v>
      </c>
      <c r="Y35" s="330">
        <f t="shared" si="6"/>
        <v>1.1140783266472947E-2</v>
      </c>
      <c r="Z35" s="331">
        <f t="shared" si="7"/>
        <v>135177.81898285943</v>
      </c>
      <c r="AA35" s="84"/>
      <c r="AB35" s="84"/>
      <c r="AC35" s="328" t="s">
        <v>2915</v>
      </c>
      <c r="AD35" s="328" t="s">
        <v>2914</v>
      </c>
      <c r="AE35" s="328">
        <f t="shared" si="1"/>
        <v>3307618</v>
      </c>
      <c r="AF35" s="328"/>
      <c r="AH35" s="359" t="s">
        <v>87</v>
      </c>
      <c r="AI35" s="81" t="s">
        <v>3732</v>
      </c>
      <c r="AJ35" s="81" t="s">
        <v>3731</v>
      </c>
      <c r="AK35" s="80">
        <v>8242</v>
      </c>
      <c r="AL35" s="80">
        <v>8117</v>
      </c>
      <c r="AM35" s="80">
        <v>8363</v>
      </c>
      <c r="AN35" s="80">
        <v>8239</v>
      </c>
      <c r="AO35" s="80">
        <v>8240</v>
      </c>
      <c r="AP35" s="80">
        <v>9322</v>
      </c>
      <c r="AQ35" s="80">
        <v>9450</v>
      </c>
      <c r="AR35" s="80">
        <v>9632</v>
      </c>
      <c r="AS35" s="80">
        <v>9888</v>
      </c>
      <c r="AT35" s="80">
        <v>10939</v>
      </c>
      <c r="AU35" s="80">
        <v>11013</v>
      </c>
      <c r="AV35" s="80">
        <v>10982</v>
      </c>
      <c r="AY35" s="81" t="s">
        <v>3730</v>
      </c>
      <c r="AZ35" s="81" t="s">
        <v>3729</v>
      </c>
      <c r="BA35" s="80">
        <v>4588865</v>
      </c>
      <c r="BB35" s="80">
        <v>4224682</v>
      </c>
      <c r="BC35" s="80">
        <v>4504293</v>
      </c>
      <c r="BD35" s="80">
        <v>3949883</v>
      </c>
      <c r="BE35" s="80">
        <v>3958825</v>
      </c>
      <c r="BF35" s="80">
        <v>4093342</v>
      </c>
      <c r="BG35" s="80">
        <v>4044570</v>
      </c>
      <c r="BH35" s="80">
        <v>3859275</v>
      </c>
      <c r="BI35" s="80">
        <v>3979629</v>
      </c>
      <c r="BJ35" s="80">
        <v>3558992</v>
      </c>
      <c r="BK35" s="80">
        <v>3558290</v>
      </c>
      <c r="BL35" s="80">
        <v>3571020</v>
      </c>
    </row>
    <row r="36" spans="1:64" ht="15" x14ac:dyDescent="0.25">
      <c r="A36" s="12" t="s">
        <v>46</v>
      </c>
      <c r="B36" s="12" t="s">
        <v>47</v>
      </c>
      <c r="C36" s="8"/>
      <c r="D36" s="8"/>
      <c r="E36" s="8"/>
      <c r="F36" s="9"/>
      <c r="G36" s="12" t="s">
        <v>46</v>
      </c>
      <c r="H36" s="12" t="s">
        <v>47</v>
      </c>
      <c r="I36" s="18"/>
      <c r="J36" s="18"/>
      <c r="K36" s="18"/>
      <c r="T36" s="329" t="s">
        <v>2529</v>
      </c>
      <c r="V36" s="327" t="s">
        <v>8</v>
      </c>
      <c r="W36" s="327" t="s">
        <v>3614</v>
      </c>
      <c r="X36" s="327">
        <f t="shared" ref="X36:X67" si="8">VLOOKUP(T36,$AI$14:$AV$1466,13,FALSE)</f>
        <v>7704</v>
      </c>
      <c r="Y36" s="330">
        <f t="shared" si="6"/>
        <v>9.0632095337811608E-2</v>
      </c>
      <c r="Z36" s="331">
        <f t="shared" si="7"/>
        <v>1099693.6826229664</v>
      </c>
      <c r="AA36" s="84"/>
      <c r="AB36" s="84"/>
      <c r="AC36" s="328" t="s">
        <v>3728</v>
      </c>
      <c r="AD36" s="328" t="s">
        <v>1824</v>
      </c>
      <c r="AE36" s="328" t="e">
        <f t="shared" ref="AE36:AE67" si="9">VLOOKUP(AC36,$AY$14:$BL$303,13,FALSE)</f>
        <v>#N/A</v>
      </c>
      <c r="AF36" s="328"/>
      <c r="AH36" s="359" t="s">
        <v>87</v>
      </c>
      <c r="AI36" s="81" t="s">
        <v>3727</v>
      </c>
      <c r="AJ36" s="81" t="s">
        <v>3726</v>
      </c>
      <c r="AK36" s="80">
        <v>5110</v>
      </c>
      <c r="AL36" s="80">
        <v>5067</v>
      </c>
      <c r="AM36" s="80">
        <v>4932</v>
      </c>
      <c r="AN36" s="80">
        <v>4828</v>
      </c>
      <c r="AO36" s="80">
        <v>5008</v>
      </c>
      <c r="AP36" s="80">
        <v>4987</v>
      </c>
      <c r="AQ36" s="80">
        <v>4989</v>
      </c>
      <c r="AR36" s="80">
        <v>5425</v>
      </c>
      <c r="AS36" s="80">
        <v>5502</v>
      </c>
      <c r="AT36" s="80">
        <v>5766</v>
      </c>
      <c r="AU36" s="80">
        <v>5878</v>
      </c>
      <c r="AV36" s="80">
        <v>5721</v>
      </c>
      <c r="AY36" s="81" t="s">
        <v>3725</v>
      </c>
      <c r="AZ36" s="81" t="s">
        <v>3724</v>
      </c>
      <c r="BA36" s="80">
        <v>2052382</v>
      </c>
      <c r="BB36" s="80">
        <v>1613969</v>
      </c>
      <c r="BC36" s="80">
        <v>1848997</v>
      </c>
      <c r="BD36" s="80">
        <v>1803844</v>
      </c>
      <c r="BE36" s="80">
        <v>1809902</v>
      </c>
      <c r="BF36" s="80">
        <v>1860481</v>
      </c>
      <c r="BG36" s="80">
        <v>1984301</v>
      </c>
      <c r="BH36" s="80">
        <v>2109514</v>
      </c>
      <c r="BI36" s="80">
        <v>2091986</v>
      </c>
      <c r="BJ36" s="80">
        <v>1769602</v>
      </c>
      <c r="BK36" s="80">
        <v>1788286</v>
      </c>
      <c r="BL36" s="80">
        <v>1962488</v>
      </c>
    </row>
    <row r="37" spans="1:64" ht="15" x14ac:dyDescent="0.25">
      <c r="A37" s="12" t="s">
        <v>48</v>
      </c>
      <c r="B37" s="12" t="s">
        <v>49</v>
      </c>
      <c r="C37" s="8"/>
      <c r="D37" s="8"/>
      <c r="E37" s="8"/>
      <c r="F37" s="9"/>
      <c r="G37" s="12" t="s">
        <v>48</v>
      </c>
      <c r="H37" s="12" t="s">
        <v>49</v>
      </c>
      <c r="I37" s="18"/>
      <c r="J37" s="18"/>
      <c r="K37" s="18"/>
      <c r="T37" s="329" t="s">
        <v>2527</v>
      </c>
      <c r="V37" s="327" t="s">
        <v>8</v>
      </c>
      <c r="W37" s="327" t="s">
        <v>3614</v>
      </c>
      <c r="X37" s="327">
        <f t="shared" si="8"/>
        <v>2380</v>
      </c>
      <c r="Y37" s="330">
        <f t="shared" si="6"/>
        <v>2.7999011799583542E-2</v>
      </c>
      <c r="Z37" s="331">
        <f t="shared" si="7"/>
        <v>339728.83757043869</v>
      </c>
      <c r="AA37" s="84"/>
      <c r="AB37" s="84"/>
      <c r="AC37" s="328" t="s">
        <v>2899</v>
      </c>
      <c r="AD37" s="328" t="s">
        <v>1796</v>
      </c>
      <c r="AE37" s="328">
        <f t="shared" si="9"/>
        <v>225268</v>
      </c>
      <c r="AF37" s="328"/>
      <c r="AH37" s="359" t="s">
        <v>87</v>
      </c>
      <c r="AI37" s="81" t="s">
        <v>3723</v>
      </c>
      <c r="AJ37" s="81" t="s">
        <v>3722</v>
      </c>
      <c r="AK37" s="80">
        <v>5856</v>
      </c>
      <c r="AL37" s="80">
        <v>5761</v>
      </c>
      <c r="AM37" s="80">
        <v>5504</v>
      </c>
      <c r="AN37" s="80">
        <v>5491</v>
      </c>
      <c r="AO37" s="80">
        <v>5347</v>
      </c>
      <c r="AP37" s="80">
        <v>5384</v>
      </c>
      <c r="AQ37" s="80">
        <v>5227</v>
      </c>
      <c r="AR37" s="80">
        <v>5021</v>
      </c>
      <c r="AS37" s="80">
        <v>5021</v>
      </c>
      <c r="AT37" s="80">
        <v>5182</v>
      </c>
      <c r="AU37" s="80">
        <v>5327</v>
      </c>
      <c r="AV37" s="80">
        <v>5146</v>
      </c>
      <c r="AY37" s="81" t="s">
        <v>3721</v>
      </c>
      <c r="AZ37" s="81" t="s">
        <v>3720</v>
      </c>
      <c r="BA37" s="80">
        <v>2116159</v>
      </c>
      <c r="BB37" s="80">
        <v>1878724</v>
      </c>
      <c r="BC37" s="80">
        <v>2197755</v>
      </c>
      <c r="BD37" s="80">
        <v>1991880</v>
      </c>
      <c r="BE37" s="80">
        <v>1906202</v>
      </c>
      <c r="BF37" s="80">
        <v>1666215</v>
      </c>
      <c r="BG37" s="80">
        <v>1724247</v>
      </c>
      <c r="BH37" s="80">
        <v>1758695</v>
      </c>
      <c r="BI37" s="80">
        <v>1742370</v>
      </c>
      <c r="BJ37" s="80">
        <v>1581609</v>
      </c>
      <c r="BK37" s="80">
        <v>1603727</v>
      </c>
      <c r="BL37" s="80">
        <v>1611083</v>
      </c>
    </row>
    <row r="38" spans="1:64" ht="15" x14ac:dyDescent="0.25">
      <c r="A38" s="12" t="s">
        <v>50</v>
      </c>
      <c r="B38" s="12" t="s">
        <v>51</v>
      </c>
      <c r="C38" s="8"/>
      <c r="D38" s="8"/>
      <c r="E38" s="8"/>
      <c r="F38" s="9"/>
      <c r="G38" s="12" t="s">
        <v>50</v>
      </c>
      <c r="H38" s="12" t="s">
        <v>51</v>
      </c>
      <c r="I38" s="18"/>
      <c r="J38" s="18"/>
      <c r="K38" s="18"/>
      <c r="T38" s="329" t="s">
        <v>2525</v>
      </c>
      <c r="V38" s="327" t="s">
        <v>8</v>
      </c>
      <c r="W38" s="327" t="s">
        <v>3614</v>
      </c>
      <c r="X38" s="327">
        <f t="shared" si="8"/>
        <v>2284</v>
      </c>
      <c r="Y38" s="330">
        <f t="shared" si="6"/>
        <v>2.6869639895062528E-2</v>
      </c>
      <c r="Z38" s="331">
        <f t="shared" si="7"/>
        <v>326025.48950037058</v>
      </c>
      <c r="AA38" s="84"/>
      <c r="AB38" s="84"/>
      <c r="AC38" s="327" t="s">
        <v>3386</v>
      </c>
      <c r="AD38" s="327" t="s">
        <v>3385</v>
      </c>
      <c r="AE38" s="327">
        <f t="shared" si="9"/>
        <v>2569821</v>
      </c>
      <c r="AF38" s="327">
        <f t="shared" ref="AF38:AF52" si="10">SUMIF($AH$14:$AH$1466,AC38,$AU$14:$AU$1466)</f>
        <v>5558</v>
      </c>
      <c r="AH38" s="359" t="s">
        <v>87</v>
      </c>
      <c r="AI38" s="81" t="s">
        <v>3719</v>
      </c>
      <c r="AJ38" s="81" t="s">
        <v>3718</v>
      </c>
      <c r="AK38" s="80">
        <v>18151</v>
      </c>
      <c r="AL38" s="80">
        <v>18268</v>
      </c>
      <c r="AM38" s="80">
        <v>16902</v>
      </c>
      <c r="AN38" s="80">
        <v>16673</v>
      </c>
      <c r="AO38" s="80">
        <v>16066</v>
      </c>
      <c r="AP38" s="80">
        <v>15733</v>
      </c>
      <c r="AQ38" s="80">
        <v>15439</v>
      </c>
      <c r="AR38" s="80">
        <v>14849</v>
      </c>
      <c r="AS38" s="80">
        <v>15094</v>
      </c>
      <c r="AT38" s="80">
        <v>15131</v>
      </c>
      <c r="AU38" s="80">
        <v>14811</v>
      </c>
      <c r="AV38" s="80">
        <v>14708</v>
      </c>
      <c r="AY38" s="81" t="s">
        <v>3717</v>
      </c>
      <c r="AZ38" s="81" t="s">
        <v>3716</v>
      </c>
      <c r="BA38" s="80">
        <v>1850821</v>
      </c>
      <c r="BB38" s="80">
        <v>1560209</v>
      </c>
      <c r="BC38" s="80">
        <v>1631728</v>
      </c>
      <c r="BD38" s="80">
        <v>1486609</v>
      </c>
      <c r="BE38" s="80">
        <v>1268644</v>
      </c>
      <c r="BF38" s="80">
        <v>942945</v>
      </c>
      <c r="BG38" s="80">
        <v>1004187</v>
      </c>
      <c r="BH38" s="80">
        <v>1084760</v>
      </c>
      <c r="BI38" s="80">
        <v>1036629</v>
      </c>
      <c r="BJ38" s="80">
        <v>935262</v>
      </c>
      <c r="BK38" s="80">
        <v>855830</v>
      </c>
      <c r="BL38" s="80">
        <v>921967</v>
      </c>
    </row>
    <row r="39" spans="1:64" ht="15" x14ac:dyDescent="0.25">
      <c r="A39" s="12" t="s">
        <v>54</v>
      </c>
      <c r="B39" s="12" t="s">
        <v>55</v>
      </c>
      <c r="C39" s="19"/>
      <c r="D39" s="19"/>
      <c r="E39" s="19"/>
      <c r="F39" s="9"/>
      <c r="G39" s="12" t="s">
        <v>54</v>
      </c>
      <c r="H39" s="12" t="s">
        <v>55</v>
      </c>
      <c r="I39" s="19"/>
      <c r="J39" s="19"/>
      <c r="K39" s="19"/>
      <c r="T39" s="329" t="s">
        <v>2523</v>
      </c>
      <c r="V39" s="327" t="s">
        <v>8</v>
      </c>
      <c r="W39" s="327" t="s">
        <v>3614</v>
      </c>
      <c r="X39" s="327">
        <f t="shared" si="8"/>
        <v>1082</v>
      </c>
      <c r="Y39" s="330">
        <f t="shared" si="6"/>
        <v>1.2728962507205628E-2</v>
      </c>
      <c r="Z39" s="331">
        <f t="shared" si="7"/>
        <v>154448.15220639273</v>
      </c>
      <c r="AA39" s="84"/>
      <c r="AB39" s="84"/>
      <c r="AC39" s="327" t="s">
        <v>3382</v>
      </c>
      <c r="AD39" s="327" t="s">
        <v>3381</v>
      </c>
      <c r="AE39" s="327">
        <f t="shared" si="9"/>
        <v>2752206</v>
      </c>
      <c r="AF39" s="327">
        <f t="shared" si="10"/>
        <v>19318</v>
      </c>
      <c r="AH39" s="359" t="s">
        <v>87</v>
      </c>
      <c r="AI39" s="81" t="s">
        <v>3715</v>
      </c>
      <c r="AJ39" s="81" t="s">
        <v>3714</v>
      </c>
      <c r="AK39" s="80">
        <v>5907</v>
      </c>
      <c r="AL39" s="80">
        <v>5860</v>
      </c>
      <c r="AM39" s="80">
        <v>5778</v>
      </c>
      <c r="AN39" s="80">
        <v>5521</v>
      </c>
      <c r="AO39" s="80">
        <v>5701</v>
      </c>
      <c r="AP39" s="80">
        <v>6203</v>
      </c>
      <c r="AQ39" s="80">
        <v>2971</v>
      </c>
      <c r="AR39" s="80">
        <v>3006</v>
      </c>
      <c r="AS39" s="80">
        <v>3016</v>
      </c>
      <c r="AT39" s="80">
        <v>3049</v>
      </c>
      <c r="AU39" s="80">
        <v>2982</v>
      </c>
      <c r="AV39" s="80">
        <v>3044</v>
      </c>
      <c r="AY39" s="81" t="s">
        <v>3713</v>
      </c>
      <c r="AZ39" s="81" t="s">
        <v>3712</v>
      </c>
      <c r="BA39" s="80">
        <v>4495314</v>
      </c>
      <c r="BB39" s="80">
        <v>4561778</v>
      </c>
      <c r="BC39" s="80">
        <v>4631832</v>
      </c>
      <c r="BD39" s="80">
        <v>4597030</v>
      </c>
      <c r="BE39" s="80">
        <v>5018612</v>
      </c>
      <c r="BF39" s="80">
        <v>5249156</v>
      </c>
      <c r="BG39" s="80">
        <v>5450275</v>
      </c>
      <c r="BH39" s="80">
        <v>5652723</v>
      </c>
      <c r="BI39" s="80">
        <v>5518699</v>
      </c>
      <c r="BJ39" s="80">
        <v>5227452</v>
      </c>
      <c r="BK39" s="80">
        <v>5856376</v>
      </c>
      <c r="BL39" s="80">
        <v>6492935</v>
      </c>
    </row>
    <row r="40" spans="1:64" ht="15" x14ac:dyDescent="0.25">
      <c r="A40" s="12" t="s">
        <v>60</v>
      </c>
      <c r="B40" s="12" t="s">
        <v>61</v>
      </c>
      <c r="C40" s="8"/>
      <c r="D40" s="8"/>
      <c r="E40" s="8"/>
      <c r="F40" s="9"/>
      <c r="G40" s="12" t="s">
        <v>60</v>
      </c>
      <c r="H40" s="12" t="s">
        <v>61</v>
      </c>
      <c r="I40" s="18"/>
      <c r="J40" s="18"/>
      <c r="K40" s="18"/>
      <c r="T40" s="329" t="s">
        <v>2521</v>
      </c>
      <c r="V40" s="327" t="s">
        <v>8</v>
      </c>
      <c r="W40" s="327" t="s">
        <v>3614</v>
      </c>
      <c r="X40" s="327">
        <f t="shared" si="8"/>
        <v>8695</v>
      </c>
      <c r="Y40" s="330">
        <f t="shared" si="6"/>
        <v>0.10229050739385669</v>
      </c>
      <c r="Z40" s="331">
        <f t="shared" si="7"/>
        <v>1241152.2028046069</v>
      </c>
      <c r="AA40" s="84"/>
      <c r="AB40" s="84"/>
      <c r="AC40" s="327" t="s">
        <v>3374</v>
      </c>
      <c r="AD40" s="327" t="s">
        <v>3373</v>
      </c>
      <c r="AE40" s="327">
        <f t="shared" si="9"/>
        <v>4588190</v>
      </c>
      <c r="AF40" s="327">
        <f t="shared" si="10"/>
        <v>30618</v>
      </c>
      <c r="AH40" s="359" t="s">
        <v>87</v>
      </c>
      <c r="AI40" s="81" t="s">
        <v>3711</v>
      </c>
      <c r="AJ40" s="81" t="s">
        <v>3710</v>
      </c>
      <c r="AK40" s="80">
        <v>67769</v>
      </c>
      <c r="AL40" s="80">
        <v>68164</v>
      </c>
      <c r="AM40" s="80">
        <v>66046</v>
      </c>
      <c r="AN40" s="80">
        <v>66852</v>
      </c>
      <c r="AO40" s="80">
        <v>67614</v>
      </c>
      <c r="AP40" s="80">
        <v>68214</v>
      </c>
      <c r="AQ40" s="80">
        <v>71458</v>
      </c>
      <c r="AR40" s="80">
        <v>71832</v>
      </c>
      <c r="AS40" s="80">
        <v>72591</v>
      </c>
      <c r="AT40" s="80">
        <v>73518</v>
      </c>
      <c r="AU40" s="80">
        <v>73622</v>
      </c>
      <c r="AV40" s="80">
        <v>73851</v>
      </c>
      <c r="AY40" s="81" t="s">
        <v>3709</v>
      </c>
      <c r="AZ40" s="81" t="s">
        <v>3708</v>
      </c>
      <c r="BA40" s="80">
        <v>515211</v>
      </c>
      <c r="BB40" s="80">
        <v>492511</v>
      </c>
      <c r="BC40" s="80">
        <v>499190</v>
      </c>
      <c r="BD40" s="80">
        <v>490745</v>
      </c>
      <c r="BE40" s="80">
        <v>514940</v>
      </c>
      <c r="BF40" s="80">
        <v>540855</v>
      </c>
      <c r="BG40" s="80">
        <v>585014</v>
      </c>
      <c r="BH40" s="80">
        <v>608083</v>
      </c>
      <c r="BI40" s="80">
        <v>568193</v>
      </c>
      <c r="BJ40" s="80">
        <v>482199</v>
      </c>
      <c r="BK40" s="80">
        <v>491911</v>
      </c>
      <c r="BL40" s="80">
        <v>503483</v>
      </c>
    </row>
    <row r="41" spans="1:64" ht="15" x14ac:dyDescent="0.25">
      <c r="A41" s="12" t="s">
        <v>64</v>
      </c>
      <c r="B41" s="12" t="s">
        <v>65</v>
      </c>
      <c r="C41" s="8"/>
      <c r="D41" s="8"/>
      <c r="E41" s="8"/>
      <c r="F41" s="9"/>
      <c r="G41" s="12" t="s">
        <v>64</v>
      </c>
      <c r="H41" s="12" t="s">
        <v>65</v>
      </c>
      <c r="I41" s="18"/>
      <c r="J41" s="18"/>
      <c r="K41" s="18"/>
      <c r="T41" s="329" t="s">
        <v>2519</v>
      </c>
      <c r="V41" s="327" t="s">
        <v>8</v>
      </c>
      <c r="W41" s="327" t="s">
        <v>3614</v>
      </c>
      <c r="X41" s="327">
        <f t="shared" si="8"/>
        <v>1499</v>
      </c>
      <c r="Y41" s="330">
        <f t="shared" si="6"/>
        <v>1.7634671717468794E-2</v>
      </c>
      <c r="Z41" s="331">
        <f t="shared" si="7"/>
        <v>213972.07038575108</v>
      </c>
      <c r="AA41" s="84"/>
      <c r="AB41" s="84"/>
      <c r="AC41" s="327" t="s">
        <v>3366</v>
      </c>
      <c r="AD41" s="327" t="s">
        <v>3365</v>
      </c>
      <c r="AE41" s="327">
        <f t="shared" si="9"/>
        <v>5485742</v>
      </c>
      <c r="AF41" s="327">
        <f t="shared" si="10"/>
        <v>35836</v>
      </c>
      <c r="AH41" s="359" t="s">
        <v>87</v>
      </c>
      <c r="AI41" s="81" t="s">
        <v>3707</v>
      </c>
      <c r="AJ41" s="81" t="s">
        <v>3706</v>
      </c>
      <c r="AK41" s="80">
        <v>24090</v>
      </c>
      <c r="AL41" s="80">
        <v>24163</v>
      </c>
      <c r="AM41" s="80">
        <v>23428</v>
      </c>
      <c r="AN41" s="80">
        <v>23766</v>
      </c>
      <c r="AO41" s="80">
        <v>23922</v>
      </c>
      <c r="AP41" s="80">
        <v>23609</v>
      </c>
      <c r="AQ41" s="80">
        <v>24017</v>
      </c>
      <c r="AR41" s="80">
        <v>23764</v>
      </c>
      <c r="AS41" s="80">
        <v>24948</v>
      </c>
      <c r="AT41" s="80">
        <v>24924</v>
      </c>
      <c r="AU41" s="80">
        <v>25192</v>
      </c>
      <c r="AV41" s="80">
        <v>25286</v>
      </c>
      <c r="AY41" s="81" t="s">
        <v>3705</v>
      </c>
      <c r="AZ41" s="81" t="s">
        <v>3704</v>
      </c>
      <c r="BA41" s="80">
        <v>1797386</v>
      </c>
      <c r="BB41" s="80">
        <v>1759693</v>
      </c>
      <c r="BC41" s="80">
        <v>1792336</v>
      </c>
      <c r="BD41" s="80">
        <v>1775225</v>
      </c>
      <c r="BE41" s="80">
        <v>1814313</v>
      </c>
      <c r="BF41" s="80">
        <v>1917265</v>
      </c>
      <c r="BG41" s="80">
        <v>2107913</v>
      </c>
      <c r="BH41" s="80">
        <v>2157884</v>
      </c>
      <c r="BI41" s="80">
        <v>2188723</v>
      </c>
      <c r="BJ41" s="80">
        <v>1974631</v>
      </c>
      <c r="BK41" s="80">
        <v>2083972</v>
      </c>
      <c r="BL41" s="80">
        <v>2185775</v>
      </c>
    </row>
    <row r="42" spans="1:64" ht="15" x14ac:dyDescent="0.25">
      <c r="A42" s="12" t="s">
        <v>66</v>
      </c>
      <c r="B42" s="12" t="s">
        <v>67</v>
      </c>
      <c r="C42" s="8"/>
      <c r="D42" s="8"/>
      <c r="E42" s="8"/>
      <c r="F42" s="9"/>
      <c r="G42" s="12" t="s">
        <v>66</v>
      </c>
      <c r="H42" s="12" t="s">
        <v>67</v>
      </c>
      <c r="I42" s="18"/>
      <c r="J42" s="18"/>
      <c r="K42" s="18"/>
      <c r="T42" s="329" t="s">
        <v>2517</v>
      </c>
      <c r="V42" s="327" t="s">
        <v>8</v>
      </c>
      <c r="W42" s="327" t="s">
        <v>3614</v>
      </c>
      <c r="X42" s="327">
        <f t="shared" si="8"/>
        <v>2145</v>
      </c>
      <c r="Y42" s="330">
        <f t="shared" si="6"/>
        <v>2.5234403491641473E-2</v>
      </c>
      <c r="Z42" s="331">
        <f t="shared" si="7"/>
        <v>306184.18344058446</v>
      </c>
      <c r="AA42" s="84"/>
      <c r="AB42" s="84"/>
      <c r="AC42" s="327" t="s">
        <v>3351</v>
      </c>
      <c r="AD42" s="327" t="s">
        <v>3350</v>
      </c>
      <c r="AE42" s="327">
        <f t="shared" si="9"/>
        <v>5800032</v>
      </c>
      <c r="AF42" s="327">
        <f t="shared" si="10"/>
        <v>43272</v>
      </c>
      <c r="AH42" s="359" t="s">
        <v>87</v>
      </c>
      <c r="AI42" s="81" t="s">
        <v>3703</v>
      </c>
      <c r="AJ42" s="81" t="s">
        <v>3702</v>
      </c>
      <c r="AK42" s="80">
        <v>14167</v>
      </c>
      <c r="AL42" s="80">
        <v>14247</v>
      </c>
      <c r="AM42" s="80">
        <v>13275</v>
      </c>
      <c r="AN42" s="80">
        <v>13326</v>
      </c>
      <c r="AO42" s="80">
        <v>13014</v>
      </c>
      <c r="AP42" s="80">
        <v>12621</v>
      </c>
      <c r="AQ42" s="80">
        <v>12457</v>
      </c>
      <c r="AR42" s="80">
        <v>12417</v>
      </c>
      <c r="AS42" s="80">
        <v>12566</v>
      </c>
      <c r="AT42" s="80">
        <v>12610</v>
      </c>
      <c r="AU42" s="80">
        <v>12835</v>
      </c>
      <c r="AV42" s="80">
        <v>13060</v>
      </c>
      <c r="AY42" s="81" t="s">
        <v>3701</v>
      </c>
      <c r="AZ42" s="81" t="s">
        <v>3700</v>
      </c>
      <c r="BA42" s="80">
        <v>1285741</v>
      </c>
      <c r="BB42" s="80">
        <v>1261449</v>
      </c>
      <c r="BC42" s="80">
        <v>1256117</v>
      </c>
      <c r="BD42" s="80">
        <v>1233938</v>
      </c>
      <c r="BE42" s="80">
        <v>1296119</v>
      </c>
      <c r="BF42" s="80">
        <v>1310557</v>
      </c>
      <c r="BG42" s="80">
        <v>1391774</v>
      </c>
      <c r="BH42" s="80">
        <v>1467757</v>
      </c>
      <c r="BI42" s="80">
        <v>1417241</v>
      </c>
      <c r="BJ42" s="80">
        <v>1275617</v>
      </c>
      <c r="BK42" s="80">
        <v>1409664</v>
      </c>
      <c r="BL42" s="80">
        <v>1543598</v>
      </c>
    </row>
    <row r="43" spans="1:64" ht="15" x14ac:dyDescent="0.25">
      <c r="A43" s="12" t="s">
        <v>68</v>
      </c>
      <c r="B43" s="12" t="s">
        <v>69</v>
      </c>
      <c r="C43" s="8"/>
      <c r="D43" s="8"/>
      <c r="E43" s="8"/>
      <c r="F43" s="9"/>
      <c r="G43" s="12" t="s">
        <v>68</v>
      </c>
      <c r="H43" s="12" t="s">
        <v>69</v>
      </c>
      <c r="I43" s="18"/>
      <c r="J43" s="18"/>
      <c r="K43" s="18"/>
      <c r="T43" s="329" t="s">
        <v>2509</v>
      </c>
      <c r="V43" s="327" t="s">
        <v>8</v>
      </c>
      <c r="W43" s="327" t="s">
        <v>3614</v>
      </c>
      <c r="X43" s="327">
        <f t="shared" si="8"/>
        <v>6876</v>
      </c>
      <c r="Y43" s="330">
        <f t="shared" si="6"/>
        <v>8.0891262661317839E-2</v>
      </c>
      <c r="Z43" s="331">
        <f t="shared" si="7"/>
        <v>981502.3055186288</v>
      </c>
      <c r="AA43" s="84"/>
      <c r="AB43" s="84"/>
      <c r="AC43" s="327" t="s">
        <v>3347</v>
      </c>
      <c r="AD43" s="327" t="s">
        <v>3346</v>
      </c>
      <c r="AE43" s="327">
        <f t="shared" si="9"/>
        <v>6583193</v>
      </c>
      <c r="AF43" s="327">
        <f t="shared" si="10"/>
        <v>50346</v>
      </c>
      <c r="AH43" s="359" t="s">
        <v>87</v>
      </c>
      <c r="AI43" s="81" t="s">
        <v>3699</v>
      </c>
      <c r="AJ43" s="81" t="s">
        <v>3698</v>
      </c>
      <c r="AK43" s="80">
        <v>32383</v>
      </c>
      <c r="AL43" s="80">
        <v>31262</v>
      </c>
      <c r="AM43" s="80">
        <v>30759</v>
      </c>
      <c r="AN43" s="80">
        <v>30799</v>
      </c>
      <c r="AO43" s="80">
        <v>30328</v>
      </c>
      <c r="AP43" s="80">
        <v>30032</v>
      </c>
      <c r="AQ43" s="80">
        <v>29198</v>
      </c>
      <c r="AR43" s="80">
        <v>29739</v>
      </c>
      <c r="AS43" s="80">
        <v>29494</v>
      </c>
      <c r="AT43" s="80">
        <v>29533</v>
      </c>
      <c r="AU43" s="80">
        <v>29401</v>
      </c>
      <c r="AV43" s="80">
        <v>28997</v>
      </c>
      <c r="AY43" s="81" t="s">
        <v>3697</v>
      </c>
      <c r="AZ43" s="81" t="s">
        <v>2064</v>
      </c>
      <c r="BA43" s="80">
        <v>1106718</v>
      </c>
      <c r="BB43" s="80">
        <v>1087777</v>
      </c>
      <c r="BC43" s="80">
        <v>1070103</v>
      </c>
      <c r="BD43" s="80">
        <v>1048558</v>
      </c>
      <c r="BE43" s="80">
        <v>1050757</v>
      </c>
      <c r="BF43" s="80">
        <v>1082150</v>
      </c>
      <c r="BG43" s="80">
        <v>1112123</v>
      </c>
      <c r="BH43" s="80">
        <v>1193125</v>
      </c>
      <c r="BI43" s="80">
        <v>1138105</v>
      </c>
      <c r="BJ43" s="80">
        <v>1005671</v>
      </c>
      <c r="BK43" s="80">
        <v>1096742</v>
      </c>
      <c r="BL43" s="80">
        <v>1146495</v>
      </c>
    </row>
    <row r="44" spans="1:64" ht="15" x14ac:dyDescent="0.25">
      <c r="A44" s="12" t="s">
        <v>70</v>
      </c>
      <c r="B44" s="12" t="s">
        <v>71</v>
      </c>
      <c r="C44" s="8"/>
      <c r="D44" s="8"/>
      <c r="E44" s="8"/>
      <c r="F44" s="9"/>
      <c r="G44" s="12" t="s">
        <v>70</v>
      </c>
      <c r="H44" s="12" t="s">
        <v>71</v>
      </c>
      <c r="I44" s="18"/>
      <c r="J44" s="18"/>
      <c r="K44" s="18"/>
      <c r="T44" s="329" t="s">
        <v>2507</v>
      </c>
      <c r="V44" s="327" t="s">
        <v>8</v>
      </c>
      <c r="W44" s="327" t="s">
        <v>3614</v>
      </c>
      <c r="X44" s="327">
        <f t="shared" si="8"/>
        <v>4031</v>
      </c>
      <c r="Y44" s="330">
        <f t="shared" si="6"/>
        <v>4.7421855699210619E-2</v>
      </c>
      <c r="Z44" s="331">
        <f t="shared" si="7"/>
        <v>575397.87573379767</v>
      </c>
      <c r="AA44" s="84"/>
      <c r="AB44" s="84"/>
      <c r="AC44" s="327" t="s">
        <v>3343</v>
      </c>
      <c r="AD44" s="327" t="s">
        <v>3342</v>
      </c>
      <c r="AE44" s="327">
        <f t="shared" si="9"/>
        <v>4365327</v>
      </c>
      <c r="AF44" s="327">
        <f t="shared" si="10"/>
        <v>29408</v>
      </c>
      <c r="AH44" s="359" t="s">
        <v>87</v>
      </c>
      <c r="AI44" s="81" t="s">
        <v>3696</v>
      </c>
      <c r="AJ44" s="81" t="s">
        <v>3695</v>
      </c>
      <c r="AK44" s="80">
        <v>9598</v>
      </c>
      <c r="AL44" s="80">
        <v>9498</v>
      </c>
      <c r="AM44" s="80">
        <v>9154</v>
      </c>
      <c r="AN44" s="80">
        <v>9235</v>
      </c>
      <c r="AO44" s="80">
        <v>9424</v>
      </c>
      <c r="AP44" s="80">
        <v>9542</v>
      </c>
      <c r="AQ44" s="80">
        <v>9323</v>
      </c>
      <c r="AR44" s="80">
        <v>9059</v>
      </c>
      <c r="AS44" s="80">
        <v>9077</v>
      </c>
      <c r="AT44" s="80">
        <v>9367</v>
      </c>
      <c r="AU44" s="80">
        <v>8890</v>
      </c>
      <c r="AV44" s="80">
        <v>8836</v>
      </c>
      <c r="AY44" s="81" t="s">
        <v>3694</v>
      </c>
      <c r="AZ44" s="81" t="s">
        <v>3693</v>
      </c>
      <c r="BA44" s="80">
        <v>6620166</v>
      </c>
      <c r="BB44" s="80">
        <v>6756224</v>
      </c>
      <c r="BC44" s="80">
        <v>6467860</v>
      </c>
      <c r="BD44" s="80">
        <v>6417214</v>
      </c>
      <c r="BE44" s="80">
        <v>6647978</v>
      </c>
      <c r="BF44" s="80">
        <v>6728785</v>
      </c>
      <c r="BG44" s="80">
        <v>7152560</v>
      </c>
      <c r="BH44" s="80">
        <v>7406113</v>
      </c>
      <c r="BI44" s="80">
        <v>7853397</v>
      </c>
      <c r="BJ44" s="80">
        <v>7097419</v>
      </c>
      <c r="BK44" s="80">
        <v>7587590</v>
      </c>
      <c r="BL44" s="80">
        <v>8348140</v>
      </c>
    </row>
    <row r="45" spans="1:64" ht="15" x14ac:dyDescent="0.25">
      <c r="A45" s="9"/>
      <c r="B45" s="9"/>
      <c r="C45" s="9"/>
      <c r="D45" s="9"/>
      <c r="E45" s="9"/>
      <c r="F45" s="9"/>
      <c r="G45" s="9"/>
      <c r="H45" s="9"/>
      <c r="I45" s="9"/>
      <c r="J45" s="9"/>
      <c r="K45" s="9"/>
      <c r="T45" s="329" t="s">
        <v>2505</v>
      </c>
      <c r="V45" s="327" t="s">
        <v>8</v>
      </c>
      <c r="W45" s="327" t="s">
        <v>3614</v>
      </c>
      <c r="X45" s="327">
        <f t="shared" si="8"/>
        <v>14146</v>
      </c>
      <c r="Y45" s="330">
        <f t="shared" si="6"/>
        <v>0.16641765584744067</v>
      </c>
      <c r="Z45" s="331">
        <f t="shared" si="7"/>
        <v>2019245.435408162</v>
      </c>
      <c r="AA45" s="84"/>
      <c r="AB45" s="84"/>
      <c r="AC45" s="327" t="s">
        <v>3339</v>
      </c>
      <c r="AD45" s="327" t="s">
        <v>3338</v>
      </c>
      <c r="AE45" s="327">
        <f t="shared" si="9"/>
        <v>8392770</v>
      </c>
      <c r="AF45" s="327">
        <f t="shared" si="10"/>
        <v>63414</v>
      </c>
      <c r="AH45" s="359" t="s">
        <v>87</v>
      </c>
      <c r="AI45" s="81" t="s">
        <v>3692</v>
      </c>
      <c r="AJ45" s="81" t="s">
        <v>3691</v>
      </c>
      <c r="AK45" s="80">
        <v>53649</v>
      </c>
      <c r="AL45" s="80">
        <v>53742</v>
      </c>
      <c r="AM45" s="80">
        <v>52415</v>
      </c>
      <c r="AN45" s="80">
        <v>52227</v>
      </c>
      <c r="AO45" s="80">
        <v>51602</v>
      </c>
      <c r="AP45" s="80">
        <v>51450</v>
      </c>
      <c r="AQ45" s="80">
        <v>52893</v>
      </c>
      <c r="AR45" s="80">
        <v>52489</v>
      </c>
      <c r="AS45" s="80">
        <v>51932</v>
      </c>
      <c r="AT45" s="80">
        <v>52885</v>
      </c>
      <c r="AU45" s="80">
        <v>52670</v>
      </c>
      <c r="AV45" s="80">
        <v>52910</v>
      </c>
      <c r="AY45" s="81" t="s">
        <v>3690</v>
      </c>
      <c r="AZ45" s="81" t="s">
        <v>3689</v>
      </c>
      <c r="BA45" s="80">
        <v>6794477</v>
      </c>
      <c r="BB45" s="80">
        <v>6778608</v>
      </c>
      <c r="BC45" s="80">
        <v>6502883</v>
      </c>
      <c r="BD45" s="80">
        <v>6241098</v>
      </c>
      <c r="BE45" s="80">
        <v>6554990</v>
      </c>
      <c r="BF45" s="80">
        <v>6790806</v>
      </c>
      <c r="BG45" s="80">
        <v>6983638</v>
      </c>
      <c r="BH45" s="80">
        <v>6997823</v>
      </c>
      <c r="BI45" s="80">
        <v>6986062</v>
      </c>
      <c r="BJ45" s="80">
        <v>6698661</v>
      </c>
      <c r="BK45" s="80">
        <v>7171331</v>
      </c>
      <c r="BL45" s="80">
        <v>7606673</v>
      </c>
    </row>
    <row r="46" spans="1:64" ht="15" x14ac:dyDescent="0.25">
      <c r="A46" s="9"/>
      <c r="B46" s="9"/>
      <c r="C46" s="9"/>
      <c r="D46" s="9"/>
      <c r="E46" s="9"/>
      <c r="F46" s="9"/>
      <c r="G46" s="9"/>
      <c r="H46" s="9"/>
      <c r="I46" s="9"/>
      <c r="J46" s="9"/>
      <c r="K46" s="9"/>
      <c r="T46" s="329" t="s">
        <v>2501</v>
      </c>
      <c r="V46" s="327" t="s">
        <v>8</v>
      </c>
      <c r="W46" s="327" t="s">
        <v>3614</v>
      </c>
      <c r="X46" s="327">
        <f t="shared" si="8"/>
        <v>18039</v>
      </c>
      <c r="Y46" s="330">
        <f t="shared" si="6"/>
        <v>0.21221603943390233</v>
      </c>
      <c r="Z46" s="331">
        <f t="shared" si="7"/>
        <v>2574944.7482912368</v>
      </c>
      <c r="AA46" s="84"/>
      <c r="AB46" s="84"/>
      <c r="AC46" s="327" t="s">
        <v>3319</v>
      </c>
      <c r="AD46" s="327" t="s">
        <v>3318</v>
      </c>
      <c r="AE46" s="327">
        <f t="shared" si="9"/>
        <v>7426651</v>
      </c>
      <c r="AF46" s="327">
        <f t="shared" si="10"/>
        <v>53314</v>
      </c>
      <c r="AH46" s="359" t="s">
        <v>87</v>
      </c>
      <c r="AI46" s="81" t="s">
        <v>3688</v>
      </c>
      <c r="AJ46" s="81" t="s">
        <v>3687</v>
      </c>
      <c r="AK46" s="80">
        <v>79795</v>
      </c>
      <c r="AL46" s="80">
        <v>80202</v>
      </c>
      <c r="AM46" s="80">
        <v>77606</v>
      </c>
      <c r="AN46" s="80">
        <v>75622</v>
      </c>
      <c r="AO46" s="80">
        <v>77145</v>
      </c>
      <c r="AP46" s="80">
        <v>75437</v>
      </c>
      <c r="AQ46" s="80">
        <v>74197</v>
      </c>
      <c r="AR46" s="80">
        <v>74087</v>
      </c>
      <c r="AS46" s="80">
        <v>74317</v>
      </c>
      <c r="AT46" s="80">
        <v>74164</v>
      </c>
      <c r="AU46" s="80">
        <v>73737</v>
      </c>
      <c r="AV46" s="80">
        <v>73907</v>
      </c>
      <c r="AY46" s="81" t="s">
        <v>3686</v>
      </c>
      <c r="AZ46" s="81" t="s">
        <v>3363</v>
      </c>
      <c r="BA46" s="80">
        <v>7787584</v>
      </c>
      <c r="BB46" s="80">
        <v>7827746</v>
      </c>
      <c r="BC46" s="80">
        <v>7681474</v>
      </c>
      <c r="BD46" s="80">
        <v>7617104</v>
      </c>
      <c r="BE46" s="80">
        <v>7787836</v>
      </c>
      <c r="BF46" s="80">
        <v>8030469</v>
      </c>
      <c r="BG46" s="80">
        <v>8078856</v>
      </c>
      <c r="BH46" s="80">
        <v>8312314</v>
      </c>
      <c r="BI46" s="80">
        <v>8480975</v>
      </c>
      <c r="BJ46" s="80">
        <v>8511123</v>
      </c>
      <c r="BK46" s="80">
        <v>8620161</v>
      </c>
      <c r="BL46" s="80">
        <v>9112027</v>
      </c>
    </row>
    <row r="47" spans="1:64" ht="15" x14ac:dyDescent="0.25">
      <c r="A47" s="16" t="s">
        <v>81</v>
      </c>
      <c r="B47" s="9"/>
      <c r="C47" s="9"/>
      <c r="D47" s="9"/>
      <c r="E47" s="9"/>
      <c r="F47" s="9"/>
      <c r="G47" s="16" t="s">
        <v>81</v>
      </c>
      <c r="H47" s="9"/>
      <c r="I47" s="9"/>
      <c r="J47" s="9"/>
      <c r="K47" s="9"/>
      <c r="T47" s="329" t="s">
        <v>2499</v>
      </c>
      <c r="V47" s="327" t="s">
        <v>8</v>
      </c>
      <c r="W47" s="327" t="s">
        <v>3614</v>
      </c>
      <c r="X47" s="327">
        <f t="shared" si="8"/>
        <v>1065</v>
      </c>
      <c r="Y47" s="330">
        <f t="shared" si="6"/>
        <v>1.2528969565780031E-2</v>
      </c>
      <c r="Z47" s="331">
        <f t="shared" si="7"/>
        <v>152021.51765231814</v>
      </c>
      <c r="AA47" s="84"/>
      <c r="AB47" s="84"/>
      <c r="AC47" s="327" t="s">
        <v>3315</v>
      </c>
      <c r="AD47" s="327" t="s">
        <v>3314</v>
      </c>
      <c r="AE47" s="327">
        <f t="shared" si="9"/>
        <v>20510408</v>
      </c>
      <c r="AF47" s="327">
        <f t="shared" si="10"/>
        <v>136014</v>
      </c>
      <c r="AH47" s="359" t="s">
        <v>87</v>
      </c>
      <c r="AI47" s="81" t="s">
        <v>3685</v>
      </c>
      <c r="AJ47" s="81" t="s">
        <v>3684</v>
      </c>
      <c r="AK47" s="80">
        <v>28375</v>
      </c>
      <c r="AL47" s="80">
        <v>28419</v>
      </c>
      <c r="AM47" s="80">
        <v>27799</v>
      </c>
      <c r="AN47" s="80">
        <v>27362</v>
      </c>
      <c r="AO47" s="80">
        <v>27027</v>
      </c>
      <c r="AP47" s="80">
        <v>27508</v>
      </c>
      <c r="AQ47" s="80">
        <v>27300</v>
      </c>
      <c r="AR47" s="80">
        <v>28309</v>
      </c>
      <c r="AS47" s="80">
        <v>27231</v>
      </c>
      <c r="AT47" s="80">
        <v>27409</v>
      </c>
      <c r="AU47" s="80">
        <v>28136</v>
      </c>
      <c r="AV47" s="80">
        <v>27669</v>
      </c>
      <c r="AY47" s="81" t="s">
        <v>3683</v>
      </c>
      <c r="AZ47" s="81" t="s">
        <v>3682</v>
      </c>
      <c r="BA47" s="80">
        <v>3365033</v>
      </c>
      <c r="BB47" s="80">
        <v>3438650</v>
      </c>
      <c r="BC47" s="80">
        <v>3411001</v>
      </c>
      <c r="BD47" s="80">
        <v>3364562</v>
      </c>
      <c r="BE47" s="80">
        <v>3366387</v>
      </c>
      <c r="BF47" s="80">
        <v>3458054</v>
      </c>
      <c r="BG47" s="80">
        <v>3533454</v>
      </c>
      <c r="BH47" s="80">
        <v>3735074</v>
      </c>
      <c r="BI47" s="80">
        <v>3870112</v>
      </c>
      <c r="BJ47" s="80">
        <v>3777332</v>
      </c>
      <c r="BK47" s="80">
        <v>3891741</v>
      </c>
      <c r="BL47" s="80">
        <v>4212210</v>
      </c>
    </row>
    <row r="48" spans="1:64" ht="15" x14ac:dyDescent="0.25">
      <c r="A48" s="12" t="s">
        <v>20</v>
      </c>
      <c r="B48" s="12" t="s">
        <v>21</v>
      </c>
      <c r="C48" s="19"/>
      <c r="D48" s="19"/>
      <c r="E48" s="19"/>
      <c r="F48" s="9"/>
      <c r="G48" s="12" t="s">
        <v>20</v>
      </c>
      <c r="H48" s="12" t="s">
        <v>21</v>
      </c>
      <c r="I48" s="19"/>
      <c r="J48" s="19"/>
      <c r="K48" s="19"/>
      <c r="T48" s="329" t="s">
        <v>2459</v>
      </c>
      <c r="V48" s="327" t="s">
        <v>8</v>
      </c>
      <c r="W48" s="327" t="s">
        <v>3602</v>
      </c>
      <c r="X48" s="327">
        <f t="shared" si="8"/>
        <v>4161</v>
      </c>
      <c r="Y48" s="330">
        <f>X48/$AF$13</f>
        <v>0.13946706887883359</v>
      </c>
      <c r="Z48" s="331">
        <f>Y48*$AE$13</f>
        <v>483203.74338863749</v>
      </c>
      <c r="AA48" s="84"/>
      <c r="AB48" s="84"/>
      <c r="AC48" s="327" t="s">
        <v>3311</v>
      </c>
      <c r="AD48" s="327" t="s">
        <v>3310</v>
      </c>
      <c r="AE48" s="327">
        <f t="shared" si="9"/>
        <v>2950177</v>
      </c>
      <c r="AF48" s="327">
        <f t="shared" si="10"/>
        <v>22266</v>
      </c>
      <c r="AH48" s="359" t="s">
        <v>87</v>
      </c>
      <c r="AI48" s="81" t="s">
        <v>3681</v>
      </c>
      <c r="AJ48" s="81" t="s">
        <v>3680</v>
      </c>
      <c r="AK48" s="80">
        <v>6765</v>
      </c>
      <c r="AL48" s="80">
        <v>6568</v>
      </c>
      <c r="AM48" s="80">
        <v>6620</v>
      </c>
      <c r="AN48" s="80">
        <v>6299</v>
      </c>
      <c r="AO48" s="80">
        <v>6351</v>
      </c>
      <c r="AP48" s="80">
        <v>6509</v>
      </c>
      <c r="AQ48" s="80">
        <v>6573</v>
      </c>
      <c r="AR48" s="80">
        <v>6608</v>
      </c>
      <c r="AS48" s="80">
        <v>6842</v>
      </c>
      <c r="AT48" s="80">
        <v>6741</v>
      </c>
      <c r="AU48" s="80">
        <v>6897</v>
      </c>
      <c r="AV48" s="80">
        <v>7318</v>
      </c>
      <c r="AY48" s="81" t="s">
        <v>3679</v>
      </c>
      <c r="AZ48" s="81" t="s">
        <v>3678</v>
      </c>
      <c r="BA48" s="80">
        <v>20758909</v>
      </c>
      <c r="BB48" s="80">
        <v>20338807</v>
      </c>
      <c r="BC48" s="80">
        <v>18945848</v>
      </c>
      <c r="BD48" s="80">
        <v>18885117</v>
      </c>
      <c r="BE48" s="80">
        <v>19465294</v>
      </c>
      <c r="BF48" s="80">
        <v>20499799</v>
      </c>
      <c r="BG48" s="80">
        <v>20917075</v>
      </c>
      <c r="BH48" s="80">
        <v>22066612</v>
      </c>
      <c r="BI48" s="80">
        <v>22440339</v>
      </c>
      <c r="BJ48" s="80">
        <v>21846500</v>
      </c>
      <c r="BK48" s="80">
        <v>23856393</v>
      </c>
      <c r="BL48" s="80">
        <v>25016522</v>
      </c>
    </row>
    <row r="49" spans="1:64" ht="15" x14ac:dyDescent="0.25">
      <c r="A49" s="12" t="s">
        <v>40</v>
      </c>
      <c r="B49" s="12" t="s">
        <v>41</v>
      </c>
      <c r="C49" s="19"/>
      <c r="D49" s="19"/>
      <c r="E49" s="19"/>
      <c r="F49" s="9"/>
      <c r="G49" s="12" t="s">
        <v>40</v>
      </c>
      <c r="H49" s="12" t="s">
        <v>41</v>
      </c>
      <c r="I49" s="19"/>
      <c r="J49" s="19"/>
      <c r="K49" s="19"/>
      <c r="T49" s="329" t="s">
        <v>2451</v>
      </c>
      <c r="V49" s="327" t="s">
        <v>8</v>
      </c>
      <c r="W49" s="327" t="s">
        <v>3602</v>
      </c>
      <c r="X49" s="327">
        <f t="shared" si="8"/>
        <v>861</v>
      </c>
      <c r="Y49" s="330">
        <f>X49/$AF$13</f>
        <v>2.8858722976370037E-2</v>
      </c>
      <c r="Z49" s="331">
        <f>Y49*$AE$13</f>
        <v>99985.201407742585</v>
      </c>
      <c r="AA49" s="84"/>
      <c r="AB49" s="84"/>
      <c r="AC49" s="327" t="s">
        <v>3307</v>
      </c>
      <c r="AD49" s="327" t="s">
        <v>3677</v>
      </c>
      <c r="AE49" s="327">
        <f t="shared" si="9"/>
        <v>1326963</v>
      </c>
      <c r="AF49" s="327">
        <f t="shared" si="10"/>
        <v>8920</v>
      </c>
      <c r="AH49" s="359" t="s">
        <v>87</v>
      </c>
      <c r="AI49" s="81" t="s">
        <v>3676</v>
      </c>
      <c r="AJ49" s="81" t="s">
        <v>3675</v>
      </c>
      <c r="AK49" s="80">
        <v>29014</v>
      </c>
      <c r="AL49" s="80">
        <v>31239</v>
      </c>
      <c r="AM49" s="80">
        <v>31644</v>
      </c>
      <c r="AN49" s="80">
        <v>31352</v>
      </c>
      <c r="AO49" s="80">
        <v>31162</v>
      </c>
      <c r="AP49" s="80">
        <v>31023</v>
      </c>
      <c r="AQ49" s="80">
        <v>31768</v>
      </c>
      <c r="AR49" s="80">
        <v>30610</v>
      </c>
      <c r="AS49" s="80">
        <v>31170</v>
      </c>
      <c r="AT49" s="80">
        <v>30706</v>
      </c>
      <c r="AU49" s="80">
        <v>31906</v>
      </c>
      <c r="AV49" s="80">
        <v>33594</v>
      </c>
      <c r="AY49" s="81" t="s">
        <v>3674</v>
      </c>
      <c r="AZ49" s="81" t="s">
        <v>3673</v>
      </c>
      <c r="BA49" s="80">
        <v>7447975</v>
      </c>
      <c r="BB49" s="80">
        <v>7689292</v>
      </c>
      <c r="BC49" s="80">
        <v>7117424</v>
      </c>
      <c r="BD49" s="80">
        <v>7049419</v>
      </c>
      <c r="BE49" s="80">
        <v>6979082</v>
      </c>
      <c r="BF49" s="80">
        <v>6905479</v>
      </c>
      <c r="BG49" s="80">
        <v>6750378</v>
      </c>
      <c r="BH49" s="80">
        <v>6848182</v>
      </c>
      <c r="BI49" s="80">
        <v>6952069</v>
      </c>
      <c r="BJ49" s="80">
        <v>6799738</v>
      </c>
      <c r="BK49" s="80">
        <v>6793314</v>
      </c>
      <c r="BL49" s="80">
        <v>7026704</v>
      </c>
    </row>
    <row r="50" spans="1:64" ht="15" x14ac:dyDescent="0.25">
      <c r="A50" s="12" t="s">
        <v>44</v>
      </c>
      <c r="B50" s="12" t="s">
        <v>45</v>
      </c>
      <c r="C50" s="19"/>
      <c r="D50" s="19"/>
      <c r="E50" s="19"/>
      <c r="F50" s="9"/>
      <c r="G50" s="12" t="s">
        <v>44</v>
      </c>
      <c r="H50" s="12" t="s">
        <v>45</v>
      </c>
      <c r="I50" s="19"/>
      <c r="J50" s="19"/>
      <c r="K50" s="19"/>
      <c r="T50" s="329" t="s">
        <v>2445</v>
      </c>
      <c r="V50" s="327" t="s">
        <v>8</v>
      </c>
      <c r="W50" s="327" t="s">
        <v>3602</v>
      </c>
      <c r="X50" s="327">
        <f t="shared" si="8"/>
        <v>2289</v>
      </c>
      <c r="Y50" s="330">
        <f>X50/$AF$13</f>
        <v>7.6721970839617903E-2</v>
      </c>
      <c r="Z50" s="331">
        <f>Y50*$AE$13</f>
        <v>265814.31593765714</v>
      </c>
      <c r="AA50" s="84"/>
      <c r="AB50" s="84"/>
      <c r="AC50" s="327" t="s">
        <v>3304</v>
      </c>
      <c r="AD50" s="327" t="s">
        <v>3672</v>
      </c>
      <c r="AE50" s="327">
        <f t="shared" si="9"/>
        <v>1308446</v>
      </c>
      <c r="AF50" s="327">
        <f t="shared" si="10"/>
        <v>7314</v>
      </c>
      <c r="AH50" s="327" t="s">
        <v>3814</v>
      </c>
      <c r="AI50" s="81" t="s">
        <v>3671</v>
      </c>
      <c r="AJ50" s="81" t="s">
        <v>3670</v>
      </c>
      <c r="AK50" s="80">
        <v>10614</v>
      </c>
      <c r="AL50" s="80">
        <v>10538</v>
      </c>
      <c r="AM50" s="80">
        <v>10455</v>
      </c>
      <c r="AN50" s="80">
        <v>10310</v>
      </c>
      <c r="AO50" s="80">
        <v>9837</v>
      </c>
      <c r="AP50" s="80">
        <v>10086</v>
      </c>
      <c r="AQ50" s="80">
        <v>10433</v>
      </c>
      <c r="AR50" s="80">
        <v>10414</v>
      </c>
      <c r="AS50" s="80">
        <v>10917</v>
      </c>
      <c r="AT50" s="80">
        <v>10893</v>
      </c>
      <c r="AU50" s="80">
        <v>10869</v>
      </c>
      <c r="AV50" s="80">
        <v>11149</v>
      </c>
      <c r="AY50" s="81" t="s">
        <v>3669</v>
      </c>
      <c r="AZ50" s="81" t="s">
        <v>3668</v>
      </c>
      <c r="BA50" s="80">
        <v>3203964</v>
      </c>
      <c r="BB50" s="80">
        <v>3183657</v>
      </c>
      <c r="BC50" s="80">
        <v>3061444</v>
      </c>
      <c r="BD50" s="80">
        <v>2935659</v>
      </c>
      <c r="BE50" s="80">
        <v>2960317</v>
      </c>
      <c r="BF50" s="80">
        <v>3010900</v>
      </c>
      <c r="BG50" s="80">
        <v>2923816</v>
      </c>
      <c r="BH50" s="80">
        <v>3078720</v>
      </c>
      <c r="BI50" s="80">
        <v>3039985</v>
      </c>
      <c r="BJ50" s="80">
        <v>2946719</v>
      </c>
      <c r="BK50" s="80">
        <v>3088546</v>
      </c>
      <c r="BL50" s="80">
        <v>3296777</v>
      </c>
    </row>
    <row r="51" spans="1:64" ht="15" x14ac:dyDescent="0.25">
      <c r="A51" s="12" t="s">
        <v>52</v>
      </c>
      <c r="B51" s="12" t="s">
        <v>53</v>
      </c>
      <c r="C51" s="19"/>
      <c r="D51" s="19"/>
      <c r="E51" s="19"/>
      <c r="F51" s="9"/>
      <c r="G51" s="12" t="s">
        <v>52</v>
      </c>
      <c r="H51" s="12" t="s">
        <v>53</v>
      </c>
      <c r="I51" s="19"/>
      <c r="J51" s="19"/>
      <c r="K51" s="19"/>
      <c r="T51" s="329" t="s">
        <v>2439</v>
      </c>
      <c r="V51" s="327" t="s">
        <v>8</v>
      </c>
      <c r="W51" s="327" t="s">
        <v>3598</v>
      </c>
      <c r="X51" s="327">
        <f t="shared" si="8"/>
        <v>467</v>
      </c>
      <c r="Y51" s="330">
        <f t="shared" ref="Y51:Y61" si="11">X51/$AF$14</f>
        <v>1.0743041177823787E-2</v>
      </c>
      <c r="Z51" s="331">
        <f t="shared" ref="Z51:Z61" si="12">Y51*$AE$14</f>
        <v>60834.511847250978</v>
      </c>
      <c r="AA51" s="84"/>
      <c r="AB51" s="84"/>
      <c r="AC51" s="327" t="s">
        <v>3301</v>
      </c>
      <c r="AD51" s="327" t="s">
        <v>3667</v>
      </c>
      <c r="AE51" s="327">
        <f t="shared" si="9"/>
        <v>338517</v>
      </c>
      <c r="AF51" s="327">
        <f t="shared" si="10"/>
        <v>2360</v>
      </c>
      <c r="AH51" s="327" t="s">
        <v>3814</v>
      </c>
      <c r="AI51" s="81" t="s">
        <v>3666</v>
      </c>
      <c r="AJ51" s="81" t="s">
        <v>3665</v>
      </c>
      <c r="AK51" s="80">
        <v>588</v>
      </c>
      <c r="AL51" s="80">
        <v>710</v>
      </c>
      <c r="AM51" s="80">
        <v>759</v>
      </c>
      <c r="AN51" s="80">
        <v>1369</v>
      </c>
      <c r="AO51" s="80">
        <v>998</v>
      </c>
      <c r="AP51" s="80">
        <v>1077</v>
      </c>
      <c r="AQ51" s="80">
        <v>1097</v>
      </c>
      <c r="AR51" s="80">
        <v>1148</v>
      </c>
      <c r="AS51" s="80">
        <v>1184</v>
      </c>
      <c r="AT51" s="80">
        <v>1342</v>
      </c>
      <c r="AU51" s="80">
        <v>1591</v>
      </c>
      <c r="AV51" s="80">
        <v>1635</v>
      </c>
      <c r="AY51" s="81" t="s">
        <v>3664</v>
      </c>
      <c r="AZ51" s="81" t="s">
        <v>3663</v>
      </c>
      <c r="BA51" s="80">
        <v>3054594</v>
      </c>
      <c r="BB51" s="80">
        <v>3044419</v>
      </c>
      <c r="BC51" s="80">
        <v>2874686</v>
      </c>
      <c r="BD51" s="80">
        <v>2760205</v>
      </c>
      <c r="BE51" s="80">
        <v>2759220</v>
      </c>
      <c r="BF51" s="80">
        <v>2742648</v>
      </c>
      <c r="BG51" s="80">
        <v>2765881</v>
      </c>
      <c r="BH51" s="80">
        <v>2789874</v>
      </c>
      <c r="BI51" s="80">
        <v>2846101</v>
      </c>
      <c r="BJ51" s="80">
        <v>2728490</v>
      </c>
      <c r="BK51" s="80">
        <v>2882804</v>
      </c>
      <c r="BL51" s="80">
        <v>3031193</v>
      </c>
    </row>
    <row r="52" spans="1:64" ht="15" x14ac:dyDescent="0.25">
      <c r="A52" s="12" t="s">
        <v>74</v>
      </c>
      <c r="B52" s="12" t="s">
        <v>75</v>
      </c>
      <c r="C52" s="19"/>
      <c r="D52" s="8"/>
      <c r="E52" s="19"/>
      <c r="F52" s="9"/>
      <c r="G52" s="12" t="s">
        <v>74</v>
      </c>
      <c r="H52" s="12" t="s">
        <v>75</v>
      </c>
      <c r="I52" s="19"/>
      <c r="J52" s="18"/>
      <c r="K52" s="19"/>
      <c r="T52" s="329" t="s">
        <v>2437</v>
      </c>
      <c r="V52" s="327" t="s">
        <v>8</v>
      </c>
      <c r="W52" s="327" t="s">
        <v>3598</v>
      </c>
      <c r="X52" s="327">
        <f t="shared" si="8"/>
        <v>604</v>
      </c>
      <c r="Y52" s="330">
        <f t="shared" si="11"/>
        <v>1.3894639981596504E-2</v>
      </c>
      <c r="Z52" s="331">
        <f t="shared" si="12"/>
        <v>78681.038877386702</v>
      </c>
      <c r="AA52" s="84"/>
      <c r="AB52" s="84"/>
      <c r="AC52" s="327" t="s">
        <v>3298</v>
      </c>
      <c r="AD52" s="327" t="s">
        <v>3662</v>
      </c>
      <c r="AE52" s="327">
        <f t="shared" si="9"/>
        <v>760417</v>
      </c>
      <c r="AF52" s="327">
        <f t="shared" si="10"/>
        <v>4194</v>
      </c>
      <c r="AH52" s="327" t="s">
        <v>3814</v>
      </c>
      <c r="AI52" s="81" t="s">
        <v>3661</v>
      </c>
      <c r="AJ52" s="81" t="s">
        <v>3660</v>
      </c>
      <c r="AK52" s="80">
        <v>1770</v>
      </c>
      <c r="AL52" s="80">
        <v>1763</v>
      </c>
      <c r="AM52" s="80">
        <v>1631</v>
      </c>
      <c r="AN52" s="80">
        <v>1589</v>
      </c>
      <c r="AO52" s="80">
        <v>1622</v>
      </c>
      <c r="AP52" s="80">
        <v>1623</v>
      </c>
      <c r="AQ52" s="80">
        <v>1671</v>
      </c>
      <c r="AR52" s="80">
        <v>1795</v>
      </c>
      <c r="AS52" s="80">
        <v>1775</v>
      </c>
      <c r="AT52" s="80">
        <v>1990</v>
      </c>
      <c r="AU52" s="80">
        <v>2045</v>
      </c>
      <c r="AV52" s="80">
        <v>2039</v>
      </c>
      <c r="AY52" s="81" t="s">
        <v>3659</v>
      </c>
      <c r="AZ52" s="81" t="s">
        <v>3658</v>
      </c>
      <c r="BA52" s="80">
        <v>4436767</v>
      </c>
      <c r="BB52" s="80">
        <v>4381012</v>
      </c>
      <c r="BC52" s="80">
        <v>4244288</v>
      </c>
      <c r="BD52" s="80">
        <v>4176750</v>
      </c>
      <c r="BE52" s="80">
        <v>4310930</v>
      </c>
      <c r="BF52" s="80">
        <v>4407699</v>
      </c>
      <c r="BG52" s="80">
        <v>4657801</v>
      </c>
      <c r="BH52" s="80">
        <v>4726373</v>
      </c>
      <c r="BI52" s="80">
        <v>4854215</v>
      </c>
      <c r="BJ52" s="80">
        <v>4499788</v>
      </c>
      <c r="BK52" s="80">
        <v>5044902</v>
      </c>
      <c r="BL52" s="80">
        <v>5365066</v>
      </c>
    </row>
    <row r="53" spans="1:64" ht="15" x14ac:dyDescent="0.25">
      <c r="A53" s="9"/>
      <c r="B53" s="9"/>
      <c r="C53" s="9"/>
      <c r="D53" s="9"/>
      <c r="E53" s="9"/>
      <c r="F53" s="9"/>
      <c r="G53" s="9"/>
      <c r="H53" s="9"/>
      <c r="I53" s="9"/>
      <c r="J53" s="9"/>
      <c r="K53" s="9"/>
      <c r="T53" s="329" t="s">
        <v>2435</v>
      </c>
      <c r="V53" s="327" t="s">
        <v>8</v>
      </c>
      <c r="W53" s="327" t="s">
        <v>3598</v>
      </c>
      <c r="X53" s="327">
        <f t="shared" si="8"/>
        <v>1524</v>
      </c>
      <c r="Y53" s="330">
        <f t="shared" si="11"/>
        <v>3.5058661145617669E-2</v>
      </c>
      <c r="Z53" s="331">
        <f t="shared" si="12"/>
        <v>198526.3298826777</v>
      </c>
      <c r="AA53" s="84"/>
      <c r="AB53" s="84"/>
      <c r="AC53" s="328" t="s">
        <v>3531</v>
      </c>
      <c r="AD53" s="328" t="s">
        <v>3530</v>
      </c>
      <c r="AE53" s="328" t="str">
        <f t="shared" si="9"/>
        <v>:</v>
      </c>
      <c r="AF53" s="328"/>
      <c r="AH53" s="359" t="s">
        <v>3810</v>
      </c>
      <c r="AI53" s="81" t="s">
        <v>3657</v>
      </c>
      <c r="AJ53" s="81" t="s">
        <v>3656</v>
      </c>
      <c r="AK53" s="80">
        <v>2489</v>
      </c>
      <c r="AL53" s="80">
        <v>2497</v>
      </c>
      <c r="AM53" s="80">
        <v>2933</v>
      </c>
      <c r="AN53" s="80">
        <v>2925</v>
      </c>
      <c r="AO53" s="80">
        <v>2944</v>
      </c>
      <c r="AP53" s="80">
        <v>2866</v>
      </c>
      <c r="AQ53" s="80">
        <v>2930</v>
      </c>
      <c r="AR53" s="80">
        <v>3019</v>
      </c>
      <c r="AS53" s="80">
        <v>3099</v>
      </c>
      <c r="AT53" s="80">
        <v>3277</v>
      </c>
      <c r="AU53" s="80">
        <v>3507</v>
      </c>
      <c r="AV53" s="80">
        <v>3559</v>
      </c>
      <c r="AY53" s="81" t="s">
        <v>3655</v>
      </c>
      <c r="AZ53" s="81" t="s">
        <v>3654</v>
      </c>
      <c r="BA53" s="80">
        <v>3475953</v>
      </c>
      <c r="BB53" s="80">
        <v>3540777</v>
      </c>
      <c r="BC53" s="80">
        <v>3313526</v>
      </c>
      <c r="BD53" s="80">
        <v>3242855</v>
      </c>
      <c r="BE53" s="80">
        <v>3307695</v>
      </c>
      <c r="BF53" s="80">
        <v>3343031</v>
      </c>
      <c r="BG53" s="80">
        <v>3394758</v>
      </c>
      <c r="BH53" s="80">
        <v>3410087</v>
      </c>
      <c r="BI53" s="80">
        <v>3462047</v>
      </c>
      <c r="BJ53" s="80">
        <v>3318363</v>
      </c>
      <c r="BK53" s="80">
        <v>3465680</v>
      </c>
      <c r="BL53" s="80">
        <v>3664735</v>
      </c>
    </row>
    <row r="54" spans="1:64" ht="15" x14ac:dyDescent="0.25">
      <c r="A54" s="9"/>
      <c r="B54" s="9"/>
      <c r="C54" s="9"/>
      <c r="D54" s="9"/>
      <c r="E54" s="9"/>
      <c r="F54" s="9"/>
      <c r="G54" s="9"/>
      <c r="H54" s="9"/>
      <c r="I54" s="9"/>
      <c r="J54" s="9"/>
      <c r="K54" s="9"/>
      <c r="T54" s="329" t="s">
        <v>2431</v>
      </c>
      <c r="V54" s="327" t="s">
        <v>8</v>
      </c>
      <c r="W54" s="327" t="s">
        <v>3598</v>
      </c>
      <c r="X54" s="327">
        <f t="shared" si="8"/>
        <v>1284</v>
      </c>
      <c r="Y54" s="330">
        <f t="shared" si="11"/>
        <v>2.9537612146307797E-2</v>
      </c>
      <c r="Z54" s="331">
        <f t="shared" si="12"/>
        <v>167262.34092477569</v>
      </c>
      <c r="AA54" s="84"/>
      <c r="AB54" s="84"/>
      <c r="AC54" s="328" t="s">
        <v>3527</v>
      </c>
      <c r="AD54" s="328" t="s">
        <v>3526</v>
      </c>
      <c r="AE54" s="328" t="str">
        <f t="shared" si="9"/>
        <v>:</v>
      </c>
      <c r="AF54" s="328"/>
      <c r="AH54" s="359" t="s">
        <v>3810</v>
      </c>
      <c r="AI54" s="81" t="s">
        <v>3653</v>
      </c>
      <c r="AJ54" s="81" t="s">
        <v>3652</v>
      </c>
      <c r="AK54" s="80">
        <v>827</v>
      </c>
      <c r="AL54" s="80">
        <v>900</v>
      </c>
      <c r="AM54" s="80">
        <v>1008</v>
      </c>
      <c r="AN54" s="80">
        <v>1026</v>
      </c>
      <c r="AO54" s="80">
        <v>1060</v>
      </c>
      <c r="AP54" s="80">
        <v>1152</v>
      </c>
      <c r="AQ54" s="80">
        <v>1229</v>
      </c>
      <c r="AR54" s="80">
        <v>1405</v>
      </c>
      <c r="AS54" s="80">
        <v>1487</v>
      </c>
      <c r="AT54" s="80">
        <v>1576</v>
      </c>
      <c r="AU54" s="80">
        <v>1622</v>
      </c>
      <c r="AV54" s="80">
        <v>1575</v>
      </c>
      <c r="AY54" s="81" t="s">
        <v>3651</v>
      </c>
      <c r="AZ54" s="81" t="s">
        <v>3650</v>
      </c>
      <c r="BA54" s="80">
        <v>7215622</v>
      </c>
      <c r="BB54" s="80">
        <v>7261270</v>
      </c>
      <c r="BC54" s="80">
        <v>7042531</v>
      </c>
      <c r="BD54" s="80">
        <v>6831277</v>
      </c>
      <c r="BE54" s="80">
        <v>6798034</v>
      </c>
      <c r="BF54" s="80">
        <v>6993381</v>
      </c>
      <c r="BG54" s="80">
        <v>7055117</v>
      </c>
      <c r="BH54" s="80">
        <v>7167473</v>
      </c>
      <c r="BI54" s="80">
        <v>7306209</v>
      </c>
      <c r="BJ54" s="80">
        <v>7244769</v>
      </c>
      <c r="BK54" s="80">
        <v>7484806</v>
      </c>
      <c r="BL54" s="80">
        <v>7898493</v>
      </c>
    </row>
    <row r="55" spans="1:64" ht="15" x14ac:dyDescent="0.25">
      <c r="A55" s="21" t="s">
        <v>88</v>
      </c>
      <c r="B55" s="9"/>
      <c r="C55" s="9"/>
      <c r="D55" s="9"/>
      <c r="E55" s="9"/>
      <c r="F55" s="9"/>
      <c r="G55" s="9"/>
      <c r="H55" s="9"/>
      <c r="I55" s="9"/>
      <c r="J55" s="9"/>
      <c r="K55" s="9"/>
      <c r="T55" s="329" t="s">
        <v>2429</v>
      </c>
      <c r="V55" s="327" t="s">
        <v>8</v>
      </c>
      <c r="W55" s="327" t="s">
        <v>3598</v>
      </c>
      <c r="X55" s="327">
        <f t="shared" si="8"/>
        <v>2960</v>
      </c>
      <c r="Y55" s="330">
        <f t="shared" si="11"/>
        <v>6.8092937658155051E-2</v>
      </c>
      <c r="Z55" s="331">
        <f t="shared" si="12"/>
        <v>385589.19714745804</v>
      </c>
      <c r="AA55" s="84"/>
      <c r="AB55" s="84"/>
      <c r="AC55" s="328" t="s">
        <v>3288</v>
      </c>
      <c r="AD55" s="328" t="s">
        <v>3287</v>
      </c>
      <c r="AE55" s="328">
        <f t="shared" si="9"/>
        <v>9468836</v>
      </c>
      <c r="AF55" s="328"/>
      <c r="AH55" s="359" t="s">
        <v>3810</v>
      </c>
      <c r="AI55" s="81" t="s">
        <v>3649</v>
      </c>
      <c r="AJ55" s="81" t="s">
        <v>3648</v>
      </c>
      <c r="AK55" s="80">
        <v>1003</v>
      </c>
      <c r="AL55" s="80">
        <v>1157</v>
      </c>
      <c r="AM55" s="80">
        <v>1150</v>
      </c>
      <c r="AN55" s="80">
        <v>1117</v>
      </c>
      <c r="AO55" s="80">
        <v>1220</v>
      </c>
      <c r="AP55" s="80">
        <v>1346</v>
      </c>
      <c r="AQ55" s="80">
        <v>1654</v>
      </c>
      <c r="AR55" s="80">
        <v>1810</v>
      </c>
      <c r="AS55" s="80">
        <v>1981</v>
      </c>
      <c r="AT55" s="80">
        <v>2069</v>
      </c>
      <c r="AU55" s="80">
        <v>2117</v>
      </c>
      <c r="AV55" s="80">
        <v>2020</v>
      </c>
      <c r="AY55" s="81" t="s">
        <v>3647</v>
      </c>
      <c r="AZ55" s="81" t="s">
        <v>2638</v>
      </c>
      <c r="BA55" s="80">
        <v>10757087</v>
      </c>
      <c r="BB55" s="80">
        <v>10583917</v>
      </c>
      <c r="BC55" s="80">
        <v>10170268</v>
      </c>
      <c r="BD55" s="80">
        <v>10037584</v>
      </c>
      <c r="BE55" s="80">
        <v>11504382</v>
      </c>
      <c r="BF55" s="80">
        <v>12534278</v>
      </c>
      <c r="BG55" s="80">
        <v>13559853</v>
      </c>
      <c r="BH55" s="80">
        <v>14591874</v>
      </c>
      <c r="BI55" s="80">
        <v>14569911</v>
      </c>
      <c r="BJ55" s="80">
        <v>15559079</v>
      </c>
      <c r="BK55" s="80">
        <v>17256295</v>
      </c>
      <c r="BL55" s="80">
        <v>18802839</v>
      </c>
    </row>
    <row r="56" spans="1:64" ht="15" x14ac:dyDescent="0.25">
      <c r="A56" s="12" t="s">
        <v>32</v>
      </c>
      <c r="B56" s="12" t="s">
        <v>33</v>
      </c>
      <c r="C56" s="8"/>
      <c r="D56" s="20"/>
      <c r="E56" s="20"/>
      <c r="F56" s="9"/>
      <c r="G56" s="12" t="s">
        <v>32</v>
      </c>
      <c r="H56" s="12" t="s">
        <v>33</v>
      </c>
      <c r="I56" s="18"/>
      <c r="J56" s="18"/>
      <c r="K56" s="18"/>
      <c r="T56" s="329" t="s">
        <v>2427</v>
      </c>
      <c r="V56" s="327" t="s">
        <v>8</v>
      </c>
      <c r="W56" s="327" t="s">
        <v>3598</v>
      </c>
      <c r="X56" s="327">
        <f t="shared" si="8"/>
        <v>10161</v>
      </c>
      <c r="Y56" s="330">
        <f t="shared" si="11"/>
        <v>0.23374741200828159</v>
      </c>
      <c r="Z56" s="331">
        <f t="shared" si="12"/>
        <v>1323639.1325051761</v>
      </c>
      <c r="AA56" s="84"/>
      <c r="AB56" s="84"/>
      <c r="AC56" s="328" t="s">
        <v>3646</v>
      </c>
      <c r="AD56" s="328" t="s">
        <v>1444</v>
      </c>
      <c r="AE56" s="328" t="e">
        <f t="shared" si="9"/>
        <v>#N/A</v>
      </c>
      <c r="AF56" s="328"/>
      <c r="AH56" s="327" t="s">
        <v>3806</v>
      </c>
      <c r="AI56" s="81" t="s">
        <v>3645</v>
      </c>
      <c r="AJ56" s="81" t="s">
        <v>3644</v>
      </c>
      <c r="AK56" s="80">
        <v>381</v>
      </c>
      <c r="AL56" s="80">
        <v>360</v>
      </c>
      <c r="AM56" s="80">
        <v>372</v>
      </c>
      <c r="AN56" s="80">
        <v>348</v>
      </c>
      <c r="AO56" s="80">
        <v>443</v>
      </c>
      <c r="AP56" s="80">
        <v>415</v>
      </c>
      <c r="AQ56" s="80">
        <v>457</v>
      </c>
      <c r="AR56" s="80">
        <v>547</v>
      </c>
      <c r="AS56" s="80">
        <v>569</v>
      </c>
      <c r="AT56" s="80">
        <v>587</v>
      </c>
      <c r="AU56" s="80">
        <v>643</v>
      </c>
      <c r="AV56" s="80">
        <v>651</v>
      </c>
      <c r="AY56" s="81" t="s">
        <v>3643</v>
      </c>
      <c r="AZ56" s="81" t="s">
        <v>3642</v>
      </c>
      <c r="BA56" s="80">
        <v>4864652</v>
      </c>
      <c r="BB56" s="80">
        <v>5199208</v>
      </c>
      <c r="BC56" s="80">
        <v>4753349</v>
      </c>
      <c r="BD56" s="80">
        <v>4694496</v>
      </c>
      <c r="BE56" s="80">
        <v>4775932</v>
      </c>
      <c r="BF56" s="80">
        <v>4890434</v>
      </c>
      <c r="BG56" s="80">
        <v>5013941</v>
      </c>
      <c r="BH56" s="80">
        <v>5195099</v>
      </c>
      <c r="BI56" s="80">
        <v>5294367</v>
      </c>
      <c r="BJ56" s="80">
        <v>5224223</v>
      </c>
      <c r="BK56" s="80">
        <v>5483569</v>
      </c>
      <c r="BL56" s="80">
        <v>5663883</v>
      </c>
    </row>
    <row r="57" spans="1:64" ht="15" x14ac:dyDescent="0.25">
      <c r="A57" s="12" t="s">
        <v>72</v>
      </c>
      <c r="B57" s="12" t="s">
        <v>73</v>
      </c>
      <c r="C57" s="19"/>
      <c r="D57" s="19"/>
      <c r="E57" s="19"/>
      <c r="F57" s="9"/>
      <c r="G57" s="12" t="s">
        <v>72</v>
      </c>
      <c r="H57" s="12" t="s">
        <v>73</v>
      </c>
      <c r="I57" s="19"/>
      <c r="J57" s="19"/>
      <c r="K57" s="18"/>
      <c r="T57" s="329" t="s">
        <v>2421</v>
      </c>
      <c r="V57" s="327" t="s">
        <v>8</v>
      </c>
      <c r="W57" s="327" t="s">
        <v>3598</v>
      </c>
      <c r="X57" s="327">
        <f t="shared" si="8"/>
        <v>3383</v>
      </c>
      <c r="Y57" s="330">
        <f t="shared" si="11"/>
        <v>7.7823786519438692E-2</v>
      </c>
      <c r="Z57" s="331">
        <f t="shared" si="12"/>
        <v>440691.9776857603</v>
      </c>
      <c r="AA57" s="84"/>
      <c r="AB57" s="84"/>
      <c r="AC57" s="328" t="s">
        <v>3641</v>
      </c>
      <c r="AD57" s="328" t="s">
        <v>1444</v>
      </c>
      <c r="AE57" s="328" t="e">
        <f t="shared" si="9"/>
        <v>#N/A</v>
      </c>
      <c r="AF57" s="328"/>
      <c r="AH57" s="327" t="s">
        <v>3806</v>
      </c>
      <c r="AI57" s="81" t="s">
        <v>3640</v>
      </c>
      <c r="AJ57" s="81" t="s">
        <v>3639</v>
      </c>
      <c r="AK57" s="80">
        <v>156</v>
      </c>
      <c r="AL57" s="80">
        <v>142</v>
      </c>
      <c r="AM57" s="80">
        <v>142</v>
      </c>
      <c r="AN57" s="80">
        <v>142</v>
      </c>
      <c r="AO57" s="80">
        <v>150</v>
      </c>
      <c r="AP57" s="80">
        <v>137</v>
      </c>
      <c r="AQ57" s="80">
        <v>157</v>
      </c>
      <c r="AR57" s="80">
        <v>186</v>
      </c>
      <c r="AS57" s="80">
        <v>208</v>
      </c>
      <c r="AT57" s="80">
        <v>198</v>
      </c>
      <c r="AU57" s="80">
        <v>242</v>
      </c>
      <c r="AV57" s="80">
        <v>242</v>
      </c>
      <c r="AY57" s="81" t="s">
        <v>3638</v>
      </c>
      <c r="AZ57" s="81" t="s">
        <v>3637</v>
      </c>
      <c r="BA57" s="80">
        <v>1248708</v>
      </c>
      <c r="BB57" s="80">
        <v>1215522</v>
      </c>
      <c r="BC57" s="80">
        <v>1173242</v>
      </c>
      <c r="BD57" s="80">
        <v>1208365</v>
      </c>
      <c r="BE57" s="80">
        <v>1344371</v>
      </c>
      <c r="BF57" s="80">
        <v>1268815</v>
      </c>
      <c r="BG57" s="80">
        <v>1363139</v>
      </c>
      <c r="BH57" s="80">
        <v>1415364</v>
      </c>
      <c r="BI57" s="80">
        <v>1499702</v>
      </c>
      <c r="BJ57" s="80">
        <v>1480425</v>
      </c>
      <c r="BK57" s="80">
        <v>1646747</v>
      </c>
      <c r="BL57" s="80">
        <v>1759530</v>
      </c>
    </row>
    <row r="58" spans="1:64" ht="15" x14ac:dyDescent="0.25">
      <c r="T58" s="329" t="s">
        <v>2417</v>
      </c>
      <c r="V58" s="327" t="s">
        <v>8</v>
      </c>
      <c r="W58" s="327" t="s">
        <v>3598</v>
      </c>
      <c r="X58" s="327">
        <f t="shared" si="8"/>
        <v>3147</v>
      </c>
      <c r="Y58" s="330">
        <f t="shared" si="11"/>
        <v>7.2394755003450662E-2</v>
      </c>
      <c r="Z58" s="331">
        <f t="shared" si="12"/>
        <v>409949.05521049001</v>
      </c>
      <c r="AA58" s="84"/>
      <c r="AB58" s="84"/>
      <c r="AC58" s="328" t="s">
        <v>3636</v>
      </c>
      <c r="AD58" s="328" t="s">
        <v>1444</v>
      </c>
      <c r="AE58" s="328" t="e">
        <f t="shared" si="9"/>
        <v>#N/A</v>
      </c>
      <c r="AF58" s="328"/>
      <c r="AH58" s="327" t="s">
        <v>3806</v>
      </c>
      <c r="AI58" s="81" t="s">
        <v>3635</v>
      </c>
      <c r="AJ58" s="81" t="s">
        <v>3634</v>
      </c>
      <c r="AK58" s="80">
        <v>212</v>
      </c>
      <c r="AL58" s="80">
        <v>233</v>
      </c>
      <c r="AM58" s="80">
        <v>231</v>
      </c>
      <c r="AN58" s="80">
        <v>217</v>
      </c>
      <c r="AO58" s="80">
        <v>309</v>
      </c>
      <c r="AP58" s="80">
        <v>308</v>
      </c>
      <c r="AQ58" s="80">
        <v>347</v>
      </c>
      <c r="AR58" s="80">
        <v>307</v>
      </c>
      <c r="AS58" s="80">
        <v>395</v>
      </c>
      <c r="AT58" s="80">
        <v>496</v>
      </c>
      <c r="AU58" s="80">
        <v>586</v>
      </c>
      <c r="AV58" s="80">
        <v>560</v>
      </c>
      <c r="AY58" s="81" t="s">
        <v>3633</v>
      </c>
      <c r="AZ58" s="81" t="s">
        <v>2586</v>
      </c>
      <c r="BA58" s="80">
        <v>4628162</v>
      </c>
      <c r="BB58" s="80">
        <v>4504652</v>
      </c>
      <c r="BC58" s="80">
        <v>4819412</v>
      </c>
      <c r="BD58" s="80">
        <v>5123427</v>
      </c>
      <c r="BE58" s="80">
        <v>5591861</v>
      </c>
      <c r="BF58" s="80">
        <v>6009168</v>
      </c>
      <c r="BG58" s="80">
        <v>6705140</v>
      </c>
      <c r="BH58" s="80">
        <v>6934878</v>
      </c>
      <c r="BI58" s="80">
        <v>7150915</v>
      </c>
      <c r="BJ58" s="80">
        <v>7836989</v>
      </c>
      <c r="BK58" s="80">
        <v>8598924</v>
      </c>
      <c r="BL58" s="80">
        <v>9185288</v>
      </c>
    </row>
    <row r="59" spans="1:64" ht="15" x14ac:dyDescent="0.25">
      <c r="T59" s="329" t="s">
        <v>2415</v>
      </c>
      <c r="V59" s="327" t="s">
        <v>8</v>
      </c>
      <c r="W59" s="327" t="s">
        <v>3598</v>
      </c>
      <c r="X59" s="327">
        <f t="shared" si="8"/>
        <v>1120</v>
      </c>
      <c r="Y59" s="330">
        <f t="shared" si="11"/>
        <v>2.5764895330112721E-2</v>
      </c>
      <c r="Z59" s="331">
        <f t="shared" si="12"/>
        <v>145898.615136876</v>
      </c>
      <c r="AA59" s="84"/>
      <c r="AB59" s="84"/>
      <c r="AC59" s="328" t="s">
        <v>3632</v>
      </c>
      <c r="AD59" s="328" t="s">
        <v>1444</v>
      </c>
      <c r="AE59" s="328" t="e">
        <f t="shared" si="9"/>
        <v>#N/A</v>
      </c>
      <c r="AF59" s="328"/>
      <c r="AH59" s="327" t="s">
        <v>3806</v>
      </c>
      <c r="AI59" s="81" t="s">
        <v>3631</v>
      </c>
      <c r="AJ59" s="81" t="s">
        <v>3630</v>
      </c>
      <c r="AK59" s="80">
        <v>3873</v>
      </c>
      <c r="AL59" s="80">
        <v>3939</v>
      </c>
      <c r="AM59" s="80">
        <v>4038</v>
      </c>
      <c r="AN59" s="80">
        <v>3998</v>
      </c>
      <c r="AO59" s="80">
        <v>4012</v>
      </c>
      <c r="AP59" s="80">
        <v>4006</v>
      </c>
      <c r="AQ59" s="80">
        <v>4459</v>
      </c>
      <c r="AR59" s="80">
        <v>4621</v>
      </c>
      <c r="AS59" s="80">
        <v>4925</v>
      </c>
      <c r="AT59" s="80">
        <v>4910</v>
      </c>
      <c r="AU59" s="80">
        <v>4938</v>
      </c>
      <c r="AV59" s="80">
        <v>5006</v>
      </c>
      <c r="AY59" s="81" t="s">
        <v>3629</v>
      </c>
      <c r="AZ59" s="81" t="s">
        <v>3628</v>
      </c>
      <c r="BA59" s="80">
        <v>11458037</v>
      </c>
      <c r="BB59" s="80">
        <v>11514775</v>
      </c>
      <c r="BC59" s="80">
        <v>10790017</v>
      </c>
      <c r="BD59" s="80">
        <v>10569189</v>
      </c>
      <c r="BE59" s="80">
        <v>10997736</v>
      </c>
      <c r="BF59" s="80">
        <v>11159757</v>
      </c>
      <c r="BG59" s="80">
        <v>11939112</v>
      </c>
      <c r="BH59" s="80">
        <v>12202609</v>
      </c>
      <c r="BI59" s="80">
        <v>12348273</v>
      </c>
      <c r="BJ59" s="80">
        <v>11952734</v>
      </c>
      <c r="BK59" s="80">
        <v>13127190</v>
      </c>
      <c r="BL59" s="80">
        <v>13577994</v>
      </c>
    </row>
    <row r="60" spans="1:64" ht="15" x14ac:dyDescent="0.25">
      <c r="T60" s="329" t="s">
        <v>2409</v>
      </c>
      <c r="V60" s="327" t="s">
        <v>8</v>
      </c>
      <c r="W60" s="327" t="s">
        <v>3598</v>
      </c>
      <c r="X60" s="327">
        <f t="shared" si="8"/>
        <v>1055</v>
      </c>
      <c r="Y60" s="330">
        <f t="shared" si="11"/>
        <v>2.4269611226132966E-2</v>
      </c>
      <c r="Z60" s="331">
        <f t="shared" si="12"/>
        <v>137431.28479411089</v>
      </c>
      <c r="AA60" s="84"/>
      <c r="AB60" s="84"/>
      <c r="AC60" s="328" t="s">
        <v>3627</v>
      </c>
      <c r="AD60" s="328" t="s">
        <v>1444</v>
      </c>
      <c r="AE60" s="328" t="e">
        <f t="shared" si="9"/>
        <v>#N/A</v>
      </c>
      <c r="AF60" s="328"/>
      <c r="AH60" s="327" t="s">
        <v>3806</v>
      </c>
      <c r="AI60" s="81" t="s">
        <v>3626</v>
      </c>
      <c r="AJ60" s="81" t="s">
        <v>3625</v>
      </c>
      <c r="AK60" s="80">
        <v>479</v>
      </c>
      <c r="AL60" s="80">
        <v>532</v>
      </c>
      <c r="AM60" s="80">
        <v>532</v>
      </c>
      <c r="AN60" s="80">
        <v>519</v>
      </c>
      <c r="AO60" s="80">
        <v>550</v>
      </c>
      <c r="AP60" s="80">
        <v>531</v>
      </c>
      <c r="AQ60" s="80">
        <v>587</v>
      </c>
      <c r="AR60" s="80">
        <v>713</v>
      </c>
      <c r="AS60" s="80">
        <v>645</v>
      </c>
      <c r="AT60" s="80">
        <v>740</v>
      </c>
      <c r="AU60" s="80">
        <v>794</v>
      </c>
      <c r="AV60" s="80">
        <v>769</v>
      </c>
      <c r="AY60" s="81" t="s">
        <v>3624</v>
      </c>
      <c r="AZ60" s="81" t="s">
        <v>3623</v>
      </c>
      <c r="BA60" s="80">
        <v>1192690</v>
      </c>
      <c r="BB60" s="80">
        <v>1162282</v>
      </c>
      <c r="BC60" s="80">
        <v>1101755</v>
      </c>
      <c r="BD60" s="80">
        <v>1067834</v>
      </c>
      <c r="BE60" s="80">
        <v>1102168</v>
      </c>
      <c r="BF60" s="80">
        <v>1149919</v>
      </c>
      <c r="BG60" s="80">
        <v>1148039</v>
      </c>
      <c r="BH60" s="80">
        <v>1198270</v>
      </c>
      <c r="BI60" s="80">
        <v>1237190</v>
      </c>
      <c r="BJ60" s="80">
        <v>1212763</v>
      </c>
      <c r="BK60" s="80">
        <v>1230762</v>
      </c>
      <c r="BL60" s="80">
        <v>1308569</v>
      </c>
    </row>
    <row r="61" spans="1:64" ht="15" x14ac:dyDescent="0.25">
      <c r="T61" s="329" t="s">
        <v>2407</v>
      </c>
      <c r="V61" s="327" t="s">
        <v>8</v>
      </c>
      <c r="W61" s="327" t="s">
        <v>3598</v>
      </c>
      <c r="X61" s="327">
        <f t="shared" si="8"/>
        <v>4052</v>
      </c>
      <c r="Y61" s="330">
        <f t="shared" si="11"/>
        <v>9.3213710605014946E-2</v>
      </c>
      <c r="Z61" s="331">
        <f t="shared" si="12"/>
        <v>527840.34690591204</v>
      </c>
      <c r="AA61" s="84"/>
      <c r="AB61" s="84"/>
      <c r="AC61" s="328" t="s">
        <v>3622</v>
      </c>
      <c r="AD61" s="328" t="s">
        <v>1444</v>
      </c>
      <c r="AE61" s="328" t="e">
        <f t="shared" si="9"/>
        <v>#N/A</v>
      </c>
      <c r="AF61" s="328"/>
      <c r="AH61" s="327" t="s">
        <v>3806</v>
      </c>
      <c r="AI61" s="81" t="s">
        <v>3621</v>
      </c>
      <c r="AJ61" s="81" t="s">
        <v>3620</v>
      </c>
      <c r="AK61" s="80">
        <v>706</v>
      </c>
      <c r="AL61" s="80">
        <v>706</v>
      </c>
      <c r="AM61" s="80">
        <v>741</v>
      </c>
      <c r="AN61" s="80">
        <v>675</v>
      </c>
      <c r="AO61" s="80">
        <v>675</v>
      </c>
      <c r="AP61" s="80">
        <v>675</v>
      </c>
      <c r="AQ61" s="80">
        <v>678</v>
      </c>
      <c r="AR61" s="80">
        <v>763</v>
      </c>
      <c r="AS61" s="80">
        <v>865</v>
      </c>
      <c r="AT61" s="80">
        <v>1057</v>
      </c>
      <c r="AU61" s="80">
        <v>1067</v>
      </c>
      <c r="AV61" s="80">
        <v>1051</v>
      </c>
      <c r="AY61" s="81" t="s">
        <v>3619</v>
      </c>
      <c r="AZ61" s="81" t="s">
        <v>3618</v>
      </c>
      <c r="BA61" s="80">
        <v>3711837</v>
      </c>
      <c r="BB61" s="80">
        <v>3590068</v>
      </c>
      <c r="BC61" s="80">
        <v>3634468</v>
      </c>
      <c r="BD61" s="80">
        <v>3506893</v>
      </c>
      <c r="BE61" s="80">
        <v>3423142</v>
      </c>
      <c r="BF61" s="80">
        <v>3532933</v>
      </c>
      <c r="BG61" s="80">
        <v>3612110</v>
      </c>
      <c r="BH61" s="80">
        <v>3709843</v>
      </c>
      <c r="BI61" s="80">
        <v>3653842</v>
      </c>
      <c r="BJ61" s="80">
        <v>3713397</v>
      </c>
      <c r="BK61" s="80">
        <v>3736606</v>
      </c>
      <c r="BL61" s="80">
        <v>3956012</v>
      </c>
    </row>
    <row r="62" spans="1:64" ht="15" x14ac:dyDescent="0.25">
      <c r="T62" s="329" t="s">
        <v>2161</v>
      </c>
      <c r="V62" s="327" t="s">
        <v>8</v>
      </c>
      <c r="W62" s="327" t="s">
        <v>3543</v>
      </c>
      <c r="X62" s="327">
        <f t="shared" si="8"/>
        <v>897</v>
      </c>
      <c r="Y62" s="330">
        <f t="shared" ref="Y62:Y74" si="13">X62/$AF$15</f>
        <v>1.5597016222983429E-2</v>
      </c>
      <c r="Z62" s="331">
        <f t="shared" ref="Z62:Z74" si="14">Y62*$AE$15</f>
        <v>120999.54626071533</v>
      </c>
      <c r="AA62" s="84"/>
      <c r="AB62" s="84"/>
      <c r="AC62" s="328" t="s">
        <v>3241</v>
      </c>
      <c r="AD62" s="328" t="s">
        <v>3240</v>
      </c>
      <c r="AE62" s="328">
        <f t="shared" si="9"/>
        <v>4947108</v>
      </c>
      <c r="AF62" s="328"/>
      <c r="AH62" s="359" t="s">
        <v>3802</v>
      </c>
      <c r="AI62" s="81" t="s">
        <v>3617</v>
      </c>
      <c r="AJ62" s="81" t="s">
        <v>3616</v>
      </c>
      <c r="AK62" s="80">
        <v>6443</v>
      </c>
      <c r="AL62" s="80">
        <v>6522</v>
      </c>
      <c r="AM62" s="80">
        <v>6567</v>
      </c>
      <c r="AN62" s="80">
        <v>6570</v>
      </c>
      <c r="AO62" s="80">
        <v>7767</v>
      </c>
      <c r="AP62" s="80">
        <v>6599</v>
      </c>
      <c r="AQ62" s="80">
        <v>7070</v>
      </c>
      <c r="AR62" s="80">
        <v>7139</v>
      </c>
      <c r="AS62" s="80">
        <v>7168</v>
      </c>
      <c r="AT62" s="80">
        <v>7273</v>
      </c>
      <c r="AU62" s="80">
        <v>7015</v>
      </c>
      <c r="AV62" s="80">
        <v>7340</v>
      </c>
      <c r="AY62" s="81" t="s">
        <v>3615</v>
      </c>
      <c r="AZ62" s="81" t="s">
        <v>3614</v>
      </c>
      <c r="BA62" s="80">
        <v>8785246</v>
      </c>
      <c r="BB62" s="80">
        <v>9419460</v>
      </c>
      <c r="BC62" s="80">
        <v>9718501</v>
      </c>
      <c r="BD62" s="80">
        <v>10505405</v>
      </c>
      <c r="BE62" s="80">
        <v>10140161</v>
      </c>
      <c r="BF62" s="80">
        <v>10330332</v>
      </c>
      <c r="BG62" s="80">
        <v>10731691</v>
      </c>
      <c r="BH62" s="80">
        <v>11511969</v>
      </c>
      <c r="BI62" s="80">
        <v>11988108</v>
      </c>
      <c r="BJ62" s="80">
        <v>12409178</v>
      </c>
      <c r="BK62" s="80">
        <v>12133601</v>
      </c>
      <c r="BL62" s="80">
        <v>12403641</v>
      </c>
    </row>
    <row r="63" spans="1:64" ht="15" x14ac:dyDescent="0.25">
      <c r="T63" s="329" t="s">
        <v>2159</v>
      </c>
      <c r="V63" s="327" t="s">
        <v>8</v>
      </c>
      <c r="W63" s="327" t="s">
        <v>3543</v>
      </c>
      <c r="X63" s="327">
        <f t="shared" si="8"/>
        <v>2987</v>
      </c>
      <c r="Y63" s="330">
        <f t="shared" si="13"/>
        <v>5.1937890142755301E-2</v>
      </c>
      <c r="Z63" s="331">
        <f t="shared" si="14"/>
        <v>402927.14011232636</v>
      </c>
      <c r="AA63" s="84"/>
      <c r="AB63" s="84"/>
      <c r="AC63" s="328" t="s">
        <v>3236</v>
      </c>
      <c r="AD63" s="328" t="s">
        <v>3235</v>
      </c>
      <c r="AE63" s="328">
        <f t="shared" si="9"/>
        <v>383157</v>
      </c>
      <c r="AF63" s="328"/>
      <c r="AH63" s="359" t="s">
        <v>3802</v>
      </c>
      <c r="AI63" s="81" t="s">
        <v>3613</v>
      </c>
      <c r="AJ63" s="81" t="s">
        <v>3612</v>
      </c>
      <c r="AK63" s="80">
        <v>1764</v>
      </c>
      <c r="AL63" s="80">
        <v>1780</v>
      </c>
      <c r="AM63" s="80">
        <v>2154</v>
      </c>
      <c r="AN63" s="80">
        <v>2113</v>
      </c>
      <c r="AO63" s="80">
        <v>2228</v>
      </c>
      <c r="AP63" s="80">
        <v>2154</v>
      </c>
      <c r="AQ63" s="80">
        <v>2182</v>
      </c>
      <c r="AR63" s="80">
        <v>2102</v>
      </c>
      <c r="AS63" s="80">
        <v>2300</v>
      </c>
      <c r="AT63" s="80">
        <v>2353</v>
      </c>
      <c r="AU63" s="80">
        <v>2608</v>
      </c>
      <c r="AV63" s="80">
        <v>2612</v>
      </c>
      <c r="AY63" s="81" t="s">
        <v>3611</v>
      </c>
      <c r="AZ63" s="81" t="s">
        <v>3610</v>
      </c>
      <c r="BA63" s="80">
        <v>3833974</v>
      </c>
      <c r="BB63" s="80">
        <v>3620002</v>
      </c>
      <c r="BC63" s="80">
        <v>3587323</v>
      </c>
      <c r="BD63" s="80">
        <v>3652299</v>
      </c>
      <c r="BE63" s="80">
        <v>3478398</v>
      </c>
      <c r="BF63" s="80">
        <v>3450147</v>
      </c>
      <c r="BG63" s="80">
        <v>3565313</v>
      </c>
      <c r="BH63" s="80">
        <v>3615316</v>
      </c>
      <c r="BI63" s="80">
        <v>3614943</v>
      </c>
      <c r="BJ63" s="80">
        <v>3672449</v>
      </c>
      <c r="BK63" s="80">
        <v>3776706</v>
      </c>
      <c r="BL63" s="80">
        <v>3935530</v>
      </c>
    </row>
    <row r="64" spans="1:64" ht="15" x14ac:dyDescent="0.25">
      <c r="T64" s="329" t="s">
        <v>2157</v>
      </c>
      <c r="V64" s="327" t="s">
        <v>8</v>
      </c>
      <c r="W64" s="327" t="s">
        <v>3543</v>
      </c>
      <c r="X64" s="327">
        <f t="shared" si="8"/>
        <v>5463</v>
      </c>
      <c r="Y64" s="330">
        <f t="shared" si="13"/>
        <v>9.4990523552016135E-2</v>
      </c>
      <c r="Z64" s="331">
        <f t="shared" si="14"/>
        <v>736923.65799586161</v>
      </c>
      <c r="AA64" s="84"/>
      <c r="AB64" s="84"/>
      <c r="AC64" s="328" t="s">
        <v>3231</v>
      </c>
      <c r="AD64" s="328" t="s">
        <v>3230</v>
      </c>
      <c r="AE64" s="328">
        <f t="shared" si="9"/>
        <v>13683540</v>
      </c>
      <c r="AF64" s="328"/>
      <c r="AH64" s="327" t="s">
        <v>3798</v>
      </c>
      <c r="AI64" s="81" t="s">
        <v>3609</v>
      </c>
      <c r="AJ64" s="81" t="s">
        <v>3608</v>
      </c>
      <c r="AK64" s="80">
        <v>14954</v>
      </c>
      <c r="AL64" s="80">
        <v>14681</v>
      </c>
      <c r="AM64" s="80">
        <v>14970</v>
      </c>
      <c r="AN64" s="80">
        <v>14602</v>
      </c>
      <c r="AO64" s="80">
        <v>13664</v>
      </c>
      <c r="AP64" s="80">
        <v>13508</v>
      </c>
      <c r="AQ64" s="80">
        <v>13580</v>
      </c>
      <c r="AR64" s="80">
        <v>13946</v>
      </c>
      <c r="AS64" s="80">
        <v>13572</v>
      </c>
      <c r="AT64" s="80">
        <v>13763</v>
      </c>
      <c r="AU64" s="80">
        <v>14017</v>
      </c>
      <c r="AV64" s="80">
        <v>13697</v>
      </c>
      <c r="AY64" s="81" t="s">
        <v>3607</v>
      </c>
      <c r="AZ64" s="81" t="s">
        <v>3606</v>
      </c>
      <c r="BA64" s="80">
        <v>4175444</v>
      </c>
      <c r="BB64" s="80">
        <v>3200866</v>
      </c>
      <c r="BC64" s="80">
        <v>3013240</v>
      </c>
      <c r="BD64" s="80">
        <v>3130175</v>
      </c>
      <c r="BE64" s="80">
        <v>3146268</v>
      </c>
      <c r="BF64" s="80">
        <v>3405635</v>
      </c>
      <c r="BG64" s="80">
        <v>3471538</v>
      </c>
      <c r="BH64" s="80">
        <v>3560852</v>
      </c>
      <c r="BI64" s="80">
        <v>3832636</v>
      </c>
      <c r="BJ64" s="80">
        <v>3811882</v>
      </c>
      <c r="BK64" s="80">
        <v>4048095</v>
      </c>
      <c r="BL64" s="80">
        <v>4412881</v>
      </c>
    </row>
    <row r="65" spans="20:64" ht="15" x14ac:dyDescent="0.25">
      <c r="T65" s="329" t="s">
        <v>2155</v>
      </c>
      <c r="V65" s="327" t="s">
        <v>8</v>
      </c>
      <c r="W65" s="327" t="s">
        <v>3543</v>
      </c>
      <c r="X65" s="327">
        <f t="shared" si="8"/>
        <v>605</v>
      </c>
      <c r="Y65" s="330">
        <f t="shared" si="13"/>
        <v>1.0519726660986594E-2</v>
      </c>
      <c r="Z65" s="331">
        <f t="shared" si="14"/>
        <v>81610.619272834767</v>
      </c>
      <c r="AA65" s="84"/>
      <c r="AB65" s="84"/>
      <c r="AC65" s="328" t="s">
        <v>3226</v>
      </c>
      <c r="AD65" s="328" t="s">
        <v>3225</v>
      </c>
      <c r="AE65" s="328">
        <f t="shared" si="9"/>
        <v>7662513</v>
      </c>
      <c r="AF65" s="328"/>
      <c r="AH65" s="327" t="s">
        <v>3798</v>
      </c>
      <c r="AI65" s="81" t="s">
        <v>3605</v>
      </c>
      <c r="AJ65" s="81" t="s">
        <v>3604</v>
      </c>
      <c r="AK65" s="80">
        <v>403</v>
      </c>
      <c r="AL65" s="80">
        <v>528</v>
      </c>
      <c r="AM65" s="80">
        <v>516</v>
      </c>
      <c r="AN65" s="80">
        <v>516</v>
      </c>
      <c r="AO65" s="80">
        <v>472</v>
      </c>
      <c r="AP65" s="80">
        <v>473</v>
      </c>
      <c r="AQ65" s="80">
        <v>496</v>
      </c>
      <c r="AR65" s="80">
        <v>512</v>
      </c>
      <c r="AS65" s="80">
        <v>579</v>
      </c>
      <c r="AT65" s="80">
        <v>599</v>
      </c>
      <c r="AU65" s="80">
        <v>606</v>
      </c>
      <c r="AV65" s="80">
        <v>611</v>
      </c>
      <c r="AY65" s="81" t="s">
        <v>3603</v>
      </c>
      <c r="AZ65" s="81" t="s">
        <v>3602</v>
      </c>
      <c r="BA65" s="80">
        <v>3553829</v>
      </c>
      <c r="BB65" s="80">
        <v>3430911</v>
      </c>
      <c r="BC65" s="80">
        <v>3300832</v>
      </c>
      <c r="BD65" s="80">
        <v>3188554</v>
      </c>
      <c r="BE65" s="80">
        <v>3068633</v>
      </c>
      <c r="BF65" s="80">
        <v>3083171</v>
      </c>
      <c r="BG65" s="80">
        <v>3130037</v>
      </c>
      <c r="BH65" s="80">
        <v>3233750</v>
      </c>
      <c r="BI65" s="80">
        <v>3374989</v>
      </c>
      <c r="BJ65" s="80">
        <v>3345850</v>
      </c>
      <c r="BK65" s="80">
        <v>3464644</v>
      </c>
      <c r="BL65" s="80">
        <v>3680263</v>
      </c>
    </row>
    <row r="66" spans="20:64" ht="15" x14ac:dyDescent="0.25">
      <c r="T66" s="329" t="s">
        <v>2153</v>
      </c>
      <c r="V66" s="327" t="s">
        <v>8</v>
      </c>
      <c r="W66" s="327" t="s">
        <v>3543</v>
      </c>
      <c r="X66" s="327">
        <f t="shared" si="8"/>
        <v>2930</v>
      </c>
      <c r="Y66" s="330">
        <f t="shared" si="13"/>
        <v>5.0946775399488796E-2</v>
      </c>
      <c r="Z66" s="331">
        <f t="shared" si="14"/>
        <v>395238.20573455514</v>
      </c>
      <c r="AA66" s="84"/>
      <c r="AB66" s="84"/>
      <c r="AC66" s="328" t="s">
        <v>3221</v>
      </c>
      <c r="AD66" s="328" t="s">
        <v>3220</v>
      </c>
      <c r="AE66" s="328">
        <f t="shared" si="9"/>
        <v>1333817</v>
      </c>
      <c r="AF66" s="328"/>
      <c r="AH66" s="327" t="s">
        <v>3798</v>
      </c>
      <c r="AI66" s="81" t="s">
        <v>3601</v>
      </c>
      <c r="AJ66" s="81" t="s">
        <v>3600</v>
      </c>
      <c r="AK66" s="80">
        <v>909</v>
      </c>
      <c r="AL66" s="80">
        <v>863</v>
      </c>
      <c r="AM66" s="80">
        <v>1186</v>
      </c>
      <c r="AN66" s="80">
        <v>1216</v>
      </c>
      <c r="AO66" s="80">
        <v>1255</v>
      </c>
      <c r="AP66" s="80">
        <v>1189</v>
      </c>
      <c r="AQ66" s="80">
        <v>1470</v>
      </c>
      <c r="AR66" s="80">
        <v>1696</v>
      </c>
      <c r="AS66" s="80">
        <v>1461</v>
      </c>
      <c r="AT66" s="80">
        <v>1734</v>
      </c>
      <c r="AU66" s="80">
        <v>1840</v>
      </c>
      <c r="AV66" s="80">
        <v>1868</v>
      </c>
      <c r="AY66" s="81" t="s">
        <v>3599</v>
      </c>
      <c r="AZ66" s="81" t="s">
        <v>3598</v>
      </c>
      <c r="BA66" s="80">
        <v>5089005</v>
      </c>
      <c r="BB66" s="80">
        <v>5084591</v>
      </c>
      <c r="BC66" s="80">
        <v>5024451</v>
      </c>
      <c r="BD66" s="80">
        <v>5035949</v>
      </c>
      <c r="BE66" s="80">
        <v>4995276</v>
      </c>
      <c r="BF66" s="80">
        <v>5019867</v>
      </c>
      <c r="BG66" s="80">
        <v>5171263</v>
      </c>
      <c r="BH66" s="80">
        <v>5345668</v>
      </c>
      <c r="BI66" s="80">
        <v>5422712</v>
      </c>
      <c r="BJ66" s="80">
        <v>5439984</v>
      </c>
      <c r="BK66" s="80">
        <v>5662690</v>
      </c>
      <c r="BL66" s="80">
        <v>5849224</v>
      </c>
    </row>
    <row r="67" spans="20:64" ht="15" x14ac:dyDescent="0.25">
      <c r="T67" s="329" t="s">
        <v>2151</v>
      </c>
      <c r="V67" s="327" t="s">
        <v>8</v>
      </c>
      <c r="W67" s="327" t="s">
        <v>3543</v>
      </c>
      <c r="X67" s="327">
        <f t="shared" si="8"/>
        <v>1767</v>
      </c>
      <c r="Y67" s="330">
        <f t="shared" si="13"/>
        <v>3.0724557041261671E-2</v>
      </c>
      <c r="Z67" s="331">
        <f t="shared" si="14"/>
        <v>238356.96571090748</v>
      </c>
      <c r="AA67" s="84"/>
      <c r="AB67" s="84"/>
      <c r="AC67" s="328" t="s">
        <v>3216</v>
      </c>
      <c r="AD67" s="328" t="s">
        <v>3215</v>
      </c>
      <c r="AE67" s="328">
        <f t="shared" si="9"/>
        <v>6580842</v>
      </c>
      <c r="AF67" s="328"/>
      <c r="AH67" s="327" t="s">
        <v>3798</v>
      </c>
      <c r="AI67" s="81" t="s">
        <v>3597</v>
      </c>
      <c r="AJ67" s="81" t="s">
        <v>3596</v>
      </c>
      <c r="AK67" s="80">
        <v>1266</v>
      </c>
      <c r="AL67" s="80">
        <v>1400</v>
      </c>
      <c r="AM67" s="80">
        <v>1477</v>
      </c>
      <c r="AN67" s="80">
        <v>1477</v>
      </c>
      <c r="AO67" s="80">
        <v>1575</v>
      </c>
      <c r="AP67" s="80">
        <v>1585</v>
      </c>
      <c r="AQ67" s="80">
        <v>1488</v>
      </c>
      <c r="AR67" s="80">
        <v>1557</v>
      </c>
      <c r="AS67" s="80">
        <v>1766</v>
      </c>
      <c r="AT67" s="80">
        <v>1828</v>
      </c>
      <c r="AU67" s="80">
        <v>1861</v>
      </c>
      <c r="AV67" s="80">
        <v>1883</v>
      </c>
      <c r="AY67" s="81" t="s">
        <v>3595</v>
      </c>
      <c r="AZ67" s="81" t="s">
        <v>3594</v>
      </c>
      <c r="BA67" s="80">
        <v>6658397</v>
      </c>
      <c r="BB67" s="80">
        <v>6696689</v>
      </c>
      <c r="BC67" s="80">
        <v>6696689</v>
      </c>
      <c r="BD67" s="80">
        <v>6285296</v>
      </c>
      <c r="BE67" s="80">
        <v>6826531</v>
      </c>
      <c r="BF67" s="80">
        <v>6927523</v>
      </c>
      <c r="BG67" s="80">
        <v>7372737</v>
      </c>
      <c r="BH67" s="80">
        <v>7627332</v>
      </c>
      <c r="BI67" s="80">
        <v>8186983</v>
      </c>
      <c r="BJ67" s="80">
        <v>7641216</v>
      </c>
      <c r="BK67" s="80">
        <v>8441533</v>
      </c>
      <c r="BL67" s="80">
        <v>8778939</v>
      </c>
    </row>
    <row r="68" spans="20:64" ht="15" x14ac:dyDescent="0.25">
      <c r="T68" s="329" t="s">
        <v>2149</v>
      </c>
      <c r="V68" s="327" t="s">
        <v>8</v>
      </c>
      <c r="W68" s="327" t="s">
        <v>3543</v>
      </c>
      <c r="X68" s="327">
        <f t="shared" ref="X68:X99" si="15">VLOOKUP(T68,$AI$14:$AV$1466,13,FALSE)</f>
        <v>13283</v>
      </c>
      <c r="Y68" s="330">
        <f t="shared" si="13"/>
        <v>0.23096451113699987</v>
      </c>
      <c r="Z68" s="331">
        <f t="shared" si="14"/>
        <v>1791791.4971918415</v>
      </c>
      <c r="AA68" s="84"/>
      <c r="AB68" s="84"/>
      <c r="AC68" s="328" t="s">
        <v>3211</v>
      </c>
      <c r="AD68" s="328" t="s">
        <v>3210</v>
      </c>
      <c r="AE68" s="328">
        <f t="shared" ref="AE68:AE99" si="16">VLOOKUP(AC68,$AY$14:$BL$303,13,FALSE)</f>
        <v>11243531</v>
      </c>
      <c r="AF68" s="328"/>
      <c r="AH68" s="327" t="s">
        <v>3798</v>
      </c>
      <c r="AI68" s="81" t="s">
        <v>3593</v>
      </c>
      <c r="AJ68" s="81" t="s">
        <v>3592</v>
      </c>
      <c r="AK68" s="80">
        <v>8858</v>
      </c>
      <c r="AL68" s="80">
        <v>8853</v>
      </c>
      <c r="AM68" s="80">
        <v>8818</v>
      </c>
      <c r="AN68" s="80">
        <v>8807</v>
      </c>
      <c r="AO68" s="80">
        <v>8862</v>
      </c>
      <c r="AP68" s="80">
        <v>8454</v>
      </c>
      <c r="AQ68" s="80">
        <v>8015</v>
      </c>
      <c r="AR68" s="80">
        <v>8457</v>
      </c>
      <c r="AS68" s="80">
        <v>7552</v>
      </c>
      <c r="AT68" s="80">
        <v>7108</v>
      </c>
      <c r="AU68" s="80">
        <v>6865</v>
      </c>
      <c r="AV68" s="80">
        <v>6820</v>
      </c>
      <c r="AY68" s="81" t="s">
        <v>3591</v>
      </c>
      <c r="AZ68" s="81" t="s">
        <v>3590</v>
      </c>
      <c r="BA68" s="80">
        <v>6710699</v>
      </c>
      <c r="BB68" s="80">
        <v>6912515</v>
      </c>
      <c r="BC68" s="80">
        <v>6912515</v>
      </c>
      <c r="BD68" s="80">
        <v>6670166</v>
      </c>
      <c r="BE68" s="80">
        <v>7245784</v>
      </c>
      <c r="BF68" s="80">
        <v>7859825</v>
      </c>
      <c r="BG68" s="80">
        <v>8175009</v>
      </c>
      <c r="BH68" s="80">
        <v>8379004</v>
      </c>
      <c r="BI68" s="80">
        <v>8312987</v>
      </c>
      <c r="BJ68" s="80">
        <v>7981718</v>
      </c>
      <c r="BK68" s="80">
        <v>8657918</v>
      </c>
      <c r="BL68" s="80">
        <v>9303433</v>
      </c>
    </row>
    <row r="69" spans="20:64" ht="15" x14ac:dyDescent="0.25">
      <c r="T69" s="329" t="s">
        <v>2147</v>
      </c>
      <c r="V69" s="327" t="s">
        <v>8</v>
      </c>
      <c r="W69" s="327" t="s">
        <v>3543</v>
      </c>
      <c r="X69" s="327">
        <f t="shared" si="15"/>
        <v>11136</v>
      </c>
      <c r="Y69" s="330">
        <f t="shared" si="13"/>
        <v>0.19363252247396151</v>
      </c>
      <c r="Z69" s="331">
        <f t="shared" si="14"/>
        <v>1502174.9689624594</v>
      </c>
      <c r="AA69" s="84"/>
      <c r="AB69" s="84"/>
      <c r="AC69" s="328" t="s">
        <v>3206</v>
      </c>
      <c r="AD69" s="328" t="s">
        <v>3205</v>
      </c>
      <c r="AE69" s="328">
        <f t="shared" si="16"/>
        <v>8311799</v>
      </c>
      <c r="AF69" s="328"/>
      <c r="AH69" s="327" t="s">
        <v>3798</v>
      </c>
      <c r="AI69" s="81" t="s">
        <v>3589</v>
      </c>
      <c r="AJ69" s="81" t="s">
        <v>3588</v>
      </c>
      <c r="AK69" s="80">
        <v>433</v>
      </c>
      <c r="AL69" s="80">
        <v>452</v>
      </c>
      <c r="AM69" s="80">
        <v>452</v>
      </c>
      <c r="AN69" s="80">
        <v>533</v>
      </c>
      <c r="AO69" s="80">
        <v>454</v>
      </c>
      <c r="AP69" s="80">
        <v>428</v>
      </c>
      <c r="AQ69" s="80">
        <v>491</v>
      </c>
      <c r="AR69" s="80">
        <v>594</v>
      </c>
      <c r="AS69" s="80">
        <v>545</v>
      </c>
      <c r="AT69" s="80">
        <v>558</v>
      </c>
      <c r="AU69" s="80">
        <v>644</v>
      </c>
      <c r="AV69" s="80">
        <v>644</v>
      </c>
      <c r="AY69" s="81" t="s">
        <v>3587</v>
      </c>
      <c r="AZ69" s="81" t="s">
        <v>3586</v>
      </c>
      <c r="BA69" s="80">
        <v>2170578</v>
      </c>
      <c r="BB69" s="80">
        <v>2167746</v>
      </c>
      <c r="BC69" s="80">
        <v>2167746</v>
      </c>
      <c r="BD69" s="80">
        <v>2111054</v>
      </c>
      <c r="BE69" s="80">
        <v>2148473</v>
      </c>
      <c r="BF69" s="80">
        <v>2281779</v>
      </c>
      <c r="BG69" s="80">
        <v>2405504</v>
      </c>
      <c r="BH69" s="80">
        <v>2574309</v>
      </c>
      <c r="BI69" s="80">
        <v>2619752</v>
      </c>
      <c r="BJ69" s="80">
        <v>2524388</v>
      </c>
      <c r="BK69" s="80">
        <v>2615852</v>
      </c>
      <c r="BL69" s="80">
        <v>2737334</v>
      </c>
    </row>
    <row r="70" spans="20:64" ht="15" x14ac:dyDescent="0.25">
      <c r="T70" s="329" t="s">
        <v>2143</v>
      </c>
      <c r="V70" s="327" t="s">
        <v>8</v>
      </c>
      <c r="W70" s="327" t="s">
        <v>3543</v>
      </c>
      <c r="X70" s="327">
        <f t="shared" si="15"/>
        <v>2928</v>
      </c>
      <c r="Y70" s="330">
        <f t="shared" si="13"/>
        <v>5.0911999443584703E-2</v>
      </c>
      <c r="Z70" s="331">
        <f t="shared" si="14"/>
        <v>394968.41856340523</v>
      </c>
      <c r="AA70" s="84"/>
      <c r="AB70" s="84"/>
      <c r="AC70" s="328" t="s">
        <v>3191</v>
      </c>
      <c r="AD70" s="328" t="s">
        <v>3190</v>
      </c>
      <c r="AE70" s="328">
        <f t="shared" si="16"/>
        <v>2363109</v>
      </c>
      <c r="AF70" s="328"/>
      <c r="AH70" s="327" t="s">
        <v>3798</v>
      </c>
      <c r="AI70" s="81" t="s">
        <v>3585</v>
      </c>
      <c r="AJ70" s="81" t="s">
        <v>3584</v>
      </c>
      <c r="AK70" s="80">
        <v>98</v>
      </c>
      <c r="AL70" s="80">
        <v>98</v>
      </c>
      <c r="AM70" s="80">
        <v>98</v>
      </c>
      <c r="AN70" s="80">
        <v>98</v>
      </c>
      <c r="AO70" s="80">
        <v>98</v>
      </c>
      <c r="AP70" s="80">
        <v>98</v>
      </c>
      <c r="AQ70" s="80">
        <v>98</v>
      </c>
      <c r="AR70" s="80">
        <v>105</v>
      </c>
      <c r="AS70" s="80">
        <v>101</v>
      </c>
      <c r="AT70" s="80">
        <v>137</v>
      </c>
      <c r="AU70" s="80">
        <v>147</v>
      </c>
      <c r="AV70" s="80">
        <v>155</v>
      </c>
      <c r="AY70" s="81" t="s">
        <v>3583</v>
      </c>
      <c r="AZ70" s="81" t="s">
        <v>3582</v>
      </c>
      <c r="BA70" s="80">
        <v>2885689</v>
      </c>
      <c r="BB70" s="80">
        <v>2866594</v>
      </c>
      <c r="BC70" s="80">
        <v>2866594</v>
      </c>
      <c r="BD70" s="80">
        <v>2631335</v>
      </c>
      <c r="BE70" s="80">
        <v>2635567</v>
      </c>
      <c r="BF70" s="80">
        <v>2631860</v>
      </c>
      <c r="BG70" s="80">
        <v>2679287</v>
      </c>
      <c r="BH70" s="80">
        <v>2745343</v>
      </c>
      <c r="BI70" s="80">
        <v>2755451</v>
      </c>
      <c r="BJ70" s="80">
        <v>2693988</v>
      </c>
      <c r="BK70" s="80">
        <v>2765446</v>
      </c>
      <c r="BL70" s="80">
        <v>2875138</v>
      </c>
    </row>
    <row r="71" spans="20:64" ht="15" x14ac:dyDescent="0.25">
      <c r="T71" s="329" t="s">
        <v>2141</v>
      </c>
      <c r="V71" s="327" t="s">
        <v>8</v>
      </c>
      <c r="W71" s="327" t="s">
        <v>3543</v>
      </c>
      <c r="X71" s="327">
        <f t="shared" si="15"/>
        <v>3226</v>
      </c>
      <c r="Y71" s="330">
        <f t="shared" si="13"/>
        <v>5.6093616873293804E-2</v>
      </c>
      <c r="Z71" s="331">
        <f t="shared" si="14"/>
        <v>435166.70706473541</v>
      </c>
      <c r="AA71" s="84"/>
      <c r="AB71" s="84"/>
      <c r="AC71" s="328" t="s">
        <v>3196</v>
      </c>
      <c r="AD71" s="328" t="s">
        <v>3195</v>
      </c>
      <c r="AE71" s="328">
        <f t="shared" si="16"/>
        <v>2460478</v>
      </c>
      <c r="AF71" s="328"/>
      <c r="AH71" s="359" t="s">
        <v>3798</v>
      </c>
      <c r="AI71" s="81" t="s">
        <v>3581</v>
      </c>
      <c r="AJ71" s="81" t="s">
        <v>3580</v>
      </c>
      <c r="AK71" s="80">
        <v>4509</v>
      </c>
      <c r="AL71" s="80">
        <v>4391</v>
      </c>
      <c r="AM71" s="80">
        <v>4538</v>
      </c>
      <c r="AN71" s="80">
        <v>4659</v>
      </c>
      <c r="AO71" s="80">
        <v>4248</v>
      </c>
      <c r="AP71" s="80">
        <v>4177</v>
      </c>
      <c r="AQ71" s="80">
        <v>4192</v>
      </c>
      <c r="AR71" s="80">
        <v>4282</v>
      </c>
      <c r="AS71" s="80">
        <v>4152</v>
      </c>
      <c r="AT71" s="80">
        <v>4024</v>
      </c>
      <c r="AU71" s="80">
        <v>4078</v>
      </c>
      <c r="AV71" s="80">
        <v>3811</v>
      </c>
      <c r="AY71" s="81" t="s">
        <v>3579</v>
      </c>
      <c r="AZ71" s="81" t="s">
        <v>3578</v>
      </c>
      <c r="BA71" s="80">
        <v>4339951</v>
      </c>
      <c r="BB71" s="80">
        <v>4406480</v>
      </c>
      <c r="BC71" s="80">
        <v>4406480</v>
      </c>
      <c r="BD71" s="80">
        <v>4365171</v>
      </c>
      <c r="BE71" s="80">
        <v>4416890</v>
      </c>
      <c r="BF71" s="80">
        <v>4487919</v>
      </c>
      <c r="BG71" s="80">
        <v>4631365</v>
      </c>
      <c r="BH71" s="80">
        <v>4649172</v>
      </c>
      <c r="BI71" s="80">
        <v>4813840</v>
      </c>
      <c r="BJ71" s="80">
        <v>4617837</v>
      </c>
      <c r="BK71" s="80">
        <v>4874858</v>
      </c>
      <c r="BL71" s="80">
        <v>5096567</v>
      </c>
    </row>
    <row r="72" spans="20:64" ht="15" x14ac:dyDescent="0.25">
      <c r="T72" s="329" t="s">
        <v>2139</v>
      </c>
      <c r="V72" s="327" t="s">
        <v>8</v>
      </c>
      <c r="W72" s="327" t="s">
        <v>3543</v>
      </c>
      <c r="X72" s="327">
        <f t="shared" si="15"/>
        <v>3743</v>
      </c>
      <c r="Y72" s="330">
        <f t="shared" si="13"/>
        <v>6.5083201474500529E-2</v>
      </c>
      <c r="Z72" s="331">
        <f t="shared" si="14"/>
        <v>504906.69080697605</v>
      </c>
      <c r="AA72" s="84"/>
      <c r="AB72" s="84"/>
      <c r="AC72" s="328" t="s">
        <v>3147</v>
      </c>
      <c r="AD72" s="328" t="s">
        <v>55</v>
      </c>
      <c r="AE72" s="328">
        <f t="shared" si="16"/>
        <v>7416254</v>
      </c>
      <c r="AF72" s="328"/>
      <c r="AH72" s="359" t="s">
        <v>87</v>
      </c>
      <c r="AI72" s="81" t="s">
        <v>3577</v>
      </c>
      <c r="AJ72" s="81" t="s">
        <v>3576</v>
      </c>
      <c r="AK72" s="80">
        <v>2025</v>
      </c>
      <c r="AL72" s="80">
        <v>1998</v>
      </c>
      <c r="AM72" s="80">
        <v>2072</v>
      </c>
      <c r="AN72" s="80">
        <v>2060</v>
      </c>
      <c r="AO72" s="80">
        <v>2166</v>
      </c>
      <c r="AP72" s="80">
        <v>2171</v>
      </c>
      <c r="AQ72" s="80">
        <v>2241</v>
      </c>
      <c r="AR72" s="80">
        <v>2181</v>
      </c>
      <c r="AS72" s="80">
        <v>2157</v>
      </c>
      <c r="AT72" s="80">
        <v>2669</v>
      </c>
      <c r="AU72" s="80">
        <v>2697</v>
      </c>
      <c r="AV72" s="80">
        <v>2697</v>
      </c>
      <c r="AY72" s="81" t="s">
        <v>3575</v>
      </c>
      <c r="AZ72" s="81" t="s">
        <v>3574</v>
      </c>
      <c r="BA72" s="82" t="s">
        <v>141</v>
      </c>
      <c r="BB72" s="82" t="s">
        <v>141</v>
      </c>
      <c r="BC72" s="82" t="s">
        <v>141</v>
      </c>
      <c r="BD72" s="80">
        <v>4237435</v>
      </c>
      <c r="BE72" s="80">
        <v>4292130</v>
      </c>
      <c r="BF72" s="80">
        <v>4411078</v>
      </c>
      <c r="BG72" s="80">
        <v>4408896</v>
      </c>
      <c r="BH72" s="80">
        <v>4456908</v>
      </c>
      <c r="BI72" s="80">
        <v>4432670</v>
      </c>
      <c r="BJ72" s="80">
        <v>4421158</v>
      </c>
      <c r="BK72" s="80">
        <v>4554276</v>
      </c>
      <c r="BL72" s="80">
        <v>5016284</v>
      </c>
    </row>
    <row r="73" spans="20:64" ht="15" x14ac:dyDescent="0.25">
      <c r="T73" s="329" t="s">
        <v>2135</v>
      </c>
      <c r="V73" s="327" t="s">
        <v>8</v>
      </c>
      <c r="W73" s="327" t="s">
        <v>3543</v>
      </c>
      <c r="X73" s="327">
        <f t="shared" si="15"/>
        <v>752</v>
      </c>
      <c r="Y73" s="330">
        <f t="shared" si="13"/>
        <v>1.3075759419937055E-2</v>
      </c>
      <c r="Z73" s="331">
        <f t="shared" si="14"/>
        <v>101439.97635234999</v>
      </c>
      <c r="AA73" s="84"/>
      <c r="AB73" s="84"/>
      <c r="AC73" s="327" t="s">
        <v>3144</v>
      </c>
      <c r="AD73" s="327" t="s">
        <v>3143</v>
      </c>
      <c r="AE73" s="327">
        <f t="shared" si="16"/>
        <v>623400</v>
      </c>
      <c r="AF73" s="327">
        <f t="shared" ref="AF73:AF90" si="17">SUMIF($AH$14:$AH$1466,AC73,$AU$14:$AU$1466)</f>
        <v>4690</v>
      </c>
      <c r="AH73" s="359" t="s">
        <v>87</v>
      </c>
      <c r="AI73" s="81" t="s">
        <v>3573</v>
      </c>
      <c r="AJ73" s="81" t="s">
        <v>3572</v>
      </c>
      <c r="AK73" s="80">
        <v>118</v>
      </c>
      <c r="AL73" s="80">
        <v>104</v>
      </c>
      <c r="AM73" s="80">
        <v>104</v>
      </c>
      <c r="AN73" s="80">
        <v>104</v>
      </c>
      <c r="AO73" s="80">
        <v>74</v>
      </c>
      <c r="AP73" s="80">
        <v>156</v>
      </c>
      <c r="AQ73" s="80">
        <v>156</v>
      </c>
      <c r="AR73" s="80">
        <v>96</v>
      </c>
      <c r="AS73" s="80">
        <v>96</v>
      </c>
      <c r="AT73" s="80">
        <v>207</v>
      </c>
      <c r="AU73" s="80">
        <v>247</v>
      </c>
      <c r="AV73" s="80">
        <v>247</v>
      </c>
      <c r="AY73" s="81" t="s">
        <v>3571</v>
      </c>
      <c r="AZ73" s="81" t="s">
        <v>3570</v>
      </c>
      <c r="BA73" s="82" t="s">
        <v>141</v>
      </c>
      <c r="BB73" s="82" t="s">
        <v>141</v>
      </c>
      <c r="BC73" s="82" t="s">
        <v>141</v>
      </c>
      <c r="BD73" s="80">
        <v>2688520</v>
      </c>
      <c r="BE73" s="80">
        <v>2725946</v>
      </c>
      <c r="BF73" s="80">
        <v>2648467</v>
      </c>
      <c r="BG73" s="80">
        <v>2642576</v>
      </c>
      <c r="BH73" s="80">
        <v>2716916</v>
      </c>
      <c r="BI73" s="80">
        <v>2618873</v>
      </c>
      <c r="BJ73" s="80">
        <v>2610985</v>
      </c>
      <c r="BK73" s="80">
        <v>2616034</v>
      </c>
      <c r="BL73" s="80">
        <v>2658440</v>
      </c>
    </row>
    <row r="74" spans="20:64" ht="15" x14ac:dyDescent="0.25">
      <c r="T74" s="329" t="s">
        <v>2133</v>
      </c>
      <c r="V74" s="327" t="s">
        <v>8</v>
      </c>
      <c r="W74" s="327" t="s">
        <v>3543</v>
      </c>
      <c r="X74" s="327">
        <f t="shared" si="15"/>
        <v>1638</v>
      </c>
      <c r="Y74" s="330">
        <f t="shared" si="13"/>
        <v>2.8481507885448003E-2</v>
      </c>
      <c r="Z74" s="331">
        <f t="shared" si="14"/>
        <v>220955.69317174106</v>
      </c>
      <c r="AA74" s="84"/>
      <c r="AB74" s="84"/>
      <c r="AC74" s="327" t="s">
        <v>3140</v>
      </c>
      <c r="AD74" s="327" t="s">
        <v>3139</v>
      </c>
      <c r="AE74" s="327">
        <f t="shared" si="16"/>
        <v>1490600</v>
      </c>
      <c r="AF74" s="327">
        <f t="shared" si="17"/>
        <v>11831</v>
      </c>
      <c r="AH74" s="359" t="s">
        <v>87</v>
      </c>
      <c r="AI74" s="81" t="s">
        <v>3569</v>
      </c>
      <c r="AJ74" s="81" t="s">
        <v>3568</v>
      </c>
      <c r="AK74" s="80">
        <v>978</v>
      </c>
      <c r="AL74" s="80">
        <v>980</v>
      </c>
      <c r="AM74" s="80">
        <v>1174</v>
      </c>
      <c r="AN74" s="80">
        <v>1174</v>
      </c>
      <c r="AO74" s="80">
        <v>1594</v>
      </c>
      <c r="AP74" s="80">
        <v>1754</v>
      </c>
      <c r="AQ74" s="80">
        <v>1961</v>
      </c>
      <c r="AR74" s="80">
        <v>1997</v>
      </c>
      <c r="AS74" s="80">
        <v>1940</v>
      </c>
      <c r="AT74" s="80">
        <v>1681</v>
      </c>
      <c r="AU74" s="80">
        <v>1737</v>
      </c>
      <c r="AV74" s="80">
        <v>1809</v>
      </c>
      <c r="AY74" s="81" t="s">
        <v>3567</v>
      </c>
      <c r="AZ74" s="81" t="s">
        <v>3566</v>
      </c>
      <c r="BA74" s="82" t="s">
        <v>141</v>
      </c>
      <c r="BB74" s="82" t="s">
        <v>141</v>
      </c>
      <c r="BC74" s="82" t="s">
        <v>141</v>
      </c>
      <c r="BD74" s="80">
        <v>3414391</v>
      </c>
      <c r="BE74" s="80">
        <v>3515010</v>
      </c>
      <c r="BF74" s="80">
        <v>3593556</v>
      </c>
      <c r="BG74" s="80">
        <v>3674338</v>
      </c>
      <c r="BH74" s="80">
        <v>3661267</v>
      </c>
      <c r="BI74" s="80">
        <v>3736266</v>
      </c>
      <c r="BJ74" s="80">
        <v>3634270</v>
      </c>
      <c r="BK74" s="80">
        <v>3778227</v>
      </c>
      <c r="BL74" s="80">
        <v>3990454</v>
      </c>
    </row>
    <row r="75" spans="20:64" ht="15" x14ac:dyDescent="0.25">
      <c r="T75" s="333" t="s">
        <v>2063</v>
      </c>
      <c r="V75" s="335" t="s">
        <v>28</v>
      </c>
      <c r="W75" s="335" t="s">
        <v>3534</v>
      </c>
      <c r="X75" s="335">
        <f t="shared" si="15"/>
        <v>14269</v>
      </c>
      <c r="Y75" s="336"/>
      <c r="Z75" s="336"/>
      <c r="AA75" s="83"/>
      <c r="AB75" s="83"/>
      <c r="AC75" s="327" t="s">
        <v>3136</v>
      </c>
      <c r="AD75" s="327" t="s">
        <v>3135</v>
      </c>
      <c r="AE75" s="327">
        <f t="shared" si="16"/>
        <v>616500</v>
      </c>
      <c r="AF75" s="327">
        <f t="shared" si="17"/>
        <v>4804</v>
      </c>
      <c r="AH75" s="359" t="s">
        <v>87</v>
      </c>
      <c r="AI75" s="81" t="s">
        <v>3565</v>
      </c>
      <c r="AJ75" s="81" t="s">
        <v>3564</v>
      </c>
      <c r="AK75" s="80">
        <v>568</v>
      </c>
      <c r="AL75" s="80">
        <v>580</v>
      </c>
      <c r="AM75" s="80">
        <v>580</v>
      </c>
      <c r="AN75" s="80">
        <v>548</v>
      </c>
      <c r="AO75" s="80">
        <v>724</v>
      </c>
      <c r="AP75" s="80">
        <v>690</v>
      </c>
      <c r="AQ75" s="80">
        <v>627</v>
      </c>
      <c r="AR75" s="80">
        <v>650</v>
      </c>
      <c r="AS75" s="80">
        <v>692</v>
      </c>
      <c r="AT75" s="80">
        <v>708</v>
      </c>
      <c r="AU75" s="80">
        <v>709</v>
      </c>
      <c r="AV75" s="80">
        <v>708</v>
      </c>
      <c r="AY75" s="81" t="s">
        <v>3563</v>
      </c>
      <c r="AZ75" s="81" t="s">
        <v>3562</v>
      </c>
      <c r="BA75" s="80">
        <v>935120</v>
      </c>
      <c r="BB75" s="80">
        <v>1086719</v>
      </c>
      <c r="BC75" s="80">
        <v>923969</v>
      </c>
      <c r="BD75" s="80">
        <v>964434</v>
      </c>
      <c r="BE75" s="80">
        <v>1006057</v>
      </c>
      <c r="BF75" s="80">
        <v>986808</v>
      </c>
      <c r="BG75" s="80">
        <v>1009733</v>
      </c>
      <c r="BH75" s="80">
        <v>1076216</v>
      </c>
      <c r="BI75" s="80">
        <v>1064570</v>
      </c>
      <c r="BJ75" s="80">
        <v>972437</v>
      </c>
      <c r="BK75" s="80">
        <v>1076665</v>
      </c>
      <c r="BL75" s="80">
        <v>1133921</v>
      </c>
    </row>
    <row r="76" spans="20:64" ht="15" x14ac:dyDescent="0.25">
      <c r="T76" s="333" t="s">
        <v>2061</v>
      </c>
      <c r="V76" s="335" t="s">
        <v>28</v>
      </c>
      <c r="W76" s="335" t="s">
        <v>3534</v>
      </c>
      <c r="X76" s="335">
        <f t="shared" si="15"/>
        <v>7819</v>
      </c>
      <c r="Y76" s="336"/>
      <c r="Z76" s="336"/>
      <c r="AA76" s="83"/>
      <c r="AB76" s="83"/>
      <c r="AC76" s="327" t="s">
        <v>3124</v>
      </c>
      <c r="AD76" s="327" t="s">
        <v>1185</v>
      </c>
      <c r="AE76" s="327">
        <f t="shared" si="16"/>
        <v>193000</v>
      </c>
      <c r="AF76" s="327">
        <f t="shared" si="17"/>
        <v>1363</v>
      </c>
      <c r="AH76" s="359" t="s">
        <v>87</v>
      </c>
      <c r="AI76" s="81" t="s">
        <v>3561</v>
      </c>
      <c r="AJ76" s="81" t="s">
        <v>3560</v>
      </c>
      <c r="AK76" s="80">
        <v>118</v>
      </c>
      <c r="AL76" s="80">
        <v>118</v>
      </c>
      <c r="AM76" s="80">
        <v>60</v>
      </c>
      <c r="AN76" s="80">
        <v>60</v>
      </c>
      <c r="AO76" s="80">
        <v>60</v>
      </c>
      <c r="AP76" s="80">
        <v>106</v>
      </c>
      <c r="AQ76" s="80">
        <v>60</v>
      </c>
      <c r="AR76" s="80">
        <v>60</v>
      </c>
      <c r="AS76" s="80">
        <v>120</v>
      </c>
      <c r="AT76" s="80">
        <v>102</v>
      </c>
      <c r="AU76" s="80">
        <v>162</v>
      </c>
      <c r="AV76" s="80">
        <v>162</v>
      </c>
      <c r="AY76" s="81" t="s">
        <v>3559</v>
      </c>
      <c r="AZ76" s="81" t="s">
        <v>3558</v>
      </c>
      <c r="BA76" s="80">
        <v>4767164</v>
      </c>
      <c r="BB76" s="80">
        <v>4886877</v>
      </c>
      <c r="BC76" s="80">
        <v>4230363</v>
      </c>
      <c r="BD76" s="80">
        <v>4658629</v>
      </c>
      <c r="BE76" s="80">
        <v>5064318</v>
      </c>
      <c r="BF76" s="80">
        <v>5331005</v>
      </c>
      <c r="BG76" s="80">
        <v>6053803</v>
      </c>
      <c r="BH76" s="80">
        <v>5741197</v>
      </c>
      <c r="BI76" s="80">
        <v>5633998</v>
      </c>
      <c r="BJ76" s="80">
        <v>5811952</v>
      </c>
      <c r="BK76" s="80">
        <v>5983458</v>
      </c>
      <c r="BL76" s="80">
        <v>6374232</v>
      </c>
    </row>
    <row r="77" spans="20:64" ht="15" x14ac:dyDescent="0.25">
      <c r="T77" s="333" t="s">
        <v>2059</v>
      </c>
      <c r="V77" s="335" t="s">
        <v>28</v>
      </c>
      <c r="W77" s="335" t="s">
        <v>3534</v>
      </c>
      <c r="X77" s="335">
        <f t="shared" si="15"/>
        <v>1330</v>
      </c>
      <c r="Y77" s="336"/>
      <c r="Z77" s="336"/>
      <c r="AA77" s="83"/>
      <c r="AB77" s="83"/>
      <c r="AC77" s="327" t="s">
        <v>3118</v>
      </c>
      <c r="AD77" s="327" t="s">
        <v>3117</v>
      </c>
      <c r="AE77" s="327">
        <f t="shared" si="16"/>
        <v>14348300</v>
      </c>
      <c r="AF77" s="327">
        <f t="shared" si="17"/>
        <v>72986</v>
      </c>
      <c r="AH77" s="359" t="s">
        <v>87</v>
      </c>
      <c r="AI77" s="81" t="s">
        <v>3557</v>
      </c>
      <c r="AJ77" s="81" t="s">
        <v>3556</v>
      </c>
      <c r="AK77" s="80">
        <v>391</v>
      </c>
      <c r="AL77" s="80">
        <v>377</v>
      </c>
      <c r="AM77" s="80">
        <v>377</v>
      </c>
      <c r="AN77" s="80">
        <v>377</v>
      </c>
      <c r="AO77" s="80">
        <v>357</v>
      </c>
      <c r="AP77" s="80">
        <v>523</v>
      </c>
      <c r="AQ77" s="80">
        <v>575</v>
      </c>
      <c r="AR77" s="80">
        <v>632</v>
      </c>
      <c r="AS77" s="80">
        <v>662</v>
      </c>
      <c r="AT77" s="80">
        <v>557</v>
      </c>
      <c r="AU77" s="80">
        <v>653</v>
      </c>
      <c r="AV77" s="80">
        <v>677</v>
      </c>
      <c r="AY77" s="81" t="s">
        <v>3555</v>
      </c>
      <c r="AZ77" s="81" t="s">
        <v>3554</v>
      </c>
      <c r="BA77" s="80">
        <v>3036248</v>
      </c>
      <c r="BB77" s="80">
        <v>2861401</v>
      </c>
      <c r="BC77" s="80">
        <v>2519027</v>
      </c>
      <c r="BD77" s="80">
        <v>2648451</v>
      </c>
      <c r="BE77" s="80">
        <v>2658403</v>
      </c>
      <c r="BF77" s="80">
        <v>2613321</v>
      </c>
      <c r="BG77" s="80">
        <v>2659916</v>
      </c>
      <c r="BH77" s="80">
        <v>2651613</v>
      </c>
      <c r="BI77" s="80">
        <v>2598215</v>
      </c>
      <c r="BJ77" s="80">
        <v>2606289</v>
      </c>
      <c r="BK77" s="80">
        <v>2687394</v>
      </c>
      <c r="BL77" s="80">
        <v>2791448</v>
      </c>
    </row>
    <row r="78" spans="20:64" ht="15" x14ac:dyDescent="0.25">
      <c r="T78" s="333" t="s">
        <v>2057</v>
      </c>
      <c r="V78" s="335" t="s">
        <v>28</v>
      </c>
      <c r="W78" s="335" t="s">
        <v>3534</v>
      </c>
      <c r="X78" s="335">
        <f t="shared" si="15"/>
        <v>1906</v>
      </c>
      <c r="Y78" s="336"/>
      <c r="Z78" s="336"/>
      <c r="AA78" s="83"/>
      <c r="AB78" s="83"/>
      <c r="AC78" s="327" t="s">
        <v>3114</v>
      </c>
      <c r="AD78" s="327" t="s">
        <v>3113</v>
      </c>
      <c r="AE78" s="327">
        <f t="shared" si="16"/>
        <v>4695700</v>
      </c>
      <c r="AF78" s="327">
        <f t="shared" si="17"/>
        <v>31194</v>
      </c>
      <c r="AH78" s="359" t="s">
        <v>87</v>
      </c>
      <c r="AI78" s="81" t="s">
        <v>3553</v>
      </c>
      <c r="AJ78" s="81" t="s">
        <v>3552</v>
      </c>
      <c r="AK78" s="80">
        <v>338</v>
      </c>
      <c r="AL78" s="80">
        <v>365</v>
      </c>
      <c r="AM78" s="80">
        <v>295</v>
      </c>
      <c r="AN78" s="80">
        <v>280</v>
      </c>
      <c r="AO78" s="80">
        <v>289</v>
      </c>
      <c r="AP78" s="80">
        <v>289</v>
      </c>
      <c r="AQ78" s="80">
        <v>263</v>
      </c>
      <c r="AR78" s="80">
        <v>211</v>
      </c>
      <c r="AS78" s="80">
        <v>180</v>
      </c>
      <c r="AT78" s="80">
        <v>173</v>
      </c>
      <c r="AU78" s="80">
        <v>158</v>
      </c>
      <c r="AV78" s="80">
        <v>158</v>
      </c>
      <c r="AY78" s="81" t="s">
        <v>3551</v>
      </c>
      <c r="AZ78" s="81" t="s">
        <v>2192</v>
      </c>
      <c r="BA78" s="80">
        <v>1941856</v>
      </c>
      <c r="BB78" s="80">
        <v>1877862</v>
      </c>
      <c r="BC78" s="80">
        <v>1954201</v>
      </c>
      <c r="BD78" s="80">
        <v>2101309</v>
      </c>
      <c r="BE78" s="80">
        <v>2252517</v>
      </c>
      <c r="BF78" s="80">
        <v>2198762</v>
      </c>
      <c r="BG78" s="80">
        <v>2353696</v>
      </c>
      <c r="BH78" s="80">
        <v>2312917</v>
      </c>
      <c r="BI78" s="80">
        <v>2372325</v>
      </c>
      <c r="BJ78" s="80">
        <v>2376635</v>
      </c>
      <c r="BK78" s="80">
        <v>2563988</v>
      </c>
      <c r="BL78" s="80">
        <v>2660239</v>
      </c>
    </row>
    <row r="79" spans="20:64" ht="15" x14ac:dyDescent="0.25">
      <c r="T79" s="329" t="s">
        <v>1513</v>
      </c>
      <c r="V79" s="327" t="s">
        <v>14</v>
      </c>
      <c r="W79" s="327" t="s">
        <v>4256</v>
      </c>
      <c r="X79" s="327">
        <f t="shared" si="15"/>
        <v>16967</v>
      </c>
      <c r="Y79" s="330" t="e">
        <f>X79/$AF$53</f>
        <v>#DIV/0!</v>
      </c>
      <c r="Z79" s="331" t="e">
        <f>Y79*$AE$53</f>
        <v>#DIV/0!</v>
      </c>
      <c r="AA79" s="84"/>
      <c r="AB79" s="84"/>
      <c r="AC79" s="327" t="s">
        <v>3109</v>
      </c>
      <c r="AD79" s="327" t="s">
        <v>3108</v>
      </c>
      <c r="AE79" s="327">
        <f t="shared" si="16"/>
        <v>1430000</v>
      </c>
      <c r="AF79" s="327">
        <f t="shared" si="17"/>
        <v>8938</v>
      </c>
      <c r="AH79" s="359" t="s">
        <v>87</v>
      </c>
      <c r="AI79" s="81" t="s">
        <v>3550</v>
      </c>
      <c r="AJ79" s="81" t="s">
        <v>3549</v>
      </c>
      <c r="AK79" s="80">
        <v>428</v>
      </c>
      <c r="AL79" s="80">
        <v>428</v>
      </c>
      <c r="AM79" s="80">
        <v>408</v>
      </c>
      <c r="AN79" s="80">
        <v>408</v>
      </c>
      <c r="AO79" s="80">
        <v>292</v>
      </c>
      <c r="AP79" s="80">
        <v>292</v>
      </c>
      <c r="AQ79" s="80">
        <v>367</v>
      </c>
      <c r="AR79" s="80">
        <v>322</v>
      </c>
      <c r="AS79" s="80">
        <v>300</v>
      </c>
      <c r="AT79" s="80">
        <v>299</v>
      </c>
      <c r="AU79" s="80">
        <v>299</v>
      </c>
      <c r="AV79" s="80">
        <v>331</v>
      </c>
      <c r="AY79" s="81" t="s">
        <v>3548</v>
      </c>
      <c r="AZ79" s="81" t="s">
        <v>3547</v>
      </c>
      <c r="BA79" s="80">
        <v>3320572</v>
      </c>
      <c r="BB79" s="80">
        <v>3390901</v>
      </c>
      <c r="BC79" s="80">
        <v>3273797</v>
      </c>
      <c r="BD79" s="80">
        <v>3328690</v>
      </c>
      <c r="BE79" s="80">
        <v>3604032</v>
      </c>
      <c r="BF79" s="80">
        <v>522987</v>
      </c>
      <c r="BG79" s="80">
        <v>3926602</v>
      </c>
      <c r="BH79" s="80">
        <v>3955829</v>
      </c>
      <c r="BI79" s="80">
        <v>4036778</v>
      </c>
      <c r="BJ79" s="80">
        <v>4039995</v>
      </c>
      <c r="BK79" s="80">
        <v>4190988</v>
      </c>
      <c r="BL79" s="80">
        <v>4417442</v>
      </c>
    </row>
    <row r="80" spans="20:64" ht="15" x14ac:dyDescent="0.25">
      <c r="T80" s="329" t="s">
        <v>1509</v>
      </c>
      <c r="V80" s="327" t="s">
        <v>14</v>
      </c>
      <c r="W80" s="327" t="s">
        <v>4256</v>
      </c>
      <c r="X80" s="327">
        <f t="shared" si="15"/>
        <v>20277</v>
      </c>
      <c r="Y80" s="330" t="e">
        <f>X80/$AF$53</f>
        <v>#DIV/0!</v>
      </c>
      <c r="Z80" s="331" t="e">
        <f>Y80*$AE$53</f>
        <v>#DIV/0!</v>
      </c>
      <c r="AA80" s="84"/>
      <c r="AB80" s="84"/>
      <c r="AC80" s="327" t="s">
        <v>3104</v>
      </c>
      <c r="AD80" s="327" t="s">
        <v>3103</v>
      </c>
      <c r="AE80" s="327">
        <f t="shared" si="16"/>
        <v>2525500</v>
      </c>
      <c r="AF80" s="327">
        <f t="shared" si="17"/>
        <v>21331</v>
      </c>
      <c r="AH80" s="359" t="s">
        <v>87</v>
      </c>
      <c r="AI80" s="81" t="s">
        <v>3546</v>
      </c>
      <c r="AJ80" s="81" t="s">
        <v>3545</v>
      </c>
      <c r="AK80" s="80">
        <v>597</v>
      </c>
      <c r="AL80" s="80">
        <v>536</v>
      </c>
      <c r="AM80" s="80">
        <v>536</v>
      </c>
      <c r="AN80" s="80">
        <v>520</v>
      </c>
      <c r="AO80" s="80">
        <v>471</v>
      </c>
      <c r="AP80" s="80">
        <v>549</v>
      </c>
      <c r="AQ80" s="80">
        <v>530</v>
      </c>
      <c r="AR80" s="80">
        <v>507</v>
      </c>
      <c r="AS80" s="80">
        <v>507</v>
      </c>
      <c r="AT80" s="80">
        <v>432</v>
      </c>
      <c r="AU80" s="80">
        <v>437</v>
      </c>
      <c r="AV80" s="80">
        <v>428</v>
      </c>
      <c r="AY80" s="81" t="s">
        <v>3544</v>
      </c>
      <c r="AZ80" s="81" t="s">
        <v>3543</v>
      </c>
      <c r="BA80" s="80">
        <v>6820240</v>
      </c>
      <c r="BB80" s="80">
        <v>6886152</v>
      </c>
      <c r="BC80" s="80">
        <v>6789141</v>
      </c>
      <c r="BD80" s="80">
        <v>6990256</v>
      </c>
      <c r="BE80" s="80">
        <v>6865284</v>
      </c>
      <c r="BF80" s="80">
        <v>6999208</v>
      </c>
      <c r="BG80" s="80">
        <v>7249017</v>
      </c>
      <c r="BH80" s="80">
        <v>7533930</v>
      </c>
      <c r="BI80" s="80">
        <v>7524627</v>
      </c>
      <c r="BJ80" s="80">
        <v>7559365</v>
      </c>
      <c r="BK80" s="80">
        <v>7757865</v>
      </c>
      <c r="BL80" s="80">
        <v>8011869</v>
      </c>
    </row>
    <row r="81" spans="20:64" ht="15" x14ac:dyDescent="0.25">
      <c r="T81" s="329" t="s">
        <v>1507</v>
      </c>
      <c r="V81" s="327" t="s">
        <v>14</v>
      </c>
      <c r="W81" s="327" t="s">
        <v>4256</v>
      </c>
      <c r="X81" s="327">
        <f t="shared" si="15"/>
        <v>40758</v>
      </c>
      <c r="Y81" s="330" t="e">
        <f>X81/$AF$54</f>
        <v>#DIV/0!</v>
      </c>
      <c r="Z81" s="331" t="e">
        <f>Y81*$AE$54</f>
        <v>#DIV/0!</v>
      </c>
      <c r="AA81" s="84"/>
      <c r="AB81" s="84"/>
      <c r="AC81" s="327" t="s">
        <v>3024</v>
      </c>
      <c r="AD81" s="327" t="s">
        <v>3023</v>
      </c>
      <c r="AE81" s="327">
        <f t="shared" si="16"/>
        <v>2230911</v>
      </c>
      <c r="AF81" s="327">
        <f t="shared" si="17"/>
        <v>0</v>
      </c>
      <c r="AH81" s="359" t="s">
        <v>87</v>
      </c>
      <c r="AI81" s="81" t="s">
        <v>3542</v>
      </c>
      <c r="AJ81" s="81" t="s">
        <v>3541</v>
      </c>
      <c r="AK81" s="80">
        <v>3428</v>
      </c>
      <c r="AL81" s="80">
        <v>3527</v>
      </c>
      <c r="AM81" s="80">
        <v>3547</v>
      </c>
      <c r="AN81" s="80">
        <v>3532</v>
      </c>
      <c r="AO81" s="80">
        <v>3498</v>
      </c>
      <c r="AP81" s="80">
        <v>3423</v>
      </c>
      <c r="AQ81" s="80">
        <v>3328</v>
      </c>
      <c r="AR81" s="80">
        <v>3544</v>
      </c>
      <c r="AS81" s="80">
        <v>3602</v>
      </c>
      <c r="AT81" s="80">
        <v>3774</v>
      </c>
      <c r="AU81" s="80">
        <v>3750</v>
      </c>
      <c r="AV81" s="80">
        <v>4098</v>
      </c>
      <c r="AY81" s="81" t="s">
        <v>3540</v>
      </c>
      <c r="AZ81" s="81" t="s">
        <v>3539</v>
      </c>
      <c r="BA81" s="80">
        <v>5591329</v>
      </c>
      <c r="BB81" s="80">
        <v>5485276</v>
      </c>
      <c r="BC81" s="80">
        <v>5182189</v>
      </c>
      <c r="BD81" s="80">
        <v>5204390</v>
      </c>
      <c r="BE81" s="80">
        <v>5284142</v>
      </c>
      <c r="BF81" s="80">
        <v>5403945</v>
      </c>
      <c r="BG81" s="80">
        <v>5308607</v>
      </c>
      <c r="BH81" s="80">
        <v>5539116</v>
      </c>
      <c r="BI81" s="80">
        <v>5459382</v>
      </c>
      <c r="BJ81" s="80">
        <v>5608091</v>
      </c>
      <c r="BK81" s="80">
        <v>5684803</v>
      </c>
      <c r="BL81" s="80">
        <v>5821836</v>
      </c>
    </row>
    <row r="82" spans="20:64" ht="15" x14ac:dyDescent="0.25">
      <c r="T82" s="329" t="s">
        <v>1505</v>
      </c>
      <c r="V82" s="327" t="s">
        <v>14</v>
      </c>
      <c r="W82" s="327" t="s">
        <v>4256</v>
      </c>
      <c r="X82" s="327">
        <f t="shared" si="15"/>
        <v>9767</v>
      </c>
      <c r="Y82" s="330" t="e">
        <f>X82/$AF$54</f>
        <v>#DIV/0!</v>
      </c>
      <c r="Z82" s="331" t="e">
        <f>Y82*$AE$54</f>
        <v>#DIV/0!</v>
      </c>
      <c r="AA82" s="84"/>
      <c r="AB82" s="84"/>
      <c r="AC82" s="327" t="s">
        <v>3004</v>
      </c>
      <c r="AD82" s="327" t="s">
        <v>3538</v>
      </c>
      <c r="AE82" s="327">
        <f t="shared" si="16"/>
        <v>1273703</v>
      </c>
      <c r="AF82" s="327">
        <f t="shared" si="17"/>
        <v>0</v>
      </c>
      <c r="AH82" s="359" t="s">
        <v>87</v>
      </c>
      <c r="AI82" s="81" t="s">
        <v>3537</v>
      </c>
      <c r="AJ82" s="81" t="s">
        <v>3536</v>
      </c>
      <c r="AK82" s="80">
        <v>79</v>
      </c>
      <c r="AL82" s="80">
        <v>95</v>
      </c>
      <c r="AM82" s="80">
        <v>95</v>
      </c>
      <c r="AN82" s="80">
        <v>83</v>
      </c>
      <c r="AO82" s="80">
        <v>83</v>
      </c>
      <c r="AP82" s="80">
        <v>83</v>
      </c>
      <c r="AQ82" s="80">
        <v>83</v>
      </c>
      <c r="AR82" s="80">
        <v>83</v>
      </c>
      <c r="AS82" s="80">
        <v>49</v>
      </c>
      <c r="AT82" s="80">
        <v>36</v>
      </c>
      <c r="AU82" s="80">
        <v>36</v>
      </c>
      <c r="AV82" s="80">
        <v>36</v>
      </c>
      <c r="AY82" s="81" t="s">
        <v>3535</v>
      </c>
      <c r="AZ82" s="81" t="s">
        <v>3534</v>
      </c>
      <c r="BA82" s="80">
        <v>1712109</v>
      </c>
      <c r="BB82" s="80">
        <v>1912816</v>
      </c>
      <c r="BC82" s="80">
        <v>2336697</v>
      </c>
      <c r="BD82" s="80">
        <v>2643859</v>
      </c>
      <c r="BE82" s="80">
        <v>3292338</v>
      </c>
      <c r="BF82" s="80">
        <v>3542088</v>
      </c>
      <c r="BG82" s="80">
        <v>3761153</v>
      </c>
      <c r="BH82" s="80">
        <v>3842703</v>
      </c>
      <c r="BI82" s="80">
        <v>3846882</v>
      </c>
      <c r="BJ82" s="80">
        <v>3498961</v>
      </c>
      <c r="BK82" s="80">
        <v>4028095</v>
      </c>
      <c r="BL82" s="80">
        <v>4594803</v>
      </c>
    </row>
    <row r="83" spans="20:64" ht="15" x14ac:dyDescent="0.25">
      <c r="T83" s="329" t="s">
        <v>1503</v>
      </c>
      <c r="V83" s="327" t="s">
        <v>14</v>
      </c>
      <c r="W83" s="327" t="s">
        <v>4256</v>
      </c>
      <c r="X83" s="327">
        <f t="shared" si="15"/>
        <v>14333</v>
      </c>
      <c r="Y83" s="330" t="e">
        <f>X83/$AF$54</f>
        <v>#DIV/0!</v>
      </c>
      <c r="Z83" s="331" t="e">
        <f>Y83*$AE$54</f>
        <v>#DIV/0!</v>
      </c>
      <c r="AA83" s="84"/>
      <c r="AB83" s="84"/>
      <c r="AC83" s="327" t="s">
        <v>3000</v>
      </c>
      <c r="AD83" s="327" t="s">
        <v>2999</v>
      </c>
      <c r="AE83" s="327">
        <f t="shared" si="16"/>
        <v>2021351</v>
      </c>
      <c r="AF83" s="327">
        <f t="shared" si="17"/>
        <v>0</v>
      </c>
      <c r="AH83" s="359" t="s">
        <v>87</v>
      </c>
      <c r="AI83" s="81" t="s">
        <v>3533</v>
      </c>
      <c r="AJ83" s="81" t="s">
        <v>3532</v>
      </c>
      <c r="AK83" s="80">
        <v>3364</v>
      </c>
      <c r="AL83" s="80">
        <v>3302</v>
      </c>
      <c r="AM83" s="80">
        <v>3249</v>
      </c>
      <c r="AN83" s="80">
        <v>3219</v>
      </c>
      <c r="AO83" s="80">
        <v>3339</v>
      </c>
      <c r="AP83" s="80">
        <v>3453</v>
      </c>
      <c r="AQ83" s="80">
        <v>3358</v>
      </c>
      <c r="AR83" s="80">
        <v>3385</v>
      </c>
      <c r="AS83" s="80">
        <v>3516</v>
      </c>
      <c r="AT83" s="80">
        <v>3494</v>
      </c>
      <c r="AU83" s="80">
        <v>3277</v>
      </c>
      <c r="AV83" s="80">
        <v>3346</v>
      </c>
      <c r="AY83" s="81" t="s">
        <v>3531</v>
      </c>
      <c r="AZ83" s="81" t="s">
        <v>3530</v>
      </c>
      <c r="BA83" s="82" t="s">
        <v>141</v>
      </c>
      <c r="BB83" s="82" t="s">
        <v>141</v>
      </c>
      <c r="BC83" s="82" t="s">
        <v>141</v>
      </c>
      <c r="BD83" s="82" t="s">
        <v>141</v>
      </c>
      <c r="BE83" s="82" t="s">
        <v>141</v>
      </c>
      <c r="BF83" s="82" t="s">
        <v>141</v>
      </c>
      <c r="BG83" s="82" t="s">
        <v>141</v>
      </c>
      <c r="BH83" s="82" t="s">
        <v>141</v>
      </c>
      <c r="BI83" s="82" t="s">
        <v>141</v>
      </c>
      <c r="BJ83" s="82" t="s">
        <v>141</v>
      </c>
      <c r="BK83" s="82" t="s">
        <v>141</v>
      </c>
      <c r="BL83" s="82" t="s">
        <v>141</v>
      </c>
    </row>
    <row r="84" spans="20:64" ht="15" x14ac:dyDescent="0.25">
      <c r="T84" s="329" t="s">
        <v>1501</v>
      </c>
      <c r="V84" s="327" t="s">
        <v>14</v>
      </c>
      <c r="W84" s="327" t="s">
        <v>4256</v>
      </c>
      <c r="X84" s="327">
        <f t="shared" si="15"/>
        <v>14743</v>
      </c>
      <c r="Y84" s="330" t="e">
        <f>X84/$AF$54</f>
        <v>#DIV/0!</v>
      </c>
      <c r="Z84" s="331" t="e">
        <f>Y84*$AE$54</f>
        <v>#DIV/0!</v>
      </c>
      <c r="AA84" s="84"/>
      <c r="AB84" s="84"/>
      <c r="AC84" s="327" t="s">
        <v>2996</v>
      </c>
      <c r="AD84" s="327" t="s">
        <v>2995</v>
      </c>
      <c r="AE84" s="327">
        <f t="shared" si="16"/>
        <v>4437756</v>
      </c>
      <c r="AF84" s="327">
        <f t="shared" si="17"/>
        <v>38386</v>
      </c>
      <c r="AH84" s="359" t="s">
        <v>87</v>
      </c>
      <c r="AI84" s="81" t="s">
        <v>3529</v>
      </c>
      <c r="AJ84" s="81" t="s">
        <v>3528</v>
      </c>
      <c r="AK84" s="80">
        <v>1722</v>
      </c>
      <c r="AL84" s="80">
        <v>1735</v>
      </c>
      <c r="AM84" s="80">
        <v>1710</v>
      </c>
      <c r="AN84" s="80">
        <v>1684</v>
      </c>
      <c r="AO84" s="80">
        <v>1681</v>
      </c>
      <c r="AP84" s="80">
        <v>1661</v>
      </c>
      <c r="AQ84" s="80">
        <v>1663</v>
      </c>
      <c r="AR84" s="80">
        <v>1611</v>
      </c>
      <c r="AS84" s="80">
        <v>1784</v>
      </c>
      <c r="AT84" s="80">
        <v>1821</v>
      </c>
      <c r="AU84" s="80">
        <v>1789</v>
      </c>
      <c r="AV84" s="80">
        <v>1754</v>
      </c>
      <c r="AY84" s="81" t="s">
        <v>3527</v>
      </c>
      <c r="AZ84" s="81" t="s">
        <v>3526</v>
      </c>
      <c r="BA84" s="82" t="s">
        <v>141</v>
      </c>
      <c r="BB84" s="82" t="s">
        <v>141</v>
      </c>
      <c r="BC84" s="82" t="s">
        <v>141</v>
      </c>
      <c r="BD84" s="82" t="s">
        <v>141</v>
      </c>
      <c r="BE84" s="82" t="s">
        <v>141</v>
      </c>
      <c r="BF84" s="82" t="s">
        <v>141</v>
      </c>
      <c r="BG84" s="82" t="s">
        <v>141</v>
      </c>
      <c r="BH84" s="82" t="s">
        <v>141</v>
      </c>
      <c r="BI84" s="82" t="s">
        <v>141</v>
      </c>
      <c r="BJ84" s="82" t="s">
        <v>141</v>
      </c>
      <c r="BK84" s="82" t="s">
        <v>141</v>
      </c>
      <c r="BL84" s="82" t="s">
        <v>141</v>
      </c>
    </row>
    <row r="85" spans="20:64" ht="15" x14ac:dyDescent="0.25">
      <c r="T85" s="329" t="s">
        <v>1499</v>
      </c>
      <c r="V85" s="327" t="s">
        <v>14</v>
      </c>
      <c r="W85" s="327" t="s">
        <v>4256</v>
      </c>
      <c r="X85" s="327">
        <f t="shared" si="15"/>
        <v>29142</v>
      </c>
      <c r="Y85" s="330" t="e">
        <f>X85/$AF$54</f>
        <v>#DIV/0!</v>
      </c>
      <c r="Z85" s="331" t="e">
        <f>Y85*$AE$54</f>
        <v>#DIV/0!</v>
      </c>
      <c r="AA85" s="84"/>
      <c r="AB85" s="84"/>
      <c r="AC85" s="327" t="s">
        <v>2991</v>
      </c>
      <c r="AD85" s="327" t="s">
        <v>951</v>
      </c>
      <c r="AE85" s="327">
        <f t="shared" si="16"/>
        <v>13247450</v>
      </c>
      <c r="AF85" s="327">
        <f t="shared" si="17"/>
        <v>98980</v>
      </c>
      <c r="AH85" s="359" t="s">
        <v>87</v>
      </c>
      <c r="AI85" s="81" t="s">
        <v>3525</v>
      </c>
      <c r="AJ85" s="81" t="s">
        <v>3524</v>
      </c>
      <c r="AK85" s="80">
        <v>756</v>
      </c>
      <c r="AL85" s="80">
        <v>830</v>
      </c>
      <c r="AM85" s="80">
        <v>830</v>
      </c>
      <c r="AN85" s="80">
        <v>830</v>
      </c>
      <c r="AO85" s="80">
        <v>830</v>
      </c>
      <c r="AP85" s="80">
        <v>830</v>
      </c>
      <c r="AQ85" s="80">
        <v>848</v>
      </c>
      <c r="AR85" s="80">
        <v>824</v>
      </c>
      <c r="AS85" s="80">
        <v>714</v>
      </c>
      <c r="AT85" s="80">
        <v>473</v>
      </c>
      <c r="AU85" s="80">
        <v>473</v>
      </c>
      <c r="AV85" s="80">
        <v>828</v>
      </c>
      <c r="AY85" s="81" t="s">
        <v>3523</v>
      </c>
      <c r="AZ85" s="81" t="s">
        <v>3522</v>
      </c>
      <c r="BA85" s="80">
        <v>1506319</v>
      </c>
      <c r="BB85" s="80">
        <v>1478168</v>
      </c>
      <c r="BC85" s="80">
        <v>1431779</v>
      </c>
      <c r="BD85" s="80">
        <v>1398507</v>
      </c>
      <c r="BE85" s="80">
        <v>1392571</v>
      </c>
      <c r="BF85" s="80">
        <v>1412030</v>
      </c>
      <c r="BG85" s="80">
        <v>1430081</v>
      </c>
      <c r="BH85" s="80">
        <v>1549024</v>
      </c>
      <c r="BI85" s="80">
        <v>1657990</v>
      </c>
      <c r="BJ85" s="80">
        <v>1639206</v>
      </c>
      <c r="BK85" s="80">
        <v>1480796</v>
      </c>
      <c r="BL85" s="80">
        <v>1496089</v>
      </c>
    </row>
    <row r="86" spans="20:64" ht="15" x14ac:dyDescent="0.25">
      <c r="T86" s="329" t="s">
        <v>1951</v>
      </c>
      <c r="V86" s="327" t="s">
        <v>10</v>
      </c>
      <c r="W86" s="327" t="s">
        <v>3469</v>
      </c>
      <c r="X86" s="327">
        <f t="shared" si="15"/>
        <v>27696</v>
      </c>
      <c r="Y86" s="330">
        <f>X86/$AF$22</f>
        <v>0.37205303528969252</v>
      </c>
      <c r="Z86" s="331">
        <f>Y86*$AE$22</f>
        <v>3041212.8537768167</v>
      </c>
      <c r="AA86" s="84"/>
      <c r="AB86" s="84"/>
      <c r="AC86" s="327" t="s">
        <v>2988</v>
      </c>
      <c r="AD86" s="327" t="s">
        <v>2987</v>
      </c>
      <c r="AE86" s="327">
        <f t="shared" si="16"/>
        <v>3884548</v>
      </c>
      <c r="AF86" s="327">
        <f t="shared" si="17"/>
        <v>38920</v>
      </c>
      <c r="AH86" s="359" t="s">
        <v>87</v>
      </c>
      <c r="AI86" s="81" t="s">
        <v>3521</v>
      </c>
      <c r="AJ86" s="81" t="s">
        <v>3520</v>
      </c>
      <c r="AK86" s="80">
        <v>1308</v>
      </c>
      <c r="AL86" s="80">
        <v>1442</v>
      </c>
      <c r="AM86" s="80">
        <v>1341</v>
      </c>
      <c r="AN86" s="80">
        <v>1329</v>
      </c>
      <c r="AO86" s="80">
        <v>1303</v>
      </c>
      <c r="AP86" s="80">
        <v>1232</v>
      </c>
      <c r="AQ86" s="80">
        <v>2079</v>
      </c>
      <c r="AR86" s="80">
        <v>2089</v>
      </c>
      <c r="AS86" s="80">
        <v>2032</v>
      </c>
      <c r="AT86" s="80">
        <v>1842</v>
      </c>
      <c r="AU86" s="80">
        <v>1728</v>
      </c>
      <c r="AV86" s="80">
        <v>1798</v>
      </c>
      <c r="AY86" s="81" t="s">
        <v>3519</v>
      </c>
      <c r="AZ86" s="81" t="s">
        <v>3518</v>
      </c>
      <c r="BA86" s="80">
        <v>5206646</v>
      </c>
      <c r="BB86" s="80">
        <v>4207065</v>
      </c>
      <c r="BC86" s="80">
        <v>3397643</v>
      </c>
      <c r="BD86" s="80">
        <v>3693950</v>
      </c>
      <c r="BE86" s="80">
        <v>4231813</v>
      </c>
      <c r="BF86" s="80">
        <v>4949463</v>
      </c>
      <c r="BG86" s="80">
        <v>5716854</v>
      </c>
      <c r="BH86" s="80">
        <v>6743571</v>
      </c>
      <c r="BI86" s="80">
        <v>7362945</v>
      </c>
      <c r="BJ86" s="80">
        <v>7225027</v>
      </c>
      <c r="BK86" s="80">
        <v>7047880</v>
      </c>
      <c r="BL86" s="80">
        <v>7427620</v>
      </c>
    </row>
    <row r="87" spans="20:64" ht="15" x14ac:dyDescent="0.25">
      <c r="T87" s="329" t="s">
        <v>1949</v>
      </c>
      <c r="V87" s="327" t="s">
        <v>10</v>
      </c>
      <c r="W87" s="327" t="s">
        <v>3469</v>
      </c>
      <c r="X87" s="327">
        <f t="shared" si="15"/>
        <v>9933</v>
      </c>
      <c r="Y87" s="330">
        <f>X87/$AF$22</f>
        <v>0.13343453204551256</v>
      </c>
      <c r="Z87" s="331">
        <f>Y87*$AE$22</f>
        <v>1090712.278905442</v>
      </c>
      <c r="AA87" s="84"/>
      <c r="AB87" s="84"/>
      <c r="AC87" s="327" t="s">
        <v>2984</v>
      </c>
      <c r="AD87" s="327" t="s">
        <v>2983</v>
      </c>
      <c r="AE87" s="327">
        <f t="shared" si="16"/>
        <v>8620423</v>
      </c>
      <c r="AF87" s="327">
        <f t="shared" si="17"/>
        <v>53756</v>
      </c>
      <c r="AH87" s="359" t="s">
        <v>87</v>
      </c>
      <c r="AI87" s="81" t="s">
        <v>3517</v>
      </c>
      <c r="AJ87" s="81" t="s">
        <v>3516</v>
      </c>
      <c r="AK87" s="80">
        <v>2865</v>
      </c>
      <c r="AL87" s="80">
        <v>2555</v>
      </c>
      <c r="AM87" s="80">
        <v>2503</v>
      </c>
      <c r="AN87" s="80">
        <v>2059</v>
      </c>
      <c r="AO87" s="80">
        <v>2093</v>
      </c>
      <c r="AP87" s="80">
        <v>2088</v>
      </c>
      <c r="AQ87" s="80">
        <v>1920</v>
      </c>
      <c r="AR87" s="80">
        <v>2060</v>
      </c>
      <c r="AS87" s="80">
        <v>2057</v>
      </c>
      <c r="AT87" s="80">
        <v>1864</v>
      </c>
      <c r="AU87" s="80">
        <v>1870</v>
      </c>
      <c r="AV87" s="80">
        <v>1856</v>
      </c>
      <c r="AY87" s="81" t="s">
        <v>3515</v>
      </c>
      <c r="AZ87" s="81" t="s">
        <v>3514</v>
      </c>
      <c r="BA87" s="80">
        <v>375786</v>
      </c>
      <c r="BB87" s="80">
        <v>370597</v>
      </c>
      <c r="BC87" s="80">
        <v>373896</v>
      </c>
      <c r="BD87" s="80">
        <v>386208</v>
      </c>
      <c r="BE87" s="80">
        <v>353470</v>
      </c>
      <c r="BF87" s="80">
        <v>366190</v>
      </c>
      <c r="BG87" s="80">
        <v>375566</v>
      </c>
      <c r="BH87" s="80">
        <v>389331</v>
      </c>
      <c r="BI87" s="80">
        <v>392241</v>
      </c>
      <c r="BJ87" s="80">
        <v>383269</v>
      </c>
      <c r="BK87" s="80">
        <v>358772</v>
      </c>
      <c r="BL87" s="80">
        <v>324628</v>
      </c>
    </row>
    <row r="88" spans="20:64" ht="15" x14ac:dyDescent="0.25">
      <c r="T88" s="329" t="s">
        <v>1945</v>
      </c>
      <c r="V88" s="327" t="s">
        <v>10</v>
      </c>
      <c r="W88" s="327" t="s">
        <v>3469</v>
      </c>
      <c r="X88" s="327">
        <f t="shared" si="15"/>
        <v>30185</v>
      </c>
      <c r="Y88" s="330">
        <f>X88/$AF$22</f>
        <v>0.40548891068094195</v>
      </c>
      <c r="Z88" s="331">
        <f>Y88*$AE$22</f>
        <v>3314522.3133756933</v>
      </c>
      <c r="AA88" s="84"/>
      <c r="AB88" s="84"/>
      <c r="AC88" s="327" t="s">
        <v>2980</v>
      </c>
      <c r="AD88" s="327" t="s">
        <v>2979</v>
      </c>
      <c r="AE88" s="327">
        <f t="shared" si="16"/>
        <v>1172558</v>
      </c>
      <c r="AF88" s="327">
        <f t="shared" si="17"/>
        <v>11899</v>
      </c>
      <c r="AH88" s="359" t="s">
        <v>87</v>
      </c>
      <c r="AI88" s="81" t="s">
        <v>3513</v>
      </c>
      <c r="AJ88" s="81" t="s">
        <v>3512</v>
      </c>
      <c r="AK88" s="80">
        <v>2840</v>
      </c>
      <c r="AL88" s="80">
        <v>2715</v>
      </c>
      <c r="AM88" s="80">
        <v>2568</v>
      </c>
      <c r="AN88" s="80">
        <v>2534</v>
      </c>
      <c r="AO88" s="80">
        <v>2476</v>
      </c>
      <c r="AP88" s="80">
        <v>2462</v>
      </c>
      <c r="AQ88" s="80">
        <v>2285</v>
      </c>
      <c r="AR88" s="80">
        <v>2277</v>
      </c>
      <c r="AS88" s="80">
        <v>2226</v>
      </c>
      <c r="AT88" s="80">
        <v>2206</v>
      </c>
      <c r="AU88" s="80">
        <v>2260</v>
      </c>
      <c r="AV88" s="80">
        <v>1961</v>
      </c>
      <c r="AY88" s="81" t="s">
        <v>3511</v>
      </c>
      <c r="AZ88" s="81" t="s">
        <v>3510</v>
      </c>
      <c r="BA88" s="80">
        <v>1700052</v>
      </c>
      <c r="BB88" s="80">
        <v>1703858</v>
      </c>
      <c r="BC88" s="80">
        <v>1707055</v>
      </c>
      <c r="BD88" s="80">
        <v>1707964</v>
      </c>
      <c r="BE88" s="80">
        <v>1519111</v>
      </c>
      <c r="BF88" s="80">
        <v>1897150</v>
      </c>
      <c r="BG88" s="80">
        <v>1770508</v>
      </c>
      <c r="BH88" s="80">
        <v>1896505</v>
      </c>
      <c r="BI88" s="80">
        <v>1928092</v>
      </c>
      <c r="BJ88" s="80">
        <v>2052607</v>
      </c>
      <c r="BK88" s="80">
        <v>1942528</v>
      </c>
      <c r="BL88" s="80">
        <v>1933400</v>
      </c>
    </row>
    <row r="89" spans="20:64" ht="15" x14ac:dyDescent="0.25">
      <c r="T89" s="329" t="s">
        <v>1943</v>
      </c>
      <c r="V89" s="327" t="s">
        <v>10</v>
      </c>
      <c r="W89" s="327" t="s">
        <v>3465</v>
      </c>
      <c r="X89" s="327">
        <f t="shared" si="15"/>
        <v>29071</v>
      </c>
      <c r="Y89" s="330">
        <f>X89/$AF$23</f>
        <v>1</v>
      </c>
      <c r="Z89" s="331">
        <f>Y89*$AE$23</f>
        <v>2973636</v>
      </c>
      <c r="AA89" s="84"/>
      <c r="AB89" s="84"/>
      <c r="AC89" s="327" t="s">
        <v>2976</v>
      </c>
      <c r="AD89" s="327" t="s">
        <v>3509</v>
      </c>
      <c r="AE89" s="327">
        <f t="shared" si="16"/>
        <v>1035031</v>
      </c>
      <c r="AF89" s="327">
        <f t="shared" si="17"/>
        <v>8699</v>
      </c>
      <c r="AH89" s="359" t="s">
        <v>87</v>
      </c>
      <c r="AI89" s="81" t="s">
        <v>3508</v>
      </c>
      <c r="AJ89" s="81" t="s">
        <v>3507</v>
      </c>
      <c r="AK89" s="80">
        <v>950</v>
      </c>
      <c r="AL89" s="80">
        <v>914</v>
      </c>
      <c r="AM89" s="80">
        <v>927</v>
      </c>
      <c r="AN89" s="80">
        <v>969</v>
      </c>
      <c r="AO89" s="80">
        <v>935</v>
      </c>
      <c r="AP89" s="80">
        <v>855</v>
      </c>
      <c r="AQ89" s="80">
        <v>820</v>
      </c>
      <c r="AR89" s="80">
        <v>791</v>
      </c>
      <c r="AS89" s="80">
        <v>791</v>
      </c>
      <c r="AT89" s="80">
        <v>752</v>
      </c>
      <c r="AU89" s="80">
        <v>720</v>
      </c>
      <c r="AV89" s="80">
        <v>723</v>
      </c>
      <c r="AY89" s="81" t="s">
        <v>3506</v>
      </c>
      <c r="AZ89" s="81" t="s">
        <v>3505</v>
      </c>
      <c r="BA89" s="80">
        <v>959208</v>
      </c>
      <c r="BB89" s="80">
        <v>849755</v>
      </c>
      <c r="BC89" s="80">
        <v>817413</v>
      </c>
      <c r="BD89" s="80">
        <v>799902</v>
      </c>
      <c r="BE89" s="80">
        <v>599737</v>
      </c>
      <c r="BF89" s="80">
        <v>674950</v>
      </c>
      <c r="BG89" s="80">
        <v>715209</v>
      </c>
      <c r="BH89" s="80">
        <v>856560</v>
      </c>
      <c r="BI89" s="80">
        <v>827169</v>
      </c>
      <c r="BJ89" s="80">
        <v>932473</v>
      </c>
      <c r="BK89" s="80">
        <v>911117</v>
      </c>
      <c r="BL89" s="80">
        <v>913549</v>
      </c>
    </row>
    <row r="90" spans="20:64" ht="15" x14ac:dyDescent="0.25">
      <c r="T90" s="329" t="s">
        <v>1941</v>
      </c>
      <c r="V90" s="327" t="s">
        <v>10</v>
      </c>
      <c r="W90" s="327" t="s">
        <v>1940</v>
      </c>
      <c r="X90" s="327">
        <f t="shared" si="15"/>
        <v>23166</v>
      </c>
      <c r="Y90" s="330">
        <f>X90/$AF$24</f>
        <v>0.83998694658979656</v>
      </c>
      <c r="Z90" s="331">
        <f>Y90*$AE$24</f>
        <v>2073331.3803981289</v>
      </c>
      <c r="AA90" s="84"/>
      <c r="AB90" s="84"/>
      <c r="AC90" s="327" t="s">
        <v>2973</v>
      </c>
      <c r="AD90" s="327" t="s">
        <v>3504</v>
      </c>
      <c r="AE90" s="327">
        <f t="shared" si="16"/>
        <v>4993525</v>
      </c>
      <c r="AF90" s="327">
        <f t="shared" si="17"/>
        <v>28866</v>
      </c>
      <c r="AH90" s="359" t="s">
        <v>87</v>
      </c>
      <c r="AI90" s="81" t="s">
        <v>3503</v>
      </c>
      <c r="AJ90" s="81" t="s">
        <v>3502</v>
      </c>
      <c r="AK90" s="80">
        <v>2636</v>
      </c>
      <c r="AL90" s="80">
        <v>2730</v>
      </c>
      <c r="AM90" s="80">
        <v>2596</v>
      </c>
      <c r="AN90" s="80">
        <v>2500</v>
      </c>
      <c r="AO90" s="80">
        <v>2242</v>
      </c>
      <c r="AP90" s="80">
        <v>2225</v>
      </c>
      <c r="AQ90" s="80">
        <v>2229</v>
      </c>
      <c r="AR90" s="80">
        <v>2121</v>
      </c>
      <c r="AS90" s="80">
        <v>2041</v>
      </c>
      <c r="AT90" s="80">
        <v>2206</v>
      </c>
      <c r="AU90" s="80">
        <v>2197</v>
      </c>
      <c r="AV90" s="80">
        <v>2062</v>
      </c>
      <c r="AY90" s="81" t="s">
        <v>3501</v>
      </c>
      <c r="AZ90" s="81" t="s">
        <v>3500</v>
      </c>
      <c r="BA90" s="80">
        <v>6673547</v>
      </c>
      <c r="BB90" s="80">
        <v>5954646</v>
      </c>
      <c r="BC90" s="80">
        <v>6600391</v>
      </c>
      <c r="BD90" s="80">
        <v>6215339</v>
      </c>
      <c r="BE90" s="80">
        <v>4466290</v>
      </c>
      <c r="BF90" s="80">
        <v>6962815</v>
      </c>
      <c r="BG90" s="80">
        <v>6915331</v>
      </c>
      <c r="BH90" s="80">
        <v>7383649</v>
      </c>
      <c r="BI90" s="80">
        <v>7260101</v>
      </c>
      <c r="BJ90" s="80">
        <v>7340122</v>
      </c>
      <c r="BK90" s="80">
        <v>7165641</v>
      </c>
      <c r="BL90" s="80">
        <v>7546707</v>
      </c>
    </row>
    <row r="91" spans="20:64" ht="15" x14ac:dyDescent="0.25">
      <c r="T91" s="329" t="s">
        <v>1937</v>
      </c>
      <c r="V91" s="327" t="s">
        <v>10</v>
      </c>
      <c r="W91" s="327" t="s">
        <v>3458</v>
      </c>
      <c r="X91" s="327">
        <f t="shared" si="15"/>
        <v>10285</v>
      </c>
      <c r="Y91" s="330">
        <f>X91/$AF$25</f>
        <v>0.44160583941605841</v>
      </c>
      <c r="Z91" s="331">
        <f>Y91*$AE$25</f>
        <v>1845752.989051095</v>
      </c>
      <c r="AA91" s="84"/>
      <c r="AB91" s="84"/>
      <c r="AC91" s="328" t="s">
        <v>2958</v>
      </c>
      <c r="AD91" s="328" t="s">
        <v>2957</v>
      </c>
      <c r="AE91" s="328">
        <f t="shared" si="16"/>
        <v>3524404</v>
      </c>
      <c r="AF91" s="328"/>
      <c r="AH91" s="359" t="s">
        <v>87</v>
      </c>
      <c r="AI91" s="81" t="s">
        <v>3499</v>
      </c>
      <c r="AJ91" s="81" t="s">
        <v>3498</v>
      </c>
      <c r="AK91" s="80">
        <v>1533</v>
      </c>
      <c r="AL91" s="80">
        <v>1534</v>
      </c>
      <c r="AM91" s="80">
        <v>1518</v>
      </c>
      <c r="AN91" s="80">
        <v>1483</v>
      </c>
      <c r="AO91" s="80">
        <v>1497</v>
      </c>
      <c r="AP91" s="80">
        <v>1482</v>
      </c>
      <c r="AQ91" s="80">
        <v>1492</v>
      </c>
      <c r="AR91" s="80">
        <v>1376</v>
      </c>
      <c r="AS91" s="80">
        <v>1352</v>
      </c>
      <c r="AT91" s="80">
        <v>1380</v>
      </c>
      <c r="AU91" s="80">
        <v>1447</v>
      </c>
      <c r="AV91" s="80">
        <v>1442</v>
      </c>
      <c r="AY91" s="81" t="s">
        <v>3497</v>
      </c>
      <c r="AZ91" s="81" t="s">
        <v>3496</v>
      </c>
      <c r="BA91" s="80">
        <v>1418228</v>
      </c>
      <c r="BB91" s="80">
        <v>1375016</v>
      </c>
      <c r="BC91" s="80">
        <v>1350320</v>
      </c>
      <c r="BD91" s="80">
        <v>1342989</v>
      </c>
      <c r="BE91" s="80">
        <v>1346862</v>
      </c>
      <c r="BF91" s="80">
        <v>1271996</v>
      </c>
      <c r="BG91" s="80">
        <v>1411114</v>
      </c>
      <c r="BH91" s="80">
        <v>1863219</v>
      </c>
      <c r="BI91" s="80">
        <v>1730591</v>
      </c>
      <c r="BJ91" s="80">
        <v>1712279</v>
      </c>
      <c r="BK91" s="80">
        <v>1663980</v>
      </c>
      <c r="BL91" s="80">
        <v>1616548</v>
      </c>
    </row>
    <row r="92" spans="20:64" ht="15" x14ac:dyDescent="0.25">
      <c r="T92" s="329" t="s">
        <v>1935</v>
      </c>
      <c r="V92" s="327" t="s">
        <v>10</v>
      </c>
      <c r="W92" s="327" t="s">
        <v>3458</v>
      </c>
      <c r="X92" s="327">
        <f t="shared" si="15"/>
        <v>13005</v>
      </c>
      <c r="Y92" s="330">
        <f>X92/$AF$25</f>
        <v>0.55839416058394165</v>
      </c>
      <c r="Z92" s="331">
        <f>Y92*$AE$25</f>
        <v>2333886.0109489053</v>
      </c>
      <c r="AA92" s="84"/>
      <c r="AB92" s="84"/>
      <c r="AC92" s="328" t="s">
        <v>2895</v>
      </c>
      <c r="AD92" s="328" t="s">
        <v>2894</v>
      </c>
      <c r="AE92" s="328">
        <f t="shared" si="16"/>
        <v>8516681</v>
      </c>
      <c r="AF92" s="328"/>
      <c r="AH92" s="359" t="s">
        <v>87</v>
      </c>
      <c r="AI92" s="81" t="s">
        <v>3495</v>
      </c>
      <c r="AJ92" s="81" t="s">
        <v>3494</v>
      </c>
      <c r="AK92" s="80">
        <v>374</v>
      </c>
      <c r="AL92" s="80">
        <v>363</v>
      </c>
      <c r="AM92" s="80">
        <v>454</v>
      </c>
      <c r="AN92" s="80">
        <v>454</v>
      </c>
      <c r="AO92" s="80">
        <v>434</v>
      </c>
      <c r="AP92" s="80">
        <v>434</v>
      </c>
      <c r="AQ92" s="80">
        <v>341</v>
      </c>
      <c r="AR92" s="80">
        <v>266</v>
      </c>
      <c r="AS92" s="80">
        <v>258</v>
      </c>
      <c r="AT92" s="80">
        <v>240</v>
      </c>
      <c r="AU92" s="80">
        <v>240</v>
      </c>
      <c r="AV92" s="80">
        <v>252</v>
      </c>
      <c r="AY92" s="81" t="s">
        <v>3493</v>
      </c>
      <c r="AZ92" s="81" t="s">
        <v>3492</v>
      </c>
      <c r="BA92" s="80">
        <v>1481551</v>
      </c>
      <c r="BB92" s="80">
        <v>1296573</v>
      </c>
      <c r="BC92" s="80">
        <v>1402364</v>
      </c>
      <c r="BD92" s="80">
        <v>1395384</v>
      </c>
      <c r="BE92" s="80">
        <v>1246973</v>
      </c>
      <c r="BF92" s="80">
        <v>1323335</v>
      </c>
      <c r="BG92" s="80">
        <v>1364725</v>
      </c>
      <c r="BH92" s="80">
        <v>1692023</v>
      </c>
      <c r="BI92" s="80">
        <v>1531378</v>
      </c>
      <c r="BJ92" s="80">
        <v>1656654</v>
      </c>
      <c r="BK92" s="80">
        <v>1603330</v>
      </c>
      <c r="BL92" s="80">
        <v>1443907</v>
      </c>
    </row>
    <row r="93" spans="20:64" ht="15" x14ac:dyDescent="0.25">
      <c r="T93" s="329" t="s">
        <v>1889</v>
      </c>
      <c r="V93" s="327" t="s">
        <v>10</v>
      </c>
      <c r="W93" s="327" t="s">
        <v>3425</v>
      </c>
      <c r="X93" s="327">
        <f t="shared" si="15"/>
        <v>133512</v>
      </c>
      <c r="Y93" s="330">
        <f>X93/$AF$26</f>
        <v>0.43172837510105094</v>
      </c>
      <c r="Z93" s="331">
        <f>Y93*$AE$26</f>
        <v>19572872.58357963</v>
      </c>
      <c r="AA93" s="84"/>
      <c r="AB93" s="84"/>
      <c r="AC93" s="328" t="s">
        <v>2890</v>
      </c>
      <c r="AD93" s="328" t="s">
        <v>2889</v>
      </c>
      <c r="AE93" s="328">
        <f t="shared" si="16"/>
        <v>2989464</v>
      </c>
      <c r="AF93" s="328"/>
      <c r="AH93" s="359" t="s">
        <v>87</v>
      </c>
      <c r="AI93" s="81" t="s">
        <v>3491</v>
      </c>
      <c r="AJ93" s="81" t="s">
        <v>3490</v>
      </c>
      <c r="AK93" s="82" t="s">
        <v>141</v>
      </c>
      <c r="AL93" s="80">
        <v>218</v>
      </c>
      <c r="AM93" s="80">
        <v>218</v>
      </c>
      <c r="AN93" s="80">
        <v>304</v>
      </c>
      <c r="AO93" s="80">
        <v>339</v>
      </c>
      <c r="AP93" s="80">
        <v>434</v>
      </c>
      <c r="AQ93" s="80">
        <v>523</v>
      </c>
      <c r="AR93" s="80">
        <v>574</v>
      </c>
      <c r="AS93" s="80">
        <v>585</v>
      </c>
      <c r="AT93" s="80">
        <v>630</v>
      </c>
      <c r="AU93" s="80">
        <v>776</v>
      </c>
      <c r="AV93" s="80">
        <v>771</v>
      </c>
      <c r="AY93" s="81" t="s">
        <v>3489</v>
      </c>
      <c r="AZ93" s="81" t="s">
        <v>3488</v>
      </c>
      <c r="BA93" s="80">
        <v>2082872</v>
      </c>
      <c r="BB93" s="80">
        <v>1947308</v>
      </c>
      <c r="BC93" s="80">
        <v>1908847</v>
      </c>
      <c r="BD93" s="80">
        <v>2047369</v>
      </c>
      <c r="BE93" s="80">
        <v>2048790</v>
      </c>
      <c r="BF93" s="80">
        <v>2291170</v>
      </c>
      <c r="BG93" s="80">
        <v>2057928</v>
      </c>
      <c r="BH93" s="80">
        <v>2459435</v>
      </c>
      <c r="BI93" s="80">
        <v>2329673</v>
      </c>
      <c r="BJ93" s="80">
        <v>2571654</v>
      </c>
      <c r="BK93" s="80">
        <v>2457469</v>
      </c>
      <c r="BL93" s="80">
        <v>2480328</v>
      </c>
    </row>
    <row r="94" spans="20:64" ht="15" x14ac:dyDescent="0.25">
      <c r="T94" s="329" t="s">
        <v>1887</v>
      </c>
      <c r="V94" s="327" t="s">
        <v>10</v>
      </c>
      <c r="W94" s="327" t="s">
        <v>3425</v>
      </c>
      <c r="X94" s="327">
        <f t="shared" si="15"/>
        <v>87968</v>
      </c>
      <c r="Y94" s="330">
        <f>X94/$AF$26</f>
        <v>0.28445594179466449</v>
      </c>
      <c r="Z94" s="331">
        <f>Y94*$AE$26</f>
        <v>12896117.618134195</v>
      </c>
      <c r="AA94" s="84"/>
      <c r="AB94" s="84"/>
      <c r="AC94" s="328" t="s">
        <v>2885</v>
      </c>
      <c r="AD94" s="328" t="s">
        <v>2884</v>
      </c>
      <c r="AE94" s="328">
        <f t="shared" si="16"/>
        <v>2119753</v>
      </c>
      <c r="AF94" s="328"/>
      <c r="AH94" s="359" t="s">
        <v>87</v>
      </c>
      <c r="AI94" s="81" t="s">
        <v>3487</v>
      </c>
      <c r="AJ94" s="81" t="s">
        <v>3486</v>
      </c>
      <c r="AK94" s="82" t="s">
        <v>141</v>
      </c>
      <c r="AL94" s="80">
        <v>507</v>
      </c>
      <c r="AM94" s="80">
        <v>635</v>
      </c>
      <c r="AN94" s="80">
        <v>254</v>
      </c>
      <c r="AO94" s="80">
        <v>389</v>
      </c>
      <c r="AP94" s="80">
        <v>395</v>
      </c>
      <c r="AQ94" s="80">
        <v>363</v>
      </c>
      <c r="AR94" s="80">
        <v>550</v>
      </c>
      <c r="AS94" s="80">
        <v>598</v>
      </c>
      <c r="AT94" s="80">
        <v>743</v>
      </c>
      <c r="AU94" s="80">
        <v>774</v>
      </c>
      <c r="AV94" s="80">
        <v>1012</v>
      </c>
      <c r="AY94" s="81" t="s">
        <v>3485</v>
      </c>
      <c r="AZ94" s="81" t="s">
        <v>1970</v>
      </c>
      <c r="BA94" s="80">
        <v>7797574</v>
      </c>
      <c r="BB94" s="80">
        <v>6321789</v>
      </c>
      <c r="BC94" s="80">
        <v>5929776</v>
      </c>
      <c r="BD94" s="80">
        <v>5764690</v>
      </c>
      <c r="BE94" s="80">
        <v>5859656</v>
      </c>
      <c r="BF94" s="80">
        <v>6088287</v>
      </c>
      <c r="BG94" s="80">
        <v>6730678</v>
      </c>
      <c r="BH94" s="80">
        <v>7649044</v>
      </c>
      <c r="BI94" s="80">
        <v>7272015</v>
      </c>
      <c r="BJ94" s="80">
        <v>7005670</v>
      </c>
      <c r="BK94" s="80">
        <v>6711987</v>
      </c>
      <c r="BL94" s="80">
        <v>6877636</v>
      </c>
    </row>
    <row r="95" spans="20:64" ht="15" x14ac:dyDescent="0.25">
      <c r="T95" s="329" t="s">
        <v>1883</v>
      </c>
      <c r="V95" s="327" t="s">
        <v>10</v>
      </c>
      <c r="W95" s="327" t="s">
        <v>3425</v>
      </c>
      <c r="X95" s="327">
        <f t="shared" si="15"/>
        <v>67496</v>
      </c>
      <c r="Y95" s="330">
        <f>X95/$AF$26</f>
        <v>0.21825707356507679</v>
      </c>
      <c r="Z95" s="331">
        <f>Y95*$AE$26</f>
        <v>9894920.3659692798</v>
      </c>
      <c r="AA95" s="84"/>
      <c r="AB95" s="84"/>
      <c r="AC95" s="328" t="s">
        <v>2881</v>
      </c>
      <c r="AD95" s="328" t="s">
        <v>2880</v>
      </c>
      <c r="AE95" s="328">
        <f t="shared" si="16"/>
        <v>3240066</v>
      </c>
      <c r="AF95" s="328"/>
      <c r="AH95" s="359" t="s">
        <v>87</v>
      </c>
      <c r="AI95" s="81" t="s">
        <v>3484</v>
      </c>
      <c r="AJ95" s="81" t="s">
        <v>3483</v>
      </c>
      <c r="AK95" s="82" t="s">
        <v>141</v>
      </c>
      <c r="AL95" s="80">
        <v>430</v>
      </c>
      <c r="AM95" s="80">
        <v>463</v>
      </c>
      <c r="AN95" s="80">
        <v>463</v>
      </c>
      <c r="AO95" s="80">
        <v>459</v>
      </c>
      <c r="AP95" s="80">
        <v>572</v>
      </c>
      <c r="AQ95" s="80">
        <v>670</v>
      </c>
      <c r="AR95" s="80">
        <v>618</v>
      </c>
      <c r="AS95" s="80">
        <v>770</v>
      </c>
      <c r="AT95" s="80">
        <v>1727</v>
      </c>
      <c r="AU95" s="80">
        <v>911</v>
      </c>
      <c r="AV95" s="80">
        <v>928</v>
      </c>
      <c r="AY95" s="81" t="s">
        <v>3482</v>
      </c>
      <c r="AZ95" s="81" t="s">
        <v>3481</v>
      </c>
      <c r="BA95" s="80">
        <v>1920738</v>
      </c>
      <c r="BB95" s="80">
        <v>1887821</v>
      </c>
      <c r="BC95" s="80">
        <v>1883198</v>
      </c>
      <c r="BD95" s="80">
        <v>1797023</v>
      </c>
      <c r="BE95" s="80">
        <v>1686968</v>
      </c>
      <c r="BF95" s="80">
        <v>1568615</v>
      </c>
      <c r="BG95" s="80">
        <v>1608058</v>
      </c>
      <c r="BH95" s="80">
        <v>1659124</v>
      </c>
      <c r="BI95" s="80">
        <v>1653390</v>
      </c>
      <c r="BJ95" s="80">
        <v>1635463</v>
      </c>
      <c r="BK95" s="80">
        <v>1499728</v>
      </c>
      <c r="BL95" s="80">
        <v>1531059</v>
      </c>
    </row>
    <row r="96" spans="20:64" ht="15" x14ac:dyDescent="0.25">
      <c r="T96" s="329" t="s">
        <v>1881</v>
      </c>
      <c r="V96" s="327" t="s">
        <v>10</v>
      </c>
      <c r="W96" s="327" t="s">
        <v>3421</v>
      </c>
      <c r="X96" s="327">
        <f t="shared" si="15"/>
        <v>74128</v>
      </c>
      <c r="Y96" s="330">
        <f>X96/$AF$27</f>
        <v>0.53019390185462012</v>
      </c>
      <c r="Z96" s="331">
        <f>Y96*$AE$27</f>
        <v>12654512.172458928</v>
      </c>
      <c r="AA96" s="84"/>
      <c r="AB96" s="84"/>
      <c r="AC96" s="328" t="s">
        <v>2877</v>
      </c>
      <c r="AD96" s="328" t="s">
        <v>2876</v>
      </c>
      <c r="AE96" s="328">
        <f t="shared" si="16"/>
        <v>5253812</v>
      </c>
      <c r="AF96" s="328"/>
      <c r="AH96" s="359" t="s">
        <v>87</v>
      </c>
      <c r="AI96" s="81" t="s">
        <v>3480</v>
      </c>
      <c r="AJ96" s="81" t="s">
        <v>3479</v>
      </c>
      <c r="AK96" s="82" t="s">
        <v>141</v>
      </c>
      <c r="AL96" s="80">
        <v>1018</v>
      </c>
      <c r="AM96" s="80">
        <v>1044</v>
      </c>
      <c r="AN96" s="80">
        <v>993</v>
      </c>
      <c r="AO96" s="80">
        <v>972</v>
      </c>
      <c r="AP96" s="80">
        <v>972</v>
      </c>
      <c r="AQ96" s="80">
        <v>754</v>
      </c>
      <c r="AR96" s="80">
        <v>952</v>
      </c>
      <c r="AS96" s="80">
        <v>952</v>
      </c>
      <c r="AT96" s="80">
        <v>1161</v>
      </c>
      <c r="AU96" s="80">
        <v>1161</v>
      </c>
      <c r="AV96" s="80">
        <v>1027</v>
      </c>
      <c r="AY96" s="81" t="s">
        <v>3478</v>
      </c>
      <c r="AZ96" s="81" t="s">
        <v>3477</v>
      </c>
      <c r="BA96" s="80">
        <v>17338302</v>
      </c>
      <c r="BB96" s="80">
        <v>15953312</v>
      </c>
      <c r="BC96" s="80">
        <v>14866768</v>
      </c>
      <c r="BD96" s="80">
        <v>14924769</v>
      </c>
      <c r="BE96" s="80">
        <v>13684442</v>
      </c>
      <c r="BF96" s="80">
        <v>12720928</v>
      </c>
      <c r="BG96" s="80">
        <v>13152138</v>
      </c>
      <c r="BH96" s="80">
        <v>14640807</v>
      </c>
      <c r="BI96" s="80">
        <v>14427203</v>
      </c>
      <c r="BJ96" s="80">
        <v>14543738</v>
      </c>
      <c r="BK96" s="80">
        <v>15795390</v>
      </c>
      <c r="BL96" s="80">
        <v>17204558</v>
      </c>
    </row>
    <row r="97" spans="20:64" ht="15" x14ac:dyDescent="0.25">
      <c r="T97" s="329" t="s">
        <v>1879</v>
      </c>
      <c r="V97" s="327" t="s">
        <v>10</v>
      </c>
      <c r="W97" s="327" t="s">
        <v>3421</v>
      </c>
      <c r="X97" s="327">
        <f t="shared" si="15"/>
        <v>26107</v>
      </c>
      <c r="Y97" s="330">
        <f>X97/$AF$27</f>
        <v>0.18672798666790641</v>
      </c>
      <c r="Z97" s="331">
        <f>Y97*$AE$27</f>
        <v>4456768.6877615098</v>
      </c>
      <c r="AA97" s="84"/>
      <c r="AB97" s="84"/>
      <c r="AC97" s="328" t="s">
        <v>2873</v>
      </c>
      <c r="AD97" s="328" t="s">
        <v>2872</v>
      </c>
      <c r="AE97" s="328">
        <f t="shared" si="16"/>
        <v>2219743</v>
      </c>
      <c r="AF97" s="328"/>
      <c r="AH97" s="359" t="s">
        <v>87</v>
      </c>
      <c r="AI97" s="81" t="s">
        <v>3476</v>
      </c>
      <c r="AJ97" s="81" t="s">
        <v>3475</v>
      </c>
      <c r="AK97" s="82" t="s">
        <v>141</v>
      </c>
      <c r="AL97" s="80">
        <v>1145</v>
      </c>
      <c r="AM97" s="80">
        <v>1242</v>
      </c>
      <c r="AN97" s="80">
        <v>1142</v>
      </c>
      <c r="AO97" s="80">
        <v>1351</v>
      </c>
      <c r="AP97" s="80">
        <v>1844</v>
      </c>
      <c r="AQ97" s="80">
        <v>2770</v>
      </c>
      <c r="AR97" s="80">
        <v>2547</v>
      </c>
      <c r="AS97" s="80">
        <v>3020</v>
      </c>
      <c r="AT97" s="80">
        <v>3004</v>
      </c>
      <c r="AU97" s="80">
        <v>2846</v>
      </c>
      <c r="AV97" s="80">
        <v>2906</v>
      </c>
      <c r="AY97" s="81" t="s">
        <v>3474</v>
      </c>
      <c r="AZ97" s="81" t="s">
        <v>3473</v>
      </c>
      <c r="BA97" s="80">
        <v>12379102</v>
      </c>
      <c r="BB97" s="80">
        <v>11759434</v>
      </c>
      <c r="BC97" s="80">
        <v>11808534</v>
      </c>
      <c r="BD97" s="80">
        <v>12001609</v>
      </c>
      <c r="BE97" s="80">
        <v>13153110</v>
      </c>
      <c r="BF97" s="80">
        <v>12490327</v>
      </c>
      <c r="BG97" s="80">
        <v>13459538</v>
      </c>
      <c r="BH97" s="80">
        <v>15303232</v>
      </c>
      <c r="BI97" s="80">
        <v>15700939</v>
      </c>
      <c r="BJ97" s="80">
        <v>15594281</v>
      </c>
      <c r="BK97" s="80">
        <v>16420477</v>
      </c>
      <c r="BL97" s="80">
        <v>18342021</v>
      </c>
    </row>
    <row r="98" spans="20:64" ht="15" x14ac:dyDescent="0.25">
      <c r="T98" s="329" t="s">
        <v>1877</v>
      </c>
      <c r="V98" s="327" t="s">
        <v>10</v>
      </c>
      <c r="W98" s="327" t="s">
        <v>3421</v>
      </c>
      <c r="X98" s="327">
        <f t="shared" si="15"/>
        <v>39578</v>
      </c>
      <c r="Y98" s="330">
        <f>X98/$AF$27</f>
        <v>0.28307811147747347</v>
      </c>
      <c r="Z98" s="331">
        <f>Y98*$AE$27</f>
        <v>6756425.1397795621</v>
      </c>
      <c r="AA98" s="84"/>
      <c r="AB98" s="84"/>
      <c r="AC98" s="328" t="s">
        <v>2869</v>
      </c>
      <c r="AD98" s="328" t="s">
        <v>2868</v>
      </c>
      <c r="AE98" s="328">
        <f t="shared" si="16"/>
        <v>1263708</v>
      </c>
      <c r="AF98" s="328"/>
      <c r="AH98" s="359" t="s">
        <v>87</v>
      </c>
      <c r="AI98" s="81" t="s">
        <v>3472</v>
      </c>
      <c r="AJ98" s="81" t="s">
        <v>3471</v>
      </c>
      <c r="AK98" s="82" t="s">
        <v>141</v>
      </c>
      <c r="AL98" s="80">
        <v>2287</v>
      </c>
      <c r="AM98" s="80">
        <v>2345</v>
      </c>
      <c r="AN98" s="80">
        <v>2038</v>
      </c>
      <c r="AO98" s="80">
        <v>2112</v>
      </c>
      <c r="AP98" s="80">
        <v>2592</v>
      </c>
      <c r="AQ98" s="80">
        <v>2939</v>
      </c>
      <c r="AR98" s="80">
        <v>3422</v>
      </c>
      <c r="AS98" s="80">
        <v>3360</v>
      </c>
      <c r="AT98" s="80">
        <v>4274</v>
      </c>
      <c r="AU98" s="80">
        <v>4554</v>
      </c>
      <c r="AV98" s="80">
        <v>4508</v>
      </c>
      <c r="AY98" s="81" t="s">
        <v>3470</v>
      </c>
      <c r="AZ98" s="81" t="s">
        <v>3469</v>
      </c>
      <c r="BA98" s="80">
        <v>5848583</v>
      </c>
      <c r="BB98" s="80">
        <v>5851578</v>
      </c>
      <c r="BC98" s="80">
        <v>6263574</v>
      </c>
      <c r="BD98" s="80">
        <v>6480300</v>
      </c>
      <c r="BE98" s="80">
        <v>7873956</v>
      </c>
      <c r="BF98" s="80">
        <v>7594783</v>
      </c>
      <c r="BG98" s="80">
        <v>7758045</v>
      </c>
      <c r="BH98" s="80">
        <v>8024978</v>
      </c>
      <c r="BI98" s="80">
        <v>7790367</v>
      </c>
      <c r="BJ98" s="80">
        <v>7444455</v>
      </c>
      <c r="BK98" s="80">
        <v>8174138</v>
      </c>
      <c r="BL98" s="80">
        <v>7158335</v>
      </c>
    </row>
    <row r="99" spans="20:64" ht="15" x14ac:dyDescent="0.25">
      <c r="T99" s="329" t="s">
        <v>1875</v>
      </c>
      <c r="V99" s="327" t="s">
        <v>10</v>
      </c>
      <c r="W99" s="327" t="s">
        <v>3417</v>
      </c>
      <c r="X99" s="327">
        <f t="shared" si="15"/>
        <v>61931</v>
      </c>
      <c r="Y99" s="330">
        <f>X99/$AF$28</f>
        <v>0.18325763067954845</v>
      </c>
      <c r="Z99" s="331">
        <f>Y99*$AE$28</f>
        <v>8873192.2695823293</v>
      </c>
      <c r="AA99" s="84"/>
      <c r="AB99" s="84"/>
      <c r="AC99" s="328" t="s">
        <v>2865</v>
      </c>
      <c r="AD99" s="328" t="s">
        <v>2864</v>
      </c>
      <c r="AE99" s="328">
        <f t="shared" si="16"/>
        <v>1734688</v>
      </c>
      <c r="AF99" s="328"/>
      <c r="AH99" s="359" t="s">
        <v>87</v>
      </c>
      <c r="AI99" s="81" t="s">
        <v>3468</v>
      </c>
      <c r="AJ99" s="81" t="s">
        <v>3467</v>
      </c>
      <c r="AK99" s="82" t="s">
        <v>141</v>
      </c>
      <c r="AL99" s="80">
        <v>1053</v>
      </c>
      <c r="AM99" s="80">
        <v>1572</v>
      </c>
      <c r="AN99" s="80">
        <v>1401</v>
      </c>
      <c r="AO99" s="80">
        <v>1420</v>
      </c>
      <c r="AP99" s="80">
        <v>1497</v>
      </c>
      <c r="AQ99" s="80">
        <v>1535</v>
      </c>
      <c r="AR99" s="80">
        <v>1982</v>
      </c>
      <c r="AS99" s="80">
        <v>2093</v>
      </c>
      <c r="AT99" s="80">
        <v>2565</v>
      </c>
      <c r="AU99" s="80">
        <v>2735</v>
      </c>
      <c r="AV99" s="80">
        <v>2277</v>
      </c>
      <c r="AY99" s="81" t="s">
        <v>3466</v>
      </c>
      <c r="AZ99" s="81" t="s">
        <v>3465</v>
      </c>
      <c r="BA99" s="80">
        <v>2343698</v>
      </c>
      <c r="BB99" s="80">
        <v>2438957</v>
      </c>
      <c r="BC99" s="80">
        <v>2399773</v>
      </c>
      <c r="BD99" s="80">
        <v>2467994</v>
      </c>
      <c r="BE99" s="80">
        <v>2674331</v>
      </c>
      <c r="BF99" s="80">
        <v>3032149</v>
      </c>
      <c r="BG99" s="80">
        <v>3275773</v>
      </c>
      <c r="BH99" s="80">
        <v>3428616</v>
      </c>
      <c r="BI99" s="80">
        <v>3136335</v>
      </c>
      <c r="BJ99" s="80">
        <v>2880281</v>
      </c>
      <c r="BK99" s="80">
        <v>2973636</v>
      </c>
      <c r="BL99" s="80">
        <v>3031120</v>
      </c>
    </row>
    <row r="100" spans="20:64" ht="15" x14ac:dyDescent="0.25">
      <c r="T100" s="329" t="s">
        <v>1873</v>
      </c>
      <c r="V100" s="327" t="s">
        <v>10</v>
      </c>
      <c r="W100" s="327" t="s">
        <v>3417</v>
      </c>
      <c r="X100" s="327">
        <f t="shared" ref="X100:X131" si="18">VLOOKUP(T100,$AI$14:$AV$1466,13,FALSE)</f>
        <v>247013</v>
      </c>
      <c r="Y100" s="330">
        <f>X100/$AF$28</f>
        <v>0.7309266300729409</v>
      </c>
      <c r="Z100" s="331">
        <f>Y100*$AE$28</f>
        <v>35390900.229066864</v>
      </c>
      <c r="AA100" s="84"/>
      <c r="AB100" s="84"/>
      <c r="AC100" s="328" t="s">
        <v>2938</v>
      </c>
      <c r="AD100" s="328" t="s">
        <v>2937</v>
      </c>
      <c r="AE100" s="328">
        <f t="shared" ref="AE100:AE139" si="19">VLOOKUP(AC100,$AY$14:$BL$303,13,FALSE)</f>
        <v>2519087</v>
      </c>
      <c r="AF100" s="328"/>
      <c r="AH100" s="359" t="s">
        <v>87</v>
      </c>
      <c r="AI100" s="81" t="s">
        <v>3464</v>
      </c>
      <c r="AJ100" s="81" t="s">
        <v>3463</v>
      </c>
      <c r="AK100" s="82" t="s">
        <v>141</v>
      </c>
      <c r="AL100" s="80">
        <v>850</v>
      </c>
      <c r="AM100" s="80">
        <v>700</v>
      </c>
      <c r="AN100" s="80">
        <v>710</v>
      </c>
      <c r="AO100" s="80">
        <v>657</v>
      </c>
      <c r="AP100" s="80">
        <v>898</v>
      </c>
      <c r="AQ100" s="80">
        <v>1052</v>
      </c>
      <c r="AR100" s="80">
        <v>1263</v>
      </c>
      <c r="AS100" s="80">
        <v>1360</v>
      </c>
      <c r="AT100" s="80">
        <v>1519</v>
      </c>
      <c r="AU100" s="80">
        <v>1299</v>
      </c>
      <c r="AV100" s="80">
        <v>800</v>
      </c>
      <c r="AY100" s="81" t="s">
        <v>3462</v>
      </c>
      <c r="AZ100" s="81" t="s">
        <v>1940</v>
      </c>
      <c r="BA100" s="80">
        <v>2168163</v>
      </c>
      <c r="BB100" s="80">
        <v>2237750</v>
      </c>
      <c r="BC100" s="80">
        <v>2245781</v>
      </c>
      <c r="BD100" s="80">
        <v>2229060</v>
      </c>
      <c r="BE100" s="80">
        <v>2310761</v>
      </c>
      <c r="BF100" s="80">
        <v>2615969</v>
      </c>
      <c r="BG100" s="80">
        <v>2800813</v>
      </c>
      <c r="BH100" s="80">
        <v>2690985</v>
      </c>
      <c r="BI100" s="80">
        <v>2493231</v>
      </c>
      <c r="BJ100" s="80">
        <v>2542145</v>
      </c>
      <c r="BK100" s="80">
        <v>2468290</v>
      </c>
      <c r="BL100" s="80">
        <v>2353386</v>
      </c>
    </row>
    <row r="101" spans="20:64" ht="15" x14ac:dyDescent="0.25">
      <c r="T101" s="329" t="s">
        <v>1871</v>
      </c>
      <c r="V101" s="327" t="s">
        <v>10</v>
      </c>
      <c r="W101" s="327" t="s">
        <v>3417</v>
      </c>
      <c r="X101" s="327">
        <f t="shared" si="18"/>
        <v>29001</v>
      </c>
      <c r="Y101" s="330">
        <f>X101/$AF$28</f>
        <v>8.5815739247510694E-2</v>
      </c>
      <c r="Z101" s="331">
        <f>Y101*$AE$28</f>
        <v>4155131.5013508117</v>
      </c>
      <c r="AA101" s="84"/>
      <c r="AB101" s="84"/>
      <c r="AC101" s="328" t="s">
        <v>2934</v>
      </c>
      <c r="AD101" s="328" t="s">
        <v>2933</v>
      </c>
      <c r="AE101" s="328">
        <f t="shared" si="19"/>
        <v>3334242</v>
      </c>
      <c r="AF101" s="328"/>
      <c r="AH101" s="359" t="s">
        <v>87</v>
      </c>
      <c r="AI101" s="81" t="s">
        <v>3461</v>
      </c>
      <c r="AJ101" s="81" t="s">
        <v>3460</v>
      </c>
      <c r="AK101" s="82" t="s">
        <v>141</v>
      </c>
      <c r="AL101" s="80">
        <v>318</v>
      </c>
      <c r="AM101" s="80">
        <v>270</v>
      </c>
      <c r="AN101" s="80">
        <v>270</v>
      </c>
      <c r="AO101" s="80">
        <v>278</v>
      </c>
      <c r="AP101" s="80">
        <v>312</v>
      </c>
      <c r="AQ101" s="80">
        <v>347</v>
      </c>
      <c r="AR101" s="80">
        <v>384</v>
      </c>
      <c r="AS101" s="80">
        <v>648</v>
      </c>
      <c r="AT101" s="80">
        <v>712</v>
      </c>
      <c r="AU101" s="80">
        <v>420</v>
      </c>
      <c r="AV101" s="80">
        <v>392</v>
      </c>
      <c r="AY101" s="81" t="s">
        <v>3459</v>
      </c>
      <c r="AZ101" s="81" t="s">
        <v>3458</v>
      </c>
      <c r="BA101" s="80">
        <v>2822066</v>
      </c>
      <c r="BB101" s="80">
        <v>2689165</v>
      </c>
      <c r="BC101" s="80">
        <v>2828401</v>
      </c>
      <c r="BD101" s="80">
        <v>3017562</v>
      </c>
      <c r="BE101" s="80">
        <v>3302033</v>
      </c>
      <c r="BF101" s="80">
        <v>3574740</v>
      </c>
      <c r="BG101" s="80">
        <v>3932308</v>
      </c>
      <c r="BH101" s="80">
        <v>3961136</v>
      </c>
      <c r="BI101" s="80">
        <v>3842982</v>
      </c>
      <c r="BJ101" s="80">
        <v>3822579</v>
      </c>
      <c r="BK101" s="80">
        <v>4179639</v>
      </c>
      <c r="BL101" s="80">
        <v>4627707</v>
      </c>
    </row>
    <row r="102" spans="20:64" ht="15" x14ac:dyDescent="0.25">
      <c r="T102" s="329" t="s">
        <v>1869</v>
      </c>
      <c r="V102" s="327" t="s">
        <v>10</v>
      </c>
      <c r="W102" s="327" t="s">
        <v>3413</v>
      </c>
      <c r="X102" s="327">
        <f t="shared" si="18"/>
        <v>39934</v>
      </c>
      <c r="Y102" s="330">
        <f>X102/$AF$29</f>
        <v>0.13433759663062711</v>
      </c>
      <c r="Z102" s="331">
        <f>Y102*$AE$29</f>
        <v>5502060.9150726954</v>
      </c>
      <c r="AA102" s="84"/>
      <c r="AB102" s="84"/>
      <c r="AC102" s="327" t="s">
        <v>2861</v>
      </c>
      <c r="AD102" s="327" t="s">
        <v>2860</v>
      </c>
      <c r="AE102" s="327">
        <f t="shared" si="19"/>
        <v>891001</v>
      </c>
      <c r="AF102" s="327">
        <f t="shared" ref="AF102:AF139" si="20">SUMIF($AH$14:$AH$1466,AC102,$AU$14:$AU$1466)</f>
        <v>16155</v>
      </c>
      <c r="AH102" s="359" t="s">
        <v>87</v>
      </c>
      <c r="AI102" s="81" t="s">
        <v>3457</v>
      </c>
      <c r="AJ102" s="81" t="s">
        <v>3456</v>
      </c>
      <c r="AK102" s="82" t="s">
        <v>141</v>
      </c>
      <c r="AL102" s="80">
        <v>254</v>
      </c>
      <c r="AM102" s="80">
        <v>250</v>
      </c>
      <c r="AN102" s="80">
        <v>233</v>
      </c>
      <c r="AO102" s="80">
        <v>307</v>
      </c>
      <c r="AP102" s="80">
        <v>309</v>
      </c>
      <c r="AQ102" s="80">
        <v>335</v>
      </c>
      <c r="AR102" s="80">
        <v>220</v>
      </c>
      <c r="AS102" s="80">
        <v>463</v>
      </c>
      <c r="AT102" s="80">
        <v>600</v>
      </c>
      <c r="AU102" s="80">
        <v>623</v>
      </c>
      <c r="AV102" s="80">
        <v>609</v>
      </c>
      <c r="AY102" s="81" t="s">
        <v>3455</v>
      </c>
      <c r="AZ102" s="81" t="s">
        <v>3454</v>
      </c>
      <c r="BA102" s="80">
        <v>1054574</v>
      </c>
      <c r="BB102" s="80">
        <v>1149373</v>
      </c>
      <c r="BC102" s="80">
        <v>1140698</v>
      </c>
      <c r="BD102" s="80">
        <v>1101279</v>
      </c>
      <c r="BE102" s="80">
        <v>1228127</v>
      </c>
      <c r="BF102" s="80">
        <v>1309068</v>
      </c>
      <c r="BG102" s="80">
        <v>1444906</v>
      </c>
      <c r="BH102" s="80">
        <v>1463253</v>
      </c>
      <c r="BI102" s="80">
        <v>1427132</v>
      </c>
      <c r="BJ102" s="80">
        <v>1345989</v>
      </c>
      <c r="BK102" s="80">
        <v>1352490</v>
      </c>
      <c r="BL102" s="80">
        <v>1541994</v>
      </c>
    </row>
    <row r="103" spans="20:64" ht="15" x14ac:dyDescent="0.25">
      <c r="T103" s="329" t="s">
        <v>1867</v>
      </c>
      <c r="V103" s="327" t="s">
        <v>10</v>
      </c>
      <c r="W103" s="327" t="s">
        <v>3413</v>
      </c>
      <c r="X103" s="327">
        <f t="shared" si="18"/>
        <v>48899</v>
      </c>
      <c r="Y103" s="330">
        <f>X103/$AF$29</f>
        <v>0.1644957714639414</v>
      </c>
      <c r="Z103" s="331">
        <f>Y103*$AE$29</f>
        <v>6737248.3769755038</v>
      </c>
      <c r="AA103" s="84"/>
      <c r="AB103" s="84"/>
      <c r="AC103" s="327" t="s">
        <v>2857</v>
      </c>
      <c r="AD103" s="327" t="s">
        <v>2856</v>
      </c>
      <c r="AE103" s="327">
        <f t="shared" si="19"/>
        <v>2690915</v>
      </c>
      <c r="AF103" s="327">
        <f t="shared" si="20"/>
        <v>26112</v>
      </c>
      <c r="AH103" s="359" t="s">
        <v>87</v>
      </c>
      <c r="AI103" s="81" t="s">
        <v>3453</v>
      </c>
      <c r="AJ103" s="81" t="s">
        <v>3452</v>
      </c>
      <c r="AK103" s="82" t="s">
        <v>141</v>
      </c>
      <c r="AL103" s="80">
        <v>28797</v>
      </c>
      <c r="AM103" s="80">
        <v>38266</v>
      </c>
      <c r="AN103" s="80">
        <v>40407</v>
      </c>
      <c r="AO103" s="80">
        <v>50460</v>
      </c>
      <c r="AP103" s="80">
        <v>55523</v>
      </c>
      <c r="AQ103" s="80">
        <v>57870</v>
      </c>
      <c r="AR103" s="80">
        <v>55817</v>
      </c>
      <c r="AS103" s="80">
        <v>56205</v>
      </c>
      <c r="AT103" s="80">
        <v>54088</v>
      </c>
      <c r="AU103" s="80">
        <v>52954</v>
      </c>
      <c r="AV103" s="80">
        <v>51328</v>
      </c>
      <c r="AY103" s="81" t="s">
        <v>3451</v>
      </c>
      <c r="AZ103" s="81" t="s">
        <v>1930</v>
      </c>
      <c r="BA103" s="80">
        <v>751701</v>
      </c>
      <c r="BB103" s="80">
        <v>754872</v>
      </c>
      <c r="BC103" s="80">
        <v>787929</v>
      </c>
      <c r="BD103" s="80">
        <v>822252</v>
      </c>
      <c r="BE103" s="80">
        <v>812346</v>
      </c>
      <c r="BF103" s="80">
        <v>816843</v>
      </c>
      <c r="BG103" s="80">
        <v>943056</v>
      </c>
      <c r="BH103" s="80">
        <v>931577</v>
      </c>
      <c r="BI103" s="80">
        <v>925419</v>
      </c>
      <c r="BJ103" s="80">
        <v>893088</v>
      </c>
      <c r="BK103" s="80">
        <v>891736</v>
      </c>
      <c r="BL103" s="80">
        <v>935553</v>
      </c>
    </row>
    <row r="104" spans="20:64" ht="15" x14ac:dyDescent="0.25">
      <c r="T104" s="329" t="s">
        <v>1863</v>
      </c>
      <c r="V104" s="327" t="s">
        <v>10</v>
      </c>
      <c r="W104" s="327" t="s">
        <v>3413</v>
      </c>
      <c r="X104" s="327">
        <f t="shared" si="18"/>
        <v>34510</v>
      </c>
      <c r="Y104" s="330">
        <f>X104/$AF$29</f>
        <v>0.11609131215813447</v>
      </c>
      <c r="Z104" s="331">
        <f>Y104*$AE$29</f>
        <v>4754748.3893213486</v>
      </c>
      <c r="AA104" s="84"/>
      <c r="AB104" s="84"/>
      <c r="AC104" s="327" t="s">
        <v>2853</v>
      </c>
      <c r="AD104" s="327" t="s">
        <v>2852</v>
      </c>
      <c r="AE104" s="327">
        <f t="shared" si="19"/>
        <v>3377557</v>
      </c>
      <c r="AF104" s="327">
        <f t="shared" si="20"/>
        <v>24684</v>
      </c>
      <c r="AH104" s="359" t="s">
        <v>87</v>
      </c>
      <c r="AI104" s="81" t="s">
        <v>3450</v>
      </c>
      <c r="AJ104" s="81" t="s">
        <v>3449</v>
      </c>
      <c r="AK104" s="82" t="s">
        <v>141</v>
      </c>
      <c r="AL104" s="80">
        <v>20289</v>
      </c>
      <c r="AM104" s="80">
        <v>20462</v>
      </c>
      <c r="AN104" s="80">
        <v>18924</v>
      </c>
      <c r="AO104" s="80">
        <v>21881</v>
      </c>
      <c r="AP104" s="80">
        <v>21394</v>
      </c>
      <c r="AQ104" s="80">
        <v>21574</v>
      </c>
      <c r="AR104" s="80">
        <v>25763</v>
      </c>
      <c r="AS104" s="80">
        <v>22733</v>
      </c>
      <c r="AT104" s="80">
        <v>20971</v>
      </c>
      <c r="AU104" s="80">
        <v>21031</v>
      </c>
      <c r="AV104" s="80">
        <v>21346</v>
      </c>
      <c r="AY104" s="81" t="s">
        <v>3448</v>
      </c>
      <c r="AZ104" s="81" t="s">
        <v>3447</v>
      </c>
      <c r="BA104" s="80">
        <v>3690339</v>
      </c>
      <c r="BB104" s="80">
        <v>3723871</v>
      </c>
      <c r="BC104" s="80">
        <v>3870361</v>
      </c>
      <c r="BD104" s="80">
        <v>3879548</v>
      </c>
      <c r="BE104" s="80">
        <v>3977377</v>
      </c>
      <c r="BF104" s="80">
        <v>4106099</v>
      </c>
      <c r="BG104" s="80">
        <v>4405041</v>
      </c>
      <c r="BH104" s="80">
        <v>4721268</v>
      </c>
      <c r="BI104" s="80">
        <v>5239954</v>
      </c>
      <c r="BJ104" s="80">
        <v>4140003</v>
      </c>
      <c r="BK104" s="80">
        <v>4386374</v>
      </c>
      <c r="BL104" s="80">
        <v>4245018</v>
      </c>
    </row>
    <row r="105" spans="20:64" ht="15" x14ac:dyDescent="0.25">
      <c r="T105" s="329" t="s">
        <v>1861</v>
      </c>
      <c r="V105" s="327" t="s">
        <v>10</v>
      </c>
      <c r="W105" s="327" t="s">
        <v>3413</v>
      </c>
      <c r="X105" s="327">
        <f t="shared" si="18"/>
        <v>27130</v>
      </c>
      <c r="Y105" s="330">
        <f>X105/$AF$29</f>
        <v>9.1265062267464156E-2</v>
      </c>
      <c r="Z105" s="331">
        <f>Y105*$AE$29</f>
        <v>3737940.4173366614</v>
      </c>
      <c r="AA105" s="84"/>
      <c r="AB105" s="84"/>
      <c r="AC105" s="327" t="s">
        <v>3446</v>
      </c>
      <c r="AD105" s="327" t="s">
        <v>563</v>
      </c>
      <c r="AE105" s="327" t="e">
        <f t="shared" si="19"/>
        <v>#N/A</v>
      </c>
      <c r="AF105" s="327">
        <f t="shared" si="20"/>
        <v>0</v>
      </c>
      <c r="AH105" s="359" t="s">
        <v>87</v>
      </c>
      <c r="AI105" s="81" t="s">
        <v>3445</v>
      </c>
      <c r="AJ105" s="81" t="s">
        <v>3444</v>
      </c>
      <c r="AK105" s="82" t="s">
        <v>141</v>
      </c>
      <c r="AL105" s="80">
        <v>719</v>
      </c>
      <c r="AM105" s="80">
        <v>751</v>
      </c>
      <c r="AN105" s="80">
        <v>665</v>
      </c>
      <c r="AO105" s="80">
        <v>914</v>
      </c>
      <c r="AP105" s="80">
        <v>967</v>
      </c>
      <c r="AQ105" s="80">
        <v>907</v>
      </c>
      <c r="AR105" s="80">
        <v>979</v>
      </c>
      <c r="AS105" s="80">
        <v>1158</v>
      </c>
      <c r="AT105" s="80">
        <v>1223</v>
      </c>
      <c r="AU105" s="80">
        <v>1238</v>
      </c>
      <c r="AV105" s="80">
        <v>1177</v>
      </c>
      <c r="AY105" s="81" t="s">
        <v>3443</v>
      </c>
      <c r="AZ105" s="81" t="s">
        <v>3442</v>
      </c>
      <c r="BA105" s="80">
        <v>12655413</v>
      </c>
      <c r="BB105" s="80">
        <v>12184359</v>
      </c>
      <c r="BC105" s="80">
        <v>12337098</v>
      </c>
      <c r="BD105" s="80">
        <v>12235769</v>
      </c>
      <c r="BE105" s="80">
        <v>13448972</v>
      </c>
      <c r="BF105" s="80">
        <v>14932243</v>
      </c>
      <c r="BG105" s="80">
        <v>16498311</v>
      </c>
      <c r="BH105" s="80">
        <v>17489178</v>
      </c>
      <c r="BI105" s="80">
        <v>17077815</v>
      </c>
      <c r="BJ105" s="80">
        <v>16518800</v>
      </c>
      <c r="BK105" s="80">
        <v>18493166</v>
      </c>
      <c r="BL105" s="80">
        <v>19976928</v>
      </c>
    </row>
    <row r="106" spans="20:64" ht="15" x14ac:dyDescent="0.25">
      <c r="T106" s="329" t="s">
        <v>1857</v>
      </c>
      <c r="V106" s="327" t="s">
        <v>10</v>
      </c>
      <c r="W106" s="327" t="s">
        <v>3413</v>
      </c>
      <c r="X106" s="327">
        <f t="shared" si="18"/>
        <v>98334</v>
      </c>
      <c r="Y106" s="330">
        <f>X106/$AF$29</f>
        <v>0.33079464183593144</v>
      </c>
      <c r="Z106" s="331">
        <f>Y106*$AE$29</f>
        <v>13548346.221834989</v>
      </c>
      <c r="AA106" s="84"/>
      <c r="AB106" s="84"/>
      <c r="AC106" s="327" t="s">
        <v>2849</v>
      </c>
      <c r="AD106" s="327" t="s">
        <v>2848</v>
      </c>
      <c r="AE106" s="327">
        <f t="shared" si="19"/>
        <v>3640887</v>
      </c>
      <c r="AF106" s="327">
        <f t="shared" si="20"/>
        <v>47315</v>
      </c>
      <c r="AH106" s="359" t="s">
        <v>87</v>
      </c>
      <c r="AI106" s="81" t="s">
        <v>3441</v>
      </c>
      <c r="AJ106" s="81" t="s">
        <v>3440</v>
      </c>
      <c r="AK106" s="82" t="s">
        <v>141</v>
      </c>
      <c r="AL106" s="80">
        <v>604</v>
      </c>
      <c r="AM106" s="80">
        <v>308</v>
      </c>
      <c r="AN106" s="80">
        <v>273</v>
      </c>
      <c r="AO106" s="80">
        <v>321</v>
      </c>
      <c r="AP106" s="80">
        <v>398</v>
      </c>
      <c r="AQ106" s="80">
        <v>443</v>
      </c>
      <c r="AR106" s="80">
        <v>512</v>
      </c>
      <c r="AS106" s="80">
        <v>487</v>
      </c>
      <c r="AT106" s="80">
        <v>544</v>
      </c>
      <c r="AU106" s="80">
        <v>672</v>
      </c>
      <c r="AV106" s="80">
        <v>824</v>
      </c>
      <c r="AY106" s="81" t="s">
        <v>3439</v>
      </c>
      <c r="AZ106" s="81" t="s">
        <v>3438</v>
      </c>
      <c r="BA106" s="80">
        <v>5942225</v>
      </c>
      <c r="BB106" s="80">
        <v>6191806</v>
      </c>
      <c r="BC106" s="80">
        <v>6474451</v>
      </c>
      <c r="BD106" s="80">
        <v>6295562</v>
      </c>
      <c r="BE106" s="80">
        <v>6727810</v>
      </c>
      <c r="BF106" s="80">
        <v>6703675</v>
      </c>
      <c r="BG106" s="80">
        <v>7194273</v>
      </c>
      <c r="BH106" s="80">
        <v>7759863</v>
      </c>
      <c r="BI106" s="80">
        <v>7611142</v>
      </c>
      <c r="BJ106" s="80">
        <v>7136187</v>
      </c>
      <c r="BK106" s="80">
        <v>7154914</v>
      </c>
      <c r="BL106" s="80">
        <v>7101443</v>
      </c>
    </row>
    <row r="107" spans="20:64" ht="15" x14ac:dyDescent="0.25">
      <c r="T107" s="329" t="s">
        <v>1853</v>
      </c>
      <c r="V107" s="327" t="s">
        <v>10</v>
      </c>
      <c r="W107" s="327" t="s">
        <v>3409</v>
      </c>
      <c r="X107" s="327">
        <f t="shared" si="18"/>
        <v>21156</v>
      </c>
      <c r="Y107" s="330">
        <f>X107/$AF$30</f>
        <v>1</v>
      </c>
      <c r="Z107" s="331">
        <f>Y107*$AE$30</f>
        <v>2692649</v>
      </c>
      <c r="AA107" s="84"/>
      <c r="AB107" s="84"/>
      <c r="AC107" s="327" t="s">
        <v>2845</v>
      </c>
      <c r="AD107" s="327" t="s">
        <v>2844</v>
      </c>
      <c r="AE107" s="327">
        <f t="shared" si="19"/>
        <v>3664297</v>
      </c>
      <c r="AF107" s="327">
        <f t="shared" si="20"/>
        <v>76667</v>
      </c>
      <c r="AH107" s="359" t="s">
        <v>87</v>
      </c>
      <c r="AI107" s="81" t="s">
        <v>3437</v>
      </c>
      <c r="AJ107" s="81" t="s">
        <v>3436</v>
      </c>
      <c r="AK107" s="82" t="s">
        <v>141</v>
      </c>
      <c r="AL107" s="80">
        <v>23764</v>
      </c>
      <c r="AM107" s="80">
        <v>27982</v>
      </c>
      <c r="AN107" s="80">
        <v>41978</v>
      </c>
      <c r="AO107" s="80">
        <v>53879</v>
      </c>
      <c r="AP107" s="80">
        <v>74148</v>
      </c>
      <c r="AQ107" s="80">
        <v>76335</v>
      </c>
      <c r="AR107" s="80">
        <v>83527</v>
      </c>
      <c r="AS107" s="80">
        <v>84640</v>
      </c>
      <c r="AT107" s="80">
        <v>92348</v>
      </c>
      <c r="AU107" s="80">
        <v>88353</v>
      </c>
      <c r="AV107" s="80">
        <v>91498</v>
      </c>
      <c r="AY107" s="81" t="s">
        <v>3435</v>
      </c>
      <c r="AZ107" s="81" t="s">
        <v>3434</v>
      </c>
      <c r="BA107" s="80">
        <v>2871408</v>
      </c>
      <c r="BB107" s="80">
        <v>3036005</v>
      </c>
      <c r="BC107" s="80">
        <v>3033067</v>
      </c>
      <c r="BD107" s="80">
        <v>3013397</v>
      </c>
      <c r="BE107" s="80">
        <v>3209495</v>
      </c>
      <c r="BF107" s="80">
        <v>3438797</v>
      </c>
      <c r="BG107" s="80">
        <v>3618421</v>
      </c>
      <c r="BH107" s="80">
        <v>3847537</v>
      </c>
      <c r="BI107" s="80">
        <v>3807440</v>
      </c>
      <c r="BJ107" s="80">
        <v>3518965</v>
      </c>
      <c r="BK107" s="80">
        <v>3479502</v>
      </c>
      <c r="BL107" s="80">
        <v>3352301</v>
      </c>
    </row>
    <row r="108" spans="20:64" ht="15" x14ac:dyDescent="0.25">
      <c r="T108" s="329" t="s">
        <v>1851</v>
      </c>
      <c r="V108" s="327" t="s">
        <v>10</v>
      </c>
      <c r="W108" s="327" t="s">
        <v>3753</v>
      </c>
      <c r="X108" s="327">
        <f t="shared" si="18"/>
        <v>926</v>
      </c>
      <c r="Y108" s="330">
        <f>X108/$AF$31</f>
        <v>1</v>
      </c>
      <c r="Z108" s="331">
        <f>Y108*$AE$31</f>
        <v>167894</v>
      </c>
      <c r="AA108" s="84"/>
      <c r="AB108" s="84"/>
      <c r="AC108" s="327" t="s">
        <v>3433</v>
      </c>
      <c r="AD108" s="327" t="s">
        <v>553</v>
      </c>
      <c r="AE108" s="327" t="e">
        <f t="shared" si="19"/>
        <v>#N/A</v>
      </c>
      <c r="AF108" s="327">
        <f t="shared" si="20"/>
        <v>0</v>
      </c>
      <c r="AH108" s="359" t="s">
        <v>87</v>
      </c>
      <c r="AI108" s="81" t="s">
        <v>3432</v>
      </c>
      <c r="AJ108" s="81" t="s">
        <v>3431</v>
      </c>
      <c r="AK108" s="82" t="s">
        <v>141</v>
      </c>
      <c r="AL108" s="80">
        <v>1196</v>
      </c>
      <c r="AM108" s="80">
        <v>755</v>
      </c>
      <c r="AN108" s="80">
        <v>615</v>
      </c>
      <c r="AO108" s="80">
        <v>674</v>
      </c>
      <c r="AP108" s="80">
        <v>849</v>
      </c>
      <c r="AQ108" s="80">
        <v>1158</v>
      </c>
      <c r="AR108" s="80">
        <v>1268</v>
      </c>
      <c r="AS108" s="80">
        <v>1360</v>
      </c>
      <c r="AT108" s="80">
        <v>1665</v>
      </c>
      <c r="AU108" s="80">
        <v>1674</v>
      </c>
      <c r="AV108" s="80">
        <v>1769</v>
      </c>
      <c r="AY108" s="81" t="s">
        <v>3430</v>
      </c>
      <c r="AZ108" s="81" t="s">
        <v>3429</v>
      </c>
      <c r="BA108" s="80">
        <v>1742807</v>
      </c>
      <c r="BB108" s="80">
        <v>1804322</v>
      </c>
      <c r="BC108" s="80">
        <v>1694512</v>
      </c>
      <c r="BD108" s="80">
        <v>1722493</v>
      </c>
      <c r="BE108" s="80">
        <v>1808002</v>
      </c>
      <c r="BF108" s="80">
        <v>1776148</v>
      </c>
      <c r="BG108" s="80">
        <v>2015231</v>
      </c>
      <c r="BH108" s="80">
        <v>2097559</v>
      </c>
      <c r="BI108" s="80">
        <v>2094222</v>
      </c>
      <c r="BJ108" s="80">
        <v>2046856</v>
      </c>
      <c r="BK108" s="80">
        <v>2047297</v>
      </c>
      <c r="BL108" s="80">
        <v>2229284</v>
      </c>
    </row>
    <row r="109" spans="20:64" ht="15" x14ac:dyDescent="0.25">
      <c r="T109" s="329" t="s">
        <v>1849</v>
      </c>
      <c r="V109" s="327" t="s">
        <v>10</v>
      </c>
      <c r="W109" s="327" t="s">
        <v>3748</v>
      </c>
      <c r="X109" s="327">
        <f t="shared" si="18"/>
        <v>849</v>
      </c>
      <c r="Y109" s="330">
        <f>X109/$AF$32</f>
        <v>1</v>
      </c>
      <c r="Z109" s="331">
        <f>Y109*$AE$32</f>
        <v>125156</v>
      </c>
      <c r="AA109" s="84"/>
      <c r="AB109" s="84"/>
      <c r="AC109" s="327" t="s">
        <v>2833</v>
      </c>
      <c r="AD109" s="327" t="s">
        <v>2832</v>
      </c>
      <c r="AE109" s="327">
        <f t="shared" si="19"/>
        <v>740393</v>
      </c>
      <c r="AF109" s="327">
        <f t="shared" si="20"/>
        <v>7055</v>
      </c>
      <c r="AH109" s="359" t="s">
        <v>87</v>
      </c>
      <c r="AI109" s="81" t="s">
        <v>3428</v>
      </c>
      <c r="AJ109" s="81" t="s">
        <v>3427</v>
      </c>
      <c r="AK109" s="82" t="s">
        <v>141</v>
      </c>
      <c r="AL109" s="80">
        <v>342</v>
      </c>
      <c r="AM109" s="80">
        <v>339</v>
      </c>
      <c r="AN109" s="80">
        <v>318</v>
      </c>
      <c r="AO109" s="80">
        <v>377</v>
      </c>
      <c r="AP109" s="80">
        <v>383</v>
      </c>
      <c r="AQ109" s="80">
        <v>454</v>
      </c>
      <c r="AR109" s="80">
        <v>600</v>
      </c>
      <c r="AS109" s="80">
        <v>643</v>
      </c>
      <c r="AT109" s="80">
        <v>734</v>
      </c>
      <c r="AU109" s="80">
        <v>763</v>
      </c>
      <c r="AV109" s="80">
        <v>711</v>
      </c>
      <c r="AY109" s="81" t="s">
        <v>3426</v>
      </c>
      <c r="AZ109" s="81" t="s">
        <v>3425</v>
      </c>
      <c r="BA109" s="80">
        <v>36802671</v>
      </c>
      <c r="BB109" s="80">
        <v>36875998</v>
      </c>
      <c r="BC109" s="80">
        <v>36956871</v>
      </c>
      <c r="BD109" s="80">
        <v>36924994</v>
      </c>
      <c r="BE109" s="80">
        <v>38115858</v>
      </c>
      <c r="BF109" s="80">
        <v>40124911</v>
      </c>
      <c r="BG109" s="80">
        <v>42076031</v>
      </c>
      <c r="BH109" s="80">
        <v>42283702</v>
      </c>
      <c r="BI109" s="80">
        <v>42150243</v>
      </c>
      <c r="BJ109" s="80">
        <v>40742221</v>
      </c>
      <c r="BK109" s="80">
        <v>45336081</v>
      </c>
      <c r="BL109" s="80">
        <v>48173653</v>
      </c>
    </row>
    <row r="110" spans="20:64" ht="15" x14ac:dyDescent="0.25">
      <c r="T110" s="329" t="s">
        <v>1847</v>
      </c>
      <c r="V110" s="327" t="s">
        <v>10</v>
      </c>
      <c r="W110" s="327" t="s">
        <v>3743</v>
      </c>
      <c r="X110" s="327">
        <f t="shared" si="18"/>
        <v>366</v>
      </c>
      <c r="Y110" s="330">
        <f t="shared" ref="Y110:Y116" si="21">X110/$AF$33</f>
        <v>1.574613445305845E-3</v>
      </c>
      <c r="Z110" s="331">
        <f t="shared" ref="Z110:Z116" si="22">Y110*$AE$33</f>
        <v>78725.353221074009</v>
      </c>
      <c r="AA110" s="84"/>
      <c r="AB110" s="84"/>
      <c r="AC110" s="327" t="s">
        <v>2829</v>
      </c>
      <c r="AD110" s="327" t="s">
        <v>2828</v>
      </c>
      <c r="AE110" s="327">
        <f t="shared" si="19"/>
        <v>3841742</v>
      </c>
      <c r="AF110" s="327">
        <f t="shared" si="20"/>
        <v>32830</v>
      </c>
      <c r="AH110" s="359" t="s">
        <v>87</v>
      </c>
      <c r="AI110" s="81" t="s">
        <v>3424</v>
      </c>
      <c r="AJ110" s="81" t="s">
        <v>3423</v>
      </c>
      <c r="AK110" s="82" t="s">
        <v>141</v>
      </c>
      <c r="AL110" s="80">
        <v>1728</v>
      </c>
      <c r="AM110" s="80">
        <v>1925</v>
      </c>
      <c r="AN110" s="80">
        <v>1838</v>
      </c>
      <c r="AO110" s="80">
        <v>2065</v>
      </c>
      <c r="AP110" s="80">
        <v>2246</v>
      </c>
      <c r="AQ110" s="80">
        <v>2272</v>
      </c>
      <c r="AR110" s="80">
        <v>2154</v>
      </c>
      <c r="AS110" s="80">
        <v>2539</v>
      </c>
      <c r="AT110" s="80">
        <v>3714</v>
      </c>
      <c r="AU110" s="80">
        <v>3268</v>
      </c>
      <c r="AV110" s="80">
        <v>3131</v>
      </c>
      <c r="AY110" s="81" t="s">
        <v>3422</v>
      </c>
      <c r="AZ110" s="81" t="s">
        <v>3421</v>
      </c>
      <c r="BA110" s="80">
        <v>20082251</v>
      </c>
      <c r="BB110" s="80">
        <v>20520483</v>
      </c>
      <c r="BC110" s="80">
        <v>20503702</v>
      </c>
      <c r="BD110" s="80">
        <v>21608948</v>
      </c>
      <c r="BE110" s="80">
        <v>21659854</v>
      </c>
      <c r="BF110" s="80">
        <v>23338515</v>
      </c>
      <c r="BG110" s="80">
        <v>25052420</v>
      </c>
      <c r="BH110" s="80">
        <v>25736730</v>
      </c>
      <c r="BI110" s="80">
        <v>24531982</v>
      </c>
      <c r="BJ110" s="80">
        <v>23419504</v>
      </c>
      <c r="BK110" s="80">
        <v>23867706</v>
      </c>
      <c r="BL110" s="80">
        <v>24432327</v>
      </c>
    </row>
    <row r="111" spans="20:64" ht="15" x14ac:dyDescent="0.25">
      <c r="T111" s="329" t="s">
        <v>1845</v>
      </c>
      <c r="V111" s="327" t="s">
        <v>10</v>
      </c>
      <c r="W111" s="327" t="s">
        <v>3743</v>
      </c>
      <c r="X111" s="327">
        <f t="shared" si="18"/>
        <v>46155</v>
      </c>
      <c r="Y111" s="330">
        <f t="shared" si="21"/>
        <v>0.19856908078713464</v>
      </c>
      <c r="Z111" s="331">
        <f t="shared" si="22"/>
        <v>9927783.2730018329</v>
      </c>
      <c r="AA111" s="84"/>
      <c r="AB111" s="84"/>
      <c r="AC111" s="327" t="s">
        <v>2825</v>
      </c>
      <c r="AD111" s="327" t="s">
        <v>2824</v>
      </c>
      <c r="AE111" s="327">
        <f t="shared" si="19"/>
        <v>970864</v>
      </c>
      <c r="AF111" s="327">
        <f t="shared" si="20"/>
        <v>16970</v>
      </c>
      <c r="AH111" s="359" t="s">
        <v>87</v>
      </c>
      <c r="AI111" s="81" t="s">
        <v>3420</v>
      </c>
      <c r="AJ111" s="81" t="s">
        <v>3419</v>
      </c>
      <c r="AK111" s="82" t="s">
        <v>141</v>
      </c>
      <c r="AL111" s="80">
        <v>7225</v>
      </c>
      <c r="AM111" s="80">
        <v>8734</v>
      </c>
      <c r="AN111" s="80">
        <v>9524</v>
      </c>
      <c r="AO111" s="80">
        <v>9723</v>
      </c>
      <c r="AP111" s="80">
        <v>10159</v>
      </c>
      <c r="AQ111" s="80">
        <v>10785</v>
      </c>
      <c r="AR111" s="80">
        <v>11893</v>
      </c>
      <c r="AS111" s="80">
        <v>13277</v>
      </c>
      <c r="AT111" s="80">
        <v>12870</v>
      </c>
      <c r="AU111" s="80">
        <v>12550</v>
      </c>
      <c r="AV111" s="80">
        <v>11816</v>
      </c>
      <c r="AY111" s="81" t="s">
        <v>3418</v>
      </c>
      <c r="AZ111" s="81" t="s">
        <v>3417</v>
      </c>
      <c r="BA111" s="80">
        <v>53427557</v>
      </c>
      <c r="BB111" s="80">
        <v>53440949</v>
      </c>
      <c r="BC111" s="80">
        <v>47355361</v>
      </c>
      <c r="BD111" s="80">
        <v>48567730</v>
      </c>
      <c r="BE111" s="80">
        <v>47842700</v>
      </c>
      <c r="BF111" s="80">
        <v>49463053</v>
      </c>
      <c r="BG111" s="80">
        <v>52056787</v>
      </c>
      <c r="BH111" s="80">
        <v>50721650</v>
      </c>
      <c r="BI111" s="80">
        <v>49633274</v>
      </c>
      <c r="BJ111" s="80">
        <v>45769098</v>
      </c>
      <c r="BK111" s="80">
        <v>48419224</v>
      </c>
      <c r="BL111" s="80">
        <v>53753804</v>
      </c>
    </row>
    <row r="112" spans="20:64" ht="15" x14ac:dyDescent="0.25">
      <c r="T112" s="329" t="s">
        <v>1843</v>
      </c>
      <c r="V112" s="327" t="s">
        <v>10</v>
      </c>
      <c r="W112" s="327" t="s">
        <v>3743</v>
      </c>
      <c r="X112" s="327">
        <f t="shared" si="18"/>
        <v>59309</v>
      </c>
      <c r="Y112" s="330">
        <f t="shared" si="21"/>
        <v>0.25516051592252559</v>
      </c>
      <c r="Z112" s="331">
        <f t="shared" si="22"/>
        <v>12757163.863903493</v>
      </c>
      <c r="AA112" s="84"/>
      <c r="AB112" s="84"/>
      <c r="AC112" s="327" t="s">
        <v>2809</v>
      </c>
      <c r="AD112" s="327" t="s">
        <v>495</v>
      </c>
      <c r="AE112" s="327">
        <f t="shared" si="19"/>
        <v>1096136</v>
      </c>
      <c r="AF112" s="327">
        <f t="shared" si="20"/>
        <v>11221</v>
      </c>
      <c r="AH112" s="359" t="s">
        <v>87</v>
      </c>
      <c r="AI112" s="81" t="s">
        <v>3416</v>
      </c>
      <c r="AJ112" s="81" t="s">
        <v>3415</v>
      </c>
      <c r="AK112" s="82" t="s">
        <v>141</v>
      </c>
      <c r="AL112" s="80">
        <v>4783</v>
      </c>
      <c r="AM112" s="80">
        <v>4384</v>
      </c>
      <c r="AN112" s="80">
        <v>3910</v>
      </c>
      <c r="AO112" s="80">
        <v>4218</v>
      </c>
      <c r="AP112" s="80">
        <v>4824</v>
      </c>
      <c r="AQ112" s="80">
        <v>5261</v>
      </c>
      <c r="AR112" s="80">
        <v>5765</v>
      </c>
      <c r="AS112" s="80">
        <v>8326</v>
      </c>
      <c r="AT112" s="80">
        <v>6121</v>
      </c>
      <c r="AU112" s="80">
        <v>5947</v>
      </c>
      <c r="AV112" s="80">
        <v>5335</v>
      </c>
      <c r="AY112" s="81" t="s">
        <v>3414</v>
      </c>
      <c r="AZ112" s="81" t="s">
        <v>3413</v>
      </c>
      <c r="BA112" s="80">
        <v>34529954</v>
      </c>
      <c r="BB112" s="80">
        <v>35275281</v>
      </c>
      <c r="BC112" s="80">
        <v>35219267</v>
      </c>
      <c r="BD112" s="80">
        <v>36748852</v>
      </c>
      <c r="BE112" s="80">
        <v>38846228</v>
      </c>
      <c r="BF112" s="80">
        <v>41332276</v>
      </c>
      <c r="BG112" s="80">
        <v>43809767</v>
      </c>
      <c r="BH112" s="80">
        <v>44677644</v>
      </c>
      <c r="BI112" s="80">
        <v>44171550</v>
      </c>
      <c r="BJ112" s="80">
        <v>40681215</v>
      </c>
      <c r="BK112" s="80">
        <v>40956970</v>
      </c>
      <c r="BL112" s="80">
        <v>42363334</v>
      </c>
    </row>
    <row r="113" spans="20:64" ht="15" x14ac:dyDescent="0.25">
      <c r="T113" s="329" t="s">
        <v>1841</v>
      </c>
      <c r="V113" s="327" t="s">
        <v>10</v>
      </c>
      <c r="W113" s="327" t="s">
        <v>3743</v>
      </c>
      <c r="X113" s="327">
        <f t="shared" si="18"/>
        <v>1854</v>
      </c>
      <c r="Y113" s="330">
        <f t="shared" si="21"/>
        <v>7.9763205672050176E-3</v>
      </c>
      <c r="Z113" s="331">
        <f t="shared" si="22"/>
        <v>398789.08434937487</v>
      </c>
      <c r="AA113" s="84"/>
      <c r="AB113" s="84"/>
      <c r="AC113" s="327" t="s">
        <v>2806</v>
      </c>
      <c r="AD113" s="327" t="s">
        <v>2805</v>
      </c>
      <c r="AE113" s="327">
        <f t="shared" si="19"/>
        <v>2173283</v>
      </c>
      <c r="AF113" s="327">
        <f t="shared" si="20"/>
        <v>28339</v>
      </c>
      <c r="AH113" s="359" t="s">
        <v>87</v>
      </c>
      <c r="AI113" s="81" t="s">
        <v>3412</v>
      </c>
      <c r="AJ113" s="81" t="s">
        <v>3411</v>
      </c>
      <c r="AK113" s="82" t="s">
        <v>141</v>
      </c>
      <c r="AL113" s="80">
        <v>3277</v>
      </c>
      <c r="AM113" s="80">
        <v>3114</v>
      </c>
      <c r="AN113" s="80">
        <v>3170</v>
      </c>
      <c r="AO113" s="80">
        <v>3541</v>
      </c>
      <c r="AP113" s="80">
        <v>4443</v>
      </c>
      <c r="AQ113" s="80">
        <v>5199</v>
      </c>
      <c r="AR113" s="80">
        <v>10234</v>
      </c>
      <c r="AS113" s="80">
        <v>12537</v>
      </c>
      <c r="AT113" s="80">
        <v>13747</v>
      </c>
      <c r="AU113" s="80">
        <v>16258</v>
      </c>
      <c r="AV113" s="80">
        <v>13923</v>
      </c>
      <c r="AY113" s="81" t="s">
        <v>3410</v>
      </c>
      <c r="AZ113" s="81" t="s">
        <v>3409</v>
      </c>
      <c r="BA113" s="80">
        <v>2415030</v>
      </c>
      <c r="BB113" s="80">
        <v>2470785</v>
      </c>
      <c r="BC113" s="80">
        <v>2455896</v>
      </c>
      <c r="BD113" s="80">
        <v>2653161</v>
      </c>
      <c r="BE113" s="80">
        <v>2604652</v>
      </c>
      <c r="BF113" s="80">
        <v>2654958</v>
      </c>
      <c r="BG113" s="80">
        <v>2707630</v>
      </c>
      <c r="BH113" s="80">
        <v>3124046</v>
      </c>
      <c r="BI113" s="80">
        <v>2954055</v>
      </c>
      <c r="BJ113" s="80">
        <v>2637080</v>
      </c>
      <c r="BK113" s="80">
        <v>2692649</v>
      </c>
      <c r="BL113" s="80">
        <v>2692911</v>
      </c>
    </row>
    <row r="114" spans="20:64" ht="15" x14ac:dyDescent="0.25">
      <c r="T114" s="329" t="s">
        <v>1839</v>
      </c>
      <c r="V114" s="327" t="s">
        <v>10</v>
      </c>
      <c r="W114" s="327" t="s">
        <v>3743</v>
      </c>
      <c r="X114" s="327">
        <f t="shared" si="18"/>
        <v>4404</v>
      </c>
      <c r="Y114" s="330">
        <f t="shared" si="21"/>
        <v>1.8946988014008036E-2</v>
      </c>
      <c r="Z114" s="331">
        <f t="shared" si="22"/>
        <v>947285.39777489041</v>
      </c>
      <c r="AA114" s="84"/>
      <c r="AB114" s="84"/>
      <c r="AC114" s="327" t="s">
        <v>2794</v>
      </c>
      <c r="AD114" s="327" t="s">
        <v>2793</v>
      </c>
      <c r="AE114" s="327">
        <f t="shared" si="19"/>
        <v>4334898</v>
      </c>
      <c r="AF114" s="327">
        <f t="shared" si="20"/>
        <v>34254</v>
      </c>
      <c r="AH114" s="359" t="s">
        <v>87</v>
      </c>
      <c r="AI114" s="81" t="s">
        <v>3408</v>
      </c>
      <c r="AJ114" s="81" t="s">
        <v>3407</v>
      </c>
      <c r="AK114" s="82" t="s">
        <v>141</v>
      </c>
      <c r="AL114" s="80">
        <v>339</v>
      </c>
      <c r="AM114" s="80">
        <v>497</v>
      </c>
      <c r="AN114" s="80">
        <v>497</v>
      </c>
      <c r="AO114" s="80">
        <v>487</v>
      </c>
      <c r="AP114" s="80">
        <v>511</v>
      </c>
      <c r="AQ114" s="80">
        <v>511</v>
      </c>
      <c r="AR114" s="80">
        <v>516</v>
      </c>
      <c r="AS114" s="80">
        <v>593</v>
      </c>
      <c r="AT114" s="80">
        <v>618</v>
      </c>
      <c r="AU114" s="80">
        <v>606</v>
      </c>
      <c r="AV114" s="80">
        <v>411</v>
      </c>
      <c r="AY114" s="81" t="s">
        <v>3406</v>
      </c>
      <c r="AZ114" s="81" t="s">
        <v>3405</v>
      </c>
      <c r="BA114" s="80">
        <v>159718</v>
      </c>
      <c r="BB114" s="80">
        <v>167879</v>
      </c>
      <c r="BC114" s="80">
        <v>163114</v>
      </c>
      <c r="BD114" s="80">
        <v>160987</v>
      </c>
      <c r="BE114" s="80">
        <v>157132</v>
      </c>
      <c r="BF114" s="80">
        <v>157941</v>
      </c>
      <c r="BG114" s="80">
        <v>140660</v>
      </c>
      <c r="BH114" s="80">
        <v>152113</v>
      </c>
      <c r="BI114" s="80">
        <v>142416</v>
      </c>
      <c r="BJ114" s="80">
        <v>152579</v>
      </c>
      <c r="BK114" s="80">
        <v>167894</v>
      </c>
      <c r="BL114" s="80">
        <v>161914</v>
      </c>
    </row>
    <row r="115" spans="20:64" ht="15" x14ac:dyDescent="0.25">
      <c r="T115" s="329" t="s">
        <v>1837</v>
      </c>
      <c r="V115" s="327" t="s">
        <v>10</v>
      </c>
      <c r="W115" s="327" t="s">
        <v>3743</v>
      </c>
      <c r="X115" s="327">
        <f t="shared" si="18"/>
        <v>33676</v>
      </c>
      <c r="Y115" s="330">
        <f t="shared" si="21"/>
        <v>0.14488164585825036</v>
      </c>
      <c r="Z115" s="331">
        <f t="shared" si="22"/>
        <v>7243592.8827128094</v>
      </c>
      <c r="AA115" s="84"/>
      <c r="AB115" s="84"/>
      <c r="AC115" s="327" t="s">
        <v>2790</v>
      </c>
      <c r="AD115" s="327" t="s">
        <v>2789</v>
      </c>
      <c r="AE115" s="327">
        <f t="shared" si="19"/>
        <v>1324714</v>
      </c>
      <c r="AF115" s="327">
        <f t="shared" si="20"/>
        <v>16501</v>
      </c>
      <c r="AH115" s="359" t="s">
        <v>87</v>
      </c>
      <c r="AI115" s="81" t="s">
        <v>3404</v>
      </c>
      <c r="AJ115" s="81" t="s">
        <v>3403</v>
      </c>
      <c r="AK115" s="82" t="s">
        <v>141</v>
      </c>
      <c r="AL115" s="80">
        <v>955</v>
      </c>
      <c r="AM115" s="80">
        <v>713</v>
      </c>
      <c r="AN115" s="80">
        <v>877</v>
      </c>
      <c r="AO115" s="80">
        <v>737</v>
      </c>
      <c r="AP115" s="80">
        <v>799</v>
      </c>
      <c r="AQ115" s="80">
        <v>1092</v>
      </c>
      <c r="AR115" s="80">
        <v>1207</v>
      </c>
      <c r="AS115" s="80">
        <v>1193</v>
      </c>
      <c r="AT115" s="80">
        <v>1199</v>
      </c>
      <c r="AU115" s="80">
        <v>1286</v>
      </c>
      <c r="AV115" s="80">
        <v>1398</v>
      </c>
      <c r="AY115" s="81" t="s">
        <v>3402</v>
      </c>
      <c r="AZ115" s="81" t="s">
        <v>3401</v>
      </c>
      <c r="BA115" s="80">
        <v>84527</v>
      </c>
      <c r="BB115" s="80">
        <v>87927</v>
      </c>
      <c r="BC115" s="80">
        <v>77038</v>
      </c>
      <c r="BD115" s="80">
        <v>64266</v>
      </c>
      <c r="BE115" s="80">
        <v>90224</v>
      </c>
      <c r="BF115" s="80">
        <v>113105</v>
      </c>
      <c r="BG115" s="80">
        <v>125995</v>
      </c>
      <c r="BH115" s="80">
        <v>141604</v>
      </c>
      <c r="BI115" s="80">
        <v>121930</v>
      </c>
      <c r="BJ115" s="80">
        <v>123738</v>
      </c>
      <c r="BK115" s="80">
        <v>125156</v>
      </c>
      <c r="BL115" s="80">
        <v>135068</v>
      </c>
    </row>
    <row r="116" spans="20:64" ht="15" x14ac:dyDescent="0.25">
      <c r="T116" s="329" t="s">
        <v>1835</v>
      </c>
      <c r="V116" s="327" t="s">
        <v>10</v>
      </c>
      <c r="W116" s="327" t="s">
        <v>3743</v>
      </c>
      <c r="X116" s="327">
        <f t="shared" si="18"/>
        <v>86674</v>
      </c>
      <c r="Y116" s="330">
        <f t="shared" si="21"/>
        <v>0.3728908354055705</v>
      </c>
      <c r="Z116" s="331">
        <f t="shared" si="22"/>
        <v>18643282.145036526</v>
      </c>
      <c r="AA116" s="84"/>
      <c r="AB116" s="84"/>
      <c r="AC116" s="327" t="s">
        <v>2786</v>
      </c>
      <c r="AD116" s="327" t="s">
        <v>2785</v>
      </c>
      <c r="AE116" s="327">
        <f t="shared" si="19"/>
        <v>1393351</v>
      </c>
      <c r="AF116" s="327">
        <f t="shared" si="20"/>
        <v>16932</v>
      </c>
      <c r="AH116" s="359" t="s">
        <v>87</v>
      </c>
      <c r="AI116" s="81" t="s">
        <v>3400</v>
      </c>
      <c r="AJ116" s="81" t="s">
        <v>3399</v>
      </c>
      <c r="AK116" s="82" t="s">
        <v>141</v>
      </c>
      <c r="AL116" s="80">
        <v>6069</v>
      </c>
      <c r="AM116" s="80">
        <v>6423</v>
      </c>
      <c r="AN116" s="80">
        <v>4704</v>
      </c>
      <c r="AO116" s="80">
        <v>4749</v>
      </c>
      <c r="AP116" s="80">
        <v>5076</v>
      </c>
      <c r="AQ116" s="80">
        <v>5263</v>
      </c>
      <c r="AR116" s="80">
        <v>6221</v>
      </c>
      <c r="AS116" s="80">
        <v>6599</v>
      </c>
      <c r="AT116" s="80">
        <v>6686</v>
      </c>
      <c r="AU116" s="80">
        <v>6804</v>
      </c>
      <c r="AV116" s="80">
        <v>7100</v>
      </c>
      <c r="AY116" s="81" t="s">
        <v>3398</v>
      </c>
      <c r="AZ116" s="81" t="s">
        <v>3397</v>
      </c>
      <c r="BA116" s="80">
        <v>37750882</v>
      </c>
      <c r="BB116" s="80">
        <v>37780200</v>
      </c>
      <c r="BC116" s="80">
        <v>36747871</v>
      </c>
      <c r="BD116" s="80">
        <v>38166753</v>
      </c>
      <c r="BE116" s="80">
        <v>38007314</v>
      </c>
      <c r="BF116" s="80">
        <v>38551890</v>
      </c>
      <c r="BG116" s="80">
        <v>47172391</v>
      </c>
      <c r="BH116" s="80">
        <v>48436042</v>
      </c>
      <c r="BI116" s="80">
        <v>49400351</v>
      </c>
      <c r="BJ116" s="80">
        <v>45170032</v>
      </c>
      <c r="BK116" s="80">
        <v>49996622</v>
      </c>
      <c r="BL116" s="80">
        <v>58495174</v>
      </c>
    </row>
    <row r="117" spans="20:64" ht="15" x14ac:dyDescent="0.25">
      <c r="T117" s="329" t="s">
        <v>1767</v>
      </c>
      <c r="V117" s="327" t="s">
        <v>12</v>
      </c>
      <c r="W117" s="327" t="s">
        <v>3385</v>
      </c>
      <c r="X117" s="327">
        <f t="shared" si="18"/>
        <v>5558</v>
      </c>
      <c r="Y117" s="330">
        <f>X117/$AF$38</f>
        <v>1</v>
      </c>
      <c r="Z117" s="331">
        <f>Y117*$AE$38</f>
        <v>2569821</v>
      </c>
      <c r="AA117" s="84"/>
      <c r="AB117" s="84"/>
      <c r="AC117" s="327" t="s">
        <v>2782</v>
      </c>
      <c r="AD117" s="327" t="s">
        <v>2781</v>
      </c>
      <c r="AE117" s="327" t="str">
        <f t="shared" si="19"/>
        <v>:</v>
      </c>
      <c r="AF117" s="327">
        <f t="shared" si="20"/>
        <v>106298</v>
      </c>
      <c r="AH117" s="359" t="s">
        <v>87</v>
      </c>
      <c r="AI117" s="81" t="s">
        <v>3396</v>
      </c>
      <c r="AJ117" s="81" t="s">
        <v>3395</v>
      </c>
      <c r="AK117" s="82" t="s">
        <v>141</v>
      </c>
      <c r="AL117" s="80">
        <v>1343</v>
      </c>
      <c r="AM117" s="80">
        <v>1090</v>
      </c>
      <c r="AN117" s="80">
        <v>1287</v>
      </c>
      <c r="AO117" s="80">
        <v>1308</v>
      </c>
      <c r="AP117" s="80">
        <v>1436</v>
      </c>
      <c r="AQ117" s="80">
        <v>1422</v>
      </c>
      <c r="AR117" s="80">
        <v>1617</v>
      </c>
      <c r="AS117" s="80">
        <v>1639</v>
      </c>
      <c r="AT117" s="80">
        <v>1636</v>
      </c>
      <c r="AU117" s="80">
        <v>1913</v>
      </c>
      <c r="AV117" s="80">
        <v>1692</v>
      </c>
      <c r="AY117" s="81" t="s">
        <v>3394</v>
      </c>
      <c r="AZ117" s="81" t="s">
        <v>3393</v>
      </c>
      <c r="BA117" s="80">
        <v>53803743</v>
      </c>
      <c r="BB117" s="80">
        <v>59691605</v>
      </c>
      <c r="BC117" s="80">
        <v>60946001</v>
      </c>
      <c r="BD117" s="80">
        <v>57071899</v>
      </c>
      <c r="BE117" s="80">
        <v>58645163</v>
      </c>
      <c r="BF117" s="80">
        <v>61479880</v>
      </c>
      <c r="BG117" s="80">
        <v>61980484</v>
      </c>
      <c r="BH117" s="80">
        <v>67339344</v>
      </c>
      <c r="BI117" s="80">
        <v>66182526</v>
      </c>
      <c r="BJ117" s="80">
        <v>62278646</v>
      </c>
      <c r="BK117" s="80">
        <v>65784772</v>
      </c>
      <c r="BL117" s="80">
        <v>68067300</v>
      </c>
    </row>
    <row r="118" spans="20:64" ht="15" x14ac:dyDescent="0.25">
      <c r="T118" s="329" t="s">
        <v>1765</v>
      </c>
      <c r="V118" s="327" t="s">
        <v>12</v>
      </c>
      <c r="W118" s="327" t="s">
        <v>3381</v>
      </c>
      <c r="X118" s="327">
        <f t="shared" si="18"/>
        <v>4444</v>
      </c>
      <c r="Y118" s="330">
        <f>X118/$AF$39</f>
        <v>0.23004451806605239</v>
      </c>
      <c r="Z118" s="331">
        <f>Y118*$AE$39</f>
        <v>633129.9028884978</v>
      </c>
      <c r="AA118" s="84"/>
      <c r="AB118" s="84"/>
      <c r="AC118" s="327" t="s">
        <v>2778</v>
      </c>
      <c r="AD118" s="327" t="s">
        <v>2777</v>
      </c>
      <c r="AE118" s="327">
        <f t="shared" si="19"/>
        <v>2040021</v>
      </c>
      <c r="AF118" s="327">
        <f t="shared" si="20"/>
        <v>143282</v>
      </c>
      <c r="AH118" s="359" t="s">
        <v>87</v>
      </c>
      <c r="AI118" s="81" t="s">
        <v>3392</v>
      </c>
      <c r="AJ118" s="81" t="s">
        <v>3391</v>
      </c>
      <c r="AK118" s="82" t="s">
        <v>141</v>
      </c>
      <c r="AL118" s="80">
        <v>2675</v>
      </c>
      <c r="AM118" s="80">
        <v>1951</v>
      </c>
      <c r="AN118" s="80">
        <v>1792</v>
      </c>
      <c r="AO118" s="80">
        <v>1784</v>
      </c>
      <c r="AP118" s="80">
        <v>1916</v>
      </c>
      <c r="AQ118" s="80">
        <v>2784</v>
      </c>
      <c r="AR118" s="80">
        <v>3018</v>
      </c>
      <c r="AS118" s="80">
        <v>3058</v>
      </c>
      <c r="AT118" s="80">
        <v>4176</v>
      </c>
      <c r="AU118" s="80">
        <v>3920</v>
      </c>
      <c r="AV118" s="80">
        <v>4236</v>
      </c>
      <c r="AY118" s="81" t="s">
        <v>3390</v>
      </c>
      <c r="AZ118" s="81" t="s">
        <v>3389</v>
      </c>
      <c r="BA118" s="80">
        <v>2359232</v>
      </c>
      <c r="BB118" s="80">
        <v>2451781</v>
      </c>
      <c r="BC118" s="80">
        <v>2485316</v>
      </c>
      <c r="BD118" s="80">
        <v>2380350</v>
      </c>
      <c r="BE118" s="80">
        <v>2628633</v>
      </c>
      <c r="BF118" s="80">
        <v>2719989</v>
      </c>
      <c r="BG118" s="80">
        <v>2624028</v>
      </c>
      <c r="BH118" s="80">
        <v>2759891</v>
      </c>
      <c r="BI118" s="80">
        <v>2744020</v>
      </c>
      <c r="BJ118" s="80">
        <v>2614684</v>
      </c>
      <c r="BK118" s="80">
        <v>2643772</v>
      </c>
      <c r="BL118" s="80">
        <v>2760887</v>
      </c>
    </row>
    <row r="119" spans="20:64" ht="15" x14ac:dyDescent="0.25">
      <c r="T119" s="329" t="s">
        <v>1763</v>
      </c>
      <c r="V119" s="327" t="s">
        <v>12</v>
      </c>
      <c r="W119" s="327" t="s">
        <v>3381</v>
      </c>
      <c r="X119" s="327">
        <f t="shared" si="18"/>
        <v>14874</v>
      </c>
      <c r="Y119" s="330">
        <f>X119/$AF$39</f>
        <v>0.76995548193394758</v>
      </c>
      <c r="Z119" s="331">
        <f>Y119*$AE$39</f>
        <v>2119076.0971115022</v>
      </c>
      <c r="AA119" s="84"/>
      <c r="AB119" s="84"/>
      <c r="AC119" s="327" t="s">
        <v>2774</v>
      </c>
      <c r="AD119" s="327" t="s">
        <v>2773</v>
      </c>
      <c r="AE119" s="327">
        <f t="shared" si="19"/>
        <v>4801198</v>
      </c>
      <c r="AF119" s="327">
        <f t="shared" si="20"/>
        <v>61706</v>
      </c>
      <c r="AH119" s="359" t="s">
        <v>87</v>
      </c>
      <c r="AI119" s="81" t="s">
        <v>3388</v>
      </c>
      <c r="AJ119" s="81" t="s">
        <v>3387</v>
      </c>
      <c r="AK119" s="82" t="s">
        <v>141</v>
      </c>
      <c r="AL119" s="80">
        <v>4610</v>
      </c>
      <c r="AM119" s="80">
        <v>6369</v>
      </c>
      <c r="AN119" s="80">
        <v>4810</v>
      </c>
      <c r="AO119" s="80">
        <v>5064</v>
      </c>
      <c r="AP119" s="80">
        <v>5560</v>
      </c>
      <c r="AQ119" s="80">
        <v>6365</v>
      </c>
      <c r="AR119" s="80">
        <v>7068</v>
      </c>
      <c r="AS119" s="80">
        <v>8269</v>
      </c>
      <c r="AT119" s="80">
        <v>9289</v>
      </c>
      <c r="AU119" s="80">
        <v>9490</v>
      </c>
      <c r="AV119" s="80">
        <v>8071</v>
      </c>
      <c r="AY119" s="81" t="s">
        <v>3386</v>
      </c>
      <c r="AZ119" s="81" t="s">
        <v>3385</v>
      </c>
      <c r="BA119" s="80">
        <v>2268090</v>
      </c>
      <c r="BB119" s="80">
        <v>2397064</v>
      </c>
      <c r="BC119" s="80">
        <v>2358014</v>
      </c>
      <c r="BD119" s="80">
        <v>2404227</v>
      </c>
      <c r="BE119" s="80">
        <v>2413590</v>
      </c>
      <c r="BF119" s="80">
        <v>2423283</v>
      </c>
      <c r="BG119" s="80">
        <v>2492353</v>
      </c>
      <c r="BH119" s="80">
        <v>2482910</v>
      </c>
      <c r="BI119" s="80">
        <v>2421153</v>
      </c>
      <c r="BJ119" s="80">
        <v>2586052</v>
      </c>
      <c r="BK119" s="80">
        <v>2569821</v>
      </c>
      <c r="BL119" s="80">
        <v>2567259</v>
      </c>
    </row>
    <row r="120" spans="20:64" ht="15" x14ac:dyDescent="0.25">
      <c r="T120" s="329" t="s">
        <v>1749</v>
      </c>
      <c r="V120" s="327" t="s">
        <v>12</v>
      </c>
      <c r="W120" s="327" t="s">
        <v>3373</v>
      </c>
      <c r="X120" s="327">
        <f t="shared" si="18"/>
        <v>18954</v>
      </c>
      <c r="Y120" s="330">
        <f>X120/$AF$40</f>
        <v>0.61904761904761907</v>
      </c>
      <c r="Z120" s="331">
        <f>Y120*$AE$40</f>
        <v>2840308.0952380951</v>
      </c>
      <c r="AA120" s="84"/>
      <c r="AB120" s="84"/>
      <c r="AC120" s="327" t="s">
        <v>2770</v>
      </c>
      <c r="AD120" s="327" t="s">
        <v>2769</v>
      </c>
      <c r="AE120" s="327">
        <f t="shared" si="19"/>
        <v>4904112</v>
      </c>
      <c r="AF120" s="327">
        <f t="shared" si="20"/>
        <v>72365</v>
      </c>
      <c r="AH120" s="359" t="s">
        <v>87</v>
      </c>
      <c r="AI120" s="81" t="s">
        <v>3384</v>
      </c>
      <c r="AJ120" s="81" t="s">
        <v>3383</v>
      </c>
      <c r="AK120" s="82" t="s">
        <v>141</v>
      </c>
      <c r="AL120" s="80">
        <v>574</v>
      </c>
      <c r="AM120" s="80">
        <v>563</v>
      </c>
      <c r="AN120" s="80">
        <v>563</v>
      </c>
      <c r="AO120" s="80">
        <v>490</v>
      </c>
      <c r="AP120" s="80">
        <v>483</v>
      </c>
      <c r="AQ120" s="80">
        <v>582</v>
      </c>
      <c r="AR120" s="80">
        <v>632</v>
      </c>
      <c r="AS120" s="80">
        <v>601</v>
      </c>
      <c r="AT120" s="80">
        <v>629</v>
      </c>
      <c r="AU120" s="80">
        <v>616</v>
      </c>
      <c r="AV120" s="80">
        <v>669</v>
      </c>
      <c r="AY120" s="81" t="s">
        <v>3382</v>
      </c>
      <c r="AZ120" s="81" t="s">
        <v>3381</v>
      </c>
      <c r="BA120" s="80">
        <v>2736527</v>
      </c>
      <c r="BB120" s="80">
        <v>2669357</v>
      </c>
      <c r="BC120" s="80">
        <v>2776760</v>
      </c>
      <c r="BD120" s="80">
        <v>2950414</v>
      </c>
      <c r="BE120" s="80">
        <v>3101081</v>
      </c>
      <c r="BF120" s="80">
        <v>3045070</v>
      </c>
      <c r="BG120" s="80">
        <v>2916383</v>
      </c>
      <c r="BH120" s="80">
        <v>2892135</v>
      </c>
      <c r="BI120" s="80">
        <v>2955835</v>
      </c>
      <c r="BJ120" s="80">
        <v>2859358</v>
      </c>
      <c r="BK120" s="80">
        <v>2752206</v>
      </c>
      <c r="BL120" s="80">
        <v>2840148</v>
      </c>
    </row>
    <row r="121" spans="20:64" ht="15" x14ac:dyDescent="0.25">
      <c r="T121" s="329" t="s">
        <v>1747</v>
      </c>
      <c r="V121" s="327" t="s">
        <v>12</v>
      </c>
      <c r="W121" s="327" t="s">
        <v>3373</v>
      </c>
      <c r="X121" s="327">
        <f t="shared" si="18"/>
        <v>7920</v>
      </c>
      <c r="Y121" s="330">
        <f>X121/$AF$40</f>
        <v>0.2586713697824809</v>
      </c>
      <c r="Z121" s="331">
        <f>Y121*$AE$40</f>
        <v>1186833.392122281</v>
      </c>
      <c r="AA121" s="84"/>
      <c r="AB121" s="84"/>
      <c r="AC121" s="327" t="s">
        <v>2766</v>
      </c>
      <c r="AD121" s="327" t="s">
        <v>2765</v>
      </c>
      <c r="AE121" s="327">
        <f t="shared" si="19"/>
        <v>4118300</v>
      </c>
      <c r="AF121" s="327">
        <f t="shared" si="20"/>
        <v>54560</v>
      </c>
      <c r="AH121" s="359" t="s">
        <v>87</v>
      </c>
      <c r="AI121" s="81" t="s">
        <v>3380</v>
      </c>
      <c r="AJ121" s="81" t="s">
        <v>3379</v>
      </c>
      <c r="AK121" s="80">
        <v>20713</v>
      </c>
      <c r="AL121" s="80">
        <v>20660</v>
      </c>
      <c r="AM121" s="80">
        <v>20099</v>
      </c>
      <c r="AN121" s="82" t="s">
        <v>141</v>
      </c>
      <c r="AO121" s="82" t="s">
        <v>141</v>
      </c>
      <c r="AP121" s="80">
        <v>14830</v>
      </c>
      <c r="AQ121" s="80">
        <v>14904</v>
      </c>
      <c r="AR121" s="80">
        <v>18752</v>
      </c>
      <c r="AS121" s="80">
        <v>18591</v>
      </c>
      <c r="AT121" s="80">
        <v>18769</v>
      </c>
      <c r="AU121" s="80">
        <v>19135</v>
      </c>
      <c r="AV121" s="80">
        <v>19385</v>
      </c>
      <c r="AY121" s="81" t="s">
        <v>3378</v>
      </c>
      <c r="AZ121" s="81" t="s">
        <v>3377</v>
      </c>
      <c r="BA121" s="80">
        <v>6087959</v>
      </c>
      <c r="BB121" s="80">
        <v>5902238</v>
      </c>
      <c r="BC121" s="80">
        <v>6014699</v>
      </c>
      <c r="BD121" s="80">
        <v>5928328</v>
      </c>
      <c r="BE121" s="80">
        <v>5917555</v>
      </c>
      <c r="BF121" s="80">
        <v>5967153</v>
      </c>
      <c r="BG121" s="80">
        <v>5775125</v>
      </c>
      <c r="BH121" s="80">
        <v>5869808</v>
      </c>
      <c r="BI121" s="80">
        <v>5845556</v>
      </c>
      <c r="BJ121" s="80">
        <v>5609052</v>
      </c>
      <c r="BK121" s="80">
        <v>5597152</v>
      </c>
      <c r="BL121" s="80">
        <v>5657806</v>
      </c>
    </row>
    <row r="122" spans="20:64" ht="15" x14ac:dyDescent="0.25">
      <c r="T122" s="329" t="s">
        <v>1735</v>
      </c>
      <c r="V122" s="327" t="s">
        <v>12</v>
      </c>
      <c r="W122" s="327" t="s">
        <v>3365</v>
      </c>
      <c r="X122" s="327">
        <f t="shared" si="18"/>
        <v>21616</v>
      </c>
      <c r="Y122" s="330">
        <f>X122/$AF$41</f>
        <v>0.6031923205714923</v>
      </c>
      <c r="Z122" s="331">
        <f>Y122*$AE$41</f>
        <v>3308957.4470364992</v>
      </c>
      <c r="AA122" s="84"/>
      <c r="AB122" s="84"/>
      <c r="AC122" s="327" t="s">
        <v>2762</v>
      </c>
      <c r="AD122" s="327" t="s">
        <v>2761</v>
      </c>
      <c r="AE122" s="327">
        <f t="shared" si="19"/>
        <v>2656161</v>
      </c>
      <c r="AF122" s="327">
        <f t="shared" si="20"/>
        <v>33139</v>
      </c>
      <c r="AH122" s="359" t="s">
        <v>87</v>
      </c>
      <c r="AI122" s="81" t="s">
        <v>3376</v>
      </c>
      <c r="AJ122" s="81" t="s">
        <v>3375</v>
      </c>
      <c r="AK122" s="80">
        <v>33216</v>
      </c>
      <c r="AL122" s="80">
        <v>33194</v>
      </c>
      <c r="AM122" s="80">
        <v>33284</v>
      </c>
      <c r="AN122" s="82" t="s">
        <v>141</v>
      </c>
      <c r="AO122" s="82" t="s">
        <v>141</v>
      </c>
      <c r="AP122" s="80">
        <v>35298</v>
      </c>
      <c r="AQ122" s="80">
        <v>34537</v>
      </c>
      <c r="AR122" s="80">
        <v>34334</v>
      </c>
      <c r="AS122" s="80">
        <v>33724</v>
      </c>
      <c r="AT122" s="80">
        <v>34687</v>
      </c>
      <c r="AU122" s="80">
        <v>34777</v>
      </c>
      <c r="AV122" s="80">
        <v>34429</v>
      </c>
      <c r="AY122" s="81" t="s">
        <v>3374</v>
      </c>
      <c r="AZ122" s="81" t="s">
        <v>3373</v>
      </c>
      <c r="BA122" s="80">
        <v>4127188</v>
      </c>
      <c r="BB122" s="80">
        <v>4122186</v>
      </c>
      <c r="BC122" s="80">
        <v>4331552</v>
      </c>
      <c r="BD122" s="80">
        <v>4369197</v>
      </c>
      <c r="BE122" s="80">
        <v>4986362</v>
      </c>
      <c r="BF122" s="80">
        <v>4754030</v>
      </c>
      <c r="BG122" s="80">
        <v>4565029</v>
      </c>
      <c r="BH122" s="80">
        <v>4715531</v>
      </c>
      <c r="BI122" s="80">
        <v>4598970</v>
      </c>
      <c r="BJ122" s="80">
        <v>4545811</v>
      </c>
      <c r="BK122" s="80">
        <v>4588190</v>
      </c>
      <c r="BL122" s="80">
        <v>4696058</v>
      </c>
    </row>
    <row r="123" spans="20:64" ht="15" x14ac:dyDescent="0.25">
      <c r="T123" s="329" t="s">
        <v>1733</v>
      </c>
      <c r="V123" s="327" t="s">
        <v>12</v>
      </c>
      <c r="W123" s="327" t="s">
        <v>3365</v>
      </c>
      <c r="X123" s="327">
        <f t="shared" si="18"/>
        <v>14220</v>
      </c>
      <c r="Y123" s="330">
        <f>X123/$AF$41</f>
        <v>0.39680767942850764</v>
      </c>
      <c r="Z123" s="331">
        <f>Y123*$AE$41</f>
        <v>2176784.5529635004</v>
      </c>
      <c r="AA123" s="84"/>
      <c r="AB123" s="84"/>
      <c r="AC123" s="327" t="s">
        <v>2758</v>
      </c>
      <c r="AD123" s="327" t="s">
        <v>2757</v>
      </c>
      <c r="AE123" s="327">
        <f t="shared" si="19"/>
        <v>4715030</v>
      </c>
      <c r="AF123" s="327">
        <f t="shared" si="20"/>
        <v>51351</v>
      </c>
      <c r="AH123" s="359" t="s">
        <v>87</v>
      </c>
      <c r="AI123" s="81" t="s">
        <v>3372</v>
      </c>
      <c r="AJ123" s="81" t="s">
        <v>3371</v>
      </c>
      <c r="AK123" s="80">
        <v>13188</v>
      </c>
      <c r="AL123" s="80">
        <v>12833</v>
      </c>
      <c r="AM123" s="80">
        <v>12716</v>
      </c>
      <c r="AN123" s="82" t="s">
        <v>141</v>
      </c>
      <c r="AO123" s="82" t="s">
        <v>141</v>
      </c>
      <c r="AP123" s="80">
        <v>19781</v>
      </c>
      <c r="AQ123" s="80">
        <v>19552</v>
      </c>
      <c r="AR123" s="80">
        <v>14960</v>
      </c>
      <c r="AS123" s="80">
        <v>14736</v>
      </c>
      <c r="AT123" s="80">
        <v>14742</v>
      </c>
      <c r="AU123" s="80">
        <v>15131</v>
      </c>
      <c r="AV123" s="80">
        <v>15108</v>
      </c>
      <c r="AY123" s="81" t="s">
        <v>3370</v>
      </c>
      <c r="AZ123" s="81" t="s">
        <v>3369</v>
      </c>
      <c r="BA123" s="80">
        <v>4016951</v>
      </c>
      <c r="BB123" s="80">
        <v>4457631</v>
      </c>
      <c r="BC123" s="80">
        <v>4443952</v>
      </c>
      <c r="BD123" s="80">
        <v>4221159</v>
      </c>
      <c r="BE123" s="80">
        <v>4669835</v>
      </c>
      <c r="BF123" s="80">
        <v>4836074</v>
      </c>
      <c r="BG123" s="80">
        <v>4765990</v>
      </c>
      <c r="BH123" s="80">
        <v>4829376</v>
      </c>
      <c r="BI123" s="80">
        <v>4806166</v>
      </c>
      <c r="BJ123" s="80">
        <v>4604602</v>
      </c>
      <c r="BK123" s="80">
        <v>4845033</v>
      </c>
      <c r="BL123" s="80">
        <v>4905323</v>
      </c>
    </row>
    <row r="124" spans="20:64" ht="15" x14ac:dyDescent="0.25">
      <c r="T124" s="329" t="s">
        <v>1711</v>
      </c>
      <c r="V124" s="327" t="s">
        <v>12</v>
      </c>
      <c r="W124" s="327" t="s">
        <v>3350</v>
      </c>
      <c r="X124" s="327">
        <f t="shared" si="18"/>
        <v>18668</v>
      </c>
      <c r="Y124" s="330">
        <f>X124/$AF$42</f>
        <v>0.43141061194305785</v>
      </c>
      <c r="Z124" s="331">
        <f>Y124*$AE$42</f>
        <v>2502195.354409318</v>
      </c>
      <c r="AA124" s="84"/>
      <c r="AB124" s="84"/>
      <c r="AC124" s="327" t="s">
        <v>2754</v>
      </c>
      <c r="AD124" s="327" t="s">
        <v>2753</v>
      </c>
      <c r="AE124" s="327">
        <f t="shared" si="19"/>
        <v>4477689</v>
      </c>
      <c r="AF124" s="327">
        <f t="shared" si="20"/>
        <v>57899</v>
      </c>
      <c r="AH124" s="359" t="s">
        <v>87</v>
      </c>
      <c r="AI124" s="81" t="s">
        <v>3368</v>
      </c>
      <c r="AJ124" s="81" t="s">
        <v>3367</v>
      </c>
      <c r="AK124" s="80">
        <v>35547</v>
      </c>
      <c r="AL124" s="80">
        <v>35691</v>
      </c>
      <c r="AM124" s="80">
        <v>35627</v>
      </c>
      <c r="AN124" s="82" t="s">
        <v>141</v>
      </c>
      <c r="AO124" s="82" t="s">
        <v>141</v>
      </c>
      <c r="AP124" s="80">
        <v>39141</v>
      </c>
      <c r="AQ124" s="80">
        <v>38186</v>
      </c>
      <c r="AR124" s="80">
        <v>38053</v>
      </c>
      <c r="AS124" s="80">
        <v>38768</v>
      </c>
      <c r="AT124" s="80">
        <v>38601</v>
      </c>
      <c r="AU124" s="80">
        <v>37622</v>
      </c>
      <c r="AV124" s="80">
        <v>36891</v>
      </c>
      <c r="AY124" s="81" t="s">
        <v>3366</v>
      </c>
      <c r="AZ124" s="81" t="s">
        <v>3365</v>
      </c>
      <c r="BA124" s="80">
        <v>5583606</v>
      </c>
      <c r="BB124" s="80">
        <v>5967829</v>
      </c>
      <c r="BC124" s="80">
        <v>6037252</v>
      </c>
      <c r="BD124" s="80">
        <v>5779573</v>
      </c>
      <c r="BE124" s="80">
        <v>6111224</v>
      </c>
      <c r="BF124" s="80">
        <v>5865268</v>
      </c>
      <c r="BG124" s="80">
        <v>5974989</v>
      </c>
      <c r="BH124" s="80">
        <v>5991732</v>
      </c>
      <c r="BI124" s="80">
        <v>6030475</v>
      </c>
      <c r="BJ124" s="80">
        <v>5544572</v>
      </c>
      <c r="BK124" s="80">
        <v>5485742</v>
      </c>
      <c r="BL124" s="80">
        <v>5630886</v>
      </c>
    </row>
    <row r="125" spans="20:64" ht="15" x14ac:dyDescent="0.25">
      <c r="T125" s="329" t="s">
        <v>1703</v>
      </c>
      <c r="V125" s="327" t="s">
        <v>12</v>
      </c>
      <c r="W125" s="327" t="s">
        <v>3350</v>
      </c>
      <c r="X125" s="327">
        <f t="shared" si="18"/>
        <v>8624</v>
      </c>
      <c r="Y125" s="330">
        <f>X125/$AF$42</f>
        <v>0.19929746718432242</v>
      </c>
      <c r="Z125" s="331">
        <f>Y125*$AE$42</f>
        <v>1155931.68718802</v>
      </c>
      <c r="AA125" s="84"/>
      <c r="AB125" s="84"/>
      <c r="AC125" s="327" t="s">
        <v>2750</v>
      </c>
      <c r="AD125" s="327" t="s">
        <v>389</v>
      </c>
      <c r="AE125" s="327">
        <f t="shared" si="19"/>
        <v>3558513</v>
      </c>
      <c r="AF125" s="327">
        <f t="shared" si="20"/>
        <v>30677</v>
      </c>
      <c r="AH125" s="359" t="s">
        <v>87</v>
      </c>
      <c r="AI125" s="81" t="s">
        <v>3364</v>
      </c>
      <c r="AJ125" s="81" t="s">
        <v>3363</v>
      </c>
      <c r="AK125" s="80">
        <v>3551</v>
      </c>
      <c r="AL125" s="80">
        <v>3719</v>
      </c>
      <c r="AM125" s="80">
        <v>3732</v>
      </c>
      <c r="AN125" s="82" t="s">
        <v>141</v>
      </c>
      <c r="AO125" s="82" t="s">
        <v>141</v>
      </c>
      <c r="AP125" s="80">
        <v>4373</v>
      </c>
      <c r="AQ125" s="80">
        <v>4373</v>
      </c>
      <c r="AR125" s="80">
        <v>4271</v>
      </c>
      <c r="AS125" s="80">
        <v>4229</v>
      </c>
      <c r="AT125" s="80">
        <v>4224</v>
      </c>
      <c r="AU125" s="80">
        <v>4282</v>
      </c>
      <c r="AV125" s="80">
        <v>4341</v>
      </c>
      <c r="AY125" s="81" t="s">
        <v>3362</v>
      </c>
      <c r="AZ125" s="81" t="s">
        <v>3361</v>
      </c>
      <c r="BA125" s="80">
        <v>3464993</v>
      </c>
      <c r="BB125" s="80">
        <v>3621279</v>
      </c>
      <c r="BC125" s="80">
        <v>3491620</v>
      </c>
      <c r="BD125" s="80">
        <v>3571508</v>
      </c>
      <c r="BE125" s="80">
        <v>3602640</v>
      </c>
      <c r="BF125" s="80">
        <v>3610120</v>
      </c>
      <c r="BG125" s="80">
        <v>3592723</v>
      </c>
      <c r="BH125" s="80">
        <v>3820743</v>
      </c>
      <c r="BI125" s="80">
        <v>3702047</v>
      </c>
      <c r="BJ125" s="80">
        <v>3553520</v>
      </c>
      <c r="BK125" s="80">
        <v>3618906</v>
      </c>
      <c r="BL125" s="80">
        <v>3646628</v>
      </c>
    </row>
    <row r="126" spans="20:64" ht="15" x14ac:dyDescent="0.25">
      <c r="T126" s="329" t="s">
        <v>1701</v>
      </c>
      <c r="V126" s="327" t="s">
        <v>12</v>
      </c>
      <c r="W126" s="327" t="s">
        <v>3346</v>
      </c>
      <c r="X126" s="327">
        <f t="shared" si="18"/>
        <v>7752</v>
      </c>
      <c r="Y126" s="330">
        <f>X126/$AF$43</f>
        <v>0.15397449648432845</v>
      </c>
      <c r="Z126" s="331">
        <f>Y126*$AE$43</f>
        <v>1013643.8274341557</v>
      </c>
      <c r="AA126" s="84"/>
      <c r="AB126" s="84"/>
      <c r="AC126" s="327" t="s">
        <v>2746</v>
      </c>
      <c r="AD126" s="327" t="s">
        <v>2745</v>
      </c>
      <c r="AE126" s="327">
        <f t="shared" si="19"/>
        <v>5889025</v>
      </c>
      <c r="AF126" s="327">
        <f t="shared" si="20"/>
        <v>47158</v>
      </c>
      <c r="AH126" s="359" t="s">
        <v>87</v>
      </c>
      <c r="AI126" s="81" t="s">
        <v>3360</v>
      </c>
      <c r="AJ126" s="81" t="s">
        <v>3359</v>
      </c>
      <c r="AK126" s="80">
        <v>2580</v>
      </c>
      <c r="AL126" s="80">
        <v>2647</v>
      </c>
      <c r="AM126" s="80">
        <v>2631</v>
      </c>
      <c r="AN126" s="82" t="s">
        <v>141</v>
      </c>
      <c r="AO126" s="82" t="s">
        <v>141</v>
      </c>
      <c r="AP126" s="80">
        <v>1596</v>
      </c>
      <c r="AQ126" s="80">
        <v>1583</v>
      </c>
      <c r="AR126" s="80">
        <v>2960</v>
      </c>
      <c r="AS126" s="80">
        <v>3039</v>
      </c>
      <c r="AT126" s="80">
        <v>3078</v>
      </c>
      <c r="AU126" s="80">
        <v>3072</v>
      </c>
      <c r="AV126" s="80">
        <v>2948</v>
      </c>
      <c r="AY126" s="81" t="s">
        <v>3358</v>
      </c>
      <c r="AZ126" s="81" t="s">
        <v>3357</v>
      </c>
      <c r="BA126" s="80">
        <v>5812551</v>
      </c>
      <c r="BB126" s="80">
        <v>5931156</v>
      </c>
      <c r="BC126" s="80">
        <v>6135405</v>
      </c>
      <c r="BD126" s="80">
        <v>5930452</v>
      </c>
      <c r="BE126" s="80">
        <v>5973960</v>
      </c>
      <c r="BF126" s="80">
        <v>5849798</v>
      </c>
      <c r="BG126" s="80">
        <v>5550627</v>
      </c>
      <c r="BH126" s="80">
        <v>5760786</v>
      </c>
      <c r="BI126" s="80">
        <v>5748446</v>
      </c>
      <c r="BJ126" s="80">
        <v>5779679</v>
      </c>
      <c r="BK126" s="80">
        <v>5856365</v>
      </c>
      <c r="BL126" s="80">
        <v>6251971</v>
      </c>
    </row>
    <row r="127" spans="20:64" ht="15" x14ac:dyDescent="0.25">
      <c r="T127" s="329" t="s">
        <v>1699</v>
      </c>
      <c r="V127" s="327" t="s">
        <v>12</v>
      </c>
      <c r="W127" s="327" t="s">
        <v>3346</v>
      </c>
      <c r="X127" s="327">
        <f t="shared" si="18"/>
        <v>13028</v>
      </c>
      <c r="Y127" s="330">
        <f>X127/$AF$43</f>
        <v>0.25876931633098954</v>
      </c>
      <c r="Z127" s="331">
        <f>Y127*$AE$43</f>
        <v>1703528.351884956</v>
      </c>
      <c r="AA127" s="84"/>
      <c r="AB127" s="84"/>
      <c r="AC127" s="327" t="s">
        <v>2741</v>
      </c>
      <c r="AD127" s="327" t="s">
        <v>2740</v>
      </c>
      <c r="AE127" s="327">
        <f t="shared" si="19"/>
        <v>4084079</v>
      </c>
      <c r="AF127" s="327">
        <f t="shared" si="20"/>
        <v>48789</v>
      </c>
      <c r="AH127" s="359" t="s">
        <v>87</v>
      </c>
      <c r="AI127" s="81" t="s">
        <v>3356</v>
      </c>
      <c r="AJ127" s="81" t="s">
        <v>3355</v>
      </c>
      <c r="AK127" s="80">
        <v>2557</v>
      </c>
      <c r="AL127" s="80">
        <v>2581</v>
      </c>
      <c r="AM127" s="80">
        <v>2756</v>
      </c>
      <c r="AN127" s="82" t="s">
        <v>141</v>
      </c>
      <c r="AO127" s="82" t="s">
        <v>141</v>
      </c>
      <c r="AP127" s="80">
        <v>2571</v>
      </c>
      <c r="AQ127" s="80">
        <v>2512</v>
      </c>
      <c r="AR127" s="80">
        <v>2463</v>
      </c>
      <c r="AS127" s="80">
        <v>2566</v>
      </c>
      <c r="AT127" s="80">
        <v>2554</v>
      </c>
      <c r="AU127" s="80">
        <v>2497</v>
      </c>
      <c r="AV127" s="80">
        <v>2506</v>
      </c>
      <c r="AY127" s="81" t="s">
        <v>3354</v>
      </c>
      <c r="AZ127" s="81" t="s">
        <v>3353</v>
      </c>
      <c r="BA127" s="80">
        <v>2064792</v>
      </c>
      <c r="BB127" s="80">
        <v>2086615</v>
      </c>
      <c r="BC127" s="80">
        <v>2007758</v>
      </c>
      <c r="BD127" s="80">
        <v>1967681</v>
      </c>
      <c r="BE127" s="80">
        <v>2066569</v>
      </c>
      <c r="BF127" s="80">
        <v>2121229</v>
      </c>
      <c r="BG127" s="80">
        <v>1955231</v>
      </c>
      <c r="BH127" s="80">
        <v>1947775</v>
      </c>
      <c r="BI127" s="80">
        <v>2040902</v>
      </c>
      <c r="BJ127" s="80">
        <v>1964803</v>
      </c>
      <c r="BK127" s="80">
        <v>1996928</v>
      </c>
      <c r="BL127" s="80">
        <v>1966763</v>
      </c>
    </row>
    <row r="128" spans="20:64" ht="15" x14ac:dyDescent="0.25">
      <c r="T128" s="329" t="s">
        <v>1697</v>
      </c>
      <c r="V128" s="327" t="s">
        <v>12</v>
      </c>
      <c r="W128" s="327" t="s">
        <v>3346</v>
      </c>
      <c r="X128" s="327">
        <f t="shared" si="18"/>
        <v>17164</v>
      </c>
      <c r="Y128" s="330">
        <f>X128/$AF$43</f>
        <v>0.34092082787113176</v>
      </c>
      <c r="Z128" s="331">
        <f>Y128*$AE$43</f>
        <v>2244347.6075954395</v>
      </c>
      <c r="AA128" s="84"/>
      <c r="AB128" s="84"/>
      <c r="AC128" s="327" t="s">
        <v>2736</v>
      </c>
      <c r="AD128" s="327" t="s">
        <v>2735</v>
      </c>
      <c r="AE128" s="327">
        <f t="shared" si="19"/>
        <v>2239424</v>
      </c>
      <c r="AF128" s="327">
        <f t="shared" si="20"/>
        <v>24660</v>
      </c>
      <c r="AH128" s="359" t="s">
        <v>87</v>
      </c>
      <c r="AI128" s="81" t="s">
        <v>3352</v>
      </c>
      <c r="AJ128" s="81" t="s">
        <v>1716</v>
      </c>
      <c r="AK128" s="80">
        <v>1546</v>
      </c>
      <c r="AL128" s="80">
        <v>1569</v>
      </c>
      <c r="AM128" s="80">
        <v>1621</v>
      </c>
      <c r="AN128" s="82" t="s">
        <v>141</v>
      </c>
      <c r="AO128" s="82" t="s">
        <v>141</v>
      </c>
      <c r="AP128" s="80">
        <v>2949</v>
      </c>
      <c r="AQ128" s="80">
        <v>3026</v>
      </c>
      <c r="AR128" s="80">
        <v>1608</v>
      </c>
      <c r="AS128" s="80">
        <v>1566</v>
      </c>
      <c r="AT128" s="80">
        <v>1608</v>
      </c>
      <c r="AU128" s="80">
        <v>1646</v>
      </c>
      <c r="AV128" s="80">
        <v>1834</v>
      </c>
      <c r="AY128" s="81" t="s">
        <v>3351</v>
      </c>
      <c r="AZ128" s="81" t="s">
        <v>3350</v>
      </c>
      <c r="BA128" s="80">
        <v>5317263</v>
      </c>
      <c r="BB128" s="80">
        <v>5263763</v>
      </c>
      <c r="BC128" s="80">
        <v>5354804</v>
      </c>
      <c r="BD128" s="80">
        <v>5322572</v>
      </c>
      <c r="BE128" s="80">
        <v>5743001</v>
      </c>
      <c r="BF128" s="80">
        <v>5720776</v>
      </c>
      <c r="BG128" s="80">
        <v>5794184</v>
      </c>
      <c r="BH128" s="80">
        <v>5883576</v>
      </c>
      <c r="BI128" s="80">
        <v>5929105</v>
      </c>
      <c r="BJ128" s="80">
        <v>5870056</v>
      </c>
      <c r="BK128" s="80">
        <v>5800032</v>
      </c>
      <c r="BL128" s="80">
        <v>6125180</v>
      </c>
    </row>
    <row r="129" spans="20:64" ht="15" x14ac:dyDescent="0.25">
      <c r="T129" s="329" t="s">
        <v>1695</v>
      </c>
      <c r="V129" s="327" t="s">
        <v>12</v>
      </c>
      <c r="W129" s="327" t="s">
        <v>3346</v>
      </c>
      <c r="X129" s="327">
        <f t="shared" si="18"/>
        <v>12402</v>
      </c>
      <c r="Y129" s="330">
        <f>X129/$AF$43</f>
        <v>0.24633535931355025</v>
      </c>
      <c r="Z129" s="331">
        <f>Y129*$AE$43</f>
        <v>1621673.2130854488</v>
      </c>
      <c r="AA129" s="84"/>
      <c r="AB129" s="84"/>
      <c r="AC129" s="327" t="s">
        <v>2731</v>
      </c>
      <c r="AD129" s="327" t="s">
        <v>2730</v>
      </c>
      <c r="AE129" s="327">
        <f t="shared" si="19"/>
        <v>8360302</v>
      </c>
      <c r="AF129" s="327">
        <f t="shared" si="20"/>
        <v>48096</v>
      </c>
      <c r="AH129" s="359" t="s">
        <v>87</v>
      </c>
      <c r="AI129" s="81" t="s">
        <v>3349</v>
      </c>
      <c r="AJ129" s="81" t="s">
        <v>3348</v>
      </c>
      <c r="AK129" s="80">
        <v>4018</v>
      </c>
      <c r="AL129" s="80">
        <v>3871</v>
      </c>
      <c r="AM129" s="80">
        <v>4174</v>
      </c>
      <c r="AN129" s="82" t="s">
        <v>141</v>
      </c>
      <c r="AO129" s="82" t="s">
        <v>141</v>
      </c>
      <c r="AP129" s="80">
        <v>5700</v>
      </c>
      <c r="AQ129" s="80">
        <v>5745</v>
      </c>
      <c r="AR129" s="80">
        <v>5285</v>
      </c>
      <c r="AS129" s="80">
        <v>5530</v>
      </c>
      <c r="AT129" s="80">
        <v>6141</v>
      </c>
      <c r="AU129" s="80">
        <v>6308</v>
      </c>
      <c r="AV129" s="80">
        <v>6505</v>
      </c>
      <c r="AY129" s="81" t="s">
        <v>3347</v>
      </c>
      <c r="AZ129" s="81" t="s">
        <v>3346</v>
      </c>
      <c r="BA129" s="80">
        <v>6702317</v>
      </c>
      <c r="BB129" s="80">
        <v>6289829</v>
      </c>
      <c r="BC129" s="80">
        <v>6418315</v>
      </c>
      <c r="BD129" s="80">
        <v>6538793</v>
      </c>
      <c r="BE129" s="80">
        <v>7035699</v>
      </c>
      <c r="BF129" s="80">
        <v>6840413</v>
      </c>
      <c r="BG129" s="80">
        <v>6887587</v>
      </c>
      <c r="BH129" s="80">
        <v>6935654</v>
      </c>
      <c r="BI129" s="80">
        <v>6723053</v>
      </c>
      <c r="BJ129" s="80">
        <v>6653694</v>
      </c>
      <c r="BK129" s="80">
        <v>6583193</v>
      </c>
      <c r="BL129" s="80">
        <v>6850771</v>
      </c>
    </row>
    <row r="130" spans="20:64" ht="15" x14ac:dyDescent="0.25">
      <c r="T130" s="329" t="s">
        <v>1691</v>
      </c>
      <c r="V130" s="327" t="s">
        <v>12</v>
      </c>
      <c r="W130" s="327" t="s">
        <v>3342</v>
      </c>
      <c r="X130" s="327">
        <f t="shared" si="18"/>
        <v>13826</v>
      </c>
      <c r="Y130" s="330">
        <f>X130/$AF$44</f>
        <v>0.47014417845484224</v>
      </c>
      <c r="Z130" s="331">
        <f>Y130*$AE$44</f>
        <v>2052333.0761017411</v>
      </c>
      <c r="AA130" s="84"/>
      <c r="AB130" s="84"/>
      <c r="AC130" s="327" t="s">
        <v>2726</v>
      </c>
      <c r="AD130" s="327" t="s">
        <v>2725</v>
      </c>
      <c r="AE130" s="327">
        <f t="shared" si="19"/>
        <v>4930541</v>
      </c>
      <c r="AF130" s="327">
        <f t="shared" si="20"/>
        <v>28282</v>
      </c>
      <c r="AH130" s="359" t="s">
        <v>87</v>
      </c>
      <c r="AI130" s="81" t="s">
        <v>3345</v>
      </c>
      <c r="AJ130" s="81" t="s">
        <v>3344</v>
      </c>
      <c r="AK130" s="80">
        <v>1718</v>
      </c>
      <c r="AL130" s="80">
        <v>1690</v>
      </c>
      <c r="AM130" s="80">
        <v>1756</v>
      </c>
      <c r="AN130" s="82" t="s">
        <v>141</v>
      </c>
      <c r="AO130" s="82" t="s">
        <v>141</v>
      </c>
      <c r="AP130" s="80">
        <v>2232</v>
      </c>
      <c r="AQ130" s="80">
        <v>2180</v>
      </c>
      <c r="AR130" s="80">
        <v>2062</v>
      </c>
      <c r="AS130" s="80">
        <v>2320</v>
      </c>
      <c r="AT130" s="80">
        <v>2658</v>
      </c>
      <c r="AU130" s="80">
        <v>2627</v>
      </c>
      <c r="AV130" s="80">
        <v>2592</v>
      </c>
      <c r="AY130" s="81" t="s">
        <v>3343</v>
      </c>
      <c r="AZ130" s="81" t="s">
        <v>3342</v>
      </c>
      <c r="BA130" s="80">
        <v>4933295</v>
      </c>
      <c r="BB130" s="80">
        <v>4947371</v>
      </c>
      <c r="BC130" s="80">
        <v>4790525</v>
      </c>
      <c r="BD130" s="80">
        <v>4513066</v>
      </c>
      <c r="BE130" s="80">
        <v>4509082</v>
      </c>
      <c r="BF130" s="80">
        <v>4563402</v>
      </c>
      <c r="BG130" s="80">
        <v>4486506</v>
      </c>
      <c r="BH130" s="80">
        <v>4668234</v>
      </c>
      <c r="BI130" s="80">
        <v>4570887</v>
      </c>
      <c r="BJ130" s="80">
        <v>4493564</v>
      </c>
      <c r="BK130" s="80">
        <v>4365327</v>
      </c>
      <c r="BL130" s="80">
        <v>4548404</v>
      </c>
    </row>
    <row r="131" spans="20:64" ht="15" x14ac:dyDescent="0.25">
      <c r="T131" s="329" t="s">
        <v>1683</v>
      </c>
      <c r="V131" s="327" t="s">
        <v>12</v>
      </c>
      <c r="W131" s="327" t="s">
        <v>3338</v>
      </c>
      <c r="X131" s="327">
        <f t="shared" si="18"/>
        <v>23600</v>
      </c>
      <c r="Y131" s="330">
        <f>X131/$AF$45</f>
        <v>0.37215756772952346</v>
      </c>
      <c r="Z131" s="331">
        <f>Y131*$AE$45</f>
        <v>3123432.8697133125</v>
      </c>
      <c r="AA131" s="84"/>
      <c r="AB131" s="84"/>
      <c r="AC131" s="327" t="s">
        <v>2722</v>
      </c>
      <c r="AD131" s="327" t="s">
        <v>2721</v>
      </c>
      <c r="AE131" s="327">
        <f t="shared" si="19"/>
        <v>1371209</v>
      </c>
      <c r="AF131" s="327">
        <f t="shared" si="20"/>
        <v>10214</v>
      </c>
      <c r="AH131" s="359" t="s">
        <v>87</v>
      </c>
      <c r="AI131" s="81" t="s">
        <v>3341</v>
      </c>
      <c r="AJ131" s="81" t="s">
        <v>3340</v>
      </c>
      <c r="AK131" s="80">
        <v>5205</v>
      </c>
      <c r="AL131" s="80">
        <v>5207</v>
      </c>
      <c r="AM131" s="80">
        <v>5151</v>
      </c>
      <c r="AN131" s="82" t="s">
        <v>141</v>
      </c>
      <c r="AO131" s="82" t="s">
        <v>141</v>
      </c>
      <c r="AP131" s="80">
        <v>4320</v>
      </c>
      <c r="AQ131" s="80">
        <v>4858</v>
      </c>
      <c r="AR131" s="80">
        <v>5715</v>
      </c>
      <c r="AS131" s="80">
        <v>5485</v>
      </c>
      <c r="AT131" s="80">
        <v>5521</v>
      </c>
      <c r="AU131" s="80">
        <v>5534</v>
      </c>
      <c r="AV131" s="80">
        <v>5486</v>
      </c>
      <c r="AY131" s="81" t="s">
        <v>3339</v>
      </c>
      <c r="AZ131" s="81" t="s">
        <v>3338</v>
      </c>
      <c r="BA131" s="80">
        <v>8121014</v>
      </c>
      <c r="BB131" s="80">
        <v>8484244</v>
      </c>
      <c r="BC131" s="80">
        <v>8274385</v>
      </c>
      <c r="BD131" s="80">
        <v>7891802</v>
      </c>
      <c r="BE131" s="80">
        <v>8186057</v>
      </c>
      <c r="BF131" s="80">
        <v>8185927</v>
      </c>
      <c r="BG131" s="80">
        <v>8494110</v>
      </c>
      <c r="BH131" s="80">
        <v>8635478</v>
      </c>
      <c r="BI131" s="80">
        <v>8356458</v>
      </c>
      <c r="BJ131" s="80">
        <v>8216326</v>
      </c>
      <c r="BK131" s="80">
        <v>8392770</v>
      </c>
      <c r="BL131" s="80">
        <v>8800602</v>
      </c>
    </row>
    <row r="132" spans="20:64" ht="15" x14ac:dyDescent="0.25">
      <c r="T132" s="329" t="s">
        <v>1681</v>
      </c>
      <c r="V132" s="327" t="s">
        <v>12</v>
      </c>
      <c r="W132" s="327" t="s">
        <v>3338</v>
      </c>
      <c r="X132" s="327">
        <f t="shared" ref="X132:X195" si="23">VLOOKUP(T132,$AI$14:$AV$1466,13,FALSE)</f>
        <v>9068</v>
      </c>
      <c r="Y132" s="330">
        <f>X132/$AF$45</f>
        <v>0.14299681458353045</v>
      </c>
      <c r="Z132" s="331">
        <f>Y132*$AE$45</f>
        <v>1200139.3755322169</v>
      </c>
      <c r="AA132" s="84"/>
      <c r="AB132" s="84"/>
      <c r="AC132" s="327" t="s">
        <v>2718</v>
      </c>
      <c r="AD132" s="327" t="s">
        <v>2717</v>
      </c>
      <c r="AE132" s="327">
        <f t="shared" si="19"/>
        <v>4494844</v>
      </c>
      <c r="AF132" s="327">
        <f t="shared" si="20"/>
        <v>25428</v>
      </c>
      <c r="AH132" s="359" t="s">
        <v>87</v>
      </c>
      <c r="AI132" s="81" t="s">
        <v>3337</v>
      </c>
      <c r="AJ132" s="81" t="s">
        <v>2659</v>
      </c>
      <c r="AK132" s="80">
        <v>18783</v>
      </c>
      <c r="AL132" s="80">
        <v>20095</v>
      </c>
      <c r="AM132" s="80">
        <v>20471</v>
      </c>
      <c r="AN132" s="82" t="s">
        <v>141</v>
      </c>
      <c r="AO132" s="82" t="s">
        <v>141</v>
      </c>
      <c r="AP132" s="80">
        <v>20614</v>
      </c>
      <c r="AQ132" s="80">
        <v>21025</v>
      </c>
      <c r="AR132" s="80">
        <v>21060</v>
      </c>
      <c r="AS132" s="80">
        <v>21650</v>
      </c>
      <c r="AT132" s="80">
        <v>22264</v>
      </c>
      <c r="AU132" s="80">
        <v>22983</v>
      </c>
      <c r="AV132" s="80">
        <v>23529</v>
      </c>
      <c r="AY132" s="81" t="s">
        <v>3336</v>
      </c>
      <c r="AZ132" s="81" t="s">
        <v>3335</v>
      </c>
      <c r="BA132" s="80">
        <v>9983540</v>
      </c>
      <c r="BB132" s="80">
        <v>9240812</v>
      </c>
      <c r="BC132" s="80">
        <v>9225971</v>
      </c>
      <c r="BD132" s="80">
        <v>9235519</v>
      </c>
      <c r="BE132" s="80">
        <v>9275493</v>
      </c>
      <c r="BF132" s="80">
        <v>9356727</v>
      </c>
      <c r="BG132" s="80">
        <v>9550998</v>
      </c>
      <c r="BH132" s="80">
        <v>9344020</v>
      </c>
      <c r="BI132" s="80">
        <v>10310850</v>
      </c>
      <c r="BJ132" s="80">
        <v>8850497</v>
      </c>
      <c r="BK132" s="80">
        <v>8653734</v>
      </c>
      <c r="BL132" s="80">
        <v>8557032</v>
      </c>
    </row>
    <row r="133" spans="20:64" ht="15" x14ac:dyDescent="0.25">
      <c r="T133" s="329" t="s">
        <v>1677</v>
      </c>
      <c r="V133" s="327" t="s">
        <v>12</v>
      </c>
      <c r="W133" s="327" t="s">
        <v>3338</v>
      </c>
      <c r="X133" s="327">
        <f t="shared" si="23"/>
        <v>18594</v>
      </c>
      <c r="Y133" s="330">
        <f>X133/$AF$45</f>
        <v>0.29321600908316775</v>
      </c>
      <c r="Z133" s="331">
        <f>Y133*$AE$45</f>
        <v>2460894.5245529376</v>
      </c>
      <c r="AA133" s="84"/>
      <c r="AB133" s="84"/>
      <c r="AC133" s="327" t="s">
        <v>2713</v>
      </c>
      <c r="AD133" s="327" t="s">
        <v>3334</v>
      </c>
      <c r="AE133" s="327">
        <f t="shared" si="19"/>
        <v>2339130</v>
      </c>
      <c r="AF133" s="327">
        <f t="shared" si="20"/>
        <v>23745</v>
      </c>
      <c r="AH133" s="359" t="s">
        <v>87</v>
      </c>
      <c r="AI133" s="81" t="s">
        <v>3333</v>
      </c>
      <c r="AJ133" s="81" t="s">
        <v>3332</v>
      </c>
      <c r="AK133" s="80">
        <v>1653</v>
      </c>
      <c r="AL133" s="80">
        <v>1683</v>
      </c>
      <c r="AM133" s="80">
        <v>1661</v>
      </c>
      <c r="AN133" s="82" t="s">
        <v>141</v>
      </c>
      <c r="AO133" s="82" t="s">
        <v>141</v>
      </c>
      <c r="AP133" s="80">
        <v>1937</v>
      </c>
      <c r="AQ133" s="80">
        <v>1832</v>
      </c>
      <c r="AR133" s="80">
        <v>1960</v>
      </c>
      <c r="AS133" s="80">
        <v>1981</v>
      </c>
      <c r="AT133" s="80">
        <v>1916</v>
      </c>
      <c r="AU133" s="80">
        <v>1871</v>
      </c>
      <c r="AV133" s="80">
        <v>1885</v>
      </c>
      <c r="AY133" s="81" t="s">
        <v>3331</v>
      </c>
      <c r="AZ133" s="81" t="s">
        <v>3330</v>
      </c>
      <c r="BA133" s="80">
        <v>1324751</v>
      </c>
      <c r="BB133" s="80">
        <v>1300392</v>
      </c>
      <c r="BC133" s="80">
        <v>1254267</v>
      </c>
      <c r="BD133" s="80">
        <v>1213466</v>
      </c>
      <c r="BE133" s="80">
        <v>1266581</v>
      </c>
      <c r="BF133" s="80">
        <v>1273944</v>
      </c>
      <c r="BG133" s="80">
        <v>1307074</v>
      </c>
      <c r="BH133" s="80">
        <v>1317384</v>
      </c>
      <c r="BI133" s="80">
        <v>1342135</v>
      </c>
      <c r="BJ133" s="80">
        <v>1329053</v>
      </c>
      <c r="BK133" s="80">
        <v>1318292</v>
      </c>
      <c r="BL133" s="80">
        <v>1311089</v>
      </c>
    </row>
    <row r="134" spans="20:64" ht="15" x14ac:dyDescent="0.25">
      <c r="T134" s="329" t="s">
        <v>1629</v>
      </c>
      <c r="V134" s="327" t="s">
        <v>12</v>
      </c>
      <c r="W134" s="327" t="s">
        <v>3318</v>
      </c>
      <c r="X134" s="327">
        <f t="shared" si="23"/>
        <v>7528</v>
      </c>
      <c r="Y134" s="330">
        <f>X134/$AF$46</f>
        <v>0.14120118542971827</v>
      </c>
      <c r="Z134" s="331">
        <f>Y134*$AE$46</f>
        <v>1048651.9249728026</v>
      </c>
      <c r="AA134" s="84"/>
      <c r="AB134" s="84"/>
      <c r="AC134" s="326" t="s">
        <v>2700</v>
      </c>
      <c r="AD134" s="327"/>
      <c r="AE134" s="327">
        <f t="shared" si="19"/>
        <v>4717910</v>
      </c>
      <c r="AF134" s="327">
        <f t="shared" si="20"/>
        <v>31628</v>
      </c>
      <c r="AH134" s="359" t="s">
        <v>87</v>
      </c>
      <c r="AI134" s="81" t="s">
        <v>3329</v>
      </c>
      <c r="AJ134" s="81" t="s">
        <v>3328</v>
      </c>
      <c r="AK134" s="80">
        <v>1144</v>
      </c>
      <c r="AL134" s="80">
        <v>1160</v>
      </c>
      <c r="AM134" s="80">
        <v>1150</v>
      </c>
      <c r="AN134" s="82" t="s">
        <v>141</v>
      </c>
      <c r="AO134" s="82" t="s">
        <v>141</v>
      </c>
      <c r="AP134" s="80">
        <v>2113</v>
      </c>
      <c r="AQ134" s="80">
        <v>2316</v>
      </c>
      <c r="AR134" s="80">
        <v>1259</v>
      </c>
      <c r="AS134" s="80">
        <v>1310</v>
      </c>
      <c r="AT134" s="80">
        <v>1289</v>
      </c>
      <c r="AU134" s="80">
        <v>1263</v>
      </c>
      <c r="AV134" s="80">
        <v>1292</v>
      </c>
      <c r="AY134" s="81" t="s">
        <v>3327</v>
      </c>
      <c r="AZ134" s="81" t="s">
        <v>3326</v>
      </c>
      <c r="BA134" s="80">
        <v>17667717</v>
      </c>
      <c r="BB134" s="80">
        <v>18605697</v>
      </c>
      <c r="BC134" s="80">
        <v>18535764</v>
      </c>
      <c r="BD134" s="80">
        <v>18473656</v>
      </c>
      <c r="BE134" s="80">
        <v>17774036</v>
      </c>
      <c r="BF134" s="80">
        <v>18250224</v>
      </c>
      <c r="BG134" s="80">
        <v>18144537</v>
      </c>
      <c r="BH134" s="80">
        <v>18181448</v>
      </c>
      <c r="BI134" s="80">
        <v>18073580</v>
      </c>
      <c r="BJ134" s="80">
        <v>17128391</v>
      </c>
      <c r="BK134" s="80">
        <v>17037120</v>
      </c>
      <c r="BL134" s="80">
        <v>18038974</v>
      </c>
    </row>
    <row r="135" spans="20:64" ht="15" x14ac:dyDescent="0.25">
      <c r="T135" s="329" t="s">
        <v>1627</v>
      </c>
      <c r="V135" s="327" t="s">
        <v>12</v>
      </c>
      <c r="W135" s="327" t="s">
        <v>3318</v>
      </c>
      <c r="X135" s="327">
        <f t="shared" si="23"/>
        <v>9786</v>
      </c>
      <c r="Y135" s="330">
        <f>X135/$AF$46</f>
        <v>0.18355403833889786</v>
      </c>
      <c r="Z135" s="331">
        <f>Y135*$AE$46</f>
        <v>1363191.7823836142</v>
      </c>
      <c r="AA135" s="84"/>
      <c r="AB135" s="84"/>
      <c r="AC135" s="326" t="s">
        <v>2692</v>
      </c>
      <c r="AD135" s="327"/>
      <c r="AE135" s="327">
        <f t="shared" si="19"/>
        <v>2923369</v>
      </c>
      <c r="AF135" s="327">
        <f t="shared" si="20"/>
        <v>34259</v>
      </c>
      <c r="AH135" s="359" t="s">
        <v>87</v>
      </c>
      <c r="AI135" s="81" t="s">
        <v>3325</v>
      </c>
      <c r="AJ135" s="81" t="s">
        <v>3324</v>
      </c>
      <c r="AK135" s="80">
        <v>1400</v>
      </c>
      <c r="AL135" s="80">
        <v>1374</v>
      </c>
      <c r="AM135" s="80">
        <v>1389</v>
      </c>
      <c r="AN135" s="82" t="s">
        <v>141</v>
      </c>
      <c r="AO135" s="82" t="s">
        <v>141</v>
      </c>
      <c r="AP135" s="80">
        <v>1851</v>
      </c>
      <c r="AQ135" s="80">
        <v>1794</v>
      </c>
      <c r="AR135" s="80">
        <v>1813</v>
      </c>
      <c r="AS135" s="80">
        <v>1808</v>
      </c>
      <c r="AT135" s="80">
        <v>1841</v>
      </c>
      <c r="AU135" s="80">
        <v>1887</v>
      </c>
      <c r="AV135" s="80">
        <v>1866</v>
      </c>
      <c r="AY135" s="81" t="s">
        <v>3323</v>
      </c>
      <c r="AZ135" s="81" t="s">
        <v>3322</v>
      </c>
      <c r="BA135" s="80">
        <v>3649528</v>
      </c>
      <c r="BB135" s="80">
        <v>3437089</v>
      </c>
      <c r="BC135" s="80">
        <v>3538004</v>
      </c>
      <c r="BD135" s="80">
        <v>3523989</v>
      </c>
      <c r="BE135" s="80">
        <v>3493369</v>
      </c>
      <c r="BF135" s="80">
        <v>3593054</v>
      </c>
      <c r="BG135" s="80">
        <v>3510581</v>
      </c>
      <c r="BH135" s="80">
        <v>3402940</v>
      </c>
      <c r="BI135" s="80">
        <v>3417116</v>
      </c>
      <c r="BJ135" s="80">
        <v>3355147</v>
      </c>
      <c r="BK135" s="80">
        <v>3395186</v>
      </c>
      <c r="BL135" s="80">
        <v>3475023</v>
      </c>
    </row>
    <row r="136" spans="20:64" ht="15" x14ac:dyDescent="0.25">
      <c r="T136" s="329" t="s">
        <v>1625</v>
      </c>
      <c r="V136" s="327" t="s">
        <v>12</v>
      </c>
      <c r="W136" s="327" t="s">
        <v>3318</v>
      </c>
      <c r="X136" s="327">
        <f t="shared" si="23"/>
        <v>19286</v>
      </c>
      <c r="Y136" s="330">
        <f>X136/$AF$46</f>
        <v>0.36174363206662413</v>
      </c>
      <c r="Z136" s="331">
        <f>Y136*$AE$46</f>
        <v>2686543.7068312261</v>
      </c>
      <c r="AA136" s="84"/>
      <c r="AB136" s="84"/>
      <c r="AC136" s="326" t="s">
        <v>2688</v>
      </c>
      <c r="AD136" s="327"/>
      <c r="AE136" s="327">
        <f t="shared" si="19"/>
        <v>2075508</v>
      </c>
      <c r="AF136" s="327">
        <f t="shared" si="20"/>
        <v>19897</v>
      </c>
      <c r="AH136" s="359" t="s">
        <v>87</v>
      </c>
      <c r="AI136" s="81" t="s">
        <v>3321</v>
      </c>
      <c r="AJ136" s="81" t="s">
        <v>3320</v>
      </c>
      <c r="AK136" s="80">
        <v>1156</v>
      </c>
      <c r="AL136" s="80">
        <v>1209</v>
      </c>
      <c r="AM136" s="80">
        <v>1229</v>
      </c>
      <c r="AN136" s="82" t="s">
        <v>141</v>
      </c>
      <c r="AO136" s="82" t="s">
        <v>141</v>
      </c>
      <c r="AP136" s="80">
        <v>48163</v>
      </c>
      <c r="AQ136" s="80">
        <v>46436</v>
      </c>
      <c r="AR136" s="80">
        <v>2212</v>
      </c>
      <c r="AS136" s="80">
        <v>2165</v>
      </c>
      <c r="AT136" s="80">
        <v>2373</v>
      </c>
      <c r="AU136" s="80">
        <v>2424</v>
      </c>
      <c r="AV136" s="80">
        <v>2336</v>
      </c>
      <c r="AY136" s="81" t="s">
        <v>3319</v>
      </c>
      <c r="AZ136" s="81" t="s">
        <v>3318</v>
      </c>
      <c r="BA136" s="80">
        <v>6722433</v>
      </c>
      <c r="BB136" s="80">
        <v>7435255</v>
      </c>
      <c r="BC136" s="80">
        <v>7286934</v>
      </c>
      <c r="BD136" s="80">
        <v>7017645</v>
      </c>
      <c r="BE136" s="80">
        <v>7705922</v>
      </c>
      <c r="BF136" s="80">
        <v>7716260</v>
      </c>
      <c r="BG136" s="80">
        <v>7690080</v>
      </c>
      <c r="BH136" s="80">
        <v>7750857</v>
      </c>
      <c r="BI136" s="80">
        <v>7567722</v>
      </c>
      <c r="BJ136" s="80">
        <v>7307068</v>
      </c>
      <c r="BK136" s="80">
        <v>7426651</v>
      </c>
      <c r="BL136" s="80">
        <v>7530731</v>
      </c>
    </row>
    <row r="137" spans="20:64" ht="15" x14ac:dyDescent="0.25">
      <c r="T137" s="329" t="s">
        <v>1621</v>
      </c>
      <c r="V137" s="327" t="s">
        <v>12</v>
      </c>
      <c r="W137" s="327" t="s">
        <v>3318</v>
      </c>
      <c r="X137" s="327">
        <f t="shared" si="23"/>
        <v>12286</v>
      </c>
      <c r="Y137" s="330">
        <f>X137/$AF$46</f>
        <v>0.23044603668829952</v>
      </c>
      <c r="Z137" s="331">
        <f>Y137*$AE$46</f>
        <v>1711442.2888171964</v>
      </c>
      <c r="AA137" s="84"/>
      <c r="AB137" s="84"/>
      <c r="AC137" s="326" t="s">
        <v>2684</v>
      </c>
      <c r="AD137" s="327"/>
      <c r="AE137" s="327">
        <f t="shared" si="19"/>
        <v>3428597</v>
      </c>
      <c r="AF137" s="327">
        <f t="shared" si="20"/>
        <v>29084</v>
      </c>
      <c r="AH137" s="359" t="s">
        <v>87</v>
      </c>
      <c r="AI137" s="81" t="s">
        <v>3317</v>
      </c>
      <c r="AJ137" s="81" t="s">
        <v>3316</v>
      </c>
      <c r="AK137" s="80">
        <v>10010</v>
      </c>
      <c r="AL137" s="80">
        <v>10013</v>
      </c>
      <c r="AM137" s="80">
        <v>9898</v>
      </c>
      <c r="AN137" s="82" t="s">
        <v>141</v>
      </c>
      <c r="AO137" s="82" t="s">
        <v>141</v>
      </c>
      <c r="AP137" s="80">
        <v>1168</v>
      </c>
      <c r="AQ137" s="80">
        <v>1135</v>
      </c>
      <c r="AR137" s="80">
        <v>10069</v>
      </c>
      <c r="AS137" s="80">
        <v>10524</v>
      </c>
      <c r="AT137" s="80">
        <v>10637</v>
      </c>
      <c r="AU137" s="80">
        <v>10640</v>
      </c>
      <c r="AV137" s="80">
        <v>10590</v>
      </c>
      <c r="AY137" s="81" t="s">
        <v>3315</v>
      </c>
      <c r="AZ137" s="81" t="s">
        <v>3314</v>
      </c>
      <c r="BA137" s="80">
        <v>21109501</v>
      </c>
      <c r="BB137" s="80">
        <v>23772773</v>
      </c>
      <c r="BC137" s="80">
        <v>23239690</v>
      </c>
      <c r="BD137" s="80">
        <v>21569394</v>
      </c>
      <c r="BE137" s="80">
        <v>21036522</v>
      </c>
      <c r="BF137" s="80">
        <v>21605294</v>
      </c>
      <c r="BG137" s="80">
        <v>21109391</v>
      </c>
      <c r="BH137" s="80">
        <v>21549791</v>
      </c>
      <c r="BI137" s="80">
        <v>21332767</v>
      </c>
      <c r="BJ137" s="80">
        <v>19965727</v>
      </c>
      <c r="BK137" s="80">
        <v>20510408</v>
      </c>
      <c r="BL137" s="80">
        <v>21260893</v>
      </c>
    </row>
    <row r="138" spans="20:64" ht="15" x14ac:dyDescent="0.25">
      <c r="T138" s="329" t="s">
        <v>1615</v>
      </c>
      <c r="V138" s="327" t="s">
        <v>12</v>
      </c>
      <c r="W138" s="327" t="s">
        <v>3314</v>
      </c>
      <c r="X138" s="327">
        <f t="shared" si="23"/>
        <v>53432</v>
      </c>
      <c r="Y138" s="330">
        <f>X138/$AF$47</f>
        <v>0.39284191333245105</v>
      </c>
      <c r="Z138" s="331">
        <f>Y138*$AE$47</f>
        <v>8057347.9219492106</v>
      </c>
      <c r="AA138" s="84"/>
      <c r="AB138" s="84"/>
      <c r="AC138" s="326" t="s">
        <v>2680</v>
      </c>
      <c r="AD138" s="327"/>
      <c r="AE138" s="327">
        <f t="shared" si="19"/>
        <v>1419583</v>
      </c>
      <c r="AF138" s="327">
        <f t="shared" si="20"/>
        <v>13373</v>
      </c>
      <c r="AH138" s="359" t="s">
        <v>87</v>
      </c>
      <c r="AI138" s="81" t="s">
        <v>3313</v>
      </c>
      <c r="AJ138" s="81" t="s">
        <v>3312</v>
      </c>
      <c r="AK138" s="80">
        <v>45741</v>
      </c>
      <c r="AL138" s="80">
        <v>45288</v>
      </c>
      <c r="AM138" s="80">
        <v>44780</v>
      </c>
      <c r="AN138" s="82" t="s">
        <v>141</v>
      </c>
      <c r="AO138" s="82" t="s">
        <v>141</v>
      </c>
      <c r="AP138" s="80">
        <v>10380</v>
      </c>
      <c r="AQ138" s="80">
        <v>10233</v>
      </c>
      <c r="AR138" s="80">
        <v>46276</v>
      </c>
      <c r="AS138" s="80">
        <v>46480</v>
      </c>
      <c r="AT138" s="80">
        <v>46645</v>
      </c>
      <c r="AU138" s="80">
        <v>46998</v>
      </c>
      <c r="AV138" s="80">
        <v>46942</v>
      </c>
      <c r="AY138" s="81" t="s">
        <v>3311</v>
      </c>
      <c r="AZ138" s="81" t="s">
        <v>3310</v>
      </c>
      <c r="BA138" s="80">
        <v>2685158</v>
      </c>
      <c r="BB138" s="80">
        <v>3152281</v>
      </c>
      <c r="BC138" s="80">
        <v>3109291</v>
      </c>
      <c r="BD138" s="80">
        <v>2984738</v>
      </c>
      <c r="BE138" s="80">
        <v>2381821</v>
      </c>
      <c r="BF138" s="80">
        <v>2598858</v>
      </c>
      <c r="BG138" s="80">
        <v>2757181</v>
      </c>
      <c r="BH138" s="80">
        <v>2847593</v>
      </c>
      <c r="BI138" s="80">
        <v>2915256</v>
      </c>
      <c r="BJ138" s="80">
        <v>2861347</v>
      </c>
      <c r="BK138" s="80">
        <v>2950177</v>
      </c>
      <c r="BL138" s="80">
        <v>2877608</v>
      </c>
    </row>
    <row r="139" spans="20:64" ht="15" x14ac:dyDescent="0.25">
      <c r="T139" s="329" t="s">
        <v>1613</v>
      </c>
      <c r="V139" s="327" t="s">
        <v>12</v>
      </c>
      <c r="W139" s="327" t="s">
        <v>3314</v>
      </c>
      <c r="X139" s="327">
        <f t="shared" si="23"/>
        <v>31298</v>
      </c>
      <c r="Y139" s="330">
        <f>X139/$AF$47</f>
        <v>0.230108665284456</v>
      </c>
      <c r="Z139" s="331">
        <f>Y139*$AE$47</f>
        <v>4719622.6093196291</v>
      </c>
      <c r="AA139" s="84"/>
      <c r="AB139" s="84"/>
      <c r="AC139" s="326" t="s">
        <v>2676</v>
      </c>
      <c r="AD139" s="327"/>
      <c r="AE139" s="327">
        <f t="shared" si="19"/>
        <v>1849098</v>
      </c>
      <c r="AF139" s="327">
        <f t="shared" si="20"/>
        <v>19977</v>
      </c>
      <c r="AH139" s="359" t="s">
        <v>87</v>
      </c>
      <c r="AI139" s="81" t="s">
        <v>3309</v>
      </c>
      <c r="AJ139" s="81" t="s">
        <v>3308</v>
      </c>
      <c r="AK139" s="80">
        <v>3229</v>
      </c>
      <c r="AL139" s="80">
        <v>3253</v>
      </c>
      <c r="AM139" s="80">
        <v>3318</v>
      </c>
      <c r="AN139" s="82" t="s">
        <v>141</v>
      </c>
      <c r="AO139" s="82" t="s">
        <v>141</v>
      </c>
      <c r="AP139" s="80">
        <v>3762</v>
      </c>
      <c r="AQ139" s="80">
        <v>3668</v>
      </c>
      <c r="AR139" s="80">
        <v>3518</v>
      </c>
      <c r="AS139" s="80">
        <v>3461</v>
      </c>
      <c r="AT139" s="80">
        <v>3576</v>
      </c>
      <c r="AU139" s="80">
        <v>3648</v>
      </c>
      <c r="AV139" s="80">
        <v>3690</v>
      </c>
      <c r="AY139" s="81" t="s">
        <v>3307</v>
      </c>
      <c r="AZ139" s="81" t="s">
        <v>1602</v>
      </c>
      <c r="BA139" s="82" t="s">
        <v>141</v>
      </c>
      <c r="BB139" s="82" t="s">
        <v>141</v>
      </c>
      <c r="BC139" s="82" t="s">
        <v>141</v>
      </c>
      <c r="BD139" s="82" t="s">
        <v>141</v>
      </c>
      <c r="BE139" s="82" t="s">
        <v>141</v>
      </c>
      <c r="BF139" s="80">
        <v>2359963</v>
      </c>
      <c r="BG139" s="80">
        <v>2370906</v>
      </c>
      <c r="BH139" s="80">
        <v>2276676</v>
      </c>
      <c r="BI139" s="80">
        <v>1701580</v>
      </c>
      <c r="BJ139" s="80">
        <v>1261652</v>
      </c>
      <c r="BK139" s="80">
        <v>1326963</v>
      </c>
      <c r="BL139" s="80">
        <v>1421407</v>
      </c>
    </row>
    <row r="140" spans="20:64" ht="15" x14ac:dyDescent="0.25">
      <c r="T140" s="329" t="s">
        <v>1611</v>
      </c>
      <c r="V140" s="327" t="s">
        <v>12</v>
      </c>
      <c r="W140" s="327" t="s">
        <v>3314</v>
      </c>
      <c r="X140" s="327">
        <f t="shared" si="23"/>
        <v>24466</v>
      </c>
      <c r="Y140" s="330">
        <f>X140/$AF$47</f>
        <v>0.17987854191480288</v>
      </c>
      <c r="Z140" s="331">
        <f>Y140*$AE$47</f>
        <v>3689382.2851177081</v>
      </c>
      <c r="AA140" s="84"/>
      <c r="AB140" s="84"/>
      <c r="AH140" s="359" t="s">
        <v>87</v>
      </c>
      <c r="AI140" s="81" t="s">
        <v>3306</v>
      </c>
      <c r="AJ140" s="81" t="s">
        <v>3305</v>
      </c>
      <c r="AK140" s="80">
        <v>10941</v>
      </c>
      <c r="AL140" s="80">
        <v>11073</v>
      </c>
      <c r="AM140" s="80">
        <v>10723</v>
      </c>
      <c r="AN140" s="82" t="s">
        <v>141</v>
      </c>
      <c r="AO140" s="82" t="s">
        <v>141</v>
      </c>
      <c r="AP140" s="80">
        <v>11160</v>
      </c>
      <c r="AQ140" s="80">
        <v>11560</v>
      </c>
      <c r="AR140" s="80">
        <v>11740</v>
      </c>
      <c r="AS140" s="80">
        <v>11838</v>
      </c>
      <c r="AT140" s="80">
        <v>12157</v>
      </c>
      <c r="AU140" s="80">
        <v>12489</v>
      </c>
      <c r="AV140" s="80">
        <v>12369</v>
      </c>
      <c r="AY140" s="81" t="s">
        <v>3304</v>
      </c>
      <c r="AZ140" s="81" t="s">
        <v>1600</v>
      </c>
      <c r="BA140" s="82" t="s">
        <v>141</v>
      </c>
      <c r="BB140" s="82" t="s">
        <v>141</v>
      </c>
      <c r="BC140" s="82" t="s">
        <v>141</v>
      </c>
      <c r="BD140" s="82" t="s">
        <v>141</v>
      </c>
      <c r="BE140" s="82" t="s">
        <v>141</v>
      </c>
      <c r="BF140" s="80">
        <v>1815398</v>
      </c>
      <c r="BG140" s="80">
        <v>1980582</v>
      </c>
      <c r="BH140" s="80">
        <v>1911857</v>
      </c>
      <c r="BI140" s="80">
        <v>1715818</v>
      </c>
      <c r="BJ140" s="80">
        <v>1417918</v>
      </c>
      <c r="BK140" s="80">
        <v>1308446</v>
      </c>
      <c r="BL140" s="80">
        <v>1347361</v>
      </c>
    </row>
    <row r="141" spans="20:64" ht="15" x14ac:dyDescent="0.25">
      <c r="T141" s="329" t="s">
        <v>1607</v>
      </c>
      <c r="V141" s="327" t="s">
        <v>12</v>
      </c>
      <c r="W141" s="327" t="s">
        <v>3310</v>
      </c>
      <c r="X141" s="327">
        <f t="shared" si="23"/>
        <v>12862</v>
      </c>
      <c r="Y141" s="330">
        <f>X141/$AF$48</f>
        <v>0.57765202550974581</v>
      </c>
      <c r="Z141" s="331">
        <f>Y141*$AE$48</f>
        <v>1704175.7196622654</v>
      </c>
      <c r="AA141" s="84"/>
      <c r="AB141" s="84"/>
      <c r="AC141" s="159"/>
      <c r="AH141" s="359" t="s">
        <v>87</v>
      </c>
      <c r="AI141" s="81" t="s">
        <v>3303</v>
      </c>
      <c r="AJ141" s="81" t="s">
        <v>3302</v>
      </c>
      <c r="AK141" s="80">
        <v>3386</v>
      </c>
      <c r="AL141" s="80">
        <v>3359</v>
      </c>
      <c r="AM141" s="80">
        <v>3154</v>
      </c>
      <c r="AN141" s="82" t="s">
        <v>141</v>
      </c>
      <c r="AO141" s="82" t="s">
        <v>141</v>
      </c>
      <c r="AP141" s="80">
        <v>3045</v>
      </c>
      <c r="AQ141" s="80">
        <v>2957</v>
      </c>
      <c r="AR141" s="80">
        <v>3380</v>
      </c>
      <c r="AS141" s="80">
        <v>3312</v>
      </c>
      <c r="AT141" s="80">
        <v>3289</v>
      </c>
      <c r="AU141" s="80">
        <v>3255</v>
      </c>
      <c r="AV141" s="80">
        <v>3251</v>
      </c>
      <c r="AY141" s="81" t="s">
        <v>3301</v>
      </c>
      <c r="AZ141" s="81" t="s">
        <v>1598</v>
      </c>
      <c r="BA141" s="82" t="s">
        <v>141</v>
      </c>
      <c r="BB141" s="82" t="s">
        <v>141</v>
      </c>
      <c r="BC141" s="82" t="s">
        <v>141</v>
      </c>
      <c r="BD141" s="82" t="s">
        <v>141</v>
      </c>
      <c r="BE141" s="82" t="s">
        <v>141</v>
      </c>
      <c r="BF141" s="80">
        <v>390923</v>
      </c>
      <c r="BG141" s="80">
        <v>382330</v>
      </c>
      <c r="BH141" s="80">
        <v>354269</v>
      </c>
      <c r="BI141" s="80">
        <v>439642</v>
      </c>
      <c r="BJ141" s="80">
        <v>346069</v>
      </c>
      <c r="BK141" s="80">
        <v>338517</v>
      </c>
      <c r="BL141" s="80">
        <v>346697</v>
      </c>
    </row>
    <row r="142" spans="20:64" ht="15" x14ac:dyDescent="0.25">
      <c r="T142" s="329" t="s">
        <v>1605</v>
      </c>
      <c r="V142" s="327" t="s">
        <v>12</v>
      </c>
      <c r="W142" s="327" t="s">
        <v>3310</v>
      </c>
      <c r="X142" s="327">
        <f t="shared" si="23"/>
        <v>9404</v>
      </c>
      <c r="Y142" s="330">
        <f>X142/$AF$48</f>
        <v>0.42234797449025419</v>
      </c>
      <c r="Z142" s="331">
        <f>Y142*$AE$48</f>
        <v>1246001.2803377346</v>
      </c>
      <c r="AA142" s="84"/>
      <c r="AB142" s="84"/>
      <c r="AC142" s="159"/>
      <c r="AH142" s="359" t="s">
        <v>87</v>
      </c>
      <c r="AI142" s="81" t="s">
        <v>3300</v>
      </c>
      <c r="AJ142" s="81" t="s">
        <v>3299</v>
      </c>
      <c r="AK142" s="80">
        <v>6168</v>
      </c>
      <c r="AL142" s="80">
        <v>6153</v>
      </c>
      <c r="AM142" s="80">
        <v>6009</v>
      </c>
      <c r="AN142" s="82" t="s">
        <v>141</v>
      </c>
      <c r="AO142" s="82" t="s">
        <v>141</v>
      </c>
      <c r="AP142" s="80">
        <v>4505</v>
      </c>
      <c r="AQ142" s="80">
        <v>4796</v>
      </c>
      <c r="AR142" s="80">
        <v>5560</v>
      </c>
      <c r="AS142" s="80">
        <v>5301</v>
      </c>
      <c r="AT142" s="80">
        <v>5371</v>
      </c>
      <c r="AU142" s="80">
        <v>5285</v>
      </c>
      <c r="AV142" s="80">
        <v>5271</v>
      </c>
      <c r="AY142" s="81" t="s">
        <v>3298</v>
      </c>
      <c r="AZ142" s="81" t="s">
        <v>1596</v>
      </c>
      <c r="BA142" s="82" t="s">
        <v>141</v>
      </c>
      <c r="BB142" s="82" t="s">
        <v>141</v>
      </c>
      <c r="BC142" s="82" t="s">
        <v>141</v>
      </c>
      <c r="BD142" s="82" t="s">
        <v>141</v>
      </c>
      <c r="BE142" s="82" t="s">
        <v>141</v>
      </c>
      <c r="BF142" s="80">
        <v>1096371</v>
      </c>
      <c r="BG142" s="80">
        <v>760765</v>
      </c>
      <c r="BH142" s="80">
        <v>798948</v>
      </c>
      <c r="BI142" s="80">
        <v>808425</v>
      </c>
      <c r="BJ142" s="80">
        <v>743870</v>
      </c>
      <c r="BK142" s="80">
        <v>760417</v>
      </c>
      <c r="BL142" s="80">
        <v>837432</v>
      </c>
    </row>
    <row r="143" spans="20:64" ht="15" x14ac:dyDescent="0.25">
      <c r="T143" s="329" t="s">
        <v>1603</v>
      </c>
      <c r="V143" s="327" t="s">
        <v>12</v>
      </c>
      <c r="W143" s="327" t="s">
        <v>3677</v>
      </c>
      <c r="X143" s="327">
        <f t="shared" si="23"/>
        <v>8920</v>
      </c>
      <c r="Y143" s="330">
        <f>X143/$AF$49</f>
        <v>1</v>
      </c>
      <c r="Z143" s="331">
        <f>Y143*$AE$49</f>
        <v>1326963</v>
      </c>
      <c r="AA143" s="84"/>
      <c r="AB143" s="84"/>
      <c r="AC143" s="160"/>
      <c r="AH143" s="359" t="s">
        <v>87</v>
      </c>
      <c r="AI143" s="81" t="s">
        <v>3297</v>
      </c>
      <c r="AJ143" s="81" t="s">
        <v>3296</v>
      </c>
      <c r="AK143" s="80">
        <v>4683</v>
      </c>
      <c r="AL143" s="80">
        <v>4692</v>
      </c>
      <c r="AM143" s="80">
        <v>4654</v>
      </c>
      <c r="AN143" s="82" t="s">
        <v>141</v>
      </c>
      <c r="AO143" s="82" t="s">
        <v>141</v>
      </c>
      <c r="AP143" s="80">
        <v>5642</v>
      </c>
      <c r="AQ143" s="80">
        <v>5574</v>
      </c>
      <c r="AR143" s="80">
        <v>4754</v>
      </c>
      <c r="AS143" s="80">
        <v>4663</v>
      </c>
      <c r="AT143" s="80">
        <v>4803</v>
      </c>
      <c r="AU143" s="80">
        <v>4880</v>
      </c>
      <c r="AV143" s="80">
        <v>4845</v>
      </c>
      <c r="AY143" s="81" t="s">
        <v>3295</v>
      </c>
      <c r="AZ143" s="81" t="s">
        <v>3294</v>
      </c>
      <c r="BA143" s="80">
        <v>5581645</v>
      </c>
      <c r="BB143" s="80">
        <v>5909039</v>
      </c>
      <c r="BC143" s="80">
        <v>5868807</v>
      </c>
      <c r="BD143" s="80">
        <v>5988553</v>
      </c>
      <c r="BE143" s="80">
        <v>6376461</v>
      </c>
      <c r="BF143" s="80">
        <v>6975245</v>
      </c>
      <c r="BG143" s="80">
        <v>7696505</v>
      </c>
      <c r="BH143" s="80">
        <v>6885451</v>
      </c>
      <c r="BI143" s="80">
        <v>7499879</v>
      </c>
      <c r="BJ143" s="80">
        <v>7167700</v>
      </c>
      <c r="BK143" s="80">
        <v>8026222</v>
      </c>
      <c r="BL143" s="80">
        <v>8272766</v>
      </c>
    </row>
    <row r="144" spans="20:64" ht="15" x14ac:dyDescent="0.25">
      <c r="T144" s="329" t="s">
        <v>1601</v>
      </c>
      <c r="V144" s="327" t="s">
        <v>12</v>
      </c>
      <c r="W144" s="327" t="s">
        <v>3672</v>
      </c>
      <c r="X144" s="327">
        <f t="shared" si="23"/>
        <v>7314</v>
      </c>
      <c r="Y144" s="330">
        <f>X144/$AF$50</f>
        <v>1</v>
      </c>
      <c r="Z144" s="331">
        <f>Y144*$AE$50</f>
        <v>1308446</v>
      </c>
      <c r="AA144" s="84"/>
      <c r="AB144" s="84"/>
      <c r="AC144" s="159"/>
      <c r="AH144" s="359" t="s">
        <v>87</v>
      </c>
      <c r="AI144" s="81" t="s">
        <v>3293</v>
      </c>
      <c r="AJ144" s="81" t="s">
        <v>3292</v>
      </c>
      <c r="AK144" s="80">
        <v>2477</v>
      </c>
      <c r="AL144" s="80">
        <v>2468</v>
      </c>
      <c r="AM144" s="80">
        <v>2484</v>
      </c>
      <c r="AN144" s="82" t="s">
        <v>141</v>
      </c>
      <c r="AO144" s="82" t="s">
        <v>141</v>
      </c>
      <c r="AP144" s="80">
        <v>3338</v>
      </c>
      <c r="AQ144" s="80">
        <v>3312</v>
      </c>
      <c r="AR144" s="80">
        <v>2914</v>
      </c>
      <c r="AS144" s="80">
        <v>2710</v>
      </c>
      <c r="AT144" s="80">
        <v>2797</v>
      </c>
      <c r="AU144" s="80">
        <v>2666</v>
      </c>
      <c r="AV144" s="80">
        <v>2308</v>
      </c>
      <c r="AY144" s="81" t="s">
        <v>3291</v>
      </c>
      <c r="AZ144" s="81" t="s">
        <v>1476</v>
      </c>
      <c r="BA144" s="80">
        <v>2413790</v>
      </c>
      <c r="BB144" s="80">
        <v>2445953</v>
      </c>
      <c r="BC144" s="80">
        <v>2482065</v>
      </c>
      <c r="BD144" s="80">
        <v>2650076</v>
      </c>
      <c r="BE144" s="80">
        <v>2410301</v>
      </c>
      <c r="BF144" s="80">
        <v>2366978</v>
      </c>
      <c r="BG144" s="80">
        <v>2393335</v>
      </c>
      <c r="BH144" s="80">
        <v>2288489</v>
      </c>
      <c r="BI144" s="80">
        <v>2313543</v>
      </c>
      <c r="BJ144" s="80">
        <v>2240428</v>
      </c>
      <c r="BK144" s="80">
        <v>2221175</v>
      </c>
      <c r="BL144" s="80">
        <v>2285096</v>
      </c>
    </row>
    <row r="145" spans="20:64" ht="15" x14ac:dyDescent="0.25">
      <c r="T145" s="329" t="s">
        <v>1599</v>
      </c>
      <c r="V145" s="327" t="s">
        <v>12</v>
      </c>
      <c r="W145" s="327" t="s">
        <v>3667</v>
      </c>
      <c r="X145" s="327">
        <f t="shared" si="23"/>
        <v>2360</v>
      </c>
      <c r="Y145" s="330">
        <f>X145/$AF$51</f>
        <v>1</v>
      </c>
      <c r="Z145" s="331">
        <f>Y145*$AE$51</f>
        <v>338517</v>
      </c>
      <c r="AA145" s="84"/>
      <c r="AB145" s="84"/>
      <c r="AC145" s="159"/>
      <c r="AH145" s="359" t="s">
        <v>87</v>
      </c>
      <c r="AI145" s="81" t="s">
        <v>3290</v>
      </c>
      <c r="AJ145" s="81" t="s">
        <v>3289</v>
      </c>
      <c r="AK145" s="80">
        <v>1398</v>
      </c>
      <c r="AL145" s="80">
        <v>1481</v>
      </c>
      <c r="AM145" s="80">
        <v>1452</v>
      </c>
      <c r="AN145" s="82" t="s">
        <v>141</v>
      </c>
      <c r="AO145" s="82" t="s">
        <v>141</v>
      </c>
      <c r="AP145" s="80">
        <v>1570</v>
      </c>
      <c r="AQ145" s="80">
        <v>1574</v>
      </c>
      <c r="AR145" s="80">
        <v>1538</v>
      </c>
      <c r="AS145" s="80">
        <v>1533</v>
      </c>
      <c r="AT145" s="80">
        <v>1795</v>
      </c>
      <c r="AU145" s="80">
        <v>1863</v>
      </c>
      <c r="AV145" s="80">
        <v>1888</v>
      </c>
      <c r="AY145" s="81" t="s">
        <v>3288</v>
      </c>
      <c r="AZ145" s="81" t="s">
        <v>3287</v>
      </c>
      <c r="BA145" s="80">
        <v>11749277</v>
      </c>
      <c r="BB145" s="80">
        <v>11432696</v>
      </c>
      <c r="BC145" s="80">
        <v>11104436</v>
      </c>
      <c r="BD145" s="80">
        <v>10716830</v>
      </c>
      <c r="BE145" s="80">
        <v>10329302</v>
      </c>
      <c r="BF145" s="80">
        <v>9917938</v>
      </c>
      <c r="BG145" s="80">
        <v>10144500</v>
      </c>
      <c r="BH145" s="80">
        <v>10045000</v>
      </c>
      <c r="BI145" s="80">
        <v>10006181</v>
      </c>
      <c r="BJ145" s="80">
        <v>9581104</v>
      </c>
      <c r="BK145" s="80">
        <v>9468836</v>
      </c>
      <c r="BL145" s="80">
        <v>9616896</v>
      </c>
    </row>
    <row r="146" spans="20:64" ht="15" x14ac:dyDescent="0.25">
      <c r="T146" s="329" t="s">
        <v>1597</v>
      </c>
      <c r="V146" s="327" t="s">
        <v>12</v>
      </c>
      <c r="W146" s="327" t="s">
        <v>3662</v>
      </c>
      <c r="X146" s="327">
        <f t="shared" si="23"/>
        <v>4194</v>
      </c>
      <c r="Y146" s="330">
        <f>X146/$AF$52</f>
        <v>1</v>
      </c>
      <c r="Z146" s="331">
        <f>Y146*$AE$52</f>
        <v>760417</v>
      </c>
      <c r="AA146" s="84"/>
      <c r="AB146" s="84"/>
      <c r="AC146" s="160"/>
      <c r="AH146" s="359" t="s">
        <v>87</v>
      </c>
      <c r="AI146" s="81" t="s">
        <v>3286</v>
      </c>
      <c r="AJ146" s="81" t="s">
        <v>2647</v>
      </c>
      <c r="AK146" s="80">
        <v>23713</v>
      </c>
      <c r="AL146" s="80">
        <v>23159</v>
      </c>
      <c r="AM146" s="80">
        <v>23085</v>
      </c>
      <c r="AN146" s="82" t="s">
        <v>141</v>
      </c>
      <c r="AO146" s="82" t="s">
        <v>141</v>
      </c>
      <c r="AP146" s="80">
        <v>21995</v>
      </c>
      <c r="AQ146" s="80">
        <v>21923</v>
      </c>
      <c r="AR146" s="80">
        <v>21628</v>
      </c>
      <c r="AS146" s="80">
        <v>21196</v>
      </c>
      <c r="AT146" s="80">
        <v>20638</v>
      </c>
      <c r="AU146" s="80">
        <v>20410</v>
      </c>
      <c r="AV146" s="80">
        <v>19883</v>
      </c>
      <c r="AY146" s="81" t="s">
        <v>3285</v>
      </c>
      <c r="AZ146" s="81" t="s">
        <v>3284</v>
      </c>
      <c r="BA146" s="80">
        <v>17968974</v>
      </c>
      <c r="BB146" s="80">
        <v>19352571</v>
      </c>
      <c r="BC146" s="80">
        <v>20412637</v>
      </c>
      <c r="BD146" s="80">
        <v>20680437</v>
      </c>
      <c r="BE146" s="80">
        <v>21185300</v>
      </c>
      <c r="BF146" s="80">
        <v>21253264</v>
      </c>
      <c r="BG146" s="80">
        <v>22050763</v>
      </c>
      <c r="BH146" s="80">
        <v>22849187</v>
      </c>
      <c r="BI146" s="80">
        <v>22749427</v>
      </c>
      <c r="BJ146" s="80">
        <v>23380379</v>
      </c>
      <c r="BK146" s="80">
        <v>24771419</v>
      </c>
      <c r="BL146" s="80">
        <v>26384596</v>
      </c>
    </row>
    <row r="147" spans="20:64" ht="15" x14ac:dyDescent="0.25">
      <c r="T147" s="333" t="s">
        <v>1475</v>
      </c>
      <c r="V147" s="328" t="s">
        <v>42</v>
      </c>
      <c r="W147" s="328" t="s">
        <v>3287</v>
      </c>
      <c r="X147" s="328">
        <f t="shared" si="23"/>
        <v>14669</v>
      </c>
      <c r="Y147" s="334"/>
      <c r="Z147" s="334"/>
      <c r="AA147" s="83"/>
      <c r="AB147" s="83"/>
      <c r="AC147" s="159"/>
      <c r="AH147" s="359" t="s">
        <v>87</v>
      </c>
      <c r="AI147" s="81" t="s">
        <v>2994</v>
      </c>
      <c r="AJ147" s="81" t="s">
        <v>3200</v>
      </c>
      <c r="AK147" s="80">
        <v>84479</v>
      </c>
      <c r="AL147" s="80">
        <v>87834</v>
      </c>
      <c r="AM147" s="80">
        <v>90112</v>
      </c>
      <c r="AN147" s="80">
        <v>91419</v>
      </c>
      <c r="AO147" s="80">
        <v>92239</v>
      </c>
      <c r="AP147" s="80">
        <v>91264</v>
      </c>
      <c r="AQ147" s="80">
        <v>89490</v>
      </c>
      <c r="AR147" s="80">
        <v>87804</v>
      </c>
      <c r="AS147" s="80">
        <v>85681</v>
      </c>
      <c r="AT147" s="80">
        <v>84330</v>
      </c>
      <c r="AU147" s="80">
        <v>83888</v>
      </c>
      <c r="AV147" s="80">
        <v>83228</v>
      </c>
      <c r="AY147" s="81" t="s">
        <v>3283</v>
      </c>
      <c r="AZ147" s="81" t="s">
        <v>3282</v>
      </c>
      <c r="BA147" s="82" t="s">
        <v>141</v>
      </c>
      <c r="BB147" s="82" t="s">
        <v>141</v>
      </c>
      <c r="BC147" s="82" t="s">
        <v>141</v>
      </c>
      <c r="BD147" s="82" t="s">
        <v>141</v>
      </c>
      <c r="BE147" s="82" t="s">
        <v>141</v>
      </c>
      <c r="BF147" s="82" t="s">
        <v>141</v>
      </c>
      <c r="BG147" s="82" t="s">
        <v>141</v>
      </c>
      <c r="BH147" s="82" t="s">
        <v>141</v>
      </c>
      <c r="BI147" s="82" t="s">
        <v>141</v>
      </c>
      <c r="BJ147" s="82" t="s">
        <v>141</v>
      </c>
      <c r="BK147" s="80">
        <v>22926791</v>
      </c>
      <c r="BL147" s="80">
        <v>23094730</v>
      </c>
    </row>
    <row r="148" spans="20:64" ht="15" x14ac:dyDescent="0.25">
      <c r="T148" s="333" t="s">
        <v>1473</v>
      </c>
      <c r="V148" s="328" t="s">
        <v>42</v>
      </c>
      <c r="W148" s="328" t="s">
        <v>3287</v>
      </c>
      <c r="X148" s="328">
        <f t="shared" si="23"/>
        <v>32518</v>
      </c>
      <c r="Y148" s="334"/>
      <c r="Z148" s="334"/>
      <c r="AA148" s="83"/>
      <c r="AB148" s="83"/>
      <c r="AC148" s="160"/>
      <c r="AH148" s="359" t="s">
        <v>87</v>
      </c>
      <c r="AI148" s="81" t="s">
        <v>3281</v>
      </c>
      <c r="AJ148" s="81" t="s">
        <v>3280</v>
      </c>
      <c r="AK148" s="80">
        <v>46406</v>
      </c>
      <c r="AL148" s="80">
        <v>46664</v>
      </c>
      <c r="AM148" s="80">
        <v>48140</v>
      </c>
      <c r="AN148" s="80">
        <v>50015</v>
      </c>
      <c r="AO148" s="80">
        <v>54259</v>
      </c>
      <c r="AP148" s="80">
        <v>54984</v>
      </c>
      <c r="AQ148" s="80">
        <v>58119</v>
      </c>
      <c r="AR148" s="80">
        <v>63111</v>
      </c>
      <c r="AS148" s="80">
        <v>67753</v>
      </c>
      <c r="AT148" s="80">
        <v>68708</v>
      </c>
      <c r="AU148" s="80">
        <v>68521</v>
      </c>
      <c r="AV148" s="80">
        <v>68029</v>
      </c>
      <c r="AY148" s="81" t="s">
        <v>3279</v>
      </c>
      <c r="AZ148" s="81" t="s">
        <v>3278</v>
      </c>
      <c r="BA148" s="82" t="s">
        <v>141</v>
      </c>
      <c r="BB148" s="82" t="s">
        <v>141</v>
      </c>
      <c r="BC148" s="82" t="s">
        <v>141</v>
      </c>
      <c r="BD148" s="82" t="s">
        <v>141</v>
      </c>
      <c r="BE148" s="82" t="s">
        <v>141</v>
      </c>
      <c r="BF148" s="82" t="s">
        <v>141</v>
      </c>
      <c r="BG148" s="82" t="s">
        <v>141</v>
      </c>
      <c r="BH148" s="82" t="s">
        <v>141</v>
      </c>
      <c r="BI148" s="82" t="s">
        <v>141</v>
      </c>
      <c r="BJ148" s="82" t="s">
        <v>141</v>
      </c>
      <c r="BK148" s="80">
        <v>11446047</v>
      </c>
      <c r="BL148" s="80">
        <v>11393170</v>
      </c>
    </row>
    <row r="149" spans="20:64" ht="15" x14ac:dyDescent="0.25">
      <c r="T149" s="333" t="s">
        <v>1471</v>
      </c>
      <c r="V149" s="328" t="s">
        <v>42</v>
      </c>
      <c r="W149" s="328" t="s">
        <v>3287</v>
      </c>
      <c r="X149" s="328">
        <f t="shared" si="23"/>
        <v>18750</v>
      </c>
      <c r="Y149" s="334"/>
      <c r="Z149" s="334"/>
      <c r="AA149" s="83"/>
      <c r="AB149" s="83"/>
      <c r="AC149" s="159"/>
      <c r="AH149" s="359" t="s">
        <v>87</v>
      </c>
      <c r="AI149" s="81" t="s">
        <v>3277</v>
      </c>
      <c r="AJ149" s="81" t="s">
        <v>3276</v>
      </c>
      <c r="AK149" s="80">
        <v>14716</v>
      </c>
      <c r="AL149" s="80">
        <v>14842</v>
      </c>
      <c r="AM149" s="80">
        <v>14577</v>
      </c>
      <c r="AN149" s="80">
        <v>14222</v>
      </c>
      <c r="AO149" s="80">
        <v>14174</v>
      </c>
      <c r="AP149" s="80">
        <v>13875</v>
      </c>
      <c r="AQ149" s="80">
        <v>14011</v>
      </c>
      <c r="AR149" s="80">
        <v>14819</v>
      </c>
      <c r="AS149" s="80">
        <v>15103</v>
      </c>
      <c r="AT149" s="80">
        <v>15645</v>
      </c>
      <c r="AU149" s="80">
        <v>15715</v>
      </c>
      <c r="AV149" s="80">
        <v>16127</v>
      </c>
      <c r="AY149" s="81" t="s">
        <v>3275</v>
      </c>
      <c r="AZ149" s="81" t="s">
        <v>3274</v>
      </c>
      <c r="BA149" s="82" t="s">
        <v>141</v>
      </c>
      <c r="BB149" s="82" t="s">
        <v>141</v>
      </c>
      <c r="BC149" s="82" t="s">
        <v>141</v>
      </c>
      <c r="BD149" s="82" t="s">
        <v>141</v>
      </c>
      <c r="BE149" s="82" t="s">
        <v>141</v>
      </c>
      <c r="BF149" s="82" t="s">
        <v>141</v>
      </c>
      <c r="BG149" s="82" t="s">
        <v>141</v>
      </c>
      <c r="BH149" s="82" t="s">
        <v>141</v>
      </c>
      <c r="BI149" s="82" t="s">
        <v>141</v>
      </c>
      <c r="BJ149" s="82" t="s">
        <v>141</v>
      </c>
      <c r="BK149" s="80">
        <v>28292030</v>
      </c>
      <c r="BL149" s="80">
        <v>29989927</v>
      </c>
    </row>
    <row r="150" spans="20:64" ht="15" x14ac:dyDescent="0.25">
      <c r="T150" s="333" t="s">
        <v>1469</v>
      </c>
      <c r="V150" s="328" t="s">
        <v>42</v>
      </c>
      <c r="W150" s="328" t="s">
        <v>3287</v>
      </c>
      <c r="X150" s="328">
        <f t="shared" si="23"/>
        <v>7847</v>
      </c>
      <c r="Y150" s="334"/>
      <c r="Z150" s="334"/>
      <c r="AA150" s="83"/>
      <c r="AB150" s="83"/>
      <c r="AC150" s="159"/>
      <c r="AH150" s="359" t="s">
        <v>87</v>
      </c>
      <c r="AI150" s="81" t="s">
        <v>3273</v>
      </c>
      <c r="AJ150" s="81" t="s">
        <v>3272</v>
      </c>
      <c r="AK150" s="80">
        <v>15784</v>
      </c>
      <c r="AL150" s="80">
        <v>15871</v>
      </c>
      <c r="AM150" s="80">
        <v>17478</v>
      </c>
      <c r="AN150" s="80">
        <v>17712</v>
      </c>
      <c r="AO150" s="80">
        <v>17958</v>
      </c>
      <c r="AP150" s="80">
        <v>18190</v>
      </c>
      <c r="AQ150" s="80">
        <v>18693</v>
      </c>
      <c r="AR150" s="80">
        <v>19765</v>
      </c>
      <c r="AS150" s="80">
        <v>19924</v>
      </c>
      <c r="AT150" s="80">
        <v>20065</v>
      </c>
      <c r="AU150" s="80">
        <v>20098</v>
      </c>
      <c r="AV150" s="80">
        <v>20366</v>
      </c>
      <c r="AY150" s="81" t="s">
        <v>3271</v>
      </c>
      <c r="AZ150" s="81" t="s">
        <v>3270</v>
      </c>
      <c r="BA150" s="82" t="s">
        <v>141</v>
      </c>
      <c r="BB150" s="82" t="s">
        <v>141</v>
      </c>
      <c r="BC150" s="82" t="s">
        <v>141</v>
      </c>
      <c r="BD150" s="82" t="s">
        <v>141</v>
      </c>
      <c r="BE150" s="82" t="s">
        <v>141</v>
      </c>
      <c r="BF150" s="82" t="s">
        <v>141</v>
      </c>
      <c r="BG150" s="82" t="s">
        <v>141</v>
      </c>
      <c r="BH150" s="82" t="s">
        <v>141</v>
      </c>
      <c r="BI150" s="82" t="s">
        <v>141</v>
      </c>
      <c r="BJ150" s="82" t="s">
        <v>141</v>
      </c>
      <c r="BK150" s="80">
        <v>3740626</v>
      </c>
      <c r="BL150" s="80">
        <v>3909903</v>
      </c>
    </row>
    <row r="151" spans="20:64" ht="15" x14ac:dyDescent="0.25">
      <c r="T151" s="333" t="s">
        <v>3269</v>
      </c>
      <c r="V151" s="328" t="s">
        <v>42</v>
      </c>
      <c r="W151" s="328" t="s">
        <v>1448</v>
      </c>
      <c r="X151" s="328" t="e">
        <f t="shared" si="23"/>
        <v>#N/A</v>
      </c>
      <c r="Y151" s="334"/>
      <c r="Z151" s="334"/>
      <c r="AA151" s="83"/>
      <c r="AB151" s="83"/>
      <c r="AC151" s="160"/>
      <c r="AD151" s="86"/>
      <c r="AE151" s="85"/>
      <c r="AH151" s="359" t="s">
        <v>87</v>
      </c>
      <c r="AI151" s="81" t="s">
        <v>3268</v>
      </c>
      <c r="AJ151" s="81" t="s">
        <v>3267</v>
      </c>
      <c r="AK151" s="80">
        <v>9714</v>
      </c>
      <c r="AL151" s="80">
        <v>9894</v>
      </c>
      <c r="AM151" s="80">
        <v>9722</v>
      </c>
      <c r="AN151" s="80">
        <v>10165</v>
      </c>
      <c r="AO151" s="80">
        <v>9823</v>
      </c>
      <c r="AP151" s="80">
        <v>9777</v>
      </c>
      <c r="AQ151" s="80">
        <v>10062</v>
      </c>
      <c r="AR151" s="80">
        <v>12809</v>
      </c>
      <c r="AS151" s="80">
        <v>12967</v>
      </c>
      <c r="AT151" s="80">
        <v>13217</v>
      </c>
      <c r="AU151" s="80">
        <v>12310</v>
      </c>
      <c r="AV151" s="80">
        <v>12203</v>
      </c>
      <c r="AY151" s="81" t="s">
        <v>3266</v>
      </c>
      <c r="AZ151" s="81" t="s">
        <v>3265</v>
      </c>
      <c r="BA151" s="82" t="s">
        <v>141</v>
      </c>
      <c r="BB151" s="82" t="s">
        <v>141</v>
      </c>
      <c r="BC151" s="82" t="s">
        <v>141</v>
      </c>
      <c r="BD151" s="82" t="s">
        <v>141</v>
      </c>
      <c r="BE151" s="82" t="s">
        <v>141</v>
      </c>
      <c r="BF151" s="82" t="s">
        <v>141</v>
      </c>
      <c r="BG151" s="82" t="s">
        <v>141</v>
      </c>
      <c r="BH151" s="82" t="s">
        <v>141</v>
      </c>
      <c r="BI151" s="82" t="s">
        <v>141</v>
      </c>
      <c r="BJ151" s="82" t="s">
        <v>141</v>
      </c>
      <c r="BK151" s="80">
        <v>29807436</v>
      </c>
      <c r="BL151" s="80">
        <v>30603273</v>
      </c>
    </row>
    <row r="152" spans="20:64" ht="15" x14ac:dyDescent="0.25">
      <c r="T152" s="333" t="s">
        <v>3264</v>
      </c>
      <c r="V152" s="328" t="s">
        <v>42</v>
      </c>
      <c r="W152" s="328" t="s">
        <v>1448</v>
      </c>
      <c r="X152" s="328" t="e">
        <f t="shared" si="23"/>
        <v>#N/A</v>
      </c>
      <c r="Y152" s="334"/>
      <c r="Z152" s="334"/>
      <c r="AA152" s="83"/>
      <c r="AB152" s="83"/>
      <c r="AC152" s="160"/>
      <c r="AD152" s="86"/>
      <c r="AE152" s="85"/>
      <c r="AH152" s="359" t="s">
        <v>87</v>
      </c>
      <c r="AI152" s="81" t="s">
        <v>3263</v>
      </c>
      <c r="AJ152" s="81" t="s">
        <v>3262</v>
      </c>
      <c r="AK152" s="80">
        <v>16321</v>
      </c>
      <c r="AL152" s="80">
        <v>15994</v>
      </c>
      <c r="AM152" s="80">
        <v>15634</v>
      </c>
      <c r="AN152" s="80">
        <v>16434</v>
      </c>
      <c r="AO152" s="80">
        <v>16284</v>
      </c>
      <c r="AP152" s="80">
        <v>17849</v>
      </c>
      <c r="AQ152" s="80">
        <v>17935</v>
      </c>
      <c r="AR152" s="80">
        <v>18296</v>
      </c>
      <c r="AS152" s="80">
        <v>19481</v>
      </c>
      <c r="AT152" s="80">
        <v>20385</v>
      </c>
      <c r="AU152" s="80">
        <v>20736</v>
      </c>
      <c r="AV152" s="80">
        <v>21058</v>
      </c>
      <c r="AY152" s="81" t="s">
        <v>3261</v>
      </c>
      <c r="AZ152" s="81" t="s">
        <v>3260</v>
      </c>
      <c r="BA152" s="82" t="s">
        <v>141</v>
      </c>
      <c r="BB152" s="82" t="s">
        <v>141</v>
      </c>
      <c r="BC152" s="82" t="s">
        <v>141</v>
      </c>
      <c r="BD152" s="82" t="s">
        <v>141</v>
      </c>
      <c r="BE152" s="82" t="s">
        <v>141</v>
      </c>
      <c r="BF152" s="82" t="s">
        <v>141</v>
      </c>
      <c r="BG152" s="82" t="s">
        <v>141</v>
      </c>
      <c r="BH152" s="82" t="s">
        <v>141</v>
      </c>
      <c r="BI152" s="82" t="s">
        <v>141</v>
      </c>
      <c r="BJ152" s="82" t="s">
        <v>141</v>
      </c>
      <c r="BK152" s="80">
        <v>22182661</v>
      </c>
      <c r="BL152" s="80">
        <v>23295433</v>
      </c>
    </row>
    <row r="153" spans="20:64" ht="15" x14ac:dyDescent="0.25">
      <c r="T153" s="333" t="s">
        <v>3259</v>
      </c>
      <c r="V153" s="328" t="s">
        <v>42</v>
      </c>
      <c r="W153" s="328" t="s">
        <v>1448</v>
      </c>
      <c r="X153" s="328" t="e">
        <f t="shared" si="23"/>
        <v>#N/A</v>
      </c>
      <c r="Y153" s="334"/>
      <c r="Z153" s="334"/>
      <c r="AA153" s="83"/>
      <c r="AB153" s="83"/>
      <c r="AD153" s="86"/>
      <c r="AE153" s="85"/>
      <c r="AH153" s="359" t="s">
        <v>87</v>
      </c>
      <c r="AI153" s="81" t="s">
        <v>3258</v>
      </c>
      <c r="AJ153" s="81" t="s">
        <v>3257</v>
      </c>
      <c r="AK153" s="80">
        <v>12007</v>
      </c>
      <c r="AL153" s="80">
        <v>11887</v>
      </c>
      <c r="AM153" s="80">
        <v>11012</v>
      </c>
      <c r="AN153" s="80">
        <v>10515</v>
      </c>
      <c r="AO153" s="80">
        <v>10027</v>
      </c>
      <c r="AP153" s="80">
        <v>9520</v>
      </c>
      <c r="AQ153" s="80">
        <v>9487</v>
      </c>
      <c r="AR153" s="80">
        <v>9409</v>
      </c>
      <c r="AS153" s="80">
        <v>9537</v>
      </c>
      <c r="AT153" s="80">
        <v>9730</v>
      </c>
      <c r="AU153" s="80">
        <v>8510</v>
      </c>
      <c r="AV153" s="80">
        <v>10132</v>
      </c>
      <c r="AY153" s="81" t="s">
        <v>3256</v>
      </c>
      <c r="AZ153" s="81" t="s">
        <v>3255</v>
      </c>
      <c r="BA153" s="82" t="s">
        <v>141</v>
      </c>
      <c r="BB153" s="82" t="s">
        <v>141</v>
      </c>
      <c r="BC153" s="82" t="s">
        <v>141</v>
      </c>
      <c r="BD153" s="82" t="s">
        <v>141</v>
      </c>
      <c r="BE153" s="82" t="s">
        <v>141</v>
      </c>
      <c r="BF153" s="82" t="s">
        <v>141</v>
      </c>
      <c r="BG153" s="82" t="s">
        <v>141</v>
      </c>
      <c r="BH153" s="82" t="s">
        <v>141</v>
      </c>
      <c r="BI153" s="82" t="s">
        <v>141</v>
      </c>
      <c r="BJ153" s="82" t="s">
        <v>141</v>
      </c>
      <c r="BK153" s="80">
        <v>3012560</v>
      </c>
      <c r="BL153" s="80">
        <v>3198689</v>
      </c>
    </row>
    <row r="154" spans="20:64" ht="15" x14ac:dyDescent="0.25">
      <c r="T154" s="333" t="s">
        <v>3254</v>
      </c>
      <c r="V154" s="328" t="s">
        <v>42</v>
      </c>
      <c r="W154" s="328" t="s">
        <v>1448</v>
      </c>
      <c r="X154" s="328" t="e">
        <f t="shared" si="23"/>
        <v>#N/A</v>
      </c>
      <c r="Y154" s="334"/>
      <c r="Z154" s="334"/>
      <c r="AA154" s="83"/>
      <c r="AB154" s="83"/>
      <c r="AD154" s="86"/>
      <c r="AE154" s="85"/>
      <c r="AH154" s="359" t="s">
        <v>87</v>
      </c>
      <c r="AI154" s="81" t="s">
        <v>3253</v>
      </c>
      <c r="AJ154" s="81" t="s">
        <v>3252</v>
      </c>
      <c r="AK154" s="80">
        <v>20961</v>
      </c>
      <c r="AL154" s="80">
        <v>21266</v>
      </c>
      <c r="AM154" s="80">
        <v>21640</v>
      </c>
      <c r="AN154" s="80">
        <v>21419</v>
      </c>
      <c r="AO154" s="80">
        <v>21198</v>
      </c>
      <c r="AP154" s="80">
        <v>22020</v>
      </c>
      <c r="AQ154" s="80">
        <v>21957</v>
      </c>
      <c r="AR154" s="80">
        <v>21300</v>
      </c>
      <c r="AS154" s="80">
        <v>23080</v>
      </c>
      <c r="AT154" s="80">
        <v>22176</v>
      </c>
      <c r="AU154" s="80">
        <v>20542</v>
      </c>
      <c r="AV154" s="80">
        <v>19099</v>
      </c>
      <c r="AY154" s="81" t="s">
        <v>3251</v>
      </c>
      <c r="AZ154" s="81" t="s">
        <v>3250</v>
      </c>
      <c r="BA154" s="82" t="s">
        <v>141</v>
      </c>
      <c r="BB154" s="82" t="s">
        <v>141</v>
      </c>
      <c r="BC154" s="82" t="s">
        <v>141</v>
      </c>
      <c r="BD154" s="82" t="s">
        <v>141</v>
      </c>
      <c r="BE154" s="82" t="s">
        <v>141</v>
      </c>
      <c r="BF154" s="82" t="s">
        <v>141</v>
      </c>
      <c r="BG154" s="82" t="s">
        <v>141</v>
      </c>
      <c r="BH154" s="82" t="s">
        <v>141</v>
      </c>
      <c r="BI154" s="82" t="s">
        <v>141</v>
      </c>
      <c r="BJ154" s="82" t="s">
        <v>141</v>
      </c>
      <c r="BK154" s="80">
        <v>5393023</v>
      </c>
      <c r="BL154" s="80">
        <v>5455452</v>
      </c>
    </row>
    <row r="155" spans="20:64" ht="15" x14ac:dyDescent="0.25">
      <c r="T155" s="333" t="s">
        <v>3249</v>
      </c>
      <c r="V155" s="328" t="s">
        <v>42</v>
      </c>
      <c r="W155" s="328" t="s">
        <v>1448</v>
      </c>
      <c r="X155" s="328" t="e">
        <f t="shared" si="23"/>
        <v>#N/A</v>
      </c>
      <c r="Y155" s="334"/>
      <c r="Z155" s="334"/>
      <c r="AA155" s="83"/>
      <c r="AB155" s="83"/>
      <c r="AD155" s="86"/>
      <c r="AE155" s="85"/>
      <c r="AH155" s="359" t="s">
        <v>87</v>
      </c>
      <c r="AI155" s="81" t="s">
        <v>3248</v>
      </c>
      <c r="AJ155" s="81" t="s">
        <v>3247</v>
      </c>
      <c r="AK155" s="80">
        <v>22332</v>
      </c>
      <c r="AL155" s="80">
        <v>22295</v>
      </c>
      <c r="AM155" s="80">
        <v>23267</v>
      </c>
      <c r="AN155" s="80">
        <v>23420</v>
      </c>
      <c r="AO155" s="80">
        <v>22695</v>
      </c>
      <c r="AP155" s="80">
        <v>23101</v>
      </c>
      <c r="AQ155" s="80">
        <v>23387</v>
      </c>
      <c r="AR155" s="80">
        <v>23567</v>
      </c>
      <c r="AS155" s="80">
        <v>23981</v>
      </c>
      <c r="AT155" s="80">
        <v>23840</v>
      </c>
      <c r="AU155" s="80">
        <v>23202</v>
      </c>
      <c r="AV155" s="80">
        <v>24844</v>
      </c>
      <c r="AY155" s="81" t="s">
        <v>3246</v>
      </c>
      <c r="AZ155" s="81" t="s">
        <v>3245</v>
      </c>
      <c r="BA155" s="82" t="s">
        <v>141</v>
      </c>
      <c r="BB155" s="82" t="s">
        <v>141</v>
      </c>
      <c r="BC155" s="82" t="s">
        <v>141</v>
      </c>
      <c r="BD155" s="82" t="s">
        <v>141</v>
      </c>
      <c r="BE155" s="82" t="s">
        <v>141</v>
      </c>
      <c r="BF155" s="82" t="s">
        <v>141</v>
      </c>
      <c r="BG155" s="82" t="s">
        <v>141</v>
      </c>
      <c r="BH155" s="82" t="s">
        <v>141</v>
      </c>
      <c r="BI155" s="82" t="s">
        <v>141</v>
      </c>
      <c r="BJ155" s="82" t="s">
        <v>141</v>
      </c>
      <c r="BK155" s="80">
        <v>25663343</v>
      </c>
      <c r="BL155" s="80">
        <v>25767817</v>
      </c>
    </row>
    <row r="156" spans="20:64" ht="15" x14ac:dyDescent="0.25">
      <c r="T156" s="333" t="s">
        <v>3244</v>
      </c>
      <c r="V156" s="328" t="s">
        <v>42</v>
      </c>
      <c r="W156" s="328" t="s">
        <v>1448</v>
      </c>
      <c r="X156" s="328" t="e">
        <f t="shared" si="23"/>
        <v>#N/A</v>
      </c>
      <c r="Y156" s="334"/>
      <c r="Z156" s="334"/>
      <c r="AA156" s="83"/>
      <c r="AB156" s="83"/>
      <c r="AD156" s="86"/>
      <c r="AE156" s="85"/>
      <c r="AH156" s="359" t="s">
        <v>87</v>
      </c>
      <c r="AI156" s="81" t="s">
        <v>3243</v>
      </c>
      <c r="AJ156" s="81" t="s">
        <v>3242</v>
      </c>
      <c r="AK156" s="80">
        <v>5504</v>
      </c>
      <c r="AL156" s="80">
        <v>5481</v>
      </c>
      <c r="AM156" s="80">
        <v>6065</v>
      </c>
      <c r="AN156" s="80">
        <v>6136</v>
      </c>
      <c r="AO156" s="80">
        <v>6229</v>
      </c>
      <c r="AP156" s="80">
        <v>6499</v>
      </c>
      <c r="AQ156" s="80">
        <v>6686</v>
      </c>
      <c r="AR156" s="80">
        <v>7741</v>
      </c>
      <c r="AS156" s="80">
        <v>7589</v>
      </c>
      <c r="AT156" s="80">
        <v>7948</v>
      </c>
      <c r="AU156" s="80">
        <v>7820</v>
      </c>
      <c r="AV156" s="80">
        <v>7823</v>
      </c>
      <c r="AY156" s="81" t="s">
        <v>3241</v>
      </c>
      <c r="AZ156" s="81" t="s">
        <v>3240</v>
      </c>
      <c r="BA156" s="80">
        <v>4510145</v>
      </c>
      <c r="BB156" s="80">
        <v>4693666</v>
      </c>
      <c r="BC156" s="80">
        <v>4801463</v>
      </c>
      <c r="BD156" s="80">
        <v>5108279</v>
      </c>
      <c r="BE156" s="80">
        <v>4918841</v>
      </c>
      <c r="BF156" s="80">
        <v>4892919</v>
      </c>
      <c r="BG156" s="80">
        <v>5262222</v>
      </c>
      <c r="BH156" s="80">
        <v>5112867</v>
      </c>
      <c r="BI156" s="80">
        <v>5122867</v>
      </c>
      <c r="BJ156" s="80">
        <v>4648677</v>
      </c>
      <c r="BK156" s="80">
        <v>4947108</v>
      </c>
      <c r="BL156" s="80">
        <v>4969132</v>
      </c>
    </row>
    <row r="157" spans="20:64" ht="15" x14ac:dyDescent="0.25">
      <c r="T157" s="333" t="s">
        <v>3239</v>
      </c>
      <c r="V157" s="328" t="s">
        <v>42</v>
      </c>
      <c r="W157" s="328" t="s">
        <v>1448</v>
      </c>
      <c r="X157" s="328" t="e">
        <f t="shared" si="23"/>
        <v>#N/A</v>
      </c>
      <c r="Y157" s="334"/>
      <c r="Z157" s="334"/>
      <c r="AA157" s="83"/>
      <c r="AB157" s="83"/>
      <c r="AD157" s="86"/>
      <c r="AE157" s="85"/>
      <c r="AH157" s="359" t="s">
        <v>87</v>
      </c>
      <c r="AI157" s="81" t="s">
        <v>3238</v>
      </c>
      <c r="AJ157" s="81" t="s">
        <v>3237</v>
      </c>
      <c r="AK157" s="80">
        <v>5876</v>
      </c>
      <c r="AL157" s="80">
        <v>6136</v>
      </c>
      <c r="AM157" s="80">
        <v>6371</v>
      </c>
      <c r="AN157" s="80">
        <v>6604</v>
      </c>
      <c r="AO157" s="80">
        <v>7034</v>
      </c>
      <c r="AP157" s="80">
        <v>7631</v>
      </c>
      <c r="AQ157" s="80">
        <v>8406</v>
      </c>
      <c r="AR157" s="80">
        <v>8357</v>
      </c>
      <c r="AS157" s="80">
        <v>7819</v>
      </c>
      <c r="AT157" s="80">
        <v>8149</v>
      </c>
      <c r="AU157" s="80">
        <v>8356</v>
      </c>
      <c r="AV157" s="80">
        <v>8579</v>
      </c>
      <c r="AY157" s="81" t="s">
        <v>3236</v>
      </c>
      <c r="AZ157" s="81" t="s">
        <v>3235</v>
      </c>
      <c r="BA157" s="80">
        <v>423255</v>
      </c>
      <c r="BB157" s="80">
        <v>478873</v>
      </c>
      <c r="BC157" s="80">
        <v>471879</v>
      </c>
      <c r="BD157" s="80">
        <v>499283</v>
      </c>
      <c r="BE157" s="80">
        <v>520559</v>
      </c>
      <c r="BF157" s="80">
        <v>514643</v>
      </c>
      <c r="BG157" s="80">
        <v>503594</v>
      </c>
      <c r="BH157" s="80">
        <v>403330</v>
      </c>
      <c r="BI157" s="80">
        <v>396557</v>
      </c>
      <c r="BJ157" s="80">
        <v>397254</v>
      </c>
      <c r="BK157" s="80">
        <v>383157</v>
      </c>
      <c r="BL157" s="80">
        <v>416106</v>
      </c>
    </row>
    <row r="158" spans="20:64" ht="15" x14ac:dyDescent="0.25">
      <c r="T158" s="333" t="s">
        <v>3234</v>
      </c>
      <c r="V158" s="328" t="s">
        <v>42</v>
      </c>
      <c r="W158" s="328" t="s">
        <v>1448</v>
      </c>
      <c r="X158" s="328" t="e">
        <f t="shared" si="23"/>
        <v>#N/A</v>
      </c>
      <c r="Y158" s="334"/>
      <c r="Z158" s="334"/>
      <c r="AA158" s="83"/>
      <c r="AB158" s="83"/>
      <c r="AD158" s="86"/>
      <c r="AE158" s="85"/>
      <c r="AH158" s="359" t="s">
        <v>87</v>
      </c>
      <c r="AI158" s="81" t="s">
        <v>3233</v>
      </c>
      <c r="AJ158" s="81" t="s">
        <v>3232</v>
      </c>
      <c r="AK158" s="80">
        <v>14588</v>
      </c>
      <c r="AL158" s="80">
        <v>14503</v>
      </c>
      <c r="AM158" s="80">
        <v>15241</v>
      </c>
      <c r="AN158" s="80">
        <v>16050</v>
      </c>
      <c r="AO158" s="80">
        <v>15925</v>
      </c>
      <c r="AP158" s="80">
        <v>15906</v>
      </c>
      <c r="AQ158" s="80">
        <v>15968</v>
      </c>
      <c r="AR158" s="80">
        <v>16747</v>
      </c>
      <c r="AS158" s="80">
        <v>17663</v>
      </c>
      <c r="AT158" s="80">
        <v>17955</v>
      </c>
      <c r="AU158" s="80">
        <v>18165</v>
      </c>
      <c r="AV158" s="80">
        <v>19558</v>
      </c>
      <c r="AY158" s="81" t="s">
        <v>3231</v>
      </c>
      <c r="AZ158" s="81" t="s">
        <v>3230</v>
      </c>
      <c r="BA158" s="80">
        <v>14879719</v>
      </c>
      <c r="BB158" s="80">
        <v>14997504</v>
      </c>
      <c r="BC158" s="80">
        <v>14471504</v>
      </c>
      <c r="BD158" s="80">
        <v>13865696</v>
      </c>
      <c r="BE158" s="80">
        <v>14432816</v>
      </c>
      <c r="BF158" s="80">
        <v>13979568</v>
      </c>
      <c r="BG158" s="80">
        <v>13945526</v>
      </c>
      <c r="BH158" s="80">
        <v>14436540</v>
      </c>
      <c r="BI158" s="80">
        <v>13378562</v>
      </c>
      <c r="BJ158" s="80">
        <v>12775084</v>
      </c>
      <c r="BK158" s="80">
        <v>13683540</v>
      </c>
      <c r="BL158" s="80">
        <v>14843685</v>
      </c>
    </row>
    <row r="159" spans="20:64" ht="15" x14ac:dyDescent="0.25">
      <c r="T159" s="333" t="s">
        <v>3229</v>
      </c>
      <c r="V159" s="328" t="s">
        <v>42</v>
      </c>
      <c r="W159" s="328" t="s">
        <v>1448</v>
      </c>
      <c r="X159" s="328" t="e">
        <f t="shared" si="23"/>
        <v>#N/A</v>
      </c>
      <c r="Y159" s="334"/>
      <c r="Z159" s="334"/>
      <c r="AA159" s="83"/>
      <c r="AB159" s="83"/>
      <c r="AD159" s="86"/>
      <c r="AE159" s="85"/>
      <c r="AH159" s="359" t="s">
        <v>87</v>
      </c>
      <c r="AI159" s="81" t="s">
        <v>3228</v>
      </c>
      <c r="AJ159" s="81" t="s">
        <v>3227</v>
      </c>
      <c r="AK159" s="80">
        <v>8591</v>
      </c>
      <c r="AL159" s="80">
        <v>8675</v>
      </c>
      <c r="AM159" s="80">
        <v>8239</v>
      </c>
      <c r="AN159" s="80">
        <v>8339</v>
      </c>
      <c r="AO159" s="80">
        <v>8120</v>
      </c>
      <c r="AP159" s="80">
        <v>7934</v>
      </c>
      <c r="AQ159" s="80">
        <v>7961</v>
      </c>
      <c r="AR159" s="80">
        <v>8235</v>
      </c>
      <c r="AS159" s="80">
        <v>8646</v>
      </c>
      <c r="AT159" s="80">
        <v>8575</v>
      </c>
      <c r="AU159" s="80">
        <v>8684</v>
      </c>
      <c r="AV159" s="80">
        <v>9127</v>
      </c>
      <c r="AY159" s="81" t="s">
        <v>3226</v>
      </c>
      <c r="AZ159" s="81" t="s">
        <v>3225</v>
      </c>
      <c r="BA159" s="80">
        <v>4784755</v>
      </c>
      <c r="BB159" s="80">
        <v>5221865</v>
      </c>
      <c r="BC159" s="80">
        <v>5760505</v>
      </c>
      <c r="BD159" s="80">
        <v>5698362</v>
      </c>
      <c r="BE159" s="80">
        <v>5655910</v>
      </c>
      <c r="BF159" s="80">
        <v>6130482</v>
      </c>
      <c r="BG159" s="80">
        <v>6377162</v>
      </c>
      <c r="BH159" s="80">
        <v>6819483</v>
      </c>
      <c r="BI159" s="80">
        <v>7242319</v>
      </c>
      <c r="BJ159" s="80">
        <v>7431035</v>
      </c>
      <c r="BK159" s="80">
        <v>7662513</v>
      </c>
      <c r="BL159" s="80">
        <v>8165337</v>
      </c>
    </row>
    <row r="160" spans="20:64" ht="15" x14ac:dyDescent="0.25">
      <c r="T160" s="333" t="s">
        <v>3224</v>
      </c>
      <c r="V160" s="328" t="s">
        <v>42</v>
      </c>
      <c r="W160" s="328" t="s">
        <v>1448</v>
      </c>
      <c r="X160" s="328" t="e">
        <f t="shared" si="23"/>
        <v>#N/A</v>
      </c>
      <c r="Y160" s="334"/>
      <c r="Z160" s="334"/>
      <c r="AA160" s="83"/>
      <c r="AB160" s="83"/>
      <c r="AD160" s="86"/>
      <c r="AE160" s="85"/>
      <c r="AH160" s="359" t="s">
        <v>87</v>
      </c>
      <c r="AI160" s="81" t="s">
        <v>3223</v>
      </c>
      <c r="AJ160" s="81" t="s">
        <v>3222</v>
      </c>
      <c r="AK160" s="80">
        <v>9902</v>
      </c>
      <c r="AL160" s="80">
        <v>10087</v>
      </c>
      <c r="AM160" s="80">
        <v>11219</v>
      </c>
      <c r="AN160" s="80">
        <v>11310</v>
      </c>
      <c r="AO160" s="80">
        <v>11469</v>
      </c>
      <c r="AP160" s="80">
        <v>10794</v>
      </c>
      <c r="AQ160" s="80">
        <v>10545</v>
      </c>
      <c r="AR160" s="80">
        <v>10794</v>
      </c>
      <c r="AS160" s="80">
        <v>11106</v>
      </c>
      <c r="AT160" s="80">
        <v>11080</v>
      </c>
      <c r="AU160" s="80">
        <v>11017</v>
      </c>
      <c r="AV160" s="80">
        <v>11515</v>
      </c>
      <c r="AY160" s="81" t="s">
        <v>3221</v>
      </c>
      <c r="AZ160" s="81" t="s">
        <v>3220</v>
      </c>
      <c r="BA160" s="80">
        <v>1050934</v>
      </c>
      <c r="BB160" s="80">
        <v>1194215</v>
      </c>
      <c r="BC160" s="80">
        <v>1120357</v>
      </c>
      <c r="BD160" s="80">
        <v>1129982</v>
      </c>
      <c r="BE160" s="80">
        <v>1310398</v>
      </c>
      <c r="BF160" s="80">
        <v>1328789</v>
      </c>
      <c r="BG160" s="80">
        <v>1232454</v>
      </c>
      <c r="BH160" s="80">
        <v>1283870</v>
      </c>
      <c r="BI160" s="80">
        <v>1292030</v>
      </c>
      <c r="BJ160" s="80">
        <v>1336444</v>
      </c>
      <c r="BK160" s="80">
        <v>1333817</v>
      </c>
      <c r="BL160" s="80">
        <v>1340650</v>
      </c>
    </row>
    <row r="161" spans="20:64" ht="15" x14ac:dyDescent="0.25">
      <c r="T161" s="333" t="s">
        <v>3219</v>
      </c>
      <c r="V161" s="328" t="s">
        <v>42</v>
      </c>
      <c r="W161" s="328" t="s">
        <v>1448</v>
      </c>
      <c r="X161" s="328" t="e">
        <f t="shared" si="23"/>
        <v>#N/A</v>
      </c>
      <c r="Y161" s="334"/>
      <c r="Z161" s="334"/>
      <c r="AA161" s="83"/>
      <c r="AB161" s="83"/>
      <c r="AD161" s="86"/>
      <c r="AE161" s="85"/>
      <c r="AH161" s="359" t="s">
        <v>87</v>
      </c>
      <c r="AI161" s="81" t="s">
        <v>3218</v>
      </c>
      <c r="AJ161" s="81" t="s">
        <v>3217</v>
      </c>
      <c r="AK161" s="80">
        <v>14962</v>
      </c>
      <c r="AL161" s="80">
        <v>15050</v>
      </c>
      <c r="AM161" s="80">
        <v>14787</v>
      </c>
      <c r="AN161" s="80">
        <v>14429</v>
      </c>
      <c r="AO161" s="80">
        <v>14494</v>
      </c>
      <c r="AP161" s="80">
        <v>14131</v>
      </c>
      <c r="AQ161" s="80">
        <v>12887</v>
      </c>
      <c r="AR161" s="80">
        <v>13127</v>
      </c>
      <c r="AS161" s="80">
        <v>13427</v>
      </c>
      <c r="AT161" s="80">
        <v>13263</v>
      </c>
      <c r="AU161" s="80">
        <v>12206</v>
      </c>
      <c r="AV161" s="80">
        <v>13398</v>
      </c>
      <c r="AY161" s="81" t="s">
        <v>3216</v>
      </c>
      <c r="AZ161" s="81" t="s">
        <v>3215</v>
      </c>
      <c r="BA161" s="80">
        <v>4578674</v>
      </c>
      <c r="BB161" s="80">
        <v>4324966</v>
      </c>
      <c r="BC161" s="80">
        <v>5236190</v>
      </c>
      <c r="BD161" s="80">
        <v>5737868</v>
      </c>
      <c r="BE161" s="80">
        <v>5962816</v>
      </c>
      <c r="BF161" s="80">
        <v>6249723</v>
      </c>
      <c r="BG161" s="80">
        <v>6540312</v>
      </c>
      <c r="BH161" s="80">
        <v>7066481</v>
      </c>
      <c r="BI161" s="80">
        <v>6854596</v>
      </c>
      <c r="BJ161" s="80">
        <v>6851608</v>
      </c>
      <c r="BK161" s="80">
        <v>6580842</v>
      </c>
      <c r="BL161" s="80">
        <v>6879827</v>
      </c>
    </row>
    <row r="162" spans="20:64" ht="15" x14ac:dyDescent="0.25">
      <c r="T162" s="333" t="s">
        <v>3214</v>
      </c>
      <c r="V162" s="328" t="s">
        <v>42</v>
      </c>
      <c r="W162" s="328" t="s">
        <v>1448</v>
      </c>
      <c r="X162" s="328" t="e">
        <f t="shared" si="23"/>
        <v>#N/A</v>
      </c>
      <c r="Y162" s="334"/>
      <c r="Z162" s="334"/>
      <c r="AA162" s="83"/>
      <c r="AB162" s="83"/>
      <c r="AD162" s="86"/>
      <c r="AE162" s="85"/>
      <c r="AH162" s="359" t="s">
        <v>87</v>
      </c>
      <c r="AI162" s="81" t="s">
        <v>3213</v>
      </c>
      <c r="AJ162" s="81" t="s">
        <v>3212</v>
      </c>
      <c r="AK162" s="82" t="s">
        <v>141</v>
      </c>
      <c r="AL162" s="82" t="s">
        <v>141</v>
      </c>
      <c r="AM162" s="82" t="s">
        <v>141</v>
      </c>
      <c r="AN162" s="80">
        <v>13533</v>
      </c>
      <c r="AO162" s="80">
        <v>13003</v>
      </c>
      <c r="AP162" s="80">
        <v>14335</v>
      </c>
      <c r="AQ162" s="80">
        <v>14398</v>
      </c>
      <c r="AR162" s="80">
        <v>14637</v>
      </c>
      <c r="AS162" s="80">
        <v>15054</v>
      </c>
      <c r="AT162" s="80">
        <v>15139</v>
      </c>
      <c r="AU162" s="80">
        <v>15196</v>
      </c>
      <c r="AV162" s="80">
        <v>15337</v>
      </c>
      <c r="AY162" s="81" t="s">
        <v>3211</v>
      </c>
      <c r="AZ162" s="81" t="s">
        <v>3210</v>
      </c>
      <c r="BA162" s="80">
        <v>11623767</v>
      </c>
      <c r="BB162" s="80">
        <v>12000447</v>
      </c>
      <c r="BC162" s="80">
        <v>11220587</v>
      </c>
      <c r="BD162" s="80">
        <v>11089862</v>
      </c>
      <c r="BE162" s="80">
        <v>11200653</v>
      </c>
      <c r="BF162" s="80">
        <v>11471844</v>
      </c>
      <c r="BG162" s="80">
        <v>12337124</v>
      </c>
      <c r="BH162" s="80">
        <v>12308139</v>
      </c>
      <c r="BI162" s="80">
        <v>11731890</v>
      </c>
      <c r="BJ162" s="80">
        <v>11541885</v>
      </c>
      <c r="BK162" s="80">
        <v>11243531</v>
      </c>
      <c r="BL162" s="80">
        <v>11730215</v>
      </c>
    </row>
    <row r="163" spans="20:64" ht="15" x14ac:dyDescent="0.25">
      <c r="T163" s="333" t="s">
        <v>3209</v>
      </c>
      <c r="V163" s="328" t="s">
        <v>42</v>
      </c>
      <c r="W163" s="328" t="s">
        <v>1448</v>
      </c>
      <c r="X163" s="328" t="e">
        <f t="shared" si="23"/>
        <v>#N/A</v>
      </c>
      <c r="Y163" s="334"/>
      <c r="Z163" s="334"/>
      <c r="AA163" s="83"/>
      <c r="AB163" s="83"/>
      <c r="AD163" s="86"/>
      <c r="AE163" s="85"/>
      <c r="AH163" s="359" t="s">
        <v>87</v>
      </c>
      <c r="AI163" s="81" t="s">
        <v>3208</v>
      </c>
      <c r="AJ163" s="81" t="s">
        <v>3207</v>
      </c>
      <c r="AK163" s="80">
        <v>6106</v>
      </c>
      <c r="AL163" s="80">
        <v>6168</v>
      </c>
      <c r="AM163" s="80">
        <v>6220</v>
      </c>
      <c r="AN163" s="80">
        <v>6420</v>
      </c>
      <c r="AO163" s="80">
        <v>5981</v>
      </c>
      <c r="AP163" s="80">
        <v>6016</v>
      </c>
      <c r="AQ163" s="80">
        <v>5823</v>
      </c>
      <c r="AR163" s="80">
        <v>6426</v>
      </c>
      <c r="AS163" s="80">
        <v>6468</v>
      </c>
      <c r="AT163" s="80">
        <v>6254</v>
      </c>
      <c r="AU163" s="80">
        <v>6256</v>
      </c>
      <c r="AV163" s="80">
        <v>6040</v>
      </c>
      <c r="AY163" s="81" t="s">
        <v>3206</v>
      </c>
      <c r="AZ163" s="81" t="s">
        <v>3205</v>
      </c>
      <c r="BA163" s="80">
        <v>6431953</v>
      </c>
      <c r="BB163" s="80">
        <v>7084726</v>
      </c>
      <c r="BC163" s="80">
        <v>6996472</v>
      </c>
      <c r="BD163" s="80">
        <v>7132893</v>
      </c>
      <c r="BE163" s="80">
        <v>7315697</v>
      </c>
      <c r="BF163" s="80">
        <v>7471506</v>
      </c>
      <c r="BG163" s="80">
        <v>7667719</v>
      </c>
      <c r="BH163" s="80">
        <v>8489402</v>
      </c>
      <c r="BI163" s="80">
        <v>8382167</v>
      </c>
      <c r="BJ163" s="80">
        <v>8243072</v>
      </c>
      <c r="BK163" s="80">
        <v>8311799</v>
      </c>
      <c r="BL163" s="80">
        <v>8298152</v>
      </c>
    </row>
    <row r="164" spans="20:64" ht="15" x14ac:dyDescent="0.25">
      <c r="T164" s="333" t="s">
        <v>3204</v>
      </c>
      <c r="V164" s="328" t="s">
        <v>42</v>
      </c>
      <c r="W164" s="328" t="s">
        <v>1448</v>
      </c>
      <c r="X164" s="328" t="e">
        <f t="shared" si="23"/>
        <v>#N/A</v>
      </c>
      <c r="Y164" s="334"/>
      <c r="Z164" s="334"/>
      <c r="AA164" s="83"/>
      <c r="AB164" s="83"/>
      <c r="AD164" s="86"/>
      <c r="AE164" s="85"/>
      <c r="AH164" s="359" t="s">
        <v>87</v>
      </c>
      <c r="AI164" s="81" t="s">
        <v>3203</v>
      </c>
      <c r="AJ164" s="81" t="s">
        <v>3202</v>
      </c>
      <c r="AK164" s="80">
        <v>5601</v>
      </c>
      <c r="AL164" s="80">
        <v>5710</v>
      </c>
      <c r="AM164" s="80">
        <v>5768</v>
      </c>
      <c r="AN164" s="80">
        <v>5713</v>
      </c>
      <c r="AO164" s="80">
        <v>5763</v>
      </c>
      <c r="AP164" s="80">
        <v>5561</v>
      </c>
      <c r="AQ164" s="80">
        <v>5694</v>
      </c>
      <c r="AR164" s="80">
        <v>5927</v>
      </c>
      <c r="AS164" s="80">
        <v>7238</v>
      </c>
      <c r="AT164" s="80">
        <v>7617</v>
      </c>
      <c r="AU164" s="80">
        <v>7768</v>
      </c>
      <c r="AV164" s="80">
        <v>8131</v>
      </c>
      <c r="AY164" s="81" t="s">
        <v>3201</v>
      </c>
      <c r="AZ164" s="81" t="s">
        <v>3200</v>
      </c>
      <c r="BA164" s="80">
        <v>17387887</v>
      </c>
      <c r="BB164" s="80">
        <v>18792960</v>
      </c>
      <c r="BC164" s="80">
        <v>16103163</v>
      </c>
      <c r="BD164" s="80">
        <v>14381314</v>
      </c>
      <c r="BE164" s="80">
        <v>14623352</v>
      </c>
      <c r="BF164" s="80">
        <v>14939332</v>
      </c>
      <c r="BG164" s="80">
        <v>14341370</v>
      </c>
      <c r="BH164" s="80">
        <v>14298478</v>
      </c>
      <c r="BI164" s="80">
        <v>14309660</v>
      </c>
      <c r="BJ164" s="80">
        <v>12807926</v>
      </c>
      <c r="BK164" s="80">
        <v>13599262</v>
      </c>
      <c r="BL164" s="80">
        <v>14087844</v>
      </c>
    </row>
    <row r="165" spans="20:64" ht="15" x14ac:dyDescent="0.25">
      <c r="T165" s="333" t="s">
        <v>3199</v>
      </c>
      <c r="V165" s="328" t="s">
        <v>42</v>
      </c>
      <c r="W165" s="328" t="s">
        <v>1448</v>
      </c>
      <c r="X165" s="328" t="e">
        <f t="shared" si="23"/>
        <v>#N/A</v>
      </c>
      <c r="Y165" s="334"/>
      <c r="Z165" s="334"/>
      <c r="AA165" s="83"/>
      <c r="AB165" s="83"/>
      <c r="AD165" s="86"/>
      <c r="AE165" s="85"/>
      <c r="AH165" s="359" t="s">
        <v>87</v>
      </c>
      <c r="AI165" s="81" t="s">
        <v>3198</v>
      </c>
      <c r="AJ165" s="81" t="s">
        <v>3197</v>
      </c>
      <c r="AK165" s="82" t="s">
        <v>141</v>
      </c>
      <c r="AL165" s="80">
        <v>2653</v>
      </c>
      <c r="AM165" s="82" t="s">
        <v>141</v>
      </c>
      <c r="AN165" s="80">
        <v>2473</v>
      </c>
      <c r="AO165" s="80">
        <v>2604</v>
      </c>
      <c r="AP165" s="80">
        <v>2515</v>
      </c>
      <c r="AQ165" s="80">
        <v>2464</v>
      </c>
      <c r="AR165" s="82" t="s">
        <v>141</v>
      </c>
      <c r="AS165" s="80">
        <v>2609</v>
      </c>
      <c r="AT165" s="80">
        <v>2571</v>
      </c>
      <c r="AU165" s="80">
        <v>2470</v>
      </c>
      <c r="AV165" s="80">
        <v>2666</v>
      </c>
      <c r="AY165" s="81" t="s">
        <v>3196</v>
      </c>
      <c r="AZ165" s="81" t="s">
        <v>3195</v>
      </c>
      <c r="BA165" s="80">
        <v>1360148</v>
      </c>
      <c r="BB165" s="80">
        <v>1474463</v>
      </c>
      <c r="BC165" s="80">
        <v>1527253</v>
      </c>
      <c r="BD165" s="80">
        <v>1632297</v>
      </c>
      <c r="BE165" s="80">
        <v>1874899</v>
      </c>
      <c r="BF165" s="80">
        <v>2302878</v>
      </c>
      <c r="BG165" s="80">
        <v>2599872</v>
      </c>
      <c r="BH165" s="80">
        <v>2758702</v>
      </c>
      <c r="BI165" s="80">
        <v>2854597</v>
      </c>
      <c r="BJ165" s="80">
        <v>2187047</v>
      </c>
      <c r="BK165" s="80">
        <v>2460478</v>
      </c>
      <c r="BL165" s="80">
        <v>2826411</v>
      </c>
    </row>
    <row r="166" spans="20:64" ht="15" x14ac:dyDescent="0.25">
      <c r="T166" s="333" t="s">
        <v>3194</v>
      </c>
      <c r="V166" s="328" t="s">
        <v>42</v>
      </c>
      <c r="W166" s="328" t="s">
        <v>1448</v>
      </c>
      <c r="X166" s="328" t="e">
        <f t="shared" si="23"/>
        <v>#N/A</v>
      </c>
      <c r="Y166" s="334"/>
      <c r="Z166" s="334"/>
      <c r="AA166" s="83"/>
      <c r="AB166" s="83"/>
      <c r="AD166" s="86"/>
      <c r="AE166" s="85"/>
      <c r="AH166" s="359" t="s">
        <v>87</v>
      </c>
      <c r="AI166" s="81" t="s">
        <v>3193</v>
      </c>
      <c r="AJ166" s="81" t="s">
        <v>3192</v>
      </c>
      <c r="AK166" s="80">
        <v>4916</v>
      </c>
      <c r="AL166" s="80">
        <v>5251</v>
      </c>
      <c r="AM166" s="80">
        <v>5324</v>
      </c>
      <c r="AN166" s="80">
        <v>5429</v>
      </c>
      <c r="AO166" s="80">
        <v>5618</v>
      </c>
      <c r="AP166" s="80">
        <v>5441</v>
      </c>
      <c r="AQ166" s="80">
        <v>5126</v>
      </c>
      <c r="AR166" s="80">
        <v>5576</v>
      </c>
      <c r="AS166" s="80">
        <v>5822</v>
      </c>
      <c r="AT166" s="80">
        <v>5837</v>
      </c>
      <c r="AU166" s="80">
        <v>6028</v>
      </c>
      <c r="AV166" s="80">
        <v>6114</v>
      </c>
      <c r="AY166" s="81" t="s">
        <v>3191</v>
      </c>
      <c r="AZ166" s="81" t="s">
        <v>3190</v>
      </c>
      <c r="BA166" s="80">
        <v>881722</v>
      </c>
      <c r="BB166" s="80">
        <v>964635</v>
      </c>
      <c r="BC166" s="80">
        <v>1049916</v>
      </c>
      <c r="BD166" s="80">
        <v>1107943</v>
      </c>
      <c r="BE166" s="80">
        <v>1642073</v>
      </c>
      <c r="BF166" s="80">
        <v>2061684</v>
      </c>
      <c r="BG166" s="80">
        <v>2384825</v>
      </c>
      <c r="BH166" s="80">
        <v>2591262</v>
      </c>
      <c r="BI166" s="80">
        <v>2601806</v>
      </c>
      <c r="BJ166" s="80">
        <v>2077528</v>
      </c>
      <c r="BK166" s="80">
        <v>2363109</v>
      </c>
      <c r="BL166" s="80">
        <v>2836622</v>
      </c>
    </row>
    <row r="167" spans="20:64" ht="15" x14ac:dyDescent="0.25">
      <c r="T167" s="333" t="s">
        <v>3189</v>
      </c>
      <c r="V167" s="328" t="s">
        <v>42</v>
      </c>
      <c r="W167" s="328" t="s">
        <v>1448</v>
      </c>
      <c r="X167" s="328" t="e">
        <f t="shared" si="23"/>
        <v>#N/A</v>
      </c>
      <c r="Y167" s="334"/>
      <c r="Z167" s="334"/>
      <c r="AA167" s="83"/>
      <c r="AB167" s="83"/>
      <c r="AD167" s="86"/>
      <c r="AE167" s="85"/>
      <c r="AH167" s="359" t="s">
        <v>87</v>
      </c>
      <c r="AI167" s="81" t="s">
        <v>3188</v>
      </c>
      <c r="AJ167" s="81" t="s">
        <v>3187</v>
      </c>
      <c r="AK167" s="80">
        <v>4123</v>
      </c>
      <c r="AL167" s="80">
        <v>4153</v>
      </c>
      <c r="AM167" s="80">
        <v>4148</v>
      </c>
      <c r="AN167" s="80">
        <v>4058</v>
      </c>
      <c r="AO167" s="80">
        <v>4081</v>
      </c>
      <c r="AP167" s="80">
        <v>4061</v>
      </c>
      <c r="AQ167" s="80">
        <v>4041</v>
      </c>
      <c r="AR167" s="80">
        <v>4138</v>
      </c>
      <c r="AS167" s="80">
        <v>4178</v>
      </c>
      <c r="AT167" s="80">
        <v>4252</v>
      </c>
      <c r="AU167" s="80">
        <v>4230</v>
      </c>
      <c r="AV167" s="80">
        <v>4143</v>
      </c>
      <c r="AY167" s="81" t="s">
        <v>3186</v>
      </c>
      <c r="AZ167" s="81" t="s">
        <v>49</v>
      </c>
      <c r="BA167" s="80">
        <v>1263128</v>
      </c>
      <c r="BB167" s="80">
        <v>1245795</v>
      </c>
      <c r="BC167" s="80">
        <v>1244319</v>
      </c>
      <c r="BD167" s="80">
        <v>1223774</v>
      </c>
      <c r="BE167" s="80">
        <v>1279956</v>
      </c>
      <c r="BF167" s="80">
        <v>1360061</v>
      </c>
      <c r="BG167" s="80">
        <v>1361185</v>
      </c>
      <c r="BH167" s="80">
        <v>1437539</v>
      </c>
      <c r="BI167" s="80">
        <v>1374775</v>
      </c>
      <c r="BJ167" s="80">
        <v>1281588</v>
      </c>
      <c r="BK167" s="82" t="s">
        <v>141</v>
      </c>
      <c r="BL167" s="82" t="s">
        <v>141</v>
      </c>
    </row>
    <row r="168" spans="20:64" ht="15" x14ac:dyDescent="0.25">
      <c r="T168" s="333" t="s">
        <v>3185</v>
      </c>
      <c r="V168" s="328" t="s">
        <v>42</v>
      </c>
      <c r="W168" s="328" t="s">
        <v>1448</v>
      </c>
      <c r="X168" s="328" t="e">
        <f t="shared" si="23"/>
        <v>#N/A</v>
      </c>
      <c r="Y168" s="334"/>
      <c r="Z168" s="334"/>
      <c r="AA168" s="83"/>
      <c r="AB168" s="83"/>
      <c r="AD168" s="86"/>
      <c r="AE168" s="85"/>
      <c r="AH168" s="359" t="s">
        <v>87</v>
      </c>
      <c r="AI168" s="81" t="s">
        <v>3184</v>
      </c>
      <c r="AJ168" s="81" t="s">
        <v>3183</v>
      </c>
      <c r="AK168" s="82" t="s">
        <v>141</v>
      </c>
      <c r="AL168" s="82" t="s">
        <v>141</v>
      </c>
      <c r="AM168" s="82" t="s">
        <v>141</v>
      </c>
      <c r="AN168" s="82" t="s">
        <v>141</v>
      </c>
      <c r="AO168" s="82" t="s">
        <v>141</v>
      </c>
      <c r="AP168" s="82" t="s">
        <v>141</v>
      </c>
      <c r="AQ168" s="82" t="s">
        <v>141</v>
      </c>
      <c r="AR168" s="80">
        <v>1484</v>
      </c>
      <c r="AS168" s="80">
        <v>1468</v>
      </c>
      <c r="AT168" s="80">
        <v>1503</v>
      </c>
      <c r="AU168" s="80">
        <v>1465</v>
      </c>
      <c r="AV168" s="80">
        <v>1469</v>
      </c>
      <c r="AY168" s="81" t="s">
        <v>3182</v>
      </c>
      <c r="AZ168" s="81" t="s">
        <v>3181</v>
      </c>
      <c r="BA168" s="82" t="s">
        <v>141</v>
      </c>
      <c r="BB168" s="80">
        <v>5332701</v>
      </c>
      <c r="BC168" s="80">
        <v>5239334</v>
      </c>
      <c r="BD168" s="80">
        <v>5406850</v>
      </c>
      <c r="BE168" s="80">
        <v>6346524</v>
      </c>
      <c r="BF168" s="80">
        <v>6795727</v>
      </c>
      <c r="BG168" s="80">
        <v>6381317</v>
      </c>
      <c r="BH168" s="80">
        <v>6498856</v>
      </c>
      <c r="BI168" s="80">
        <v>6437611</v>
      </c>
      <c r="BJ168" s="80">
        <v>5895666</v>
      </c>
      <c r="BK168" s="80">
        <v>6280026</v>
      </c>
      <c r="BL168" s="80">
        <v>6802245</v>
      </c>
    </row>
    <row r="169" spans="20:64" ht="15" x14ac:dyDescent="0.25">
      <c r="T169" s="333" t="s">
        <v>3180</v>
      </c>
      <c r="V169" s="328" t="s">
        <v>42</v>
      </c>
      <c r="W169" s="328" t="s">
        <v>1448</v>
      </c>
      <c r="X169" s="328" t="e">
        <f t="shared" si="23"/>
        <v>#N/A</v>
      </c>
      <c r="Y169" s="334"/>
      <c r="Z169" s="334"/>
      <c r="AA169" s="83"/>
      <c r="AB169" s="83"/>
      <c r="AD169" s="86"/>
      <c r="AE169" s="85"/>
      <c r="AH169" s="359" t="s">
        <v>87</v>
      </c>
      <c r="AI169" s="81" t="s">
        <v>3179</v>
      </c>
      <c r="AJ169" s="81" t="s">
        <v>3178</v>
      </c>
      <c r="AK169" s="82" t="s">
        <v>141</v>
      </c>
      <c r="AL169" s="80">
        <v>3543</v>
      </c>
      <c r="AM169" s="80">
        <v>3475</v>
      </c>
      <c r="AN169" s="80">
        <v>3557</v>
      </c>
      <c r="AO169" s="80">
        <v>3550</v>
      </c>
      <c r="AP169" s="80">
        <v>3556</v>
      </c>
      <c r="AQ169" s="80">
        <v>3708</v>
      </c>
      <c r="AR169" s="80">
        <v>3908</v>
      </c>
      <c r="AS169" s="80">
        <v>3913</v>
      </c>
      <c r="AT169" s="80">
        <v>3905</v>
      </c>
      <c r="AU169" s="80">
        <v>3860</v>
      </c>
      <c r="AV169" s="80">
        <v>3954</v>
      </c>
      <c r="AY169" s="81" t="s">
        <v>3177</v>
      </c>
      <c r="AZ169" s="81" t="s">
        <v>3176</v>
      </c>
      <c r="BA169" s="82" t="s">
        <v>141</v>
      </c>
      <c r="BB169" s="80">
        <v>1147119</v>
      </c>
      <c r="BC169" s="80">
        <v>1157496</v>
      </c>
      <c r="BD169" s="80">
        <v>1134191</v>
      </c>
      <c r="BE169" s="80">
        <v>1120129</v>
      </c>
      <c r="BF169" s="80">
        <v>1327815</v>
      </c>
      <c r="BG169" s="80">
        <v>1274667</v>
      </c>
      <c r="BH169" s="80">
        <v>1380554</v>
      </c>
      <c r="BI169" s="80">
        <v>1284051</v>
      </c>
      <c r="BJ169" s="80">
        <v>1193531</v>
      </c>
      <c r="BK169" s="80">
        <v>1254955</v>
      </c>
      <c r="BL169" s="80">
        <v>1274107</v>
      </c>
    </row>
    <row r="170" spans="20:64" ht="15" x14ac:dyDescent="0.25">
      <c r="T170" s="333" t="s">
        <v>3175</v>
      </c>
      <c r="V170" s="328" t="s">
        <v>42</v>
      </c>
      <c r="W170" s="328" t="s">
        <v>1448</v>
      </c>
      <c r="X170" s="328" t="e">
        <f t="shared" si="23"/>
        <v>#N/A</v>
      </c>
      <c r="Y170" s="334"/>
      <c r="Z170" s="334"/>
      <c r="AA170" s="83"/>
      <c r="AB170" s="83"/>
      <c r="AD170" s="86"/>
      <c r="AE170" s="85"/>
      <c r="AH170" s="359" t="s">
        <v>87</v>
      </c>
      <c r="AI170" s="81" t="s">
        <v>3174</v>
      </c>
      <c r="AJ170" s="81" t="s">
        <v>3173</v>
      </c>
      <c r="AK170" s="80">
        <v>1458</v>
      </c>
      <c r="AL170" s="80">
        <v>1540</v>
      </c>
      <c r="AM170" s="80">
        <v>1557</v>
      </c>
      <c r="AN170" s="80">
        <v>1615</v>
      </c>
      <c r="AO170" s="82" t="s">
        <v>141</v>
      </c>
      <c r="AP170" s="82" t="s">
        <v>141</v>
      </c>
      <c r="AQ170" s="82" t="s">
        <v>141</v>
      </c>
      <c r="AR170" s="80">
        <v>1750</v>
      </c>
      <c r="AS170" s="80">
        <v>1834</v>
      </c>
      <c r="AT170" s="80">
        <v>1877</v>
      </c>
      <c r="AU170" s="80">
        <v>1917</v>
      </c>
      <c r="AV170" s="80">
        <v>1965</v>
      </c>
      <c r="AY170" s="81" t="s">
        <v>3172</v>
      </c>
      <c r="AZ170" s="81" t="s">
        <v>3171</v>
      </c>
      <c r="BA170" s="82" t="s">
        <v>141</v>
      </c>
      <c r="BB170" s="80">
        <v>2702952</v>
      </c>
      <c r="BC170" s="80">
        <v>2762602</v>
      </c>
      <c r="BD170" s="80">
        <v>2824638</v>
      </c>
      <c r="BE170" s="80">
        <v>2882873</v>
      </c>
      <c r="BF170" s="80">
        <v>3020928</v>
      </c>
      <c r="BG170" s="80">
        <v>3219411</v>
      </c>
      <c r="BH170" s="80">
        <v>3329550</v>
      </c>
      <c r="BI170" s="80">
        <v>3488320</v>
      </c>
      <c r="BJ170" s="80">
        <v>3406052</v>
      </c>
      <c r="BK170" s="80">
        <v>3765748</v>
      </c>
      <c r="BL170" s="80">
        <v>3861276</v>
      </c>
    </row>
    <row r="171" spans="20:64" ht="15" x14ac:dyDescent="0.25">
      <c r="T171" s="333" t="s">
        <v>3170</v>
      </c>
      <c r="V171" s="328" t="s">
        <v>42</v>
      </c>
      <c r="W171" s="328" t="s">
        <v>1448</v>
      </c>
      <c r="X171" s="328" t="e">
        <f t="shared" si="23"/>
        <v>#N/A</v>
      </c>
      <c r="Y171" s="334"/>
      <c r="Z171" s="334"/>
      <c r="AA171" s="83"/>
      <c r="AB171" s="83"/>
      <c r="AD171" s="86"/>
      <c r="AE171" s="85"/>
      <c r="AH171" s="359" t="s">
        <v>87</v>
      </c>
      <c r="AI171" s="81" t="s">
        <v>3169</v>
      </c>
      <c r="AJ171" s="81" t="s">
        <v>3168</v>
      </c>
      <c r="AK171" s="80">
        <v>2950</v>
      </c>
      <c r="AL171" s="80">
        <v>2999</v>
      </c>
      <c r="AM171" s="80">
        <v>3035</v>
      </c>
      <c r="AN171" s="80">
        <v>2970</v>
      </c>
      <c r="AO171" s="80">
        <v>3065</v>
      </c>
      <c r="AP171" s="80">
        <v>2958</v>
      </c>
      <c r="AQ171" s="80">
        <v>2895</v>
      </c>
      <c r="AR171" s="82" t="s">
        <v>141</v>
      </c>
      <c r="AS171" s="80">
        <v>3258</v>
      </c>
      <c r="AT171" s="80">
        <v>3197</v>
      </c>
      <c r="AU171" s="80">
        <v>3237</v>
      </c>
      <c r="AV171" s="80">
        <v>3207</v>
      </c>
      <c r="AY171" s="81" t="s">
        <v>3167</v>
      </c>
      <c r="AZ171" s="81" t="s">
        <v>3166</v>
      </c>
      <c r="BA171" s="82" t="s">
        <v>141</v>
      </c>
      <c r="BB171" s="80">
        <v>1737947</v>
      </c>
      <c r="BC171" s="80">
        <v>1772445</v>
      </c>
      <c r="BD171" s="80">
        <v>1615110</v>
      </c>
      <c r="BE171" s="80">
        <v>1492410</v>
      </c>
      <c r="BF171" s="80">
        <v>1583649</v>
      </c>
      <c r="BG171" s="80">
        <v>1601890</v>
      </c>
      <c r="BH171" s="80">
        <v>1634151</v>
      </c>
      <c r="BI171" s="80">
        <v>1599250</v>
      </c>
      <c r="BJ171" s="80">
        <v>1421986</v>
      </c>
      <c r="BK171" s="80">
        <v>1279502</v>
      </c>
      <c r="BL171" s="80">
        <v>1112341</v>
      </c>
    </row>
    <row r="172" spans="20:64" ht="15" x14ac:dyDescent="0.25">
      <c r="T172" s="333" t="s">
        <v>3165</v>
      </c>
      <c r="V172" s="328" t="s">
        <v>42</v>
      </c>
      <c r="W172" s="328" t="s">
        <v>1448</v>
      </c>
      <c r="X172" s="328" t="e">
        <f t="shared" si="23"/>
        <v>#N/A</v>
      </c>
      <c r="Y172" s="334"/>
      <c r="Z172" s="334"/>
      <c r="AA172" s="83"/>
      <c r="AB172" s="83"/>
      <c r="AD172" s="86"/>
      <c r="AE172" s="85"/>
      <c r="AH172" s="359" t="s">
        <v>87</v>
      </c>
      <c r="AI172" s="81" t="s">
        <v>3164</v>
      </c>
      <c r="AJ172" s="81" t="s">
        <v>3163</v>
      </c>
      <c r="AK172" s="80">
        <v>2996</v>
      </c>
      <c r="AL172" s="80">
        <v>3033</v>
      </c>
      <c r="AM172" s="80">
        <v>3064</v>
      </c>
      <c r="AN172" s="80">
        <v>3205</v>
      </c>
      <c r="AO172" s="80">
        <v>3223</v>
      </c>
      <c r="AP172" s="80">
        <v>3315</v>
      </c>
      <c r="AQ172" s="80">
        <v>3366</v>
      </c>
      <c r="AR172" s="80">
        <v>3400</v>
      </c>
      <c r="AS172" s="80">
        <v>3443</v>
      </c>
      <c r="AT172" s="80">
        <v>3397</v>
      </c>
      <c r="AU172" s="80">
        <v>3255</v>
      </c>
      <c r="AV172" s="80">
        <v>2982</v>
      </c>
      <c r="AY172" s="81" t="s">
        <v>3162</v>
      </c>
      <c r="AZ172" s="81" t="s">
        <v>3161</v>
      </c>
      <c r="BA172" s="82" t="s">
        <v>141</v>
      </c>
      <c r="BB172" s="80">
        <v>951138</v>
      </c>
      <c r="BC172" s="80">
        <v>953786</v>
      </c>
      <c r="BD172" s="80">
        <v>946362</v>
      </c>
      <c r="BE172" s="80">
        <v>927757</v>
      </c>
      <c r="BF172" s="80">
        <v>989135</v>
      </c>
      <c r="BG172" s="80">
        <v>1041065</v>
      </c>
      <c r="BH172" s="80">
        <v>1087726</v>
      </c>
      <c r="BI172" s="80">
        <v>1093503</v>
      </c>
      <c r="BJ172" s="80">
        <v>1016478</v>
      </c>
      <c r="BK172" s="80">
        <v>1039298</v>
      </c>
      <c r="BL172" s="80">
        <v>1137693</v>
      </c>
    </row>
    <row r="173" spans="20:64" ht="15" x14ac:dyDescent="0.25">
      <c r="T173" s="333" t="s">
        <v>3160</v>
      </c>
      <c r="V173" s="328" t="s">
        <v>42</v>
      </c>
      <c r="W173" s="328" t="s">
        <v>1448</v>
      </c>
      <c r="X173" s="328" t="e">
        <f t="shared" si="23"/>
        <v>#N/A</v>
      </c>
      <c r="Y173" s="334"/>
      <c r="Z173" s="334"/>
      <c r="AA173" s="83"/>
      <c r="AB173" s="83"/>
      <c r="AD173" s="86"/>
      <c r="AE173" s="85"/>
      <c r="AH173" s="359" t="s">
        <v>87</v>
      </c>
      <c r="AI173" s="81" t="s">
        <v>3159</v>
      </c>
      <c r="AJ173" s="81" t="s">
        <v>3158</v>
      </c>
      <c r="AK173" s="80">
        <v>1231</v>
      </c>
      <c r="AL173" s="80">
        <v>1218</v>
      </c>
      <c r="AM173" s="80">
        <v>1148</v>
      </c>
      <c r="AN173" s="82" t="s">
        <v>141</v>
      </c>
      <c r="AO173" s="80">
        <v>1096</v>
      </c>
      <c r="AP173" s="80">
        <v>1096</v>
      </c>
      <c r="AQ173" s="80">
        <v>1067</v>
      </c>
      <c r="AR173" s="80">
        <v>1205</v>
      </c>
      <c r="AS173" s="80">
        <v>1241</v>
      </c>
      <c r="AT173" s="80">
        <v>1235</v>
      </c>
      <c r="AU173" s="80">
        <v>1414</v>
      </c>
      <c r="AV173" s="80">
        <v>1393</v>
      </c>
      <c r="AY173" s="81" t="s">
        <v>3157</v>
      </c>
      <c r="AZ173" s="81" t="s">
        <v>3156</v>
      </c>
      <c r="BA173" s="82" t="s">
        <v>141</v>
      </c>
      <c r="BB173" s="80">
        <v>1192663</v>
      </c>
      <c r="BC173" s="80">
        <v>1266082</v>
      </c>
      <c r="BD173" s="80">
        <v>1242659</v>
      </c>
      <c r="BE173" s="80">
        <v>1197426</v>
      </c>
      <c r="BF173" s="80">
        <v>1279712</v>
      </c>
      <c r="BG173" s="80">
        <v>1512594</v>
      </c>
      <c r="BH173" s="80">
        <v>1549247</v>
      </c>
      <c r="BI173" s="80">
        <v>1536663</v>
      </c>
      <c r="BJ173" s="80">
        <v>1325480</v>
      </c>
      <c r="BK173" s="80">
        <v>1369134</v>
      </c>
      <c r="BL173" s="80">
        <v>1207210</v>
      </c>
    </row>
    <row r="174" spans="20:64" ht="15" x14ac:dyDescent="0.25">
      <c r="T174" s="333" t="s">
        <v>3155</v>
      </c>
      <c r="V174" s="328" t="s">
        <v>42</v>
      </c>
      <c r="W174" s="328" t="s">
        <v>1448</v>
      </c>
      <c r="X174" s="328" t="e">
        <f t="shared" si="23"/>
        <v>#N/A</v>
      </c>
      <c r="Y174" s="334"/>
      <c r="Z174" s="334"/>
      <c r="AA174" s="83"/>
      <c r="AB174" s="83"/>
      <c r="AD174" s="86"/>
      <c r="AE174" s="85"/>
      <c r="AH174" s="359" t="s">
        <v>87</v>
      </c>
      <c r="AI174" s="81" t="s">
        <v>3154</v>
      </c>
      <c r="AJ174" s="81" t="s">
        <v>3153</v>
      </c>
      <c r="AK174" s="80">
        <v>3547</v>
      </c>
      <c r="AL174" s="80">
        <v>3545</v>
      </c>
      <c r="AM174" s="80">
        <v>3527</v>
      </c>
      <c r="AN174" s="80">
        <v>3538</v>
      </c>
      <c r="AO174" s="80">
        <v>3576</v>
      </c>
      <c r="AP174" s="80">
        <v>3529</v>
      </c>
      <c r="AQ174" s="80">
        <v>3452</v>
      </c>
      <c r="AR174" s="80">
        <v>3496</v>
      </c>
      <c r="AS174" s="80">
        <v>3508</v>
      </c>
      <c r="AT174" s="80">
        <v>3578</v>
      </c>
      <c r="AU174" s="80">
        <v>3690</v>
      </c>
      <c r="AV174" s="80">
        <v>3646</v>
      </c>
      <c r="AY174" s="81" t="s">
        <v>3152</v>
      </c>
      <c r="AZ174" s="81" t="s">
        <v>3151</v>
      </c>
      <c r="BA174" s="82" t="s">
        <v>141</v>
      </c>
      <c r="BB174" s="80">
        <v>661387</v>
      </c>
      <c r="BC174" s="80">
        <v>682424</v>
      </c>
      <c r="BD174" s="80">
        <v>700120</v>
      </c>
      <c r="BE174" s="80">
        <v>694984</v>
      </c>
      <c r="BF174" s="80">
        <v>751938</v>
      </c>
      <c r="BG174" s="80">
        <v>777526</v>
      </c>
      <c r="BH174" s="80">
        <v>817062</v>
      </c>
      <c r="BI174" s="80">
        <v>843388</v>
      </c>
      <c r="BJ174" s="80">
        <v>715618</v>
      </c>
      <c r="BK174" s="80">
        <v>628702</v>
      </c>
      <c r="BL174" s="80">
        <v>794269</v>
      </c>
    </row>
    <row r="175" spans="20:64" ht="15" x14ac:dyDescent="0.25">
      <c r="T175" s="333" t="s">
        <v>3150</v>
      </c>
      <c r="V175" s="328" t="s">
        <v>42</v>
      </c>
      <c r="W175" s="328" t="s">
        <v>1448</v>
      </c>
      <c r="X175" s="328" t="e">
        <f t="shared" si="23"/>
        <v>#N/A</v>
      </c>
      <c r="Y175" s="334"/>
      <c r="Z175" s="334"/>
      <c r="AA175" s="83"/>
      <c r="AB175" s="83"/>
      <c r="AD175" s="86"/>
      <c r="AE175" s="85"/>
      <c r="AH175" s="359" t="s">
        <v>87</v>
      </c>
      <c r="AI175" s="81" t="s">
        <v>3149</v>
      </c>
      <c r="AJ175" s="81" t="s">
        <v>3148</v>
      </c>
      <c r="AK175" s="80">
        <v>3581</v>
      </c>
      <c r="AL175" s="80">
        <v>3450</v>
      </c>
      <c r="AM175" s="80">
        <v>3830</v>
      </c>
      <c r="AN175" s="80">
        <v>3785</v>
      </c>
      <c r="AO175" s="80">
        <v>3581</v>
      </c>
      <c r="AP175" s="80">
        <v>3455</v>
      </c>
      <c r="AQ175" s="80">
        <v>3396</v>
      </c>
      <c r="AR175" s="80">
        <v>3520</v>
      </c>
      <c r="AS175" s="80">
        <v>3716</v>
      </c>
      <c r="AT175" s="80">
        <v>3963</v>
      </c>
      <c r="AU175" s="80">
        <v>3809</v>
      </c>
      <c r="AV175" s="80">
        <v>3754</v>
      </c>
      <c r="AY175" s="81" t="s">
        <v>3147</v>
      </c>
      <c r="AZ175" s="81" t="s">
        <v>55</v>
      </c>
      <c r="BA175" s="82" t="s">
        <v>141</v>
      </c>
      <c r="BB175" s="82" t="s">
        <v>141</v>
      </c>
      <c r="BC175" s="82" t="s">
        <v>141</v>
      </c>
      <c r="BD175" s="80">
        <v>7615529</v>
      </c>
      <c r="BE175" s="80">
        <v>7665525</v>
      </c>
      <c r="BF175" s="80">
        <v>7464467</v>
      </c>
      <c r="BG175" s="80">
        <v>7288252</v>
      </c>
      <c r="BH175" s="80">
        <v>7916049</v>
      </c>
      <c r="BI175" s="80">
        <v>7750940</v>
      </c>
      <c r="BJ175" s="80">
        <v>6740299</v>
      </c>
      <c r="BK175" s="80">
        <v>7416254</v>
      </c>
      <c r="BL175" s="80">
        <v>7529165</v>
      </c>
    </row>
    <row r="176" spans="20:64" ht="15" x14ac:dyDescent="0.25">
      <c r="T176" s="333" t="s">
        <v>1441</v>
      </c>
      <c r="V176" s="328" t="s">
        <v>42</v>
      </c>
      <c r="W176" s="328" t="s">
        <v>3240</v>
      </c>
      <c r="X176" s="328">
        <f t="shared" si="23"/>
        <v>20287</v>
      </c>
      <c r="Y176" s="334"/>
      <c r="Z176" s="334"/>
      <c r="AA176" s="83"/>
      <c r="AB176" s="83"/>
      <c r="AD176" s="86"/>
      <c r="AE176" s="85"/>
      <c r="AH176" s="359" t="s">
        <v>87</v>
      </c>
      <c r="AI176" s="81" t="s">
        <v>3146</v>
      </c>
      <c r="AJ176" s="81" t="s">
        <v>3145</v>
      </c>
      <c r="AK176" s="80">
        <v>4067</v>
      </c>
      <c r="AL176" s="82" t="s">
        <v>141</v>
      </c>
      <c r="AM176" s="82" t="s">
        <v>141</v>
      </c>
      <c r="AN176" s="80">
        <v>4581</v>
      </c>
      <c r="AO176" s="80">
        <v>4395</v>
      </c>
      <c r="AP176" s="80">
        <v>4587</v>
      </c>
      <c r="AQ176" s="80">
        <v>4675</v>
      </c>
      <c r="AR176" s="80">
        <v>4919</v>
      </c>
      <c r="AS176" s="80">
        <v>5057</v>
      </c>
      <c r="AT176" s="80">
        <v>5275</v>
      </c>
      <c r="AU176" s="80">
        <v>5373</v>
      </c>
      <c r="AV176" s="80">
        <v>5459</v>
      </c>
      <c r="AY176" s="81" t="s">
        <v>3144</v>
      </c>
      <c r="AZ176" s="81" t="s">
        <v>3143</v>
      </c>
      <c r="BA176" s="80">
        <v>428000</v>
      </c>
      <c r="BB176" s="80">
        <v>448000</v>
      </c>
      <c r="BC176" s="80">
        <v>478300</v>
      </c>
      <c r="BD176" s="80">
        <v>464100</v>
      </c>
      <c r="BE176" s="80">
        <v>462800</v>
      </c>
      <c r="BF176" s="80">
        <v>441900</v>
      </c>
      <c r="BG176" s="80">
        <v>594300</v>
      </c>
      <c r="BH176" s="80">
        <v>661000</v>
      </c>
      <c r="BI176" s="80">
        <v>559700</v>
      </c>
      <c r="BJ176" s="80">
        <v>594400</v>
      </c>
      <c r="BK176" s="80">
        <v>623400</v>
      </c>
      <c r="BL176" s="80">
        <v>628200</v>
      </c>
    </row>
    <row r="177" spans="20:64" ht="15" x14ac:dyDescent="0.25">
      <c r="T177" s="333" t="s">
        <v>1439</v>
      </c>
      <c r="V177" s="328" t="s">
        <v>42</v>
      </c>
      <c r="W177" s="328" t="s">
        <v>3240</v>
      </c>
      <c r="X177" s="328">
        <f t="shared" si="23"/>
        <v>8545</v>
      </c>
      <c r="Y177" s="334"/>
      <c r="Z177" s="334"/>
      <c r="AA177" s="83"/>
      <c r="AB177" s="83"/>
      <c r="AD177" s="86"/>
      <c r="AE177" s="85"/>
      <c r="AH177" s="359" t="s">
        <v>87</v>
      </c>
      <c r="AI177" s="81" t="s">
        <v>3142</v>
      </c>
      <c r="AJ177" s="81" t="s">
        <v>3141</v>
      </c>
      <c r="AK177" s="80">
        <v>3841</v>
      </c>
      <c r="AL177" s="80">
        <v>3711</v>
      </c>
      <c r="AM177" s="80">
        <v>3764</v>
      </c>
      <c r="AN177" s="80">
        <v>3890</v>
      </c>
      <c r="AO177" s="80">
        <v>4116</v>
      </c>
      <c r="AP177" s="80">
        <v>4106</v>
      </c>
      <c r="AQ177" s="80">
        <v>4140</v>
      </c>
      <c r="AR177" s="80">
        <v>4322</v>
      </c>
      <c r="AS177" s="80">
        <v>4445</v>
      </c>
      <c r="AT177" s="80">
        <v>4485</v>
      </c>
      <c r="AU177" s="80">
        <v>4483</v>
      </c>
      <c r="AV177" s="80">
        <v>4511</v>
      </c>
      <c r="AY177" s="81" t="s">
        <v>3140</v>
      </c>
      <c r="AZ177" s="81" t="s">
        <v>3139</v>
      </c>
      <c r="BA177" s="80">
        <v>1448000</v>
      </c>
      <c r="BB177" s="80">
        <v>1424000</v>
      </c>
      <c r="BC177" s="80">
        <v>1406100</v>
      </c>
      <c r="BD177" s="80">
        <v>1405600</v>
      </c>
      <c r="BE177" s="80">
        <v>1346800</v>
      </c>
      <c r="BF177" s="80">
        <v>1330500</v>
      </c>
      <c r="BG177" s="80">
        <v>1535000</v>
      </c>
      <c r="BH177" s="80">
        <v>1618100</v>
      </c>
      <c r="BI177" s="80">
        <v>1456500</v>
      </c>
      <c r="BJ177" s="80">
        <v>1436900</v>
      </c>
      <c r="BK177" s="80">
        <v>1490600</v>
      </c>
      <c r="BL177" s="80">
        <v>1424800</v>
      </c>
    </row>
    <row r="178" spans="20:64" ht="15" x14ac:dyDescent="0.25">
      <c r="T178" s="333" t="s">
        <v>1437</v>
      </c>
      <c r="V178" s="328" t="s">
        <v>42</v>
      </c>
      <c r="W178" s="328" t="s">
        <v>3240</v>
      </c>
      <c r="X178" s="328">
        <f t="shared" si="23"/>
        <v>9254</v>
      </c>
      <c r="Y178" s="334"/>
      <c r="Z178" s="334"/>
      <c r="AA178" s="83"/>
      <c r="AB178" s="83"/>
      <c r="AD178" s="86"/>
      <c r="AE178" s="85"/>
      <c r="AH178" s="359" t="s">
        <v>87</v>
      </c>
      <c r="AI178" s="81" t="s">
        <v>3138</v>
      </c>
      <c r="AJ178" s="81" t="s">
        <v>3137</v>
      </c>
      <c r="AK178" s="80">
        <v>3842</v>
      </c>
      <c r="AL178" s="80">
        <v>3666</v>
      </c>
      <c r="AM178" s="80">
        <v>3671</v>
      </c>
      <c r="AN178" s="80">
        <v>3583</v>
      </c>
      <c r="AO178" s="80">
        <v>3520</v>
      </c>
      <c r="AP178" s="80">
        <v>3431</v>
      </c>
      <c r="AQ178" s="80">
        <v>3372</v>
      </c>
      <c r="AR178" s="82" t="s">
        <v>141</v>
      </c>
      <c r="AS178" s="80">
        <v>3454</v>
      </c>
      <c r="AT178" s="80">
        <v>3435</v>
      </c>
      <c r="AU178" s="80">
        <v>3394</v>
      </c>
      <c r="AV178" s="80">
        <v>3169</v>
      </c>
      <c r="AY178" s="81" t="s">
        <v>3136</v>
      </c>
      <c r="AZ178" s="81" t="s">
        <v>3135</v>
      </c>
      <c r="BA178" s="80">
        <v>602000</v>
      </c>
      <c r="BB178" s="80">
        <v>593000</v>
      </c>
      <c r="BC178" s="80">
        <v>659400</v>
      </c>
      <c r="BD178" s="80">
        <v>592500</v>
      </c>
      <c r="BE178" s="80">
        <v>623000</v>
      </c>
      <c r="BF178" s="80">
        <v>671800</v>
      </c>
      <c r="BG178" s="80">
        <v>827000</v>
      </c>
      <c r="BH178" s="80">
        <v>761300</v>
      </c>
      <c r="BI178" s="80">
        <v>832400</v>
      </c>
      <c r="BJ178" s="80">
        <v>719700</v>
      </c>
      <c r="BK178" s="80">
        <v>616500</v>
      </c>
      <c r="BL178" s="80">
        <v>677700</v>
      </c>
    </row>
    <row r="179" spans="20:64" ht="15" x14ac:dyDescent="0.25">
      <c r="T179" s="333" t="s">
        <v>1433</v>
      </c>
      <c r="V179" s="328" t="s">
        <v>42</v>
      </c>
      <c r="W179" s="328" t="s">
        <v>3235</v>
      </c>
      <c r="X179" s="328">
        <f t="shared" si="23"/>
        <v>5023</v>
      </c>
      <c r="Y179" s="334"/>
      <c r="Z179" s="334"/>
      <c r="AA179" s="83"/>
      <c r="AB179" s="83"/>
      <c r="AD179" s="86"/>
      <c r="AE179" s="85"/>
      <c r="AH179" s="359" t="s">
        <v>87</v>
      </c>
      <c r="AI179" s="81" t="s">
        <v>3134</v>
      </c>
      <c r="AJ179" s="81" t="s">
        <v>3133</v>
      </c>
      <c r="AK179" s="80">
        <v>4468</v>
      </c>
      <c r="AL179" s="82" t="s">
        <v>141</v>
      </c>
      <c r="AM179" s="82" t="s">
        <v>141</v>
      </c>
      <c r="AN179" s="80">
        <v>4430</v>
      </c>
      <c r="AO179" s="80">
        <v>4377</v>
      </c>
      <c r="AP179" s="80">
        <v>4372</v>
      </c>
      <c r="AQ179" s="80">
        <v>4464</v>
      </c>
      <c r="AR179" s="82" t="s">
        <v>141</v>
      </c>
      <c r="AS179" s="80">
        <v>4733</v>
      </c>
      <c r="AT179" s="80">
        <v>4903</v>
      </c>
      <c r="AU179" s="80">
        <v>4891</v>
      </c>
      <c r="AV179" s="80">
        <v>4998</v>
      </c>
      <c r="AY179" s="81" t="s">
        <v>3132</v>
      </c>
      <c r="AZ179" s="81" t="s">
        <v>3131</v>
      </c>
      <c r="BA179" s="80">
        <v>1279000</v>
      </c>
      <c r="BB179" s="80">
        <v>1170000</v>
      </c>
      <c r="BC179" s="80">
        <v>1174400</v>
      </c>
      <c r="BD179" s="80">
        <v>1152600</v>
      </c>
      <c r="BE179" s="80">
        <v>1266700</v>
      </c>
      <c r="BF179" s="80">
        <v>1269800</v>
      </c>
      <c r="BG179" s="80">
        <v>1142600</v>
      </c>
      <c r="BH179" s="80">
        <v>1310100</v>
      </c>
      <c r="BI179" s="80">
        <v>1216400</v>
      </c>
      <c r="BJ179" s="80">
        <v>1127900</v>
      </c>
      <c r="BK179" s="80">
        <v>1193000</v>
      </c>
      <c r="BL179" s="80">
        <v>1167200</v>
      </c>
    </row>
    <row r="180" spans="20:64" ht="15" x14ac:dyDescent="0.25">
      <c r="T180" s="333" t="s">
        <v>1431</v>
      </c>
      <c r="V180" s="328" t="s">
        <v>42</v>
      </c>
      <c r="W180" s="328" t="s">
        <v>3230</v>
      </c>
      <c r="X180" s="328">
        <f t="shared" si="23"/>
        <v>8009</v>
      </c>
      <c r="Y180" s="334"/>
      <c r="Z180" s="334"/>
      <c r="AA180" s="83"/>
      <c r="AB180" s="83"/>
      <c r="AD180" s="86"/>
      <c r="AE180" s="85"/>
      <c r="AH180" s="359" t="s">
        <v>87</v>
      </c>
      <c r="AI180" s="81" t="s">
        <v>3130</v>
      </c>
      <c r="AJ180" s="81" t="s">
        <v>3129</v>
      </c>
      <c r="AK180" s="82" t="s">
        <v>141</v>
      </c>
      <c r="AL180" s="82" t="s">
        <v>141</v>
      </c>
      <c r="AM180" s="82" t="s">
        <v>141</v>
      </c>
      <c r="AN180" s="82" t="s">
        <v>141</v>
      </c>
      <c r="AO180" s="80">
        <v>5045</v>
      </c>
      <c r="AP180" s="80">
        <v>4888</v>
      </c>
      <c r="AQ180" s="80">
        <v>5170</v>
      </c>
      <c r="AR180" s="80">
        <v>5241</v>
      </c>
      <c r="AS180" s="80">
        <v>5220</v>
      </c>
      <c r="AT180" s="80">
        <v>5269</v>
      </c>
      <c r="AU180" s="80">
        <v>5208</v>
      </c>
      <c r="AV180" s="80">
        <v>5471</v>
      </c>
      <c r="AY180" s="81" t="s">
        <v>3128</v>
      </c>
      <c r="AZ180" s="81" t="s">
        <v>3127</v>
      </c>
      <c r="BA180" s="80">
        <v>2473000</v>
      </c>
      <c r="BB180" s="80">
        <v>2287000</v>
      </c>
      <c r="BC180" s="80">
        <v>2217900</v>
      </c>
      <c r="BD180" s="80">
        <v>2337600</v>
      </c>
      <c r="BE180" s="80">
        <v>2337000</v>
      </c>
      <c r="BF180" s="80">
        <v>2318900</v>
      </c>
      <c r="BG180" s="80">
        <v>2436300</v>
      </c>
      <c r="BH180" s="80">
        <v>2733700</v>
      </c>
      <c r="BI180" s="80">
        <v>2780600</v>
      </c>
      <c r="BJ180" s="80">
        <v>2475600</v>
      </c>
      <c r="BK180" s="80">
        <v>2597700</v>
      </c>
      <c r="BL180" s="80">
        <v>2851200</v>
      </c>
    </row>
    <row r="181" spans="20:64" ht="15" x14ac:dyDescent="0.25">
      <c r="T181" s="333" t="s">
        <v>1429</v>
      </c>
      <c r="V181" s="328" t="s">
        <v>42</v>
      </c>
      <c r="W181" s="328" t="s">
        <v>3230</v>
      </c>
      <c r="X181" s="328">
        <f t="shared" si="23"/>
        <v>2420</v>
      </c>
      <c r="Y181" s="334"/>
      <c r="Z181" s="334"/>
      <c r="AA181" s="83"/>
      <c r="AB181" s="83"/>
      <c r="AD181" s="86"/>
      <c r="AE181" s="85"/>
      <c r="AH181" s="359" t="s">
        <v>87</v>
      </c>
      <c r="AI181" s="81" t="s">
        <v>3126</v>
      </c>
      <c r="AJ181" s="81" t="s">
        <v>3125</v>
      </c>
      <c r="AK181" s="80">
        <v>2362</v>
      </c>
      <c r="AL181" s="80">
        <v>2333</v>
      </c>
      <c r="AM181" s="80">
        <v>2313</v>
      </c>
      <c r="AN181" s="80">
        <v>2198</v>
      </c>
      <c r="AO181" s="80">
        <v>2332</v>
      </c>
      <c r="AP181" s="80">
        <v>2143</v>
      </c>
      <c r="AQ181" s="80">
        <v>2142</v>
      </c>
      <c r="AR181" s="80">
        <v>2207</v>
      </c>
      <c r="AS181" s="80">
        <v>2223</v>
      </c>
      <c r="AT181" s="80">
        <v>2104</v>
      </c>
      <c r="AU181" s="80">
        <v>2110</v>
      </c>
      <c r="AV181" s="80">
        <v>2120</v>
      </c>
      <c r="AY181" s="81" t="s">
        <v>3124</v>
      </c>
      <c r="AZ181" s="81" t="s">
        <v>1185</v>
      </c>
      <c r="BA181" s="80">
        <v>116000</v>
      </c>
      <c r="BB181" s="80">
        <v>101000</v>
      </c>
      <c r="BC181" s="80">
        <v>114900</v>
      </c>
      <c r="BD181" s="80">
        <v>94100</v>
      </c>
      <c r="BE181" s="80">
        <v>101100</v>
      </c>
      <c r="BF181" s="80">
        <v>95700</v>
      </c>
      <c r="BG181" s="80">
        <v>98000</v>
      </c>
      <c r="BH181" s="80">
        <v>117800</v>
      </c>
      <c r="BI181" s="80">
        <v>156700</v>
      </c>
      <c r="BJ181" s="80">
        <v>170100</v>
      </c>
      <c r="BK181" s="80">
        <v>193000</v>
      </c>
      <c r="BL181" s="80">
        <v>155900</v>
      </c>
    </row>
    <row r="182" spans="20:64" ht="15" x14ac:dyDescent="0.25">
      <c r="T182" s="333" t="s">
        <v>1427</v>
      </c>
      <c r="V182" s="328" t="s">
        <v>42</v>
      </c>
      <c r="W182" s="328" t="s">
        <v>3230</v>
      </c>
      <c r="X182" s="328">
        <f t="shared" si="23"/>
        <v>68245</v>
      </c>
      <c r="Y182" s="334"/>
      <c r="Z182" s="334"/>
      <c r="AA182" s="83"/>
      <c r="AB182" s="83"/>
      <c r="AD182" s="86"/>
      <c r="AE182" s="85"/>
      <c r="AH182" s="359" t="s">
        <v>87</v>
      </c>
      <c r="AI182" s="81" t="s">
        <v>3123</v>
      </c>
      <c r="AJ182" s="81" t="s">
        <v>3122</v>
      </c>
      <c r="AK182" s="80">
        <v>8096</v>
      </c>
      <c r="AL182" s="80">
        <v>7865</v>
      </c>
      <c r="AM182" s="80">
        <v>7972</v>
      </c>
      <c r="AN182" s="80">
        <v>7929</v>
      </c>
      <c r="AO182" s="80">
        <v>8667</v>
      </c>
      <c r="AP182" s="80">
        <v>8818</v>
      </c>
      <c r="AQ182" s="80">
        <v>8777</v>
      </c>
      <c r="AR182" s="80">
        <v>8935</v>
      </c>
      <c r="AS182" s="80">
        <v>8895</v>
      </c>
      <c r="AT182" s="80">
        <v>8840</v>
      </c>
      <c r="AU182" s="80">
        <v>8949</v>
      </c>
      <c r="AV182" s="80">
        <v>9275</v>
      </c>
      <c r="AY182" s="81" t="s">
        <v>3121</v>
      </c>
      <c r="AZ182" s="81" t="s">
        <v>1183</v>
      </c>
      <c r="BA182" s="80">
        <v>1168000</v>
      </c>
      <c r="BB182" s="80">
        <v>1109000</v>
      </c>
      <c r="BC182" s="80">
        <v>1121000</v>
      </c>
      <c r="BD182" s="80">
        <v>975300</v>
      </c>
      <c r="BE182" s="80">
        <v>1105900</v>
      </c>
      <c r="BF182" s="80">
        <v>1228500</v>
      </c>
      <c r="BG182" s="80">
        <v>1372200</v>
      </c>
      <c r="BH182" s="80">
        <v>1395900</v>
      </c>
      <c r="BI182" s="80">
        <v>1394700</v>
      </c>
      <c r="BJ182" s="80">
        <v>1308200</v>
      </c>
      <c r="BK182" s="80">
        <v>1351700</v>
      </c>
      <c r="BL182" s="80">
        <v>1529000</v>
      </c>
    </row>
    <row r="183" spans="20:64" ht="15" x14ac:dyDescent="0.25">
      <c r="T183" s="333" t="s">
        <v>1425</v>
      </c>
      <c r="V183" s="328" t="s">
        <v>42</v>
      </c>
      <c r="W183" s="328" t="s">
        <v>3230</v>
      </c>
      <c r="X183" s="328">
        <f t="shared" si="23"/>
        <v>3907</v>
      </c>
      <c r="Y183" s="334"/>
      <c r="Z183" s="334"/>
      <c r="AA183" s="83"/>
      <c r="AB183" s="83"/>
      <c r="AD183" s="86"/>
      <c r="AE183" s="85"/>
      <c r="AH183" s="359" t="s">
        <v>87</v>
      </c>
      <c r="AI183" s="81" t="s">
        <v>3120</v>
      </c>
      <c r="AJ183" s="81" t="s">
        <v>3119</v>
      </c>
      <c r="AK183" s="82" t="s">
        <v>141</v>
      </c>
      <c r="AL183" s="82" t="s">
        <v>141</v>
      </c>
      <c r="AM183" s="82" t="s">
        <v>141</v>
      </c>
      <c r="AN183" s="82" t="s">
        <v>141</v>
      </c>
      <c r="AO183" s="82" t="s">
        <v>141</v>
      </c>
      <c r="AP183" s="82" t="s">
        <v>141</v>
      </c>
      <c r="AQ183" s="82" t="s">
        <v>141</v>
      </c>
      <c r="AR183" s="80">
        <v>1360</v>
      </c>
      <c r="AS183" s="80">
        <v>1366</v>
      </c>
      <c r="AT183" s="80">
        <v>1347</v>
      </c>
      <c r="AU183" s="80">
        <v>1344</v>
      </c>
      <c r="AV183" s="80">
        <v>1341</v>
      </c>
      <c r="AY183" s="81" t="s">
        <v>3118</v>
      </c>
      <c r="AZ183" s="81" t="s">
        <v>3117</v>
      </c>
      <c r="BA183" s="80">
        <v>11533000</v>
      </c>
      <c r="BB183" s="80">
        <v>11322000</v>
      </c>
      <c r="BC183" s="80">
        <v>11193600</v>
      </c>
      <c r="BD183" s="80">
        <v>10464700</v>
      </c>
      <c r="BE183" s="80">
        <v>11243900</v>
      </c>
      <c r="BF183" s="80">
        <v>11845300</v>
      </c>
      <c r="BG183" s="80">
        <v>12839700</v>
      </c>
      <c r="BH183" s="80">
        <v>13498300</v>
      </c>
      <c r="BI183" s="80">
        <v>12764100</v>
      </c>
      <c r="BJ183" s="80">
        <v>12729800</v>
      </c>
      <c r="BK183" s="80">
        <v>14348300</v>
      </c>
      <c r="BL183" s="80">
        <v>14535000</v>
      </c>
    </row>
    <row r="184" spans="20:64" ht="15" x14ac:dyDescent="0.25">
      <c r="T184" s="333" t="s">
        <v>1423</v>
      </c>
      <c r="V184" s="328" t="s">
        <v>42</v>
      </c>
      <c r="W184" s="328" t="s">
        <v>3230</v>
      </c>
      <c r="X184" s="328">
        <f t="shared" si="23"/>
        <v>31571</v>
      </c>
      <c r="Y184" s="334"/>
      <c r="Z184" s="334"/>
      <c r="AA184" s="83"/>
      <c r="AB184" s="83"/>
      <c r="AD184" s="86"/>
      <c r="AE184" s="85"/>
      <c r="AH184" s="359" t="s">
        <v>87</v>
      </c>
      <c r="AI184" s="81" t="s">
        <v>3116</v>
      </c>
      <c r="AJ184" s="81" t="s">
        <v>3115</v>
      </c>
      <c r="AK184" s="80">
        <v>7184</v>
      </c>
      <c r="AL184" s="80">
        <v>6972</v>
      </c>
      <c r="AM184" s="80">
        <v>6888</v>
      </c>
      <c r="AN184" s="80">
        <v>6647</v>
      </c>
      <c r="AO184" s="80">
        <v>6912</v>
      </c>
      <c r="AP184" s="80">
        <v>6786</v>
      </c>
      <c r="AQ184" s="80">
        <v>6488</v>
      </c>
      <c r="AR184" s="80">
        <v>6558</v>
      </c>
      <c r="AS184" s="80">
        <v>6404</v>
      </c>
      <c r="AT184" s="80">
        <v>6318</v>
      </c>
      <c r="AU184" s="80">
        <v>6101</v>
      </c>
      <c r="AV184" s="80">
        <v>5972</v>
      </c>
      <c r="AY184" s="81" t="s">
        <v>3114</v>
      </c>
      <c r="AZ184" s="81" t="s">
        <v>3113</v>
      </c>
      <c r="BA184" s="80">
        <v>4720000</v>
      </c>
      <c r="BB184" s="80">
        <v>4448000</v>
      </c>
      <c r="BC184" s="80">
        <v>4439900</v>
      </c>
      <c r="BD184" s="80">
        <v>4024800</v>
      </c>
      <c r="BE184" s="80">
        <v>4080100</v>
      </c>
      <c r="BF184" s="80">
        <v>4344000</v>
      </c>
      <c r="BG184" s="80">
        <v>4587800</v>
      </c>
      <c r="BH184" s="80">
        <v>4969100</v>
      </c>
      <c r="BI184" s="80">
        <v>4868700</v>
      </c>
      <c r="BJ184" s="80">
        <v>4698200</v>
      </c>
      <c r="BK184" s="80">
        <v>4695700</v>
      </c>
      <c r="BL184" s="80">
        <v>4807700</v>
      </c>
    </row>
    <row r="185" spans="20:64" ht="15" x14ac:dyDescent="0.25">
      <c r="T185" s="333" t="s">
        <v>3112</v>
      </c>
      <c r="V185" s="328" t="s">
        <v>42</v>
      </c>
      <c r="W185" s="328" t="s">
        <v>3225</v>
      </c>
      <c r="X185" s="328" t="e">
        <f t="shared" si="23"/>
        <v>#N/A</v>
      </c>
      <c r="Y185" s="334"/>
      <c r="Z185" s="334"/>
      <c r="AA185" s="83"/>
      <c r="AB185" s="83"/>
      <c r="AD185" s="86"/>
      <c r="AE185" s="85"/>
      <c r="AH185" s="359" t="s">
        <v>87</v>
      </c>
      <c r="AI185" s="81" t="s">
        <v>3111</v>
      </c>
      <c r="AJ185" s="81" t="s">
        <v>3110</v>
      </c>
      <c r="AK185" s="82" t="s">
        <v>141</v>
      </c>
      <c r="AL185" s="82" t="s">
        <v>141</v>
      </c>
      <c r="AM185" s="82" t="s">
        <v>141</v>
      </c>
      <c r="AN185" s="80">
        <v>1436</v>
      </c>
      <c r="AO185" s="82" t="s">
        <v>141</v>
      </c>
      <c r="AP185" s="82" t="s">
        <v>141</v>
      </c>
      <c r="AQ185" s="82" t="s">
        <v>141</v>
      </c>
      <c r="AR185" s="80">
        <v>1463</v>
      </c>
      <c r="AS185" s="80">
        <v>1461</v>
      </c>
      <c r="AT185" s="80">
        <v>1461</v>
      </c>
      <c r="AU185" s="80">
        <v>1477</v>
      </c>
      <c r="AV185" s="80">
        <v>1463</v>
      </c>
      <c r="AY185" s="81" t="s">
        <v>3109</v>
      </c>
      <c r="AZ185" s="81" t="s">
        <v>3108</v>
      </c>
      <c r="BA185" s="80">
        <v>1338000</v>
      </c>
      <c r="BB185" s="80">
        <v>1204000</v>
      </c>
      <c r="BC185" s="80">
        <v>1217100</v>
      </c>
      <c r="BD185" s="80">
        <v>1431200</v>
      </c>
      <c r="BE185" s="80">
        <v>1235000</v>
      </c>
      <c r="BF185" s="80">
        <v>1287900</v>
      </c>
      <c r="BG185" s="80">
        <v>1358400</v>
      </c>
      <c r="BH185" s="80">
        <v>1482900</v>
      </c>
      <c r="BI185" s="80">
        <v>1320100</v>
      </c>
      <c r="BJ185" s="80">
        <v>1320800</v>
      </c>
      <c r="BK185" s="80">
        <v>1430000</v>
      </c>
      <c r="BL185" s="80">
        <v>1510800</v>
      </c>
    </row>
    <row r="186" spans="20:64" ht="15" x14ac:dyDescent="0.25">
      <c r="T186" s="333" t="s">
        <v>3107</v>
      </c>
      <c r="V186" s="328" t="s">
        <v>42</v>
      </c>
      <c r="W186" s="328" t="s">
        <v>3225</v>
      </c>
      <c r="X186" s="328" t="e">
        <f t="shared" si="23"/>
        <v>#N/A</v>
      </c>
      <c r="Y186" s="334"/>
      <c r="Z186" s="334"/>
      <c r="AA186" s="83"/>
      <c r="AB186" s="83"/>
      <c r="AD186" s="86"/>
      <c r="AE186" s="85"/>
      <c r="AH186" s="359" t="s">
        <v>87</v>
      </c>
      <c r="AI186" s="81" t="s">
        <v>3106</v>
      </c>
      <c r="AJ186" s="81" t="s">
        <v>3105</v>
      </c>
      <c r="AK186" s="80">
        <v>9550</v>
      </c>
      <c r="AL186" s="80">
        <v>9467</v>
      </c>
      <c r="AM186" s="80">
        <v>9150</v>
      </c>
      <c r="AN186" s="80">
        <v>8802</v>
      </c>
      <c r="AO186" s="80">
        <v>8580</v>
      </c>
      <c r="AP186" s="80">
        <v>8313</v>
      </c>
      <c r="AQ186" s="80">
        <v>8307</v>
      </c>
      <c r="AR186" s="80">
        <v>8285</v>
      </c>
      <c r="AS186" s="80">
        <v>7839</v>
      </c>
      <c r="AT186" s="80">
        <v>8126</v>
      </c>
      <c r="AU186" s="80">
        <v>8005</v>
      </c>
      <c r="AV186" s="80">
        <v>7964</v>
      </c>
      <c r="AY186" s="81" t="s">
        <v>3104</v>
      </c>
      <c r="AZ186" s="81" t="s">
        <v>3103</v>
      </c>
      <c r="BA186" s="80">
        <v>1747000</v>
      </c>
      <c r="BB186" s="80">
        <v>1797000</v>
      </c>
      <c r="BC186" s="80">
        <v>1875400</v>
      </c>
      <c r="BD186" s="80">
        <v>1680500</v>
      </c>
      <c r="BE186" s="80">
        <v>2056200</v>
      </c>
      <c r="BF186" s="80">
        <v>2161100</v>
      </c>
      <c r="BG186" s="80">
        <v>2258000</v>
      </c>
      <c r="BH186" s="80">
        <v>2551900</v>
      </c>
      <c r="BI186" s="80">
        <v>2431900</v>
      </c>
      <c r="BJ186" s="80">
        <v>2236100</v>
      </c>
      <c r="BK186" s="80">
        <v>2525500</v>
      </c>
      <c r="BL186" s="80">
        <v>2531000</v>
      </c>
    </row>
    <row r="187" spans="20:64" ht="15" x14ac:dyDescent="0.25">
      <c r="T187" s="333" t="s">
        <v>1421</v>
      </c>
      <c r="V187" s="328" t="s">
        <v>42</v>
      </c>
      <c r="W187" s="328" t="s">
        <v>3225</v>
      </c>
      <c r="X187" s="328">
        <f t="shared" si="23"/>
        <v>10345</v>
      </c>
      <c r="Y187" s="334"/>
      <c r="Z187" s="334"/>
      <c r="AA187" s="83"/>
      <c r="AB187" s="83"/>
      <c r="AD187" s="86"/>
      <c r="AE187" s="85"/>
      <c r="AH187" s="359" t="s">
        <v>87</v>
      </c>
      <c r="AI187" s="81" t="s">
        <v>3102</v>
      </c>
      <c r="AJ187" s="81" t="s">
        <v>3101</v>
      </c>
      <c r="AK187" s="82" t="s">
        <v>141</v>
      </c>
      <c r="AL187" s="82" t="s">
        <v>141</v>
      </c>
      <c r="AM187" s="82" t="s">
        <v>141</v>
      </c>
      <c r="AN187" s="80">
        <v>4565</v>
      </c>
      <c r="AO187" s="80">
        <v>4113</v>
      </c>
      <c r="AP187" s="80">
        <v>4635</v>
      </c>
      <c r="AQ187" s="80">
        <v>4522</v>
      </c>
      <c r="AR187" s="80">
        <v>4902</v>
      </c>
      <c r="AS187" s="80">
        <v>4882</v>
      </c>
      <c r="AT187" s="80">
        <v>4849</v>
      </c>
      <c r="AU187" s="80">
        <v>4863</v>
      </c>
      <c r="AV187" s="80">
        <v>4942</v>
      </c>
      <c r="AY187" s="81" t="s">
        <v>3100</v>
      </c>
      <c r="AZ187" s="81" t="s">
        <v>3099</v>
      </c>
      <c r="BA187" s="80">
        <v>2870000</v>
      </c>
      <c r="BB187" s="80">
        <v>2659000</v>
      </c>
      <c r="BC187" s="80">
        <v>2616400</v>
      </c>
      <c r="BD187" s="80">
        <v>2558900</v>
      </c>
      <c r="BE187" s="80">
        <v>2527500</v>
      </c>
      <c r="BF187" s="80">
        <v>2523000</v>
      </c>
      <c r="BG187" s="80">
        <v>2710100</v>
      </c>
      <c r="BH187" s="80">
        <v>3058300</v>
      </c>
      <c r="BI187" s="80">
        <v>2836800</v>
      </c>
      <c r="BJ187" s="80">
        <v>2662800</v>
      </c>
      <c r="BK187" s="80">
        <v>2642000</v>
      </c>
      <c r="BL187" s="80">
        <v>2757200</v>
      </c>
    </row>
    <row r="188" spans="20:64" ht="15" x14ac:dyDescent="0.25">
      <c r="T188" s="333" t="s">
        <v>1419</v>
      </c>
      <c r="V188" s="328" t="s">
        <v>42</v>
      </c>
      <c r="W188" s="328" t="s">
        <v>3225</v>
      </c>
      <c r="X188" s="328">
        <f t="shared" si="23"/>
        <v>10632</v>
      </c>
      <c r="Y188" s="334"/>
      <c r="Z188" s="334"/>
      <c r="AA188" s="83"/>
      <c r="AB188" s="83"/>
      <c r="AD188" s="86"/>
      <c r="AE188" s="85"/>
      <c r="AH188" s="359" t="s">
        <v>87</v>
      </c>
      <c r="AI188" s="81" t="s">
        <v>3098</v>
      </c>
      <c r="AJ188" s="81" t="s">
        <v>3097</v>
      </c>
      <c r="AK188" s="80">
        <v>16487</v>
      </c>
      <c r="AL188" s="80">
        <v>16716</v>
      </c>
      <c r="AM188" s="80">
        <v>16715</v>
      </c>
      <c r="AN188" s="80">
        <v>16176</v>
      </c>
      <c r="AO188" s="80">
        <v>16375</v>
      </c>
      <c r="AP188" s="80">
        <v>16019</v>
      </c>
      <c r="AQ188" s="80">
        <v>16015</v>
      </c>
      <c r="AR188" s="80">
        <v>16264</v>
      </c>
      <c r="AS188" s="80">
        <v>16118</v>
      </c>
      <c r="AT188" s="80">
        <v>15912</v>
      </c>
      <c r="AU188" s="80">
        <v>15913</v>
      </c>
      <c r="AV188" s="80">
        <v>15823</v>
      </c>
      <c r="AY188" s="81" t="s">
        <v>3096</v>
      </c>
      <c r="AZ188" s="81" t="s">
        <v>3095</v>
      </c>
      <c r="BA188" s="80">
        <v>1401744</v>
      </c>
      <c r="BB188" s="80">
        <v>1465283</v>
      </c>
      <c r="BC188" s="80">
        <v>1473840</v>
      </c>
      <c r="BD188" s="80">
        <v>1493962</v>
      </c>
      <c r="BE188" s="80">
        <v>1487627</v>
      </c>
      <c r="BF188" s="80">
        <v>1643082</v>
      </c>
      <c r="BG188" s="80">
        <v>1736334</v>
      </c>
      <c r="BH188" s="80">
        <v>1826585</v>
      </c>
      <c r="BI188" s="80">
        <v>1918122</v>
      </c>
      <c r="BJ188" s="80">
        <v>1950919</v>
      </c>
      <c r="BK188" s="80">
        <v>2034035</v>
      </c>
      <c r="BL188" s="80">
        <v>2008040</v>
      </c>
    </row>
    <row r="189" spans="20:64" ht="15" x14ac:dyDescent="0.25">
      <c r="T189" s="333" t="s">
        <v>1417</v>
      </c>
      <c r="V189" s="328" t="s">
        <v>42</v>
      </c>
      <c r="W189" s="328" t="s">
        <v>3225</v>
      </c>
      <c r="X189" s="328">
        <f t="shared" si="23"/>
        <v>27364</v>
      </c>
      <c r="Y189" s="334"/>
      <c r="Z189" s="334"/>
      <c r="AA189" s="83"/>
      <c r="AB189" s="83"/>
      <c r="AD189" s="86"/>
      <c r="AE189" s="85"/>
      <c r="AH189" s="359" t="s">
        <v>87</v>
      </c>
      <c r="AI189" s="81" t="s">
        <v>3094</v>
      </c>
      <c r="AJ189" s="81" t="s">
        <v>3093</v>
      </c>
      <c r="AK189" s="80">
        <v>4491</v>
      </c>
      <c r="AL189" s="80">
        <v>4509</v>
      </c>
      <c r="AM189" s="80">
        <v>4356</v>
      </c>
      <c r="AN189" s="80">
        <v>4131</v>
      </c>
      <c r="AO189" s="80">
        <v>4185</v>
      </c>
      <c r="AP189" s="80">
        <v>4189</v>
      </c>
      <c r="AQ189" s="80">
        <v>4127</v>
      </c>
      <c r="AR189" s="82" t="s">
        <v>141</v>
      </c>
      <c r="AS189" s="80">
        <v>4103</v>
      </c>
      <c r="AT189" s="80">
        <v>4033</v>
      </c>
      <c r="AU189" s="80">
        <v>3946</v>
      </c>
      <c r="AV189" s="80">
        <v>3928</v>
      </c>
      <c r="AY189" s="81" t="s">
        <v>3092</v>
      </c>
      <c r="AZ189" s="81" t="s">
        <v>3091</v>
      </c>
      <c r="BA189" s="80">
        <v>3862628</v>
      </c>
      <c r="BB189" s="80">
        <v>3811407</v>
      </c>
      <c r="BC189" s="80">
        <v>3679445</v>
      </c>
      <c r="BD189" s="80">
        <v>3782812</v>
      </c>
      <c r="BE189" s="80">
        <v>3964905</v>
      </c>
      <c r="BF189" s="80">
        <v>4042273</v>
      </c>
      <c r="BG189" s="80">
        <v>4243585</v>
      </c>
      <c r="BH189" s="80">
        <v>4433893</v>
      </c>
      <c r="BI189" s="80">
        <v>4501510</v>
      </c>
      <c r="BJ189" s="80">
        <v>4262797</v>
      </c>
      <c r="BK189" s="80">
        <v>4272160</v>
      </c>
      <c r="BL189" s="80">
        <v>4491009</v>
      </c>
    </row>
    <row r="190" spans="20:64" ht="15" x14ac:dyDescent="0.25">
      <c r="T190" s="333" t="s">
        <v>1409</v>
      </c>
      <c r="V190" s="328" t="s">
        <v>42</v>
      </c>
      <c r="W190" s="328" t="s">
        <v>3220</v>
      </c>
      <c r="X190" s="328">
        <f t="shared" si="23"/>
        <v>9822</v>
      </c>
      <c r="Y190" s="334"/>
      <c r="Z190" s="334"/>
      <c r="AA190" s="83"/>
      <c r="AB190" s="83"/>
      <c r="AD190" s="86"/>
      <c r="AE190" s="85"/>
      <c r="AH190" s="359" t="s">
        <v>87</v>
      </c>
      <c r="AI190" s="81" t="s">
        <v>3090</v>
      </c>
      <c r="AJ190" s="81" t="s">
        <v>3089</v>
      </c>
      <c r="AK190" s="80">
        <v>14024</v>
      </c>
      <c r="AL190" s="80">
        <v>13944</v>
      </c>
      <c r="AM190" s="80">
        <v>13965</v>
      </c>
      <c r="AN190" s="80">
        <v>13638</v>
      </c>
      <c r="AO190" s="80">
        <v>15162</v>
      </c>
      <c r="AP190" s="80">
        <v>16100</v>
      </c>
      <c r="AQ190" s="80">
        <v>15966</v>
      </c>
      <c r="AR190" s="80">
        <v>16736</v>
      </c>
      <c r="AS190" s="80">
        <v>16554</v>
      </c>
      <c r="AT190" s="80">
        <v>16204</v>
      </c>
      <c r="AU190" s="80">
        <v>15866</v>
      </c>
      <c r="AV190" s="80">
        <v>15974</v>
      </c>
      <c r="AY190" s="81" t="s">
        <v>3088</v>
      </c>
      <c r="AZ190" s="81" t="s">
        <v>3087</v>
      </c>
      <c r="BA190" s="80">
        <v>7257412</v>
      </c>
      <c r="BB190" s="80">
        <v>7192441</v>
      </c>
      <c r="BC190" s="80">
        <v>7101628</v>
      </c>
      <c r="BD190" s="80">
        <v>7353928</v>
      </c>
      <c r="BE190" s="80">
        <v>7842896</v>
      </c>
      <c r="BF190" s="80">
        <v>8202060</v>
      </c>
      <c r="BG190" s="80">
        <v>8774482</v>
      </c>
      <c r="BH190" s="80">
        <v>9018032</v>
      </c>
      <c r="BI190" s="80">
        <v>9529297</v>
      </c>
      <c r="BJ190" s="80">
        <v>9159045</v>
      </c>
      <c r="BK190" s="80">
        <v>10151295</v>
      </c>
      <c r="BL190" s="80">
        <v>10546769</v>
      </c>
    </row>
    <row r="191" spans="20:64" ht="15" x14ac:dyDescent="0.25">
      <c r="T191" s="333" t="s">
        <v>1407</v>
      </c>
      <c r="V191" s="328" t="s">
        <v>42</v>
      </c>
      <c r="W191" s="328" t="s">
        <v>3220</v>
      </c>
      <c r="X191" s="328">
        <f t="shared" si="23"/>
        <v>12876</v>
      </c>
      <c r="Y191" s="334"/>
      <c r="Z191" s="334"/>
      <c r="AA191" s="83"/>
      <c r="AB191" s="83"/>
      <c r="AD191" s="86"/>
      <c r="AE191" s="85"/>
      <c r="AH191" s="359" t="s">
        <v>87</v>
      </c>
      <c r="AI191" s="81" t="s">
        <v>3086</v>
      </c>
      <c r="AJ191" s="81" t="s">
        <v>3085</v>
      </c>
      <c r="AK191" s="82" t="s">
        <v>141</v>
      </c>
      <c r="AL191" s="82" t="s">
        <v>141</v>
      </c>
      <c r="AM191" s="82" t="s">
        <v>141</v>
      </c>
      <c r="AN191" s="80">
        <v>1628</v>
      </c>
      <c r="AO191" s="80">
        <v>1494</v>
      </c>
      <c r="AP191" s="80">
        <v>1593</v>
      </c>
      <c r="AQ191" s="80">
        <v>1627</v>
      </c>
      <c r="AR191" s="82" t="s">
        <v>141</v>
      </c>
      <c r="AS191" s="80">
        <v>1706</v>
      </c>
      <c r="AT191" s="80">
        <v>1649</v>
      </c>
      <c r="AU191" s="80">
        <v>1630</v>
      </c>
      <c r="AV191" s="80">
        <v>1660</v>
      </c>
      <c r="AY191" s="81" t="s">
        <v>3084</v>
      </c>
      <c r="AZ191" s="81" t="s">
        <v>3083</v>
      </c>
      <c r="BA191" s="80">
        <v>6723371</v>
      </c>
      <c r="BB191" s="80">
        <v>6921887</v>
      </c>
      <c r="BC191" s="80">
        <v>7072606</v>
      </c>
      <c r="BD191" s="80">
        <v>7080792</v>
      </c>
      <c r="BE191" s="80">
        <v>6777915</v>
      </c>
      <c r="BF191" s="80">
        <v>6824150</v>
      </c>
      <c r="BG191" s="80">
        <v>6739340</v>
      </c>
      <c r="BH191" s="80">
        <v>7038925</v>
      </c>
      <c r="BI191" s="80">
        <v>7146915</v>
      </c>
      <c r="BJ191" s="80">
        <v>7010351</v>
      </c>
      <c r="BK191" s="80">
        <v>6756881</v>
      </c>
      <c r="BL191" s="80">
        <v>6870805</v>
      </c>
    </row>
    <row r="192" spans="20:64" ht="15" x14ac:dyDescent="0.25">
      <c r="T192" s="333" t="s">
        <v>1405</v>
      </c>
      <c r="V192" s="328" t="s">
        <v>42</v>
      </c>
      <c r="W192" s="328" t="s">
        <v>3215</v>
      </c>
      <c r="X192" s="328">
        <f t="shared" si="23"/>
        <v>39932</v>
      </c>
      <c r="Y192" s="334"/>
      <c r="Z192" s="334"/>
      <c r="AA192" s="83"/>
      <c r="AB192" s="83"/>
      <c r="AD192" s="86"/>
      <c r="AE192" s="85"/>
      <c r="AH192" s="359" t="s">
        <v>87</v>
      </c>
      <c r="AI192" s="81" t="s">
        <v>3082</v>
      </c>
      <c r="AJ192" s="81" t="s">
        <v>3081</v>
      </c>
      <c r="AK192" s="80">
        <v>5731</v>
      </c>
      <c r="AL192" s="80">
        <v>5814</v>
      </c>
      <c r="AM192" s="80">
        <v>5592</v>
      </c>
      <c r="AN192" s="80">
        <v>5485</v>
      </c>
      <c r="AO192" s="80">
        <v>5151</v>
      </c>
      <c r="AP192" s="80">
        <v>5113</v>
      </c>
      <c r="AQ192" s="80">
        <v>5021</v>
      </c>
      <c r="AR192" s="80">
        <v>5292</v>
      </c>
      <c r="AS192" s="80">
        <v>5450</v>
      </c>
      <c r="AT192" s="80">
        <v>5187</v>
      </c>
      <c r="AU192" s="80">
        <v>5048</v>
      </c>
      <c r="AV192" s="80">
        <v>4820</v>
      </c>
      <c r="AY192" s="81" t="s">
        <v>3080</v>
      </c>
      <c r="AZ192" s="81" t="s">
        <v>3079</v>
      </c>
      <c r="BA192" s="80">
        <v>5766505</v>
      </c>
      <c r="BB192" s="80">
        <v>5929655</v>
      </c>
      <c r="BC192" s="80">
        <v>6051918</v>
      </c>
      <c r="BD192" s="80">
        <v>6073781</v>
      </c>
      <c r="BE192" s="80">
        <v>5845443</v>
      </c>
      <c r="BF192" s="80">
        <v>6095168</v>
      </c>
      <c r="BG192" s="80">
        <v>6162055</v>
      </c>
      <c r="BH192" s="80">
        <v>6388413</v>
      </c>
      <c r="BI192" s="80">
        <v>6798617</v>
      </c>
      <c r="BJ192" s="80">
        <v>6841222</v>
      </c>
      <c r="BK192" s="80">
        <v>6992230</v>
      </c>
      <c r="BL192" s="80">
        <v>7088722</v>
      </c>
    </row>
    <row r="193" spans="20:64" ht="15" x14ac:dyDescent="0.25">
      <c r="T193" s="333" t="s">
        <v>1403</v>
      </c>
      <c r="V193" s="328" t="s">
        <v>42</v>
      </c>
      <c r="W193" s="328" t="s">
        <v>3215</v>
      </c>
      <c r="X193" s="328">
        <f t="shared" si="23"/>
        <v>11618</v>
      </c>
      <c r="Y193" s="334"/>
      <c r="Z193" s="334"/>
      <c r="AA193" s="83"/>
      <c r="AB193" s="83"/>
      <c r="AD193" s="86"/>
      <c r="AE193" s="85"/>
      <c r="AH193" s="359" t="s">
        <v>87</v>
      </c>
      <c r="AI193" s="81" t="s">
        <v>3078</v>
      </c>
      <c r="AJ193" s="81" t="s">
        <v>3077</v>
      </c>
      <c r="AK193" s="80">
        <v>1390</v>
      </c>
      <c r="AL193" s="80">
        <v>1510</v>
      </c>
      <c r="AM193" s="80">
        <v>1449</v>
      </c>
      <c r="AN193" s="80">
        <v>1436</v>
      </c>
      <c r="AO193" s="80">
        <v>1415</v>
      </c>
      <c r="AP193" s="80">
        <v>1447</v>
      </c>
      <c r="AQ193" s="80">
        <v>1522</v>
      </c>
      <c r="AR193" s="80">
        <v>1451</v>
      </c>
      <c r="AS193" s="80">
        <v>1396</v>
      </c>
      <c r="AT193" s="80">
        <v>1415</v>
      </c>
      <c r="AU193" s="80">
        <v>1463</v>
      </c>
      <c r="AV193" s="80">
        <v>1422</v>
      </c>
      <c r="AY193" s="81" t="s">
        <v>3076</v>
      </c>
      <c r="AZ193" s="81" t="s">
        <v>3075</v>
      </c>
      <c r="BA193" s="80">
        <v>3937542</v>
      </c>
      <c r="BB193" s="80">
        <v>3918400</v>
      </c>
      <c r="BC193" s="80">
        <v>3869879</v>
      </c>
      <c r="BD193" s="80">
        <v>3841285</v>
      </c>
      <c r="BE193" s="80">
        <v>3840886</v>
      </c>
      <c r="BF193" s="80">
        <v>3950534</v>
      </c>
      <c r="BG193" s="80">
        <v>4035404</v>
      </c>
      <c r="BH193" s="80">
        <v>4203741</v>
      </c>
      <c r="BI193" s="80">
        <v>4291304</v>
      </c>
      <c r="BJ193" s="80">
        <v>4221782</v>
      </c>
      <c r="BK193" s="80">
        <v>4174198</v>
      </c>
      <c r="BL193" s="80">
        <v>4346090</v>
      </c>
    </row>
    <row r="194" spans="20:64" ht="15" x14ac:dyDescent="0.25">
      <c r="T194" s="333" t="s">
        <v>1401</v>
      </c>
      <c r="V194" s="328" t="s">
        <v>42</v>
      </c>
      <c r="W194" s="328" t="s">
        <v>3215</v>
      </c>
      <c r="X194" s="328">
        <f t="shared" si="23"/>
        <v>19571</v>
      </c>
      <c r="Y194" s="334"/>
      <c r="Z194" s="334"/>
      <c r="AA194" s="83"/>
      <c r="AB194" s="83"/>
      <c r="AD194" s="86"/>
      <c r="AE194" s="85"/>
      <c r="AH194" s="359" t="s">
        <v>87</v>
      </c>
      <c r="AI194" s="81" t="s">
        <v>3074</v>
      </c>
      <c r="AJ194" s="81" t="s">
        <v>3073</v>
      </c>
      <c r="AK194" s="80">
        <v>5575</v>
      </c>
      <c r="AL194" s="80">
        <v>5480</v>
      </c>
      <c r="AM194" s="80">
        <v>5484</v>
      </c>
      <c r="AN194" s="80">
        <v>5398</v>
      </c>
      <c r="AO194" s="80">
        <v>5514</v>
      </c>
      <c r="AP194" s="80">
        <v>5547</v>
      </c>
      <c r="AQ194" s="80">
        <v>5615</v>
      </c>
      <c r="AR194" s="80">
        <v>5835</v>
      </c>
      <c r="AS194" s="80">
        <v>6003</v>
      </c>
      <c r="AT194" s="80">
        <v>6129</v>
      </c>
      <c r="AU194" s="80">
        <v>6415</v>
      </c>
      <c r="AV194" s="80">
        <v>6386</v>
      </c>
      <c r="AY194" s="81" t="s">
        <v>3072</v>
      </c>
      <c r="AZ194" s="81" t="s">
        <v>3071</v>
      </c>
      <c r="BA194" s="80">
        <v>12226129</v>
      </c>
      <c r="BB194" s="80">
        <v>12537675</v>
      </c>
      <c r="BC194" s="80">
        <v>12916170</v>
      </c>
      <c r="BD194" s="80">
        <v>12814820</v>
      </c>
      <c r="BE194" s="80">
        <v>13163259</v>
      </c>
      <c r="BF194" s="80">
        <v>13695636</v>
      </c>
      <c r="BG194" s="80">
        <v>14213132</v>
      </c>
      <c r="BH194" s="80">
        <v>14446111</v>
      </c>
      <c r="BI194" s="80">
        <v>14961790</v>
      </c>
      <c r="BJ194" s="80">
        <v>14344223</v>
      </c>
      <c r="BK194" s="80">
        <v>14619457</v>
      </c>
      <c r="BL194" s="80">
        <v>14625669</v>
      </c>
    </row>
    <row r="195" spans="20:64" ht="15" x14ac:dyDescent="0.25">
      <c r="T195" s="333" t="s">
        <v>1399</v>
      </c>
      <c r="V195" s="328" t="s">
        <v>42</v>
      </c>
      <c r="W195" s="328" t="s">
        <v>3215</v>
      </c>
      <c r="X195" s="328">
        <f t="shared" si="23"/>
        <v>24445</v>
      </c>
      <c r="Y195" s="334"/>
      <c r="Z195" s="334"/>
      <c r="AA195" s="83"/>
      <c r="AB195" s="83"/>
      <c r="AD195" s="86"/>
      <c r="AE195" s="85"/>
      <c r="AH195" s="359" t="s">
        <v>87</v>
      </c>
      <c r="AI195" s="81" t="s">
        <v>3070</v>
      </c>
      <c r="AJ195" s="81" t="s">
        <v>3069</v>
      </c>
      <c r="AK195" s="80">
        <v>6289</v>
      </c>
      <c r="AL195" s="80">
        <v>6212</v>
      </c>
      <c r="AM195" s="80">
        <v>6214</v>
      </c>
      <c r="AN195" s="80">
        <v>6017</v>
      </c>
      <c r="AO195" s="80">
        <v>6066</v>
      </c>
      <c r="AP195" s="80">
        <v>6037</v>
      </c>
      <c r="AQ195" s="80">
        <v>5969</v>
      </c>
      <c r="AR195" s="82" t="s">
        <v>141</v>
      </c>
      <c r="AS195" s="80">
        <v>5928</v>
      </c>
      <c r="AT195" s="80">
        <v>5933</v>
      </c>
      <c r="AU195" s="80">
        <v>5948</v>
      </c>
      <c r="AV195" s="80">
        <v>5896</v>
      </c>
      <c r="AY195" s="81" t="s">
        <v>3068</v>
      </c>
      <c r="AZ195" s="81" t="s">
        <v>3067</v>
      </c>
      <c r="BA195" s="80">
        <v>26019188</v>
      </c>
      <c r="BB195" s="80">
        <v>26267023</v>
      </c>
      <c r="BC195" s="80">
        <v>26795095</v>
      </c>
      <c r="BD195" s="80">
        <v>26873302</v>
      </c>
      <c r="BE195" s="80">
        <v>26575506</v>
      </c>
      <c r="BF195" s="80">
        <v>27074729</v>
      </c>
      <c r="BG195" s="80">
        <v>26960310</v>
      </c>
      <c r="BH195" s="80">
        <v>27198280</v>
      </c>
      <c r="BI195" s="80">
        <v>28351894</v>
      </c>
      <c r="BJ195" s="80">
        <v>27508420</v>
      </c>
      <c r="BK195" s="80">
        <v>27488551</v>
      </c>
      <c r="BL195" s="80">
        <v>27561813</v>
      </c>
    </row>
    <row r="196" spans="20:64" ht="15" x14ac:dyDescent="0.25">
      <c r="T196" s="333" t="s">
        <v>1397</v>
      </c>
      <c r="V196" s="328" t="s">
        <v>42</v>
      </c>
      <c r="W196" s="328" t="s">
        <v>3215</v>
      </c>
      <c r="X196" s="328">
        <f t="shared" ref="X196:X259" si="24">VLOOKUP(T196,$AI$14:$AV$1466,13,FALSE)</f>
        <v>8685</v>
      </c>
      <c r="Y196" s="334"/>
      <c r="Z196" s="334"/>
      <c r="AA196" s="83"/>
      <c r="AB196" s="83"/>
      <c r="AD196" s="86"/>
      <c r="AE196" s="85"/>
      <c r="AH196" s="359" t="s">
        <v>87</v>
      </c>
      <c r="AI196" s="81" t="s">
        <v>3066</v>
      </c>
      <c r="AJ196" s="81" t="s">
        <v>3065</v>
      </c>
      <c r="AK196" s="80">
        <v>6455</v>
      </c>
      <c r="AL196" s="80">
        <v>6436</v>
      </c>
      <c r="AM196" s="80">
        <v>6289</v>
      </c>
      <c r="AN196" s="80">
        <v>6256</v>
      </c>
      <c r="AO196" s="80">
        <v>6153</v>
      </c>
      <c r="AP196" s="80">
        <v>6371</v>
      </c>
      <c r="AQ196" s="80">
        <v>6146</v>
      </c>
      <c r="AR196" s="80">
        <v>6163</v>
      </c>
      <c r="AS196" s="80">
        <v>6030</v>
      </c>
      <c r="AT196" s="80">
        <v>5776</v>
      </c>
      <c r="AU196" s="80">
        <v>5847</v>
      </c>
      <c r="AV196" s="80">
        <v>5792</v>
      </c>
      <c r="AY196" s="81" t="s">
        <v>3064</v>
      </c>
      <c r="AZ196" s="81" t="s">
        <v>3063</v>
      </c>
      <c r="BA196" s="80">
        <v>4454332</v>
      </c>
      <c r="BB196" s="80">
        <v>4509752</v>
      </c>
      <c r="BC196" s="80">
        <v>4562893</v>
      </c>
      <c r="BD196" s="80">
        <v>4553001</v>
      </c>
      <c r="BE196" s="80">
        <v>4515079</v>
      </c>
      <c r="BF196" s="80">
        <v>4545382</v>
      </c>
      <c r="BG196" s="80">
        <v>4526151</v>
      </c>
      <c r="BH196" s="80">
        <v>4612944</v>
      </c>
      <c r="BI196" s="80">
        <v>4865553</v>
      </c>
      <c r="BJ196" s="80">
        <v>4772523</v>
      </c>
      <c r="BK196" s="80">
        <v>4855162</v>
      </c>
      <c r="BL196" s="80">
        <v>4787910</v>
      </c>
    </row>
    <row r="197" spans="20:64" ht="15" x14ac:dyDescent="0.25">
      <c r="T197" s="333" t="s">
        <v>1395</v>
      </c>
      <c r="V197" s="328" t="s">
        <v>42</v>
      </c>
      <c r="W197" s="328" t="s">
        <v>3210</v>
      </c>
      <c r="X197" s="328">
        <f t="shared" si="24"/>
        <v>16026</v>
      </c>
      <c r="Y197" s="334"/>
      <c r="Z197" s="334"/>
      <c r="AA197" s="83"/>
      <c r="AB197" s="83"/>
      <c r="AD197" s="86"/>
      <c r="AE197" s="85"/>
      <c r="AH197" s="359" t="s">
        <v>87</v>
      </c>
      <c r="AI197" s="81" t="s">
        <v>3062</v>
      </c>
      <c r="AJ197" s="81" t="s">
        <v>3061</v>
      </c>
      <c r="AK197" s="82" t="s">
        <v>141</v>
      </c>
      <c r="AL197" s="82" t="s">
        <v>141</v>
      </c>
      <c r="AM197" s="82" t="s">
        <v>141</v>
      </c>
      <c r="AN197" s="80">
        <v>3371</v>
      </c>
      <c r="AO197" s="80">
        <v>3352</v>
      </c>
      <c r="AP197" s="80">
        <v>3280</v>
      </c>
      <c r="AQ197" s="80">
        <v>3393</v>
      </c>
      <c r="AR197" s="82" t="s">
        <v>141</v>
      </c>
      <c r="AS197" s="80">
        <v>3474</v>
      </c>
      <c r="AT197" s="80">
        <v>3445</v>
      </c>
      <c r="AU197" s="80">
        <v>3454</v>
      </c>
      <c r="AV197" s="80">
        <v>3562</v>
      </c>
      <c r="AY197" s="81" t="s">
        <v>3060</v>
      </c>
      <c r="AZ197" s="81" t="s">
        <v>3059</v>
      </c>
      <c r="BA197" s="80">
        <v>576890</v>
      </c>
      <c r="BB197" s="80">
        <v>529516</v>
      </c>
      <c r="BC197" s="80">
        <v>545025</v>
      </c>
      <c r="BD197" s="80">
        <v>512644</v>
      </c>
      <c r="BE197" s="80">
        <v>701086</v>
      </c>
      <c r="BF197" s="80">
        <v>786695</v>
      </c>
      <c r="BG197" s="80">
        <v>876003</v>
      </c>
      <c r="BH197" s="80">
        <v>1040949</v>
      </c>
      <c r="BI197" s="80">
        <v>1113960</v>
      </c>
      <c r="BJ197" s="80">
        <v>1168750</v>
      </c>
      <c r="BK197" s="80">
        <v>1313423</v>
      </c>
      <c r="BL197" s="80">
        <v>1349987</v>
      </c>
    </row>
    <row r="198" spans="20:64" ht="15" x14ac:dyDescent="0.25">
      <c r="T198" s="333" t="s">
        <v>1393</v>
      </c>
      <c r="V198" s="328" t="s">
        <v>42</v>
      </c>
      <c r="W198" s="328" t="s">
        <v>3210</v>
      </c>
      <c r="X198" s="328">
        <f t="shared" si="24"/>
        <v>28506</v>
      </c>
      <c r="Y198" s="334"/>
      <c r="Z198" s="334"/>
      <c r="AA198" s="83"/>
      <c r="AB198" s="83"/>
      <c r="AD198" s="86"/>
      <c r="AE198" s="85"/>
      <c r="AH198" s="359" t="s">
        <v>87</v>
      </c>
      <c r="AI198" s="81" t="s">
        <v>3058</v>
      </c>
      <c r="AJ198" s="81" t="s">
        <v>3057</v>
      </c>
      <c r="AK198" s="82" t="s">
        <v>141</v>
      </c>
      <c r="AL198" s="82" t="s">
        <v>141</v>
      </c>
      <c r="AM198" s="82" t="s">
        <v>141</v>
      </c>
      <c r="AN198" s="80">
        <v>1709</v>
      </c>
      <c r="AO198" s="80">
        <v>1701</v>
      </c>
      <c r="AP198" s="80">
        <v>1827</v>
      </c>
      <c r="AQ198" s="80">
        <v>1845</v>
      </c>
      <c r="AR198" s="82" t="s">
        <v>141</v>
      </c>
      <c r="AS198" s="80">
        <v>1900</v>
      </c>
      <c r="AT198" s="80">
        <v>1921</v>
      </c>
      <c r="AU198" s="80">
        <v>1846</v>
      </c>
      <c r="AV198" s="80">
        <v>1955</v>
      </c>
      <c r="AY198" s="81" t="s">
        <v>3056</v>
      </c>
      <c r="AZ198" s="81" t="s">
        <v>3055</v>
      </c>
      <c r="BA198" s="80">
        <v>2196887</v>
      </c>
      <c r="BB198" s="80">
        <v>2165648</v>
      </c>
      <c r="BC198" s="80">
        <v>2298079</v>
      </c>
      <c r="BD198" s="80">
        <v>2396256</v>
      </c>
      <c r="BE198" s="80">
        <v>3092489</v>
      </c>
      <c r="BF198" s="80">
        <v>3434245</v>
      </c>
      <c r="BG198" s="80">
        <v>3649006</v>
      </c>
      <c r="BH198" s="80">
        <v>3936526</v>
      </c>
      <c r="BI198" s="80">
        <v>4131226</v>
      </c>
      <c r="BJ198" s="80">
        <v>3909773</v>
      </c>
      <c r="BK198" s="80">
        <v>4453412</v>
      </c>
      <c r="BL198" s="80">
        <v>4727611</v>
      </c>
    </row>
    <row r="199" spans="20:64" ht="15" x14ac:dyDescent="0.25">
      <c r="T199" s="333" t="s">
        <v>1391</v>
      </c>
      <c r="V199" s="328" t="s">
        <v>42</v>
      </c>
      <c r="W199" s="328" t="s">
        <v>3210</v>
      </c>
      <c r="X199" s="328">
        <f t="shared" si="24"/>
        <v>30299</v>
      </c>
      <c r="Y199" s="334"/>
      <c r="Z199" s="334"/>
      <c r="AA199" s="83"/>
      <c r="AB199" s="83"/>
      <c r="AD199" s="86"/>
      <c r="AE199" s="85"/>
      <c r="AH199" s="359" t="s">
        <v>87</v>
      </c>
      <c r="AI199" s="81" t="s">
        <v>3054</v>
      </c>
      <c r="AJ199" s="81" t="s">
        <v>3053</v>
      </c>
      <c r="AK199" s="82" t="s">
        <v>141</v>
      </c>
      <c r="AL199" s="82" t="s">
        <v>141</v>
      </c>
      <c r="AM199" s="82" t="s">
        <v>141</v>
      </c>
      <c r="AN199" s="80">
        <v>1241</v>
      </c>
      <c r="AO199" s="80">
        <v>1278</v>
      </c>
      <c r="AP199" s="80">
        <v>1423</v>
      </c>
      <c r="AQ199" s="80">
        <v>1432</v>
      </c>
      <c r="AR199" s="82" t="s">
        <v>141</v>
      </c>
      <c r="AS199" s="80">
        <v>1463</v>
      </c>
      <c r="AT199" s="80">
        <v>1481</v>
      </c>
      <c r="AU199" s="80">
        <v>1461</v>
      </c>
      <c r="AV199" s="80">
        <v>1421</v>
      </c>
      <c r="AY199" s="81" t="s">
        <v>3052</v>
      </c>
      <c r="AZ199" s="81" t="s">
        <v>3051</v>
      </c>
      <c r="BA199" s="80">
        <v>2398900</v>
      </c>
      <c r="BB199" s="80">
        <v>2275620</v>
      </c>
      <c r="BC199" s="80">
        <v>2343969</v>
      </c>
      <c r="BD199" s="80">
        <v>2353190</v>
      </c>
      <c r="BE199" s="80">
        <v>2850861</v>
      </c>
      <c r="BF199" s="80">
        <v>3276072</v>
      </c>
      <c r="BG199" s="80">
        <v>3478076</v>
      </c>
      <c r="BH199" s="80">
        <v>3899195</v>
      </c>
      <c r="BI199" s="80">
        <v>3858373</v>
      </c>
      <c r="BJ199" s="80">
        <v>3924216</v>
      </c>
      <c r="BK199" s="80">
        <v>4263685</v>
      </c>
      <c r="BL199" s="80">
        <v>4760773</v>
      </c>
    </row>
    <row r="200" spans="20:64" ht="15" x14ac:dyDescent="0.25">
      <c r="T200" s="333" t="s">
        <v>1389</v>
      </c>
      <c r="V200" s="328" t="s">
        <v>42</v>
      </c>
      <c r="W200" s="328" t="s">
        <v>3210</v>
      </c>
      <c r="X200" s="328">
        <f t="shared" si="24"/>
        <v>12281</v>
      </c>
      <c r="Y200" s="334"/>
      <c r="Z200" s="334"/>
      <c r="AA200" s="83"/>
      <c r="AB200" s="83"/>
      <c r="AD200" s="86"/>
      <c r="AE200" s="85"/>
      <c r="AH200" s="359" t="s">
        <v>87</v>
      </c>
      <c r="AI200" s="81" t="s">
        <v>3050</v>
      </c>
      <c r="AJ200" s="81" t="s">
        <v>3049</v>
      </c>
      <c r="AK200" s="82" t="s">
        <v>141</v>
      </c>
      <c r="AL200" s="82" t="s">
        <v>141</v>
      </c>
      <c r="AM200" s="82" t="s">
        <v>141</v>
      </c>
      <c r="AN200" s="82" t="s">
        <v>141</v>
      </c>
      <c r="AO200" s="82" t="s">
        <v>141</v>
      </c>
      <c r="AP200" s="82" t="s">
        <v>141</v>
      </c>
      <c r="AQ200" s="82" t="s">
        <v>141</v>
      </c>
      <c r="AR200" s="82" t="s">
        <v>141</v>
      </c>
      <c r="AS200" s="82" t="s">
        <v>141</v>
      </c>
      <c r="AT200" s="82" t="s">
        <v>141</v>
      </c>
      <c r="AU200" s="82" t="s">
        <v>141</v>
      </c>
      <c r="AV200" s="82" t="s">
        <v>141</v>
      </c>
      <c r="AY200" s="81" t="s">
        <v>3048</v>
      </c>
      <c r="AZ200" s="81" t="s">
        <v>3047</v>
      </c>
      <c r="BA200" s="80">
        <v>1406057</v>
      </c>
      <c r="BB200" s="80">
        <v>831216</v>
      </c>
      <c r="BC200" s="80">
        <v>747159</v>
      </c>
      <c r="BD200" s="80">
        <v>963394</v>
      </c>
      <c r="BE200" s="80">
        <v>1582505</v>
      </c>
      <c r="BF200" s="80">
        <v>1869703</v>
      </c>
      <c r="BG200" s="80">
        <v>1989957</v>
      </c>
      <c r="BH200" s="80">
        <v>2136507</v>
      </c>
      <c r="BI200" s="80">
        <v>2269251</v>
      </c>
      <c r="BJ200" s="80">
        <v>2264010</v>
      </c>
      <c r="BK200" s="80">
        <v>2441711</v>
      </c>
      <c r="BL200" s="80">
        <v>2525393</v>
      </c>
    </row>
    <row r="201" spans="20:64" ht="15" x14ac:dyDescent="0.25">
      <c r="T201" s="333" t="s">
        <v>1387</v>
      </c>
      <c r="V201" s="328" t="s">
        <v>42</v>
      </c>
      <c r="W201" s="328" t="s">
        <v>3210</v>
      </c>
      <c r="X201" s="328">
        <f t="shared" si="24"/>
        <v>1912</v>
      </c>
      <c r="Y201" s="334"/>
      <c r="Z201" s="334"/>
      <c r="AA201" s="83"/>
      <c r="AB201" s="83"/>
      <c r="AD201" s="86"/>
      <c r="AE201" s="85"/>
      <c r="AH201" s="359" t="s">
        <v>87</v>
      </c>
      <c r="AI201" s="81" t="s">
        <v>3046</v>
      </c>
      <c r="AJ201" s="81" t="s">
        <v>3045</v>
      </c>
      <c r="AK201" s="82" t="s">
        <v>141</v>
      </c>
      <c r="AL201" s="82" t="s">
        <v>141</v>
      </c>
      <c r="AM201" s="82" t="s">
        <v>141</v>
      </c>
      <c r="AN201" s="80">
        <v>2145</v>
      </c>
      <c r="AO201" s="80">
        <v>2049</v>
      </c>
      <c r="AP201" s="82" t="s">
        <v>141</v>
      </c>
      <c r="AQ201" s="80">
        <v>2122</v>
      </c>
      <c r="AR201" s="80">
        <v>2253</v>
      </c>
      <c r="AS201" s="80">
        <v>2254</v>
      </c>
      <c r="AT201" s="80">
        <v>2114</v>
      </c>
      <c r="AU201" s="80">
        <v>2402</v>
      </c>
      <c r="AV201" s="80">
        <v>2922</v>
      </c>
      <c r="AY201" s="81" t="s">
        <v>3044</v>
      </c>
      <c r="AZ201" s="81" t="s">
        <v>3043</v>
      </c>
      <c r="BA201" s="80">
        <v>374287</v>
      </c>
      <c r="BB201" s="80">
        <v>337220</v>
      </c>
      <c r="BC201" s="80">
        <v>291234</v>
      </c>
      <c r="BD201" s="80">
        <v>326031</v>
      </c>
      <c r="BE201" s="80">
        <v>506445</v>
      </c>
      <c r="BF201" s="80">
        <v>530853</v>
      </c>
      <c r="BG201" s="80">
        <v>579384</v>
      </c>
      <c r="BH201" s="80">
        <v>656194</v>
      </c>
      <c r="BI201" s="80">
        <v>705727</v>
      </c>
      <c r="BJ201" s="80">
        <v>658222</v>
      </c>
      <c r="BK201" s="80">
        <v>672373</v>
      </c>
      <c r="BL201" s="80">
        <v>694240</v>
      </c>
    </row>
    <row r="202" spans="20:64" ht="15" x14ac:dyDescent="0.25">
      <c r="T202" s="333" t="s">
        <v>1385</v>
      </c>
      <c r="V202" s="328" t="s">
        <v>42</v>
      </c>
      <c r="W202" s="328" t="s">
        <v>3210</v>
      </c>
      <c r="X202" s="328">
        <f t="shared" si="24"/>
        <v>1630</v>
      </c>
      <c r="Y202" s="334"/>
      <c r="Z202" s="334"/>
      <c r="AA202" s="83"/>
      <c r="AB202" s="83"/>
      <c r="AD202" s="86"/>
      <c r="AE202" s="85"/>
      <c r="AH202" s="359" t="s">
        <v>87</v>
      </c>
      <c r="AI202" s="81" t="s">
        <v>3042</v>
      </c>
      <c r="AJ202" s="81" t="s">
        <v>3041</v>
      </c>
      <c r="AK202" s="82" t="s">
        <v>141</v>
      </c>
      <c r="AL202" s="80">
        <v>1876</v>
      </c>
      <c r="AM202" s="82" t="s">
        <v>141</v>
      </c>
      <c r="AN202" s="82" t="s">
        <v>141</v>
      </c>
      <c r="AO202" s="82" t="s">
        <v>141</v>
      </c>
      <c r="AP202" s="80">
        <v>1874</v>
      </c>
      <c r="AQ202" s="82" t="s">
        <v>141</v>
      </c>
      <c r="AR202" s="82" t="s">
        <v>141</v>
      </c>
      <c r="AS202" s="82" t="s">
        <v>141</v>
      </c>
      <c r="AT202" s="82" t="s">
        <v>141</v>
      </c>
      <c r="AU202" s="82" t="s">
        <v>141</v>
      </c>
      <c r="AV202" s="82" t="s">
        <v>141</v>
      </c>
      <c r="AY202" s="81" t="s">
        <v>3040</v>
      </c>
      <c r="AZ202" s="81" t="s">
        <v>3039</v>
      </c>
      <c r="BA202" s="80">
        <v>387701</v>
      </c>
      <c r="BB202" s="80">
        <v>327841</v>
      </c>
      <c r="BC202" s="80">
        <v>331185</v>
      </c>
      <c r="BD202" s="80">
        <v>325354</v>
      </c>
      <c r="BE202" s="80">
        <v>479819</v>
      </c>
      <c r="BF202" s="80">
        <v>515045</v>
      </c>
      <c r="BG202" s="80">
        <v>545516</v>
      </c>
      <c r="BH202" s="80">
        <v>589033</v>
      </c>
      <c r="BI202" s="80">
        <v>657626</v>
      </c>
      <c r="BJ202" s="80">
        <v>707478</v>
      </c>
      <c r="BK202" s="80">
        <v>776926</v>
      </c>
      <c r="BL202" s="80">
        <v>834484</v>
      </c>
    </row>
    <row r="203" spans="20:64" ht="15" x14ac:dyDescent="0.25">
      <c r="T203" s="333" t="s">
        <v>1383</v>
      </c>
      <c r="V203" s="328" t="s">
        <v>42</v>
      </c>
      <c r="W203" s="328" t="s">
        <v>3210</v>
      </c>
      <c r="X203" s="328">
        <f t="shared" si="24"/>
        <v>13152</v>
      </c>
      <c r="Y203" s="334"/>
      <c r="Z203" s="334"/>
      <c r="AA203" s="83"/>
      <c r="AB203" s="83"/>
      <c r="AD203" s="86"/>
      <c r="AE203" s="85"/>
      <c r="AH203" s="359" t="s">
        <v>87</v>
      </c>
      <c r="AI203" s="81" t="s">
        <v>3038</v>
      </c>
      <c r="AJ203" s="81" t="s">
        <v>3037</v>
      </c>
      <c r="AK203" s="80">
        <v>10410</v>
      </c>
      <c r="AL203" s="80">
        <v>10498</v>
      </c>
      <c r="AM203" s="80">
        <v>10627</v>
      </c>
      <c r="AN203" s="80">
        <v>10839</v>
      </c>
      <c r="AO203" s="80">
        <v>10685</v>
      </c>
      <c r="AP203" s="80">
        <v>10865</v>
      </c>
      <c r="AQ203" s="80">
        <v>10962</v>
      </c>
      <c r="AR203" s="80">
        <v>11024</v>
      </c>
      <c r="AS203" s="80">
        <v>11037</v>
      </c>
      <c r="AT203" s="80">
        <v>11350</v>
      </c>
      <c r="AU203" s="80">
        <v>11580</v>
      </c>
      <c r="AV203" s="80">
        <v>11563</v>
      </c>
      <c r="AY203" s="81" t="s">
        <v>3036</v>
      </c>
      <c r="AZ203" s="81" t="s">
        <v>3035</v>
      </c>
      <c r="BA203" s="80">
        <v>266069</v>
      </c>
      <c r="BB203" s="80">
        <v>265811</v>
      </c>
      <c r="BC203" s="80">
        <v>267215</v>
      </c>
      <c r="BD203" s="80">
        <v>313964</v>
      </c>
      <c r="BE203" s="80">
        <v>335161</v>
      </c>
      <c r="BF203" s="80">
        <v>354719</v>
      </c>
      <c r="BG203" s="80">
        <v>418907</v>
      </c>
      <c r="BH203" s="80">
        <v>496314</v>
      </c>
      <c r="BI203" s="80">
        <v>460826</v>
      </c>
      <c r="BJ203" s="80">
        <v>517836</v>
      </c>
      <c r="BK203" s="80">
        <v>596060</v>
      </c>
      <c r="BL203" s="80">
        <v>648369</v>
      </c>
    </row>
    <row r="204" spans="20:64" ht="15" x14ac:dyDescent="0.25">
      <c r="T204" s="333" t="s">
        <v>1381</v>
      </c>
      <c r="V204" s="328" t="s">
        <v>42</v>
      </c>
      <c r="W204" s="328" t="s">
        <v>3210</v>
      </c>
      <c r="X204" s="328">
        <f t="shared" si="24"/>
        <v>9793</v>
      </c>
      <c r="Y204" s="334"/>
      <c r="Z204" s="334"/>
      <c r="AA204" s="83"/>
      <c r="AB204" s="83"/>
      <c r="AD204" s="86"/>
      <c r="AE204" s="85"/>
      <c r="AH204" s="359" t="s">
        <v>87</v>
      </c>
      <c r="AI204" s="81" t="s">
        <v>3034</v>
      </c>
      <c r="AJ204" s="81" t="s">
        <v>3033</v>
      </c>
      <c r="AK204" s="80">
        <v>4037</v>
      </c>
      <c r="AL204" s="80">
        <v>4038</v>
      </c>
      <c r="AM204" s="80">
        <v>4104</v>
      </c>
      <c r="AN204" s="80">
        <v>3937</v>
      </c>
      <c r="AO204" s="80">
        <v>3919</v>
      </c>
      <c r="AP204" s="80">
        <v>3874</v>
      </c>
      <c r="AQ204" s="80">
        <v>3957</v>
      </c>
      <c r="AR204" s="80">
        <v>4016</v>
      </c>
      <c r="AS204" s="80">
        <v>3915</v>
      </c>
      <c r="AT204" s="80">
        <v>3951</v>
      </c>
      <c r="AU204" s="80">
        <v>3964</v>
      </c>
      <c r="AV204" s="80">
        <v>3921</v>
      </c>
      <c r="AY204" s="81" t="s">
        <v>3032</v>
      </c>
      <c r="AZ204" s="81" t="s">
        <v>3031</v>
      </c>
      <c r="BA204" s="80">
        <v>248444</v>
      </c>
      <c r="BB204" s="80">
        <v>231572</v>
      </c>
      <c r="BC204" s="80">
        <v>241648</v>
      </c>
      <c r="BD204" s="80">
        <v>273306</v>
      </c>
      <c r="BE204" s="80">
        <v>313244</v>
      </c>
      <c r="BF204" s="80">
        <v>342653</v>
      </c>
      <c r="BG204" s="80">
        <v>382950</v>
      </c>
      <c r="BH204" s="80">
        <v>465327</v>
      </c>
      <c r="BI204" s="80">
        <v>475116</v>
      </c>
      <c r="BJ204" s="80">
        <v>444336</v>
      </c>
      <c r="BK204" s="80">
        <v>488119</v>
      </c>
      <c r="BL204" s="80">
        <v>551374</v>
      </c>
    </row>
    <row r="205" spans="20:64" ht="15" x14ac:dyDescent="0.25">
      <c r="T205" s="333" t="s">
        <v>1379</v>
      </c>
      <c r="V205" s="328" t="s">
        <v>42</v>
      </c>
      <c r="W205" s="328" t="s">
        <v>3210</v>
      </c>
      <c r="X205" s="328">
        <f t="shared" si="24"/>
        <v>10420</v>
      </c>
      <c r="Y205" s="334"/>
      <c r="Z205" s="334"/>
      <c r="AA205" s="83"/>
      <c r="AB205" s="83"/>
      <c r="AD205" s="86"/>
      <c r="AE205" s="85"/>
      <c r="AH205" s="359" t="s">
        <v>87</v>
      </c>
      <c r="AI205" s="81" t="s">
        <v>3030</v>
      </c>
      <c r="AJ205" s="81" t="s">
        <v>3029</v>
      </c>
      <c r="AK205" s="82" t="s">
        <v>141</v>
      </c>
      <c r="AL205" s="82" t="s">
        <v>141</v>
      </c>
      <c r="AM205" s="82" t="s">
        <v>141</v>
      </c>
      <c r="AN205" s="80">
        <v>1906</v>
      </c>
      <c r="AO205" s="80">
        <v>1810</v>
      </c>
      <c r="AP205" s="80">
        <v>1839</v>
      </c>
      <c r="AQ205" s="80">
        <v>1920</v>
      </c>
      <c r="AR205" s="82" t="s">
        <v>141</v>
      </c>
      <c r="AS205" s="80">
        <v>2054</v>
      </c>
      <c r="AT205" s="80">
        <v>2032</v>
      </c>
      <c r="AU205" s="80">
        <v>2040</v>
      </c>
      <c r="AV205" s="80">
        <v>2040</v>
      </c>
      <c r="AY205" s="81" t="s">
        <v>3028</v>
      </c>
      <c r="AZ205" s="81" t="s">
        <v>3027</v>
      </c>
      <c r="BA205" s="80">
        <v>976450</v>
      </c>
      <c r="BB205" s="80">
        <v>988055</v>
      </c>
      <c r="BC205" s="80">
        <v>928894</v>
      </c>
      <c r="BD205" s="80">
        <v>1050854</v>
      </c>
      <c r="BE205" s="80">
        <v>1321993</v>
      </c>
      <c r="BF205" s="80">
        <v>631710</v>
      </c>
      <c r="BG205" s="80">
        <v>1488101</v>
      </c>
      <c r="BH205" s="80">
        <v>1631361</v>
      </c>
      <c r="BI205" s="80">
        <v>1918190</v>
      </c>
      <c r="BJ205" s="80">
        <v>1780477</v>
      </c>
      <c r="BK205" s="80">
        <v>1929954</v>
      </c>
      <c r="BL205" s="80">
        <v>1998266</v>
      </c>
    </row>
    <row r="206" spans="20:64" ht="15" x14ac:dyDescent="0.25">
      <c r="T206" s="333" t="s">
        <v>1377</v>
      </c>
      <c r="V206" s="328" t="s">
        <v>42</v>
      </c>
      <c r="W206" s="328" t="s">
        <v>3205</v>
      </c>
      <c r="X206" s="328">
        <f t="shared" si="24"/>
        <v>16012</v>
      </c>
      <c r="Y206" s="334"/>
      <c r="Z206" s="334"/>
      <c r="AA206" s="83"/>
      <c r="AB206" s="83"/>
      <c r="AD206" s="86"/>
      <c r="AE206" s="85"/>
      <c r="AH206" s="359" t="s">
        <v>87</v>
      </c>
      <c r="AI206" s="81" t="s">
        <v>3026</v>
      </c>
      <c r="AJ206" s="81" t="s">
        <v>3025</v>
      </c>
      <c r="AK206" s="80">
        <v>2073</v>
      </c>
      <c r="AL206" s="80">
        <v>2028</v>
      </c>
      <c r="AM206" s="80">
        <v>2234</v>
      </c>
      <c r="AN206" s="82" t="s">
        <v>141</v>
      </c>
      <c r="AO206" s="82" t="s">
        <v>141</v>
      </c>
      <c r="AP206" s="82" t="s">
        <v>141</v>
      </c>
      <c r="AQ206" s="82" t="s">
        <v>141</v>
      </c>
      <c r="AR206" s="80">
        <v>2431</v>
      </c>
      <c r="AS206" s="82" t="s">
        <v>141</v>
      </c>
      <c r="AT206" s="80">
        <v>2502</v>
      </c>
      <c r="AU206" s="80">
        <v>2538</v>
      </c>
      <c r="AV206" s="80">
        <v>2493</v>
      </c>
      <c r="AY206" s="81" t="s">
        <v>3024</v>
      </c>
      <c r="AZ206" s="81" t="s">
        <v>3023</v>
      </c>
      <c r="BA206" s="80">
        <v>882054</v>
      </c>
      <c r="BB206" s="80">
        <v>733807</v>
      </c>
      <c r="BC206" s="80">
        <v>850828</v>
      </c>
      <c r="BD206" s="80">
        <v>936534</v>
      </c>
      <c r="BE206" s="80">
        <v>1335056</v>
      </c>
      <c r="BF206" s="80">
        <v>1395413</v>
      </c>
      <c r="BG206" s="80">
        <v>1617228</v>
      </c>
      <c r="BH206" s="80">
        <v>1811790</v>
      </c>
      <c r="BI206" s="80">
        <v>1979519</v>
      </c>
      <c r="BJ206" s="80">
        <v>1884919</v>
      </c>
      <c r="BK206" s="80">
        <v>2230911</v>
      </c>
      <c r="BL206" s="80">
        <v>2302628</v>
      </c>
    </row>
    <row r="207" spans="20:64" ht="15" x14ac:dyDescent="0.25">
      <c r="T207" s="333" t="s">
        <v>1375</v>
      </c>
      <c r="V207" s="328" t="s">
        <v>42</v>
      </c>
      <c r="W207" s="328" t="s">
        <v>3205</v>
      </c>
      <c r="X207" s="328">
        <f t="shared" si="24"/>
        <v>10486</v>
      </c>
      <c r="Y207" s="334"/>
      <c r="Z207" s="334"/>
      <c r="AA207" s="83"/>
      <c r="AB207" s="83"/>
      <c r="AD207" s="86"/>
      <c r="AE207" s="85"/>
      <c r="AH207" s="359" t="s">
        <v>87</v>
      </c>
      <c r="AI207" s="81" t="s">
        <v>3022</v>
      </c>
      <c r="AJ207" s="81" t="s">
        <v>3021</v>
      </c>
      <c r="AK207" s="80">
        <v>37172</v>
      </c>
      <c r="AL207" s="80">
        <v>37498</v>
      </c>
      <c r="AM207" s="80">
        <v>38289</v>
      </c>
      <c r="AN207" s="80">
        <v>37989</v>
      </c>
      <c r="AO207" s="80">
        <v>39206</v>
      </c>
      <c r="AP207" s="80">
        <v>40386</v>
      </c>
      <c r="AQ207" s="80">
        <v>41790</v>
      </c>
      <c r="AR207" s="80">
        <v>43940</v>
      </c>
      <c r="AS207" s="80">
        <v>46099</v>
      </c>
      <c r="AT207" s="80">
        <v>50066</v>
      </c>
      <c r="AU207" s="80">
        <v>51692</v>
      </c>
      <c r="AV207" s="80">
        <v>54922</v>
      </c>
      <c r="AY207" s="81" t="s">
        <v>3020</v>
      </c>
      <c r="AZ207" s="81" t="s">
        <v>3019</v>
      </c>
      <c r="BA207" s="80">
        <v>368259</v>
      </c>
      <c r="BB207" s="80">
        <v>370208</v>
      </c>
      <c r="BC207" s="80">
        <v>421490</v>
      </c>
      <c r="BD207" s="80">
        <v>421046</v>
      </c>
      <c r="BE207" s="80">
        <v>638701</v>
      </c>
      <c r="BF207" s="80">
        <v>1582216</v>
      </c>
      <c r="BG207" s="80">
        <v>657768</v>
      </c>
      <c r="BH207" s="80">
        <v>764997</v>
      </c>
      <c r="BI207" s="80">
        <v>806026</v>
      </c>
      <c r="BJ207" s="80">
        <v>673577</v>
      </c>
      <c r="BK207" s="80">
        <v>723223</v>
      </c>
      <c r="BL207" s="80">
        <v>785159</v>
      </c>
    </row>
    <row r="208" spans="20:64" ht="15" x14ac:dyDescent="0.25">
      <c r="T208" s="333" t="s">
        <v>1373</v>
      </c>
      <c r="V208" s="328" t="s">
        <v>42</v>
      </c>
      <c r="W208" s="328" t="s">
        <v>3205</v>
      </c>
      <c r="X208" s="328">
        <f t="shared" si="24"/>
        <v>24724</v>
      </c>
      <c r="Y208" s="334"/>
      <c r="Z208" s="334"/>
      <c r="AA208" s="83"/>
      <c r="AB208" s="83"/>
      <c r="AD208" s="86"/>
      <c r="AE208" s="85"/>
      <c r="AH208" s="359" t="s">
        <v>87</v>
      </c>
      <c r="AI208" s="81" t="s">
        <v>3018</v>
      </c>
      <c r="AJ208" s="81" t="s">
        <v>3017</v>
      </c>
      <c r="AK208" s="80">
        <v>896</v>
      </c>
      <c r="AL208" s="80">
        <v>894</v>
      </c>
      <c r="AM208" s="80">
        <v>896</v>
      </c>
      <c r="AN208" s="82" t="s">
        <v>141</v>
      </c>
      <c r="AO208" s="82" t="s">
        <v>141</v>
      </c>
      <c r="AP208" s="82" t="s">
        <v>141</v>
      </c>
      <c r="AQ208" s="82" t="s">
        <v>141</v>
      </c>
      <c r="AR208" s="82" t="s">
        <v>141</v>
      </c>
      <c r="AS208" s="82" t="s">
        <v>141</v>
      </c>
      <c r="AT208" s="82" t="s">
        <v>141</v>
      </c>
      <c r="AU208" s="80">
        <v>944</v>
      </c>
      <c r="AV208" s="80">
        <v>1061</v>
      </c>
      <c r="AY208" s="81" t="s">
        <v>3016</v>
      </c>
      <c r="AZ208" s="81" t="s">
        <v>3015</v>
      </c>
      <c r="BA208" s="80">
        <v>1536585</v>
      </c>
      <c r="BB208" s="80">
        <v>1511050</v>
      </c>
      <c r="BC208" s="80">
        <v>1471087</v>
      </c>
      <c r="BD208" s="80">
        <v>1670158</v>
      </c>
      <c r="BE208" s="80">
        <v>2100083</v>
      </c>
      <c r="BF208" s="80">
        <v>2229142</v>
      </c>
      <c r="BG208" s="80">
        <v>2449223</v>
      </c>
      <c r="BH208" s="80">
        <v>2734167</v>
      </c>
      <c r="BI208" s="80">
        <v>2689778</v>
      </c>
      <c r="BJ208" s="80">
        <v>2467851</v>
      </c>
      <c r="BK208" s="80">
        <v>2794122</v>
      </c>
      <c r="BL208" s="80">
        <v>3055728</v>
      </c>
    </row>
    <row r="209" spans="20:64" ht="15" x14ac:dyDescent="0.25">
      <c r="T209" s="333" t="s">
        <v>1371</v>
      </c>
      <c r="V209" s="328" t="s">
        <v>42</v>
      </c>
      <c r="W209" s="328" t="s">
        <v>3205</v>
      </c>
      <c r="X209" s="328">
        <f t="shared" si="24"/>
        <v>3640</v>
      </c>
      <c r="Y209" s="334"/>
      <c r="Z209" s="334"/>
      <c r="AA209" s="83"/>
      <c r="AB209" s="83"/>
      <c r="AD209" s="86"/>
      <c r="AE209" s="85"/>
      <c r="AH209" s="359" t="s">
        <v>87</v>
      </c>
      <c r="AI209" s="81" t="s">
        <v>3014</v>
      </c>
      <c r="AJ209" s="81" t="s">
        <v>3013</v>
      </c>
      <c r="AK209" s="80">
        <v>2068</v>
      </c>
      <c r="AL209" s="80">
        <v>1809</v>
      </c>
      <c r="AM209" s="80">
        <v>1818</v>
      </c>
      <c r="AN209" s="80">
        <v>1828</v>
      </c>
      <c r="AO209" s="80">
        <v>1786</v>
      </c>
      <c r="AP209" s="80">
        <v>1777</v>
      </c>
      <c r="AQ209" s="80">
        <v>1797</v>
      </c>
      <c r="AR209" s="80">
        <v>1775</v>
      </c>
      <c r="AS209" s="80">
        <v>1879</v>
      </c>
      <c r="AT209" s="80">
        <v>1893</v>
      </c>
      <c r="AU209" s="80">
        <v>1802</v>
      </c>
      <c r="AV209" s="80">
        <v>1875</v>
      </c>
      <c r="AY209" s="81" t="s">
        <v>3012</v>
      </c>
      <c r="AZ209" s="81" t="s">
        <v>3011</v>
      </c>
      <c r="BA209" s="80">
        <v>162514</v>
      </c>
      <c r="BB209" s="80">
        <v>146326</v>
      </c>
      <c r="BC209" s="80">
        <v>131117</v>
      </c>
      <c r="BD209" s="80">
        <v>144040</v>
      </c>
      <c r="BE209" s="80">
        <v>207539</v>
      </c>
      <c r="BF209" s="80">
        <v>219472</v>
      </c>
      <c r="BG209" s="80">
        <v>211628</v>
      </c>
      <c r="BH209" s="80">
        <v>230961</v>
      </c>
      <c r="BI209" s="80">
        <v>271175</v>
      </c>
      <c r="BJ209" s="80">
        <v>243913</v>
      </c>
      <c r="BK209" s="80">
        <v>277371</v>
      </c>
      <c r="BL209" s="80">
        <v>286179</v>
      </c>
    </row>
    <row r="210" spans="20:64" ht="15" x14ac:dyDescent="0.25">
      <c r="T210" s="333" t="s">
        <v>1369</v>
      </c>
      <c r="V210" s="328" t="s">
        <v>42</v>
      </c>
      <c r="W210" s="328" t="s">
        <v>3205</v>
      </c>
      <c r="X210" s="328">
        <f t="shared" si="24"/>
        <v>41439</v>
      </c>
      <c r="Y210" s="334"/>
      <c r="Z210" s="334"/>
      <c r="AA210" s="83"/>
      <c r="AB210" s="83"/>
      <c r="AD210" s="86"/>
      <c r="AE210" s="85"/>
      <c r="AH210" s="359" t="s">
        <v>87</v>
      </c>
      <c r="AI210" s="81" t="s">
        <v>3010</v>
      </c>
      <c r="AJ210" s="81" t="s">
        <v>3009</v>
      </c>
      <c r="AK210" s="80">
        <v>13938</v>
      </c>
      <c r="AL210" s="80">
        <v>14092</v>
      </c>
      <c r="AM210" s="80">
        <v>13876</v>
      </c>
      <c r="AN210" s="80">
        <v>13407</v>
      </c>
      <c r="AO210" s="80">
        <v>12706</v>
      </c>
      <c r="AP210" s="80">
        <v>12590</v>
      </c>
      <c r="AQ210" s="80">
        <v>12507</v>
      </c>
      <c r="AR210" s="80">
        <v>12243</v>
      </c>
      <c r="AS210" s="80">
        <v>11859</v>
      </c>
      <c r="AT210" s="80">
        <v>11628</v>
      </c>
      <c r="AU210" s="80">
        <v>11743</v>
      </c>
      <c r="AV210" s="80">
        <v>11362</v>
      </c>
      <c r="AY210" s="81" t="s">
        <v>3008</v>
      </c>
      <c r="AZ210" s="81" t="s">
        <v>3007</v>
      </c>
      <c r="BA210" s="80">
        <v>440311</v>
      </c>
      <c r="BB210" s="80">
        <v>470018</v>
      </c>
      <c r="BC210" s="80">
        <v>433483</v>
      </c>
      <c r="BD210" s="80">
        <v>462645</v>
      </c>
      <c r="BE210" s="80">
        <v>608347</v>
      </c>
      <c r="BF210" s="80">
        <v>676484</v>
      </c>
      <c r="BG210" s="80">
        <v>744578</v>
      </c>
      <c r="BH210" s="80">
        <v>844065</v>
      </c>
      <c r="BI210" s="80">
        <v>878436</v>
      </c>
      <c r="BJ210" s="80">
        <v>820273</v>
      </c>
      <c r="BK210" s="80">
        <v>884413</v>
      </c>
      <c r="BL210" s="80">
        <v>945831</v>
      </c>
    </row>
    <row r="211" spans="20:64" ht="15" x14ac:dyDescent="0.25">
      <c r="T211" s="333" t="s">
        <v>1367</v>
      </c>
      <c r="V211" s="328" t="s">
        <v>42</v>
      </c>
      <c r="W211" s="328" t="s">
        <v>3205</v>
      </c>
      <c r="X211" s="328">
        <f t="shared" si="24"/>
        <v>5810</v>
      </c>
      <c r="Y211" s="334"/>
      <c r="Z211" s="334"/>
      <c r="AA211" s="83"/>
      <c r="AB211" s="83"/>
      <c r="AD211" s="86"/>
      <c r="AE211" s="85"/>
      <c r="AH211" s="359" t="s">
        <v>87</v>
      </c>
      <c r="AI211" s="81" t="s">
        <v>3006</v>
      </c>
      <c r="AJ211" s="81" t="s">
        <v>3005</v>
      </c>
      <c r="AK211" s="80">
        <v>4944</v>
      </c>
      <c r="AL211" s="80">
        <v>4901</v>
      </c>
      <c r="AM211" s="80">
        <v>4869</v>
      </c>
      <c r="AN211" s="80">
        <v>4760</v>
      </c>
      <c r="AO211" s="80">
        <v>4628</v>
      </c>
      <c r="AP211" s="80">
        <v>4856</v>
      </c>
      <c r="AQ211" s="80">
        <v>4873</v>
      </c>
      <c r="AR211" s="80">
        <v>4857</v>
      </c>
      <c r="AS211" s="80">
        <v>4859</v>
      </c>
      <c r="AT211" s="80">
        <v>4702</v>
      </c>
      <c r="AU211" s="80">
        <v>4919</v>
      </c>
      <c r="AV211" s="80">
        <v>4793</v>
      </c>
      <c r="AY211" s="81" t="s">
        <v>3004</v>
      </c>
      <c r="AZ211" s="81" t="s">
        <v>3003</v>
      </c>
      <c r="BA211" s="80">
        <v>963970</v>
      </c>
      <c r="BB211" s="80">
        <v>948560</v>
      </c>
      <c r="BC211" s="80">
        <v>954723</v>
      </c>
      <c r="BD211" s="80">
        <v>943960</v>
      </c>
      <c r="BE211" s="80">
        <v>1056599</v>
      </c>
      <c r="BF211" s="80">
        <v>1417917</v>
      </c>
      <c r="BG211" s="80">
        <v>1165552</v>
      </c>
      <c r="BH211" s="80">
        <v>1271096</v>
      </c>
      <c r="BI211" s="80">
        <v>1264879</v>
      </c>
      <c r="BJ211" s="80">
        <v>1180106</v>
      </c>
      <c r="BK211" s="80">
        <v>1273703</v>
      </c>
      <c r="BL211" s="80">
        <v>1450084</v>
      </c>
    </row>
    <row r="212" spans="20:64" ht="15" x14ac:dyDescent="0.25">
      <c r="T212" s="333" t="s">
        <v>1365</v>
      </c>
      <c r="V212" s="328" t="s">
        <v>42</v>
      </c>
      <c r="W212" s="328" t="s">
        <v>3205</v>
      </c>
      <c r="X212" s="328">
        <f t="shared" si="24"/>
        <v>1643</v>
      </c>
      <c r="Y212" s="334"/>
      <c r="Z212" s="334"/>
      <c r="AA212" s="83"/>
      <c r="AB212" s="83"/>
      <c r="AD212" s="86"/>
      <c r="AE212" s="85"/>
      <c r="AH212" s="359" t="s">
        <v>87</v>
      </c>
      <c r="AI212" s="81" t="s">
        <v>3002</v>
      </c>
      <c r="AJ212" s="81" t="s">
        <v>3001</v>
      </c>
      <c r="AK212" s="80">
        <v>1554</v>
      </c>
      <c r="AL212" s="80">
        <v>1514</v>
      </c>
      <c r="AM212" s="80">
        <v>1502</v>
      </c>
      <c r="AN212" s="80">
        <v>1479</v>
      </c>
      <c r="AO212" s="80">
        <v>1433</v>
      </c>
      <c r="AP212" s="80">
        <v>1457</v>
      </c>
      <c r="AQ212" s="80">
        <v>1511</v>
      </c>
      <c r="AR212" s="80">
        <v>1525</v>
      </c>
      <c r="AS212" s="80">
        <v>1528</v>
      </c>
      <c r="AT212" s="82" t="s">
        <v>141</v>
      </c>
      <c r="AU212" s="80">
        <v>1641</v>
      </c>
      <c r="AV212" s="80">
        <v>1784</v>
      </c>
      <c r="AY212" s="81" t="s">
        <v>3000</v>
      </c>
      <c r="AZ212" s="81" t="s">
        <v>2999</v>
      </c>
      <c r="BA212" s="80">
        <v>1111838</v>
      </c>
      <c r="BB212" s="80">
        <v>1082948</v>
      </c>
      <c r="BC212" s="80">
        <v>1123928</v>
      </c>
      <c r="BD212" s="80">
        <v>1170073</v>
      </c>
      <c r="BE212" s="80">
        <v>1317747</v>
      </c>
      <c r="BF212" s="80">
        <v>1070702</v>
      </c>
      <c r="BG212" s="80">
        <v>1566422</v>
      </c>
      <c r="BH212" s="80">
        <v>1798366</v>
      </c>
      <c r="BI212" s="80">
        <v>1759493</v>
      </c>
      <c r="BJ212" s="80">
        <v>1868714</v>
      </c>
      <c r="BK212" s="80">
        <v>2021351</v>
      </c>
      <c r="BL212" s="80">
        <v>2266238</v>
      </c>
    </row>
    <row r="213" spans="20:64" ht="15" x14ac:dyDescent="0.25">
      <c r="T213" s="333" t="s">
        <v>1363</v>
      </c>
      <c r="V213" s="328" t="s">
        <v>42</v>
      </c>
      <c r="W213" s="328" t="s">
        <v>3205</v>
      </c>
      <c r="X213" s="328">
        <f t="shared" si="24"/>
        <v>2793</v>
      </c>
      <c r="Y213" s="334"/>
      <c r="Z213" s="334"/>
      <c r="AA213" s="83"/>
      <c r="AB213" s="83"/>
      <c r="AD213" s="86"/>
      <c r="AE213" s="85"/>
      <c r="AH213" s="359" t="s">
        <v>87</v>
      </c>
      <c r="AI213" s="81" t="s">
        <v>2998</v>
      </c>
      <c r="AJ213" s="81" t="s">
        <v>2997</v>
      </c>
      <c r="AK213" s="80">
        <v>1722</v>
      </c>
      <c r="AL213" s="80">
        <v>1860</v>
      </c>
      <c r="AM213" s="80">
        <v>1952</v>
      </c>
      <c r="AN213" s="80">
        <v>2116</v>
      </c>
      <c r="AO213" s="82" t="s">
        <v>141</v>
      </c>
      <c r="AP213" s="80">
        <v>2343</v>
      </c>
      <c r="AQ213" s="80">
        <v>2311</v>
      </c>
      <c r="AR213" s="80">
        <v>2371</v>
      </c>
      <c r="AS213" s="82" t="s">
        <v>141</v>
      </c>
      <c r="AT213" s="82" t="s">
        <v>141</v>
      </c>
      <c r="AU213" s="80">
        <v>2568</v>
      </c>
      <c r="AV213" s="80">
        <v>2524</v>
      </c>
      <c r="AY213" s="81" t="s">
        <v>2996</v>
      </c>
      <c r="AZ213" s="81" t="s">
        <v>2995</v>
      </c>
      <c r="BA213" s="80">
        <v>3012673</v>
      </c>
      <c r="BB213" s="80">
        <v>3046000</v>
      </c>
      <c r="BC213" s="80">
        <v>3262430</v>
      </c>
      <c r="BD213" s="80">
        <v>3145780</v>
      </c>
      <c r="BE213" s="80">
        <v>3330650</v>
      </c>
      <c r="BF213" s="80">
        <v>3438518</v>
      </c>
      <c r="BG213" s="80">
        <v>3844374</v>
      </c>
      <c r="BH213" s="80">
        <v>4228965</v>
      </c>
      <c r="BI213" s="80">
        <v>4250764</v>
      </c>
      <c r="BJ213" s="80">
        <v>4269967</v>
      </c>
      <c r="BK213" s="80">
        <v>4437756</v>
      </c>
      <c r="BL213" s="80">
        <v>4547011</v>
      </c>
    </row>
    <row r="214" spans="20:64" ht="15" x14ac:dyDescent="0.25">
      <c r="T214" s="333" t="s">
        <v>2994</v>
      </c>
      <c r="V214" s="328" t="s">
        <v>22</v>
      </c>
      <c r="W214" s="328" t="s">
        <v>4256</v>
      </c>
      <c r="X214" s="328">
        <f t="shared" si="24"/>
        <v>83888</v>
      </c>
      <c r="Y214" s="334"/>
      <c r="Z214" s="334"/>
      <c r="AA214" s="83"/>
      <c r="AB214" s="83"/>
      <c r="AD214" s="86"/>
      <c r="AE214" s="85"/>
      <c r="AH214" s="359" t="s">
        <v>87</v>
      </c>
      <c r="AI214" s="81" t="s">
        <v>2993</v>
      </c>
      <c r="AJ214" s="81" t="s">
        <v>2992</v>
      </c>
      <c r="AK214" s="80">
        <v>4375</v>
      </c>
      <c r="AL214" s="80">
        <v>4437</v>
      </c>
      <c r="AM214" s="80">
        <v>4419</v>
      </c>
      <c r="AN214" s="80">
        <v>4307</v>
      </c>
      <c r="AO214" s="80">
        <v>4271</v>
      </c>
      <c r="AP214" s="80">
        <v>4293</v>
      </c>
      <c r="AQ214" s="80">
        <v>4399</v>
      </c>
      <c r="AR214" s="80">
        <v>4359</v>
      </c>
      <c r="AS214" s="80">
        <v>4396</v>
      </c>
      <c r="AT214" s="80">
        <v>4343</v>
      </c>
      <c r="AU214" s="80">
        <v>4476</v>
      </c>
      <c r="AV214" s="80">
        <v>4434</v>
      </c>
      <c r="AY214" s="81" t="s">
        <v>2991</v>
      </c>
      <c r="AZ214" s="81" t="s">
        <v>951</v>
      </c>
      <c r="BA214" s="80">
        <v>14571472</v>
      </c>
      <c r="BB214" s="80">
        <v>13900192</v>
      </c>
      <c r="BC214" s="80">
        <v>14294303</v>
      </c>
      <c r="BD214" s="80">
        <v>14037579</v>
      </c>
      <c r="BE214" s="80">
        <v>13252873</v>
      </c>
      <c r="BF214" s="80">
        <v>13814274</v>
      </c>
      <c r="BG214" s="80">
        <v>14163652</v>
      </c>
      <c r="BH214" s="80">
        <v>14704384</v>
      </c>
      <c r="BI214" s="80">
        <v>14265164</v>
      </c>
      <c r="BJ214" s="80">
        <v>12927603</v>
      </c>
      <c r="BK214" s="80">
        <v>13247450</v>
      </c>
      <c r="BL214" s="80">
        <v>13979866</v>
      </c>
    </row>
    <row r="215" spans="20:64" ht="15" x14ac:dyDescent="0.25">
      <c r="T215" s="333" t="s">
        <v>1251</v>
      </c>
      <c r="V215" s="328" t="s">
        <v>50</v>
      </c>
      <c r="W215" s="328" t="s">
        <v>4256</v>
      </c>
      <c r="X215" s="328">
        <f t="shared" si="24"/>
        <v>3177</v>
      </c>
      <c r="Y215" s="334"/>
      <c r="Z215" s="334"/>
      <c r="AA215" s="83"/>
      <c r="AB215" s="83"/>
      <c r="AD215" s="86"/>
      <c r="AE215" s="85"/>
      <c r="AH215" s="359" t="s">
        <v>87</v>
      </c>
      <c r="AI215" s="81" t="s">
        <v>2990</v>
      </c>
      <c r="AJ215" s="81" t="s">
        <v>2989</v>
      </c>
      <c r="AK215" s="80">
        <v>3261</v>
      </c>
      <c r="AL215" s="80">
        <v>3264</v>
      </c>
      <c r="AM215" s="80">
        <v>3681</v>
      </c>
      <c r="AN215" s="80">
        <v>3896</v>
      </c>
      <c r="AO215" s="80">
        <v>3945</v>
      </c>
      <c r="AP215" s="80">
        <v>4123</v>
      </c>
      <c r="AQ215" s="80">
        <v>4236</v>
      </c>
      <c r="AR215" s="80">
        <v>4260</v>
      </c>
      <c r="AS215" s="80">
        <v>4374</v>
      </c>
      <c r="AT215" s="80">
        <v>4439</v>
      </c>
      <c r="AU215" s="80">
        <v>4638</v>
      </c>
      <c r="AV215" s="80">
        <v>4982</v>
      </c>
      <c r="AY215" s="81" t="s">
        <v>2988</v>
      </c>
      <c r="AZ215" s="81" t="s">
        <v>2987</v>
      </c>
      <c r="BA215" s="80">
        <v>2921205</v>
      </c>
      <c r="BB215" s="80">
        <v>2887905</v>
      </c>
      <c r="BC215" s="80">
        <v>2875953</v>
      </c>
      <c r="BD215" s="80">
        <v>2918012</v>
      </c>
      <c r="BE215" s="80">
        <v>3111099</v>
      </c>
      <c r="BF215" s="80">
        <v>3297407</v>
      </c>
      <c r="BG215" s="80">
        <v>3508135</v>
      </c>
      <c r="BH215" s="80">
        <v>3851235</v>
      </c>
      <c r="BI215" s="80">
        <v>3880275</v>
      </c>
      <c r="BJ215" s="80">
        <v>3747517</v>
      </c>
      <c r="BK215" s="80">
        <v>3884548</v>
      </c>
      <c r="BL215" s="80">
        <v>4043543</v>
      </c>
    </row>
    <row r="216" spans="20:64" ht="15" x14ac:dyDescent="0.25">
      <c r="T216" s="333" t="s">
        <v>1247</v>
      </c>
      <c r="V216" s="328" t="s">
        <v>50</v>
      </c>
      <c r="W216" s="328" t="s">
        <v>4256</v>
      </c>
      <c r="X216" s="328">
        <f t="shared" si="24"/>
        <v>12109</v>
      </c>
      <c r="Y216" s="334"/>
      <c r="Z216" s="334"/>
      <c r="AA216" s="83"/>
      <c r="AB216" s="83"/>
      <c r="AD216" s="86"/>
      <c r="AE216" s="85"/>
      <c r="AH216" s="359" t="s">
        <v>87</v>
      </c>
      <c r="AI216" s="81" t="s">
        <v>2986</v>
      </c>
      <c r="AJ216" s="81" t="s">
        <v>2985</v>
      </c>
      <c r="AK216" s="80">
        <v>3473</v>
      </c>
      <c r="AL216" s="80">
        <v>3425</v>
      </c>
      <c r="AM216" s="80">
        <v>3620</v>
      </c>
      <c r="AN216" s="80">
        <v>3762</v>
      </c>
      <c r="AO216" s="80">
        <v>3732</v>
      </c>
      <c r="AP216" s="80">
        <v>3810</v>
      </c>
      <c r="AQ216" s="80">
        <v>3551</v>
      </c>
      <c r="AR216" s="80">
        <v>3605</v>
      </c>
      <c r="AS216" s="80">
        <v>3795</v>
      </c>
      <c r="AT216" s="82" t="s">
        <v>141</v>
      </c>
      <c r="AU216" s="80">
        <v>4446</v>
      </c>
      <c r="AV216" s="80">
        <v>4535</v>
      </c>
      <c r="AY216" s="81" t="s">
        <v>2984</v>
      </c>
      <c r="AZ216" s="81" t="s">
        <v>2983</v>
      </c>
      <c r="BA216" s="80">
        <v>6830665</v>
      </c>
      <c r="BB216" s="80">
        <v>6598846</v>
      </c>
      <c r="BC216" s="80">
        <v>6531055</v>
      </c>
      <c r="BD216" s="80">
        <v>6424706</v>
      </c>
      <c r="BE216" s="80">
        <v>6994783</v>
      </c>
      <c r="BF216" s="80">
        <v>7257148</v>
      </c>
      <c r="BG216" s="80">
        <v>8162614</v>
      </c>
      <c r="BH216" s="80">
        <v>8679040</v>
      </c>
      <c r="BI216" s="80">
        <v>8410405</v>
      </c>
      <c r="BJ216" s="80">
        <v>7905937</v>
      </c>
      <c r="BK216" s="80">
        <v>8620423</v>
      </c>
      <c r="BL216" s="80">
        <v>9027432</v>
      </c>
    </row>
    <row r="217" spans="20:64" ht="15" x14ac:dyDescent="0.25">
      <c r="T217" s="333" t="s">
        <v>1245</v>
      </c>
      <c r="V217" s="328" t="s">
        <v>50</v>
      </c>
      <c r="W217" s="328" t="s">
        <v>4256</v>
      </c>
      <c r="X217" s="328">
        <f t="shared" si="24"/>
        <v>6693</v>
      </c>
      <c r="Y217" s="334"/>
      <c r="Z217" s="334"/>
      <c r="AA217" s="83"/>
      <c r="AB217" s="83"/>
      <c r="AD217" s="86"/>
      <c r="AE217" s="85"/>
      <c r="AH217" s="359" t="s">
        <v>87</v>
      </c>
      <c r="AI217" s="81" t="s">
        <v>2982</v>
      </c>
      <c r="AJ217" s="81" t="s">
        <v>2981</v>
      </c>
      <c r="AK217" s="80">
        <v>1761</v>
      </c>
      <c r="AL217" s="80">
        <v>1777</v>
      </c>
      <c r="AM217" s="80">
        <v>1814</v>
      </c>
      <c r="AN217" s="80">
        <v>1706</v>
      </c>
      <c r="AO217" s="80">
        <v>1705</v>
      </c>
      <c r="AP217" s="80">
        <v>1732</v>
      </c>
      <c r="AQ217" s="80">
        <v>1720</v>
      </c>
      <c r="AR217" s="80">
        <v>1684</v>
      </c>
      <c r="AS217" s="80">
        <v>1656</v>
      </c>
      <c r="AT217" s="82" t="s">
        <v>141</v>
      </c>
      <c r="AU217" s="80">
        <v>1814</v>
      </c>
      <c r="AV217" s="80">
        <v>1776</v>
      </c>
      <c r="AY217" s="81" t="s">
        <v>2980</v>
      </c>
      <c r="AZ217" s="81" t="s">
        <v>2979</v>
      </c>
      <c r="BA217" s="80">
        <v>917109</v>
      </c>
      <c r="BB217" s="80">
        <v>975007</v>
      </c>
      <c r="BC217" s="80">
        <v>998586</v>
      </c>
      <c r="BD217" s="80">
        <v>947381</v>
      </c>
      <c r="BE217" s="80">
        <v>993016</v>
      </c>
      <c r="BF217" s="80">
        <v>939270</v>
      </c>
      <c r="BG217" s="80">
        <v>978492</v>
      </c>
      <c r="BH217" s="80">
        <v>1098569</v>
      </c>
      <c r="BI217" s="80">
        <v>1085673</v>
      </c>
      <c r="BJ217" s="80">
        <v>1104315</v>
      </c>
      <c r="BK217" s="80">
        <v>1172558</v>
      </c>
      <c r="BL217" s="80">
        <v>1243652</v>
      </c>
    </row>
    <row r="218" spans="20:64" ht="15" x14ac:dyDescent="0.25">
      <c r="T218" s="333" t="s">
        <v>1268</v>
      </c>
      <c r="V218" s="328" t="s">
        <v>46</v>
      </c>
      <c r="W218" s="328" t="s">
        <v>4256</v>
      </c>
      <c r="X218" s="328">
        <f t="shared" si="24"/>
        <v>5538</v>
      </c>
      <c r="Y218" s="334"/>
      <c r="Z218" s="334"/>
      <c r="AA218" s="83"/>
      <c r="AB218" s="83"/>
      <c r="AD218" s="86"/>
      <c r="AE218" s="85"/>
      <c r="AH218" s="359" t="s">
        <v>87</v>
      </c>
      <c r="AI218" s="81" t="s">
        <v>2978</v>
      </c>
      <c r="AJ218" s="81" t="s">
        <v>2977</v>
      </c>
      <c r="AK218" s="80">
        <v>14624</v>
      </c>
      <c r="AL218" s="80">
        <v>14426</v>
      </c>
      <c r="AM218" s="80">
        <v>14114</v>
      </c>
      <c r="AN218" s="80">
        <v>13939</v>
      </c>
      <c r="AO218" s="80">
        <v>13943</v>
      </c>
      <c r="AP218" s="80">
        <v>13996</v>
      </c>
      <c r="AQ218" s="80">
        <v>14053</v>
      </c>
      <c r="AR218" s="80">
        <v>13700</v>
      </c>
      <c r="AS218" s="80">
        <v>14039</v>
      </c>
      <c r="AT218" s="80">
        <v>13858</v>
      </c>
      <c r="AU218" s="80">
        <v>13928</v>
      </c>
      <c r="AV218" s="80">
        <v>14003</v>
      </c>
      <c r="AY218" s="81" t="s">
        <v>2976</v>
      </c>
      <c r="AZ218" s="81" t="s">
        <v>911</v>
      </c>
      <c r="BA218" s="80">
        <v>580218</v>
      </c>
      <c r="BB218" s="80">
        <v>716293</v>
      </c>
      <c r="BC218" s="80">
        <v>777935</v>
      </c>
      <c r="BD218" s="80">
        <v>804028</v>
      </c>
      <c r="BE218" s="80">
        <v>965084</v>
      </c>
      <c r="BF218" s="80">
        <v>1135588</v>
      </c>
      <c r="BG218" s="80">
        <v>1180096</v>
      </c>
      <c r="BH218" s="80">
        <v>1184375</v>
      </c>
      <c r="BI218" s="80">
        <v>1127513</v>
      </c>
      <c r="BJ218" s="80">
        <v>1004804</v>
      </c>
      <c r="BK218" s="80">
        <v>1035031</v>
      </c>
      <c r="BL218" s="80">
        <v>1033525</v>
      </c>
    </row>
    <row r="219" spans="20:64" ht="15" x14ac:dyDescent="0.25">
      <c r="T219" s="333" t="s">
        <v>1221</v>
      </c>
      <c r="V219" s="328" t="s">
        <v>54</v>
      </c>
      <c r="W219" s="328" t="s">
        <v>55</v>
      </c>
      <c r="X219" s="328">
        <f t="shared" si="24"/>
        <v>37468</v>
      </c>
      <c r="Y219" s="334"/>
      <c r="Z219" s="334"/>
      <c r="AA219" s="83"/>
      <c r="AB219" s="83"/>
      <c r="AD219" s="86"/>
      <c r="AE219" s="85"/>
      <c r="AH219" s="359" t="s">
        <v>87</v>
      </c>
      <c r="AI219" s="81" t="s">
        <v>2975</v>
      </c>
      <c r="AJ219" s="81" t="s">
        <v>2974</v>
      </c>
      <c r="AK219" s="80">
        <v>1580</v>
      </c>
      <c r="AL219" s="80">
        <v>1589</v>
      </c>
      <c r="AM219" s="80">
        <v>1586</v>
      </c>
      <c r="AN219" s="80">
        <v>1640</v>
      </c>
      <c r="AO219" s="80">
        <v>1644</v>
      </c>
      <c r="AP219" s="80">
        <v>1653</v>
      </c>
      <c r="AQ219" s="80">
        <v>1678</v>
      </c>
      <c r="AR219" s="80">
        <v>1663</v>
      </c>
      <c r="AS219" s="80">
        <v>1695</v>
      </c>
      <c r="AT219" s="80">
        <v>1686</v>
      </c>
      <c r="AU219" s="80">
        <v>1686</v>
      </c>
      <c r="AV219" s="80">
        <v>1646</v>
      </c>
      <c r="AY219" s="81" t="s">
        <v>2973</v>
      </c>
      <c r="AZ219" s="81" t="s">
        <v>909</v>
      </c>
      <c r="BA219" s="80">
        <v>4961781</v>
      </c>
      <c r="BB219" s="80">
        <v>5438348</v>
      </c>
      <c r="BC219" s="80">
        <v>5468706</v>
      </c>
      <c r="BD219" s="80">
        <v>5594985</v>
      </c>
      <c r="BE219" s="80">
        <v>5493076</v>
      </c>
      <c r="BF219" s="80">
        <v>5638426</v>
      </c>
      <c r="BG219" s="80">
        <v>5729098</v>
      </c>
      <c r="BH219" s="80">
        <v>5990015</v>
      </c>
      <c r="BI219" s="80">
        <v>6208144</v>
      </c>
      <c r="BJ219" s="80">
        <v>5496926</v>
      </c>
      <c r="BK219" s="80">
        <v>4993525</v>
      </c>
      <c r="BL219" s="80">
        <v>5565286</v>
      </c>
    </row>
    <row r="220" spans="20:64" ht="15" x14ac:dyDescent="0.25">
      <c r="T220" s="333" t="s">
        <v>1220</v>
      </c>
      <c r="V220" s="328" t="s">
        <v>54</v>
      </c>
      <c r="W220" s="328" t="s">
        <v>55</v>
      </c>
      <c r="X220" s="328">
        <f t="shared" si="24"/>
        <v>1671</v>
      </c>
      <c r="Y220" s="334"/>
      <c r="Z220" s="334"/>
      <c r="AA220" s="83"/>
      <c r="AB220" s="83"/>
      <c r="AD220" s="86"/>
      <c r="AE220" s="85"/>
      <c r="AH220" s="359" t="s">
        <v>87</v>
      </c>
      <c r="AI220" s="81" t="s">
        <v>2972</v>
      </c>
      <c r="AJ220" s="81" t="s">
        <v>2971</v>
      </c>
      <c r="AK220" s="80">
        <v>11446</v>
      </c>
      <c r="AL220" s="80">
        <v>11368</v>
      </c>
      <c r="AM220" s="80">
        <v>11722</v>
      </c>
      <c r="AN220" s="80">
        <v>11366</v>
      </c>
      <c r="AO220" s="80">
        <v>11317</v>
      </c>
      <c r="AP220" s="80">
        <v>11130</v>
      </c>
      <c r="AQ220" s="80">
        <v>10976</v>
      </c>
      <c r="AR220" s="80">
        <v>10860</v>
      </c>
      <c r="AS220" s="80">
        <v>10622</v>
      </c>
      <c r="AT220" s="80">
        <v>10618</v>
      </c>
      <c r="AU220" s="80">
        <v>10318</v>
      </c>
      <c r="AV220" s="80">
        <v>10237</v>
      </c>
      <c r="AY220" s="81" t="s">
        <v>2970</v>
      </c>
      <c r="AZ220" s="81" t="s">
        <v>2969</v>
      </c>
      <c r="BA220" s="82" t="s">
        <v>141</v>
      </c>
      <c r="BB220" s="80">
        <v>2022202</v>
      </c>
      <c r="BC220" s="80">
        <v>2050056</v>
      </c>
      <c r="BD220" s="80">
        <v>2174003</v>
      </c>
      <c r="BE220" s="80">
        <v>2141019</v>
      </c>
      <c r="BF220" s="80">
        <v>2235237</v>
      </c>
      <c r="BG220" s="80">
        <v>2300271</v>
      </c>
      <c r="BH220" s="80">
        <v>2470564</v>
      </c>
      <c r="BI220" s="80">
        <v>2454801</v>
      </c>
      <c r="BJ220" s="80">
        <v>2015253</v>
      </c>
      <c r="BK220" s="80">
        <v>1821136</v>
      </c>
      <c r="BL220" s="80">
        <v>2048425</v>
      </c>
    </row>
    <row r="221" spans="20:64" ht="15" x14ac:dyDescent="0.25">
      <c r="T221" s="329" t="s">
        <v>1218</v>
      </c>
      <c r="V221" s="327" t="s">
        <v>56</v>
      </c>
      <c r="W221" s="327" t="s">
        <v>3143</v>
      </c>
      <c r="X221" s="327">
        <f t="shared" si="24"/>
        <v>1201</v>
      </c>
      <c r="Y221" s="330">
        <f>X221/$AF$73</f>
        <v>0.25607675906183369</v>
      </c>
      <c r="Z221" s="331">
        <f>Y221*$AE$73</f>
        <v>159638.25159914713</v>
      </c>
      <c r="AA221" s="84"/>
      <c r="AB221" s="84"/>
      <c r="AD221" s="86"/>
      <c r="AE221" s="85"/>
      <c r="AH221" s="359" t="s">
        <v>87</v>
      </c>
      <c r="AI221" s="81" t="s">
        <v>2968</v>
      </c>
      <c r="AJ221" s="81" t="s">
        <v>2967</v>
      </c>
      <c r="AK221" s="80">
        <v>869</v>
      </c>
      <c r="AL221" s="80">
        <v>899</v>
      </c>
      <c r="AM221" s="80">
        <v>968</v>
      </c>
      <c r="AN221" s="80">
        <v>938</v>
      </c>
      <c r="AO221" s="80">
        <v>928</v>
      </c>
      <c r="AP221" s="80">
        <v>953</v>
      </c>
      <c r="AQ221" s="80">
        <v>1016</v>
      </c>
      <c r="AR221" s="80">
        <v>969</v>
      </c>
      <c r="AS221" s="80">
        <v>1058</v>
      </c>
      <c r="AT221" s="80">
        <v>1031</v>
      </c>
      <c r="AU221" s="80">
        <v>1025</v>
      </c>
      <c r="AV221" s="80">
        <v>1032</v>
      </c>
      <c r="AY221" s="81" t="s">
        <v>2966</v>
      </c>
      <c r="AZ221" s="81" t="s">
        <v>2965</v>
      </c>
      <c r="BA221" s="82" t="s">
        <v>141</v>
      </c>
      <c r="BB221" s="80">
        <v>2366187</v>
      </c>
      <c r="BC221" s="80">
        <v>2127136</v>
      </c>
      <c r="BD221" s="80">
        <v>2234477</v>
      </c>
      <c r="BE221" s="80">
        <v>2483550</v>
      </c>
      <c r="BF221" s="80">
        <v>2666544</v>
      </c>
      <c r="BG221" s="80">
        <v>2798474</v>
      </c>
      <c r="BH221" s="80">
        <v>3052205</v>
      </c>
      <c r="BI221" s="80">
        <v>3031145</v>
      </c>
      <c r="BJ221" s="80">
        <v>2545904</v>
      </c>
      <c r="BK221" s="80">
        <v>2630210</v>
      </c>
      <c r="BL221" s="80">
        <v>3220626</v>
      </c>
    </row>
    <row r="222" spans="20:64" ht="15" x14ac:dyDescent="0.25">
      <c r="T222" s="329" t="s">
        <v>1216</v>
      </c>
      <c r="V222" s="327" t="s">
        <v>56</v>
      </c>
      <c r="W222" s="327" t="s">
        <v>3143</v>
      </c>
      <c r="X222" s="327">
        <f t="shared" si="24"/>
        <v>503</v>
      </c>
      <c r="Y222" s="330">
        <f>X222/$AF$73</f>
        <v>0.10724946695095949</v>
      </c>
      <c r="Z222" s="331">
        <f>Y222*$AE$73</f>
        <v>66859.317697228151</v>
      </c>
      <c r="AA222" s="84"/>
      <c r="AB222" s="84"/>
      <c r="AD222" s="86"/>
      <c r="AE222" s="85"/>
      <c r="AH222" s="359" t="s">
        <v>87</v>
      </c>
      <c r="AI222" s="81" t="s">
        <v>2964</v>
      </c>
      <c r="AJ222" s="81" t="s">
        <v>2963</v>
      </c>
      <c r="AK222" s="80">
        <v>7644</v>
      </c>
      <c r="AL222" s="80">
        <v>8125</v>
      </c>
      <c r="AM222" s="80">
        <v>8612</v>
      </c>
      <c r="AN222" s="80">
        <v>9130</v>
      </c>
      <c r="AO222" s="80">
        <v>9785</v>
      </c>
      <c r="AP222" s="80">
        <v>9821</v>
      </c>
      <c r="AQ222" s="80">
        <v>9983</v>
      </c>
      <c r="AR222" s="80">
        <v>10364</v>
      </c>
      <c r="AS222" s="80">
        <v>10519</v>
      </c>
      <c r="AT222" s="80">
        <v>10504</v>
      </c>
      <c r="AU222" s="80">
        <v>11769</v>
      </c>
      <c r="AV222" s="80">
        <v>12256</v>
      </c>
      <c r="AY222" s="81" t="s">
        <v>2962</v>
      </c>
      <c r="AZ222" s="81" t="s">
        <v>2961</v>
      </c>
      <c r="BA222" s="82" t="s">
        <v>141</v>
      </c>
      <c r="BB222" s="80">
        <v>1209380</v>
      </c>
      <c r="BC222" s="80">
        <v>1179900</v>
      </c>
      <c r="BD222" s="80">
        <v>1300582</v>
      </c>
      <c r="BE222" s="80">
        <v>1386604</v>
      </c>
      <c r="BF222" s="80">
        <v>1364417</v>
      </c>
      <c r="BG222" s="80">
        <v>1518301</v>
      </c>
      <c r="BH222" s="80">
        <v>1623651</v>
      </c>
      <c r="BI222" s="80">
        <v>1612134</v>
      </c>
      <c r="BJ222" s="80">
        <v>1445885</v>
      </c>
      <c r="BK222" s="80">
        <v>1323749</v>
      </c>
      <c r="BL222" s="80">
        <v>1501610</v>
      </c>
    </row>
    <row r="223" spans="20:64" ht="15" x14ac:dyDescent="0.25">
      <c r="T223" s="329" t="s">
        <v>1214</v>
      </c>
      <c r="V223" s="327" t="s">
        <v>56</v>
      </c>
      <c r="W223" s="327" t="s">
        <v>3143</v>
      </c>
      <c r="X223" s="327">
        <f t="shared" si="24"/>
        <v>2986</v>
      </c>
      <c r="Y223" s="330">
        <f>X223/$AF$73</f>
        <v>0.63667377398720681</v>
      </c>
      <c r="Z223" s="331">
        <f>Y223*$AE$73</f>
        <v>396902.43070362473</v>
      </c>
      <c r="AA223" s="84"/>
      <c r="AB223" s="84"/>
      <c r="AD223" s="86"/>
      <c r="AE223" s="85"/>
      <c r="AH223" s="359" t="s">
        <v>87</v>
      </c>
      <c r="AI223" s="81" t="s">
        <v>2960</v>
      </c>
      <c r="AJ223" s="81" t="s">
        <v>2959</v>
      </c>
      <c r="AK223" s="80">
        <v>693</v>
      </c>
      <c r="AL223" s="80">
        <v>758</v>
      </c>
      <c r="AM223" s="80">
        <v>737</v>
      </c>
      <c r="AN223" s="80">
        <v>789</v>
      </c>
      <c r="AO223" s="80">
        <v>769</v>
      </c>
      <c r="AP223" s="80">
        <v>790</v>
      </c>
      <c r="AQ223" s="80">
        <v>800</v>
      </c>
      <c r="AR223" s="80">
        <v>804</v>
      </c>
      <c r="AS223" s="80">
        <v>816</v>
      </c>
      <c r="AT223" s="80">
        <v>755</v>
      </c>
      <c r="AU223" s="80">
        <v>777</v>
      </c>
      <c r="AV223" s="80">
        <v>953</v>
      </c>
      <c r="AY223" s="81" t="s">
        <v>2958</v>
      </c>
      <c r="AZ223" s="81" t="s">
        <v>2957</v>
      </c>
      <c r="BA223" s="82" t="s">
        <v>141</v>
      </c>
      <c r="BB223" s="80">
        <v>4878640</v>
      </c>
      <c r="BC223" s="80">
        <v>4566816</v>
      </c>
      <c r="BD223" s="80">
        <v>4633722</v>
      </c>
      <c r="BE223" s="80">
        <v>4821875</v>
      </c>
      <c r="BF223" s="80">
        <v>4765414</v>
      </c>
      <c r="BG223" s="80">
        <v>4495796</v>
      </c>
      <c r="BH223" s="80">
        <v>4997162</v>
      </c>
      <c r="BI223" s="80">
        <v>4969692</v>
      </c>
      <c r="BJ223" s="80">
        <v>4121738</v>
      </c>
      <c r="BK223" s="80">
        <v>3524404</v>
      </c>
      <c r="BL223" s="80">
        <v>3799944</v>
      </c>
    </row>
    <row r="224" spans="20:64" ht="15" x14ac:dyDescent="0.25">
      <c r="T224" s="329" t="s">
        <v>1212</v>
      </c>
      <c r="V224" s="327" t="s">
        <v>56</v>
      </c>
      <c r="W224" s="327" t="s">
        <v>3139</v>
      </c>
      <c r="X224" s="327">
        <f t="shared" si="24"/>
        <v>7939</v>
      </c>
      <c r="Y224" s="330">
        <f>X224/$AF$74</f>
        <v>0.67103372495985125</v>
      </c>
      <c r="Z224" s="331">
        <f>Y224*$AE$74</f>
        <v>1000242.8704251542</v>
      </c>
      <c r="AA224" s="84"/>
      <c r="AB224" s="84"/>
      <c r="AD224" s="86"/>
      <c r="AE224" s="85"/>
      <c r="AH224" s="359" t="s">
        <v>87</v>
      </c>
      <c r="AI224" s="81" t="s">
        <v>2956</v>
      </c>
      <c r="AJ224" s="81" t="s">
        <v>2955</v>
      </c>
      <c r="AK224" s="80">
        <v>1394</v>
      </c>
      <c r="AL224" s="80">
        <v>1376</v>
      </c>
      <c r="AM224" s="80">
        <v>1385</v>
      </c>
      <c r="AN224" s="82" t="s">
        <v>141</v>
      </c>
      <c r="AO224" s="80">
        <v>1392</v>
      </c>
      <c r="AP224" s="80">
        <v>1420</v>
      </c>
      <c r="AQ224" s="80">
        <v>1587</v>
      </c>
      <c r="AR224" s="80">
        <v>1535</v>
      </c>
      <c r="AS224" s="80">
        <v>1504</v>
      </c>
      <c r="AT224" s="82" t="s">
        <v>141</v>
      </c>
      <c r="AU224" s="80">
        <v>1601</v>
      </c>
      <c r="AV224" s="80">
        <v>1603</v>
      </c>
      <c r="AY224" s="81" t="s">
        <v>2954</v>
      </c>
      <c r="AZ224" s="81" t="s">
        <v>2953</v>
      </c>
      <c r="BA224" s="82" t="s">
        <v>141</v>
      </c>
      <c r="BB224" s="80">
        <v>1483732</v>
      </c>
      <c r="BC224" s="80">
        <v>1427802</v>
      </c>
      <c r="BD224" s="80">
        <v>1518675</v>
      </c>
      <c r="BE224" s="80">
        <v>1585868</v>
      </c>
      <c r="BF224" s="80">
        <v>1658386</v>
      </c>
      <c r="BG224" s="80">
        <v>1808061</v>
      </c>
      <c r="BH224" s="80">
        <v>2035049</v>
      </c>
      <c r="BI224" s="80">
        <v>1965108</v>
      </c>
      <c r="BJ224" s="80">
        <v>1552319</v>
      </c>
      <c r="BK224" s="80">
        <v>1444476</v>
      </c>
      <c r="BL224" s="80">
        <v>1572948</v>
      </c>
    </row>
    <row r="225" spans="20:64" ht="15" x14ac:dyDescent="0.25">
      <c r="T225" s="329" t="s">
        <v>1210</v>
      </c>
      <c r="V225" s="327" t="s">
        <v>56</v>
      </c>
      <c r="W225" s="327" t="s">
        <v>3139</v>
      </c>
      <c r="X225" s="327">
        <f t="shared" si="24"/>
        <v>1948</v>
      </c>
      <c r="Y225" s="330">
        <f>X225/$AF$74</f>
        <v>0.16465218493787506</v>
      </c>
      <c r="Z225" s="331">
        <f>Y225*$AE$74</f>
        <v>245430.54686839657</v>
      </c>
      <c r="AA225" s="84"/>
      <c r="AB225" s="84"/>
      <c r="AD225" s="86"/>
      <c r="AE225" s="85"/>
      <c r="AH225" s="359" t="s">
        <v>87</v>
      </c>
      <c r="AI225" s="81" t="s">
        <v>2952</v>
      </c>
      <c r="AJ225" s="81" t="s">
        <v>2951</v>
      </c>
      <c r="AK225" s="80">
        <v>9193</v>
      </c>
      <c r="AL225" s="80">
        <v>9314</v>
      </c>
      <c r="AM225" s="80">
        <v>9206</v>
      </c>
      <c r="AN225" s="80">
        <v>9216</v>
      </c>
      <c r="AO225" s="80">
        <v>8960</v>
      </c>
      <c r="AP225" s="80">
        <v>9032</v>
      </c>
      <c r="AQ225" s="80">
        <v>9148</v>
      </c>
      <c r="AR225" s="80">
        <v>9058</v>
      </c>
      <c r="AS225" s="80">
        <v>9752</v>
      </c>
      <c r="AT225" s="80">
        <v>9662</v>
      </c>
      <c r="AU225" s="80">
        <v>9340</v>
      </c>
      <c r="AV225" s="80">
        <v>8963</v>
      </c>
      <c r="AY225" s="81" t="s">
        <v>2950</v>
      </c>
      <c r="AZ225" s="81" t="s">
        <v>2949</v>
      </c>
      <c r="BA225" s="82" t="s">
        <v>141</v>
      </c>
      <c r="BB225" s="80">
        <v>964472</v>
      </c>
      <c r="BC225" s="80">
        <v>1048763</v>
      </c>
      <c r="BD225" s="80">
        <v>1177410</v>
      </c>
      <c r="BE225" s="80">
        <v>1345001</v>
      </c>
      <c r="BF225" s="80">
        <v>1458688</v>
      </c>
      <c r="BG225" s="80">
        <v>1644912</v>
      </c>
      <c r="BH225" s="80">
        <v>2001212</v>
      </c>
      <c r="BI225" s="80">
        <v>2196530</v>
      </c>
      <c r="BJ225" s="80">
        <v>1824126</v>
      </c>
      <c r="BK225" s="80">
        <v>1970108</v>
      </c>
      <c r="BL225" s="80">
        <v>2122535</v>
      </c>
    </row>
    <row r="226" spans="20:64" ht="15" x14ac:dyDescent="0.25">
      <c r="T226" s="329" t="s">
        <v>1208</v>
      </c>
      <c r="V226" s="327" t="s">
        <v>56</v>
      </c>
      <c r="W226" s="327" t="s">
        <v>3139</v>
      </c>
      <c r="X226" s="327">
        <f t="shared" si="24"/>
        <v>1944</v>
      </c>
      <c r="Y226" s="330">
        <f>X226/$AF$74</f>
        <v>0.16431409010227369</v>
      </c>
      <c r="Z226" s="331">
        <f>Y226*$AE$74</f>
        <v>244926.58270644915</v>
      </c>
      <c r="AA226" s="84"/>
      <c r="AB226" s="84"/>
      <c r="AD226" s="86"/>
      <c r="AE226" s="85"/>
      <c r="AH226" s="359" t="s">
        <v>87</v>
      </c>
      <c r="AI226" s="81" t="s">
        <v>2948</v>
      </c>
      <c r="AJ226" s="81" t="s">
        <v>2947</v>
      </c>
      <c r="AK226" s="80">
        <v>2552</v>
      </c>
      <c r="AL226" s="80">
        <v>2579</v>
      </c>
      <c r="AM226" s="80">
        <v>2614</v>
      </c>
      <c r="AN226" s="80">
        <v>2871</v>
      </c>
      <c r="AO226" s="80">
        <v>2790</v>
      </c>
      <c r="AP226" s="80">
        <v>2848</v>
      </c>
      <c r="AQ226" s="80">
        <v>2775</v>
      </c>
      <c r="AR226" s="82" t="s">
        <v>141</v>
      </c>
      <c r="AS226" s="82" t="s">
        <v>141</v>
      </c>
      <c r="AT226" s="80">
        <v>2806</v>
      </c>
      <c r="AU226" s="80">
        <v>3112</v>
      </c>
      <c r="AV226" s="80">
        <v>3147</v>
      </c>
      <c r="AY226" s="81" t="s">
        <v>2946</v>
      </c>
      <c r="AZ226" s="81" t="s">
        <v>2945</v>
      </c>
      <c r="BA226" s="82" t="s">
        <v>141</v>
      </c>
      <c r="BB226" s="80">
        <v>1643358</v>
      </c>
      <c r="BC226" s="80">
        <v>1626091</v>
      </c>
      <c r="BD226" s="80">
        <v>1585793</v>
      </c>
      <c r="BE226" s="80">
        <v>1585289</v>
      </c>
      <c r="BF226" s="80">
        <v>1553112</v>
      </c>
      <c r="BG226" s="80">
        <v>1585455</v>
      </c>
      <c r="BH226" s="80">
        <v>1629121</v>
      </c>
      <c r="BI226" s="80">
        <v>1681293</v>
      </c>
      <c r="BJ226" s="80">
        <v>1386806</v>
      </c>
      <c r="BK226" s="80">
        <v>1242484</v>
      </c>
      <c r="BL226" s="80">
        <v>1454982</v>
      </c>
    </row>
    <row r="227" spans="20:64" ht="15" x14ac:dyDescent="0.25">
      <c r="T227" s="329" t="s">
        <v>1206</v>
      </c>
      <c r="V227" s="327" t="s">
        <v>56</v>
      </c>
      <c r="W227" s="327" t="s">
        <v>3135</v>
      </c>
      <c r="X227" s="327">
        <f t="shared" si="24"/>
        <v>2125</v>
      </c>
      <c r="Y227" s="330">
        <f>X227/$AF$75</f>
        <v>0.44233971690258117</v>
      </c>
      <c r="Z227" s="331">
        <f>Y227*$AE$75</f>
        <v>272702.4354704413</v>
      </c>
      <c r="AA227" s="84"/>
      <c r="AB227" s="84"/>
      <c r="AD227" s="86"/>
      <c r="AE227" s="85"/>
      <c r="AH227" s="359" t="s">
        <v>87</v>
      </c>
      <c r="AI227" s="81" t="s">
        <v>2944</v>
      </c>
      <c r="AJ227" s="81" t="s">
        <v>2943</v>
      </c>
      <c r="AK227" s="80">
        <v>13411</v>
      </c>
      <c r="AL227" s="80">
        <v>13168</v>
      </c>
      <c r="AM227" s="80">
        <v>12921</v>
      </c>
      <c r="AN227" s="80">
        <v>13089</v>
      </c>
      <c r="AO227" s="80">
        <v>12931</v>
      </c>
      <c r="AP227" s="80">
        <v>12913</v>
      </c>
      <c r="AQ227" s="80">
        <v>13118</v>
      </c>
      <c r="AR227" s="80">
        <v>13028</v>
      </c>
      <c r="AS227" s="82" t="s">
        <v>141</v>
      </c>
      <c r="AT227" s="80">
        <v>12819</v>
      </c>
      <c r="AU227" s="80">
        <v>12360</v>
      </c>
      <c r="AV227" s="80">
        <v>12095</v>
      </c>
      <c r="AY227" s="81" t="s">
        <v>2942</v>
      </c>
      <c r="AZ227" s="81" t="s">
        <v>2941</v>
      </c>
      <c r="BA227" s="82" t="s">
        <v>141</v>
      </c>
      <c r="BB227" s="80">
        <v>1803562</v>
      </c>
      <c r="BC227" s="80">
        <v>1812927</v>
      </c>
      <c r="BD227" s="80">
        <v>1930151</v>
      </c>
      <c r="BE227" s="80">
        <v>1840963</v>
      </c>
      <c r="BF227" s="80">
        <v>1769034</v>
      </c>
      <c r="BG227" s="80">
        <v>1946473</v>
      </c>
      <c r="BH227" s="80">
        <v>1946914</v>
      </c>
      <c r="BI227" s="80">
        <v>1920701</v>
      </c>
      <c r="BJ227" s="80">
        <v>1622052</v>
      </c>
      <c r="BK227" s="80">
        <v>1460993</v>
      </c>
      <c r="BL227" s="80">
        <v>1646267</v>
      </c>
    </row>
    <row r="228" spans="20:64" ht="15" x14ac:dyDescent="0.25">
      <c r="T228" s="329" t="s">
        <v>1186</v>
      </c>
      <c r="V228" s="327" t="s">
        <v>56</v>
      </c>
      <c r="W228" s="327" t="s">
        <v>1185</v>
      </c>
      <c r="X228" s="327">
        <f t="shared" si="24"/>
        <v>1363</v>
      </c>
      <c r="Y228" s="330">
        <f>X228/$AF$76</f>
        <v>1</v>
      </c>
      <c r="Z228" s="331">
        <f>Y228*$AE$76</f>
        <v>193000</v>
      </c>
      <c r="AA228" s="84"/>
      <c r="AB228" s="84"/>
      <c r="AD228" s="86"/>
      <c r="AE228" s="85"/>
      <c r="AH228" s="359" t="s">
        <v>87</v>
      </c>
      <c r="AI228" s="81" t="s">
        <v>2940</v>
      </c>
      <c r="AJ228" s="81" t="s">
        <v>2939</v>
      </c>
      <c r="AK228" s="80">
        <v>2036</v>
      </c>
      <c r="AL228" s="80">
        <v>2084</v>
      </c>
      <c r="AM228" s="80">
        <v>2110</v>
      </c>
      <c r="AN228" s="80">
        <v>2094</v>
      </c>
      <c r="AO228" s="80">
        <v>2105</v>
      </c>
      <c r="AP228" s="80">
        <v>2137</v>
      </c>
      <c r="AQ228" s="80">
        <v>2125</v>
      </c>
      <c r="AR228" s="82" t="s">
        <v>141</v>
      </c>
      <c r="AS228" s="82" t="s">
        <v>141</v>
      </c>
      <c r="AT228" s="80">
        <v>2019</v>
      </c>
      <c r="AU228" s="80">
        <v>2050</v>
      </c>
      <c r="AV228" s="80">
        <v>2012</v>
      </c>
      <c r="AY228" s="81" t="s">
        <v>2938</v>
      </c>
      <c r="AZ228" s="81" t="s">
        <v>2937</v>
      </c>
      <c r="BA228" s="82" t="s">
        <v>141</v>
      </c>
      <c r="BB228" s="80">
        <v>1787681</v>
      </c>
      <c r="BC228" s="80">
        <v>1868753</v>
      </c>
      <c r="BD228" s="80">
        <v>1940645</v>
      </c>
      <c r="BE228" s="80">
        <v>1966225</v>
      </c>
      <c r="BF228" s="80">
        <v>1944452</v>
      </c>
      <c r="BG228" s="80">
        <v>2085243</v>
      </c>
      <c r="BH228" s="80">
        <v>2226713</v>
      </c>
      <c r="BI228" s="80">
        <v>2593613</v>
      </c>
      <c r="BJ228" s="80">
        <v>2504475</v>
      </c>
      <c r="BK228" s="80">
        <v>2519087</v>
      </c>
      <c r="BL228" s="80">
        <v>2646555</v>
      </c>
    </row>
    <row r="229" spans="20:64" ht="15" x14ac:dyDescent="0.25">
      <c r="T229" s="329" t="s">
        <v>1182</v>
      </c>
      <c r="V229" s="327" t="s">
        <v>56</v>
      </c>
      <c r="W229" s="327" t="s">
        <v>3117</v>
      </c>
      <c r="X229" s="327">
        <f t="shared" si="24"/>
        <v>4721</v>
      </c>
      <c r="Y229" s="330">
        <f t="shared" ref="Y229:Y235" si="25">X229/$AF$77</f>
        <v>6.4683637957964543E-2</v>
      </c>
      <c r="Z229" s="331">
        <f t="shared" ref="Z229:Z235" si="26">Y229*$AE$77</f>
        <v>928100.24251226266</v>
      </c>
      <c r="AA229" s="84"/>
      <c r="AB229" s="84"/>
      <c r="AD229" s="86"/>
      <c r="AE229" s="85"/>
      <c r="AH229" s="359" t="s">
        <v>87</v>
      </c>
      <c r="AI229" s="81" t="s">
        <v>2936</v>
      </c>
      <c r="AJ229" s="81" t="s">
        <v>2935</v>
      </c>
      <c r="AK229" s="80">
        <v>799</v>
      </c>
      <c r="AL229" s="80">
        <v>825</v>
      </c>
      <c r="AM229" s="80">
        <v>830</v>
      </c>
      <c r="AN229" s="80">
        <v>844</v>
      </c>
      <c r="AO229" s="82" t="s">
        <v>141</v>
      </c>
      <c r="AP229" s="82" t="s">
        <v>141</v>
      </c>
      <c r="AQ229" s="82" t="s">
        <v>141</v>
      </c>
      <c r="AR229" s="80">
        <v>1052</v>
      </c>
      <c r="AS229" s="80">
        <v>1080</v>
      </c>
      <c r="AT229" s="82" t="s">
        <v>141</v>
      </c>
      <c r="AU229" s="80">
        <v>1107</v>
      </c>
      <c r="AV229" s="80">
        <v>1097</v>
      </c>
      <c r="AY229" s="81" t="s">
        <v>2934</v>
      </c>
      <c r="AZ229" s="81" t="s">
        <v>2933</v>
      </c>
      <c r="BA229" s="82" t="s">
        <v>141</v>
      </c>
      <c r="BB229" s="80">
        <v>2806540</v>
      </c>
      <c r="BC229" s="80">
        <v>2894462</v>
      </c>
      <c r="BD229" s="80">
        <v>2950203</v>
      </c>
      <c r="BE229" s="80">
        <v>2999118</v>
      </c>
      <c r="BF229" s="80">
        <v>3030745</v>
      </c>
      <c r="BG229" s="80">
        <v>3061808</v>
      </c>
      <c r="BH229" s="80">
        <v>3319106</v>
      </c>
      <c r="BI229" s="80">
        <v>3632266</v>
      </c>
      <c r="BJ229" s="80">
        <v>3413902</v>
      </c>
      <c r="BK229" s="80">
        <v>3334242</v>
      </c>
      <c r="BL229" s="80">
        <v>3538043</v>
      </c>
    </row>
    <row r="230" spans="20:64" ht="15" x14ac:dyDescent="0.25">
      <c r="T230" s="329" t="s">
        <v>1180</v>
      </c>
      <c r="V230" s="327" t="s">
        <v>56</v>
      </c>
      <c r="W230" s="327" t="s">
        <v>3117</v>
      </c>
      <c r="X230" s="327">
        <f t="shared" si="24"/>
        <v>4355</v>
      </c>
      <c r="Y230" s="330">
        <f t="shared" si="25"/>
        <v>5.9668977612144798E-2</v>
      </c>
      <c r="Z230" s="331">
        <f t="shared" si="26"/>
        <v>856148.39147233719</v>
      </c>
      <c r="AA230" s="84"/>
      <c r="AB230" s="84"/>
      <c r="AD230" s="86"/>
      <c r="AE230" s="85"/>
      <c r="AH230" s="359" t="s">
        <v>87</v>
      </c>
      <c r="AI230" s="81" t="s">
        <v>2932</v>
      </c>
      <c r="AJ230" s="81" t="s">
        <v>2931</v>
      </c>
      <c r="AK230" s="80">
        <v>2423</v>
      </c>
      <c r="AL230" s="80">
        <v>2371</v>
      </c>
      <c r="AM230" s="80">
        <v>2512</v>
      </c>
      <c r="AN230" s="82" t="s">
        <v>141</v>
      </c>
      <c r="AO230" s="80">
        <v>2439</v>
      </c>
      <c r="AP230" s="80">
        <v>2570</v>
      </c>
      <c r="AQ230" s="80">
        <v>2563</v>
      </c>
      <c r="AR230" s="82" t="s">
        <v>141</v>
      </c>
      <c r="AS230" s="82" t="s">
        <v>141</v>
      </c>
      <c r="AT230" s="82" t="s">
        <v>141</v>
      </c>
      <c r="AU230" s="80">
        <v>2526</v>
      </c>
      <c r="AV230" s="80">
        <v>2534</v>
      </c>
      <c r="AY230" s="81" t="s">
        <v>2930</v>
      </c>
      <c r="AZ230" s="81" t="s">
        <v>757</v>
      </c>
      <c r="BA230" s="82" t="s">
        <v>141</v>
      </c>
      <c r="BB230" s="80">
        <v>937027</v>
      </c>
      <c r="BC230" s="82" t="s">
        <v>141</v>
      </c>
      <c r="BD230" s="80">
        <v>981883</v>
      </c>
      <c r="BE230" s="80">
        <v>1107173</v>
      </c>
      <c r="BF230" s="80">
        <v>1210966</v>
      </c>
      <c r="BG230" s="80">
        <v>1255436</v>
      </c>
      <c r="BH230" s="80">
        <v>1242041</v>
      </c>
      <c r="BI230" s="80">
        <v>1273876</v>
      </c>
      <c r="BJ230" s="80">
        <v>1057476</v>
      </c>
      <c r="BK230" s="80">
        <v>1138206</v>
      </c>
      <c r="BL230" s="80">
        <v>1318240</v>
      </c>
    </row>
    <row r="231" spans="20:64" ht="15" x14ac:dyDescent="0.25">
      <c r="T231" s="329" t="s">
        <v>1178</v>
      </c>
      <c r="V231" s="327" t="s">
        <v>56</v>
      </c>
      <c r="W231" s="327" t="s">
        <v>3117</v>
      </c>
      <c r="X231" s="327">
        <f t="shared" si="24"/>
        <v>2122</v>
      </c>
      <c r="Y231" s="330">
        <f t="shared" si="25"/>
        <v>2.9074068999534158E-2</v>
      </c>
      <c r="Z231" s="331">
        <f t="shared" si="26"/>
        <v>417163.46422601596</v>
      </c>
      <c r="AA231" s="84"/>
      <c r="AB231" s="84"/>
      <c r="AD231" s="86"/>
      <c r="AE231" s="85"/>
      <c r="AH231" s="359" t="s">
        <v>87</v>
      </c>
      <c r="AI231" s="81" t="s">
        <v>2929</v>
      </c>
      <c r="AJ231" s="81" t="s">
        <v>2928</v>
      </c>
      <c r="AK231" s="80">
        <v>658</v>
      </c>
      <c r="AL231" s="80">
        <v>650</v>
      </c>
      <c r="AM231" s="80">
        <v>622</v>
      </c>
      <c r="AN231" s="82" t="s">
        <v>141</v>
      </c>
      <c r="AO231" s="82" t="s">
        <v>141</v>
      </c>
      <c r="AP231" s="82" t="s">
        <v>141</v>
      </c>
      <c r="AQ231" s="82" t="s">
        <v>141</v>
      </c>
      <c r="AR231" s="82" t="s">
        <v>141</v>
      </c>
      <c r="AS231" s="82" t="s">
        <v>141</v>
      </c>
      <c r="AT231" s="82" t="s">
        <v>141</v>
      </c>
      <c r="AU231" s="80">
        <v>761</v>
      </c>
      <c r="AV231" s="80">
        <v>698</v>
      </c>
      <c r="AY231" s="81" t="s">
        <v>2927</v>
      </c>
      <c r="AZ231" s="81" t="s">
        <v>2926</v>
      </c>
      <c r="BA231" s="82" t="s">
        <v>141</v>
      </c>
      <c r="BB231" s="80">
        <v>1582317</v>
      </c>
      <c r="BC231" s="82" t="s">
        <v>141</v>
      </c>
      <c r="BD231" s="80">
        <v>1616566</v>
      </c>
      <c r="BE231" s="80">
        <v>1535411</v>
      </c>
      <c r="BF231" s="80">
        <v>1570034</v>
      </c>
      <c r="BG231" s="80">
        <v>1577048</v>
      </c>
      <c r="BH231" s="80">
        <v>1655891</v>
      </c>
      <c r="BI231" s="80">
        <v>1871274</v>
      </c>
      <c r="BJ231" s="80">
        <v>1553330</v>
      </c>
      <c r="BK231" s="80">
        <v>1598711</v>
      </c>
      <c r="BL231" s="80">
        <v>1576812</v>
      </c>
    </row>
    <row r="232" spans="20:64" ht="15" x14ac:dyDescent="0.25">
      <c r="T232" s="329" t="s">
        <v>1176</v>
      </c>
      <c r="V232" s="327" t="s">
        <v>56</v>
      </c>
      <c r="W232" s="327" t="s">
        <v>3117</v>
      </c>
      <c r="X232" s="327">
        <f t="shared" si="24"/>
        <v>3560</v>
      </c>
      <c r="Y232" s="330">
        <f t="shared" si="25"/>
        <v>4.8776477680651083E-2</v>
      </c>
      <c r="Z232" s="331">
        <f t="shared" si="26"/>
        <v>699859.53470528591</v>
      </c>
      <c r="AA232" s="84"/>
      <c r="AB232" s="84"/>
      <c r="AD232" s="86"/>
      <c r="AE232" s="85"/>
      <c r="AH232" s="359" t="s">
        <v>87</v>
      </c>
      <c r="AI232" s="81" t="s">
        <v>2925</v>
      </c>
      <c r="AJ232" s="81" t="s">
        <v>2924</v>
      </c>
      <c r="AK232" s="80">
        <v>2616</v>
      </c>
      <c r="AL232" s="80">
        <v>2547</v>
      </c>
      <c r="AM232" s="80">
        <v>2537</v>
      </c>
      <c r="AN232" s="80">
        <v>2595</v>
      </c>
      <c r="AO232" s="80">
        <v>2634</v>
      </c>
      <c r="AP232" s="80">
        <v>2551</v>
      </c>
      <c r="AQ232" s="80">
        <v>2478</v>
      </c>
      <c r="AR232" s="82" t="s">
        <v>141</v>
      </c>
      <c r="AS232" s="82" t="s">
        <v>141</v>
      </c>
      <c r="AT232" s="80">
        <v>2560</v>
      </c>
      <c r="AU232" s="80">
        <v>2603</v>
      </c>
      <c r="AV232" s="80">
        <v>2650</v>
      </c>
      <c r="AY232" s="81" t="s">
        <v>2923</v>
      </c>
      <c r="AZ232" s="81" t="s">
        <v>2922</v>
      </c>
      <c r="BA232" s="82" t="s">
        <v>141</v>
      </c>
      <c r="BB232" s="80">
        <v>1566780</v>
      </c>
      <c r="BC232" s="82" t="s">
        <v>141</v>
      </c>
      <c r="BD232" s="80">
        <v>2410421</v>
      </c>
      <c r="BE232" s="80">
        <v>2107754</v>
      </c>
      <c r="BF232" s="80">
        <v>2119998</v>
      </c>
      <c r="BG232" s="80">
        <v>2252078</v>
      </c>
      <c r="BH232" s="80">
        <v>2288142</v>
      </c>
      <c r="BI232" s="80">
        <v>2430880</v>
      </c>
      <c r="BJ232" s="80">
        <v>2032341</v>
      </c>
      <c r="BK232" s="80">
        <v>2153991</v>
      </c>
      <c r="BL232" s="80">
        <v>2318568</v>
      </c>
    </row>
    <row r="233" spans="20:64" ht="15" x14ac:dyDescent="0.25">
      <c r="T233" s="329" t="s">
        <v>1174</v>
      </c>
      <c r="V233" s="327" t="s">
        <v>56</v>
      </c>
      <c r="W233" s="327" t="s">
        <v>3117</v>
      </c>
      <c r="X233" s="327">
        <f t="shared" si="24"/>
        <v>642</v>
      </c>
      <c r="Y233" s="330">
        <f t="shared" si="25"/>
        <v>8.7962074918477521E-3</v>
      </c>
      <c r="Z233" s="331">
        <f t="shared" si="26"/>
        <v>126210.62395527911</v>
      </c>
      <c r="AA233" s="84"/>
      <c r="AB233" s="84"/>
      <c r="AD233" s="86"/>
      <c r="AE233" s="85"/>
      <c r="AH233" s="359" t="s">
        <v>87</v>
      </c>
      <c r="AI233" s="81" t="s">
        <v>2921</v>
      </c>
      <c r="AJ233" s="81" t="s">
        <v>2920</v>
      </c>
      <c r="AK233" s="80">
        <v>9744</v>
      </c>
      <c r="AL233" s="80">
        <v>9542</v>
      </c>
      <c r="AM233" s="80">
        <v>9675</v>
      </c>
      <c r="AN233" s="80">
        <v>9292</v>
      </c>
      <c r="AO233" s="80">
        <v>9238</v>
      </c>
      <c r="AP233" s="80">
        <v>9077</v>
      </c>
      <c r="AQ233" s="80">
        <v>9050</v>
      </c>
      <c r="AR233" s="82" t="s">
        <v>141</v>
      </c>
      <c r="AS233" s="82" t="s">
        <v>141</v>
      </c>
      <c r="AT233" s="80">
        <v>8520</v>
      </c>
      <c r="AU233" s="80">
        <v>8263</v>
      </c>
      <c r="AV233" s="80">
        <v>8204</v>
      </c>
      <c r="AY233" s="81" t="s">
        <v>2919</v>
      </c>
      <c r="AZ233" s="81" t="s">
        <v>2918</v>
      </c>
      <c r="BA233" s="82" t="s">
        <v>141</v>
      </c>
      <c r="BB233" s="80">
        <v>1968000</v>
      </c>
      <c r="BC233" s="82" t="s">
        <v>141</v>
      </c>
      <c r="BD233" s="80">
        <v>2347189</v>
      </c>
      <c r="BE233" s="80">
        <v>1966025</v>
      </c>
      <c r="BF233" s="80">
        <v>1931734</v>
      </c>
      <c r="BG233" s="80">
        <v>1969174</v>
      </c>
      <c r="BH233" s="80">
        <v>2046980</v>
      </c>
      <c r="BI233" s="80">
        <v>2086278</v>
      </c>
      <c r="BJ233" s="80">
        <v>1692048</v>
      </c>
      <c r="BK233" s="80">
        <v>1744268</v>
      </c>
      <c r="BL233" s="80">
        <v>1806804</v>
      </c>
    </row>
    <row r="234" spans="20:64" ht="15" x14ac:dyDescent="0.25">
      <c r="T234" s="329" t="s">
        <v>1172</v>
      </c>
      <c r="V234" s="327" t="s">
        <v>56</v>
      </c>
      <c r="W234" s="327" t="s">
        <v>3117</v>
      </c>
      <c r="X234" s="327">
        <f t="shared" si="24"/>
        <v>56091</v>
      </c>
      <c r="Y234" s="330">
        <f t="shared" si="25"/>
        <v>0.76851724988353931</v>
      </c>
      <c r="Z234" s="331">
        <f t="shared" si="26"/>
        <v>11026916.056503987</v>
      </c>
      <c r="AA234" s="84"/>
      <c r="AB234" s="84"/>
      <c r="AD234" s="86"/>
      <c r="AE234" s="85"/>
      <c r="AH234" s="359" t="s">
        <v>87</v>
      </c>
      <c r="AI234" s="81" t="s">
        <v>2917</v>
      </c>
      <c r="AJ234" s="81" t="s">
        <v>2916</v>
      </c>
      <c r="AK234" s="80">
        <v>3379</v>
      </c>
      <c r="AL234" s="80">
        <v>3338</v>
      </c>
      <c r="AM234" s="80">
        <v>3374</v>
      </c>
      <c r="AN234" s="80">
        <v>3470</v>
      </c>
      <c r="AO234" s="80">
        <v>3545</v>
      </c>
      <c r="AP234" s="80">
        <v>3474</v>
      </c>
      <c r="AQ234" s="80">
        <v>3418</v>
      </c>
      <c r="AR234" s="80">
        <v>3412</v>
      </c>
      <c r="AS234" s="80">
        <v>3380</v>
      </c>
      <c r="AT234" s="80">
        <v>3385</v>
      </c>
      <c r="AU234" s="80">
        <v>3472</v>
      </c>
      <c r="AV234" s="80">
        <v>3632</v>
      </c>
      <c r="AY234" s="81" t="s">
        <v>2915</v>
      </c>
      <c r="AZ234" s="81" t="s">
        <v>2914</v>
      </c>
      <c r="BA234" s="80">
        <v>2849182</v>
      </c>
      <c r="BB234" s="80">
        <v>2882476</v>
      </c>
      <c r="BC234" s="80">
        <v>2813045</v>
      </c>
      <c r="BD234" s="80">
        <v>2930888</v>
      </c>
      <c r="BE234" s="80">
        <v>3046145</v>
      </c>
      <c r="BF234" s="80">
        <v>3119760</v>
      </c>
      <c r="BG234" s="80">
        <v>3215511</v>
      </c>
      <c r="BH234" s="80">
        <v>3423251</v>
      </c>
      <c r="BI234" s="80">
        <v>3407222</v>
      </c>
      <c r="BJ234" s="80">
        <v>3201279</v>
      </c>
      <c r="BK234" s="80">
        <v>3307618</v>
      </c>
      <c r="BL234" s="80">
        <v>3305278</v>
      </c>
    </row>
    <row r="235" spans="20:64" ht="15" x14ac:dyDescent="0.25">
      <c r="T235" s="329" t="s">
        <v>1170</v>
      </c>
      <c r="V235" s="327" t="s">
        <v>56</v>
      </c>
      <c r="W235" s="327" t="s">
        <v>3117</v>
      </c>
      <c r="X235" s="327">
        <f t="shared" si="24"/>
        <v>1495</v>
      </c>
      <c r="Y235" s="330">
        <f t="shared" si="25"/>
        <v>2.0483380374318363E-2</v>
      </c>
      <c r="Z235" s="331">
        <f t="shared" si="26"/>
        <v>293901.68662483216</v>
      </c>
      <c r="AA235" s="84"/>
      <c r="AB235" s="84"/>
      <c r="AD235" s="86"/>
      <c r="AE235" s="85"/>
      <c r="AH235" s="359" t="s">
        <v>87</v>
      </c>
      <c r="AI235" s="81" t="s">
        <v>2913</v>
      </c>
      <c r="AJ235" s="81" t="s">
        <v>2912</v>
      </c>
      <c r="AK235" s="80">
        <v>1580</v>
      </c>
      <c r="AL235" s="80">
        <v>1632</v>
      </c>
      <c r="AM235" s="80">
        <v>1669</v>
      </c>
      <c r="AN235" s="80">
        <v>1685</v>
      </c>
      <c r="AO235" s="80">
        <v>1712</v>
      </c>
      <c r="AP235" s="80">
        <v>1784</v>
      </c>
      <c r="AQ235" s="80">
        <v>1821</v>
      </c>
      <c r="AR235" s="80">
        <v>1823</v>
      </c>
      <c r="AS235" s="80">
        <v>1754</v>
      </c>
      <c r="AT235" s="80">
        <v>1792</v>
      </c>
      <c r="AU235" s="80">
        <v>1807</v>
      </c>
      <c r="AV235" s="80">
        <v>1764</v>
      </c>
      <c r="AY235" s="81" t="s">
        <v>2911</v>
      </c>
      <c r="AZ235" s="81" t="s">
        <v>1822</v>
      </c>
      <c r="BA235" s="82" t="s">
        <v>141</v>
      </c>
      <c r="BB235" s="82" t="s">
        <v>141</v>
      </c>
      <c r="BC235" s="82" t="s">
        <v>141</v>
      </c>
      <c r="BD235" s="82" t="s">
        <v>141</v>
      </c>
      <c r="BE235" s="80">
        <v>3663115</v>
      </c>
      <c r="BF235" s="80">
        <v>3796494</v>
      </c>
      <c r="BG235" s="80">
        <v>4069760</v>
      </c>
      <c r="BH235" s="80">
        <v>4315135</v>
      </c>
      <c r="BI235" s="80">
        <v>4466721</v>
      </c>
      <c r="BJ235" s="80">
        <v>4214070</v>
      </c>
      <c r="BK235" s="80">
        <v>4594058</v>
      </c>
      <c r="BL235" s="80">
        <v>4929166</v>
      </c>
    </row>
    <row r="236" spans="20:64" ht="15" x14ac:dyDescent="0.25">
      <c r="T236" s="329" t="s">
        <v>2910</v>
      </c>
      <c r="V236" s="327" t="s">
        <v>56</v>
      </c>
      <c r="W236" s="327" t="s">
        <v>3113</v>
      </c>
      <c r="X236" s="327" t="e">
        <f t="shared" si="24"/>
        <v>#N/A</v>
      </c>
      <c r="Y236" s="330" t="e">
        <f t="shared" ref="Y236:Y241" si="27">X236/$AF$78</f>
        <v>#N/A</v>
      </c>
      <c r="Z236" s="331" t="e">
        <f t="shared" ref="Z236:Z241" si="28">Y236*$AE$78</f>
        <v>#N/A</v>
      </c>
      <c r="AA236" s="84"/>
      <c r="AB236" s="84"/>
      <c r="AD236" s="86"/>
      <c r="AE236" s="85"/>
      <c r="AH236" s="359" t="s">
        <v>87</v>
      </c>
      <c r="AI236" s="81" t="s">
        <v>2909</v>
      </c>
      <c r="AJ236" s="81" t="s">
        <v>2908</v>
      </c>
      <c r="AK236" s="80">
        <v>16922</v>
      </c>
      <c r="AL236" s="80">
        <v>16855</v>
      </c>
      <c r="AM236" s="80">
        <v>16871</v>
      </c>
      <c r="AN236" s="80">
        <v>16762</v>
      </c>
      <c r="AO236" s="80">
        <v>16561</v>
      </c>
      <c r="AP236" s="80">
        <v>16840</v>
      </c>
      <c r="AQ236" s="80">
        <v>16893</v>
      </c>
      <c r="AR236" s="80">
        <v>16751</v>
      </c>
      <c r="AS236" s="80">
        <v>16868</v>
      </c>
      <c r="AT236" s="80">
        <v>16351</v>
      </c>
      <c r="AU236" s="80">
        <v>16640</v>
      </c>
      <c r="AV236" s="80">
        <v>16862</v>
      </c>
      <c r="AY236" s="81" t="s">
        <v>2907</v>
      </c>
      <c r="AZ236" s="81" t="s">
        <v>2906</v>
      </c>
      <c r="BA236" s="82" t="s">
        <v>141</v>
      </c>
      <c r="BB236" s="82" t="s">
        <v>141</v>
      </c>
      <c r="BC236" s="82" t="s">
        <v>141</v>
      </c>
      <c r="BD236" s="82" t="s">
        <v>141</v>
      </c>
      <c r="BE236" s="80">
        <v>2316002</v>
      </c>
      <c r="BF236" s="80">
        <v>2386883</v>
      </c>
      <c r="BG236" s="80">
        <v>2582468</v>
      </c>
      <c r="BH236" s="80">
        <v>2698877</v>
      </c>
      <c r="BI236" s="80">
        <v>2711890</v>
      </c>
      <c r="BJ236" s="80">
        <v>2479274</v>
      </c>
      <c r="BK236" s="80">
        <v>2514545</v>
      </c>
      <c r="BL236" s="80">
        <v>2694376</v>
      </c>
    </row>
    <row r="237" spans="20:64" ht="15" x14ac:dyDescent="0.25">
      <c r="T237" s="329" t="s">
        <v>1168</v>
      </c>
      <c r="V237" s="327" t="s">
        <v>56</v>
      </c>
      <c r="W237" s="327" t="s">
        <v>3113</v>
      </c>
      <c r="X237" s="327">
        <f t="shared" si="24"/>
        <v>9410</v>
      </c>
      <c r="Y237" s="330">
        <f t="shared" si="27"/>
        <v>0.30166057575174715</v>
      </c>
      <c r="Z237" s="331">
        <f t="shared" si="28"/>
        <v>1416507.5655574792</v>
      </c>
      <c r="AA237" s="84"/>
      <c r="AB237" s="84"/>
      <c r="AD237" s="86"/>
      <c r="AE237" s="85"/>
      <c r="AH237" s="359" t="s">
        <v>87</v>
      </c>
      <c r="AI237" s="81" t="s">
        <v>2905</v>
      </c>
      <c r="AJ237" s="81" t="s">
        <v>2904</v>
      </c>
      <c r="AK237" s="80">
        <v>14868</v>
      </c>
      <c r="AL237" s="80">
        <v>14649</v>
      </c>
      <c r="AM237" s="80">
        <v>14558</v>
      </c>
      <c r="AN237" s="80">
        <v>13745</v>
      </c>
      <c r="AO237" s="80">
        <v>13766</v>
      </c>
      <c r="AP237" s="80">
        <v>13507</v>
      </c>
      <c r="AQ237" s="80">
        <v>13249</v>
      </c>
      <c r="AR237" s="80">
        <v>13213</v>
      </c>
      <c r="AS237" s="82" t="s">
        <v>141</v>
      </c>
      <c r="AT237" s="80">
        <v>12988</v>
      </c>
      <c r="AU237" s="80">
        <v>12624</v>
      </c>
      <c r="AV237" s="80">
        <v>12881</v>
      </c>
      <c r="AY237" s="81" t="s">
        <v>2903</v>
      </c>
      <c r="AZ237" s="81" t="s">
        <v>2902</v>
      </c>
      <c r="BA237" s="82" t="s">
        <v>141</v>
      </c>
      <c r="BB237" s="82" t="s">
        <v>141</v>
      </c>
      <c r="BC237" s="82" t="s">
        <v>141</v>
      </c>
      <c r="BD237" s="82" t="s">
        <v>141</v>
      </c>
      <c r="BE237" s="80">
        <v>4532961</v>
      </c>
      <c r="BF237" s="80">
        <v>4740388</v>
      </c>
      <c r="BG237" s="80">
        <v>4911983</v>
      </c>
      <c r="BH237" s="80">
        <v>5153935</v>
      </c>
      <c r="BI237" s="80">
        <v>5278519</v>
      </c>
      <c r="BJ237" s="80">
        <v>4995020</v>
      </c>
      <c r="BK237" s="80">
        <v>5095922</v>
      </c>
      <c r="BL237" s="80">
        <v>5205118</v>
      </c>
    </row>
    <row r="238" spans="20:64" ht="15" x14ac:dyDescent="0.25">
      <c r="T238" s="329" t="s">
        <v>1166</v>
      </c>
      <c r="V238" s="327" t="s">
        <v>56</v>
      </c>
      <c r="W238" s="327" t="s">
        <v>3113</v>
      </c>
      <c r="X238" s="327">
        <f t="shared" si="24"/>
        <v>1569</v>
      </c>
      <c r="Y238" s="330">
        <f t="shared" si="27"/>
        <v>5.0298134256587808E-2</v>
      </c>
      <c r="Z238" s="331">
        <f t="shared" si="28"/>
        <v>236184.94902865938</v>
      </c>
      <c r="AA238" s="84"/>
      <c r="AB238" s="84"/>
      <c r="AD238" s="86"/>
      <c r="AE238" s="85"/>
      <c r="AH238" s="359" t="s">
        <v>87</v>
      </c>
      <c r="AI238" s="81" t="s">
        <v>2901</v>
      </c>
      <c r="AJ238" s="81" t="s">
        <v>2900</v>
      </c>
      <c r="AK238" s="80">
        <v>3364</v>
      </c>
      <c r="AL238" s="80">
        <v>3356</v>
      </c>
      <c r="AM238" s="80">
        <v>3291</v>
      </c>
      <c r="AN238" s="80">
        <v>3292</v>
      </c>
      <c r="AO238" s="80">
        <v>3407</v>
      </c>
      <c r="AP238" s="80">
        <v>3470</v>
      </c>
      <c r="AQ238" s="80">
        <v>3455</v>
      </c>
      <c r="AR238" s="82" t="s">
        <v>141</v>
      </c>
      <c r="AS238" s="82" t="s">
        <v>141</v>
      </c>
      <c r="AT238" s="80">
        <v>3435</v>
      </c>
      <c r="AU238" s="80">
        <v>3481</v>
      </c>
      <c r="AV238" s="80">
        <v>3408</v>
      </c>
      <c r="AY238" s="81" t="s">
        <v>2899</v>
      </c>
      <c r="AZ238" s="81" t="s">
        <v>1796</v>
      </c>
      <c r="BA238" s="80">
        <v>242291</v>
      </c>
      <c r="BB238" s="80">
        <v>239571</v>
      </c>
      <c r="BC238" s="80">
        <v>231011</v>
      </c>
      <c r="BD238" s="80">
        <v>233919</v>
      </c>
      <c r="BE238" s="80">
        <v>232221</v>
      </c>
      <c r="BF238" s="80">
        <v>231271</v>
      </c>
      <c r="BG238" s="80">
        <v>234669</v>
      </c>
      <c r="BH238" s="80">
        <v>225881</v>
      </c>
      <c r="BI238" s="80">
        <v>242413</v>
      </c>
      <c r="BJ238" s="80">
        <v>237628</v>
      </c>
      <c r="BK238" s="80">
        <v>225268</v>
      </c>
      <c r="BL238" s="80">
        <v>232574</v>
      </c>
    </row>
    <row r="239" spans="20:64" ht="15" x14ac:dyDescent="0.25">
      <c r="T239" s="329" t="s">
        <v>2898</v>
      </c>
      <c r="V239" s="327" t="s">
        <v>56</v>
      </c>
      <c r="W239" s="327" t="s">
        <v>3113</v>
      </c>
      <c r="X239" s="327" t="e">
        <f t="shared" si="24"/>
        <v>#N/A</v>
      </c>
      <c r="Y239" s="330" t="e">
        <f t="shared" si="27"/>
        <v>#N/A</v>
      </c>
      <c r="Z239" s="331" t="e">
        <f t="shared" si="28"/>
        <v>#N/A</v>
      </c>
      <c r="AA239" s="84"/>
      <c r="AB239" s="84"/>
      <c r="AD239" s="86"/>
      <c r="AE239" s="85"/>
      <c r="AH239" s="359" t="s">
        <v>87</v>
      </c>
      <c r="AI239" s="81" t="s">
        <v>2897</v>
      </c>
      <c r="AJ239" s="81" t="s">
        <v>2896</v>
      </c>
      <c r="AK239" s="80">
        <v>3698</v>
      </c>
      <c r="AL239" s="80">
        <v>3334</v>
      </c>
      <c r="AM239" s="80">
        <v>3170</v>
      </c>
      <c r="AN239" s="80">
        <v>3298</v>
      </c>
      <c r="AO239" s="80">
        <v>3225</v>
      </c>
      <c r="AP239" s="80">
        <v>3221</v>
      </c>
      <c r="AQ239" s="80">
        <v>3203</v>
      </c>
      <c r="AR239" s="80">
        <v>3060</v>
      </c>
      <c r="AS239" s="80">
        <v>3099</v>
      </c>
      <c r="AT239" s="80">
        <v>3131</v>
      </c>
      <c r="AU239" s="80">
        <v>2991</v>
      </c>
      <c r="AV239" s="80">
        <v>3010</v>
      </c>
      <c r="AY239" s="81" t="s">
        <v>2895</v>
      </c>
      <c r="AZ239" s="81" t="s">
        <v>2894</v>
      </c>
      <c r="BA239" s="80">
        <v>6174242</v>
      </c>
      <c r="BB239" s="80">
        <v>6179566</v>
      </c>
      <c r="BC239" s="80">
        <v>5956106</v>
      </c>
      <c r="BD239" s="80">
        <v>5938744</v>
      </c>
      <c r="BE239" s="80">
        <v>6283779</v>
      </c>
      <c r="BF239" s="80">
        <v>6712165</v>
      </c>
      <c r="BG239" s="80">
        <v>7234973</v>
      </c>
      <c r="BH239" s="80">
        <v>7615896</v>
      </c>
      <c r="BI239" s="80">
        <v>7900962</v>
      </c>
      <c r="BJ239" s="80">
        <v>7923942</v>
      </c>
      <c r="BK239" s="80">
        <v>8516681</v>
      </c>
      <c r="BL239" s="80">
        <v>8926735</v>
      </c>
    </row>
    <row r="240" spans="20:64" ht="15" x14ac:dyDescent="0.25">
      <c r="T240" s="329" t="s">
        <v>2893</v>
      </c>
      <c r="V240" s="327" t="s">
        <v>56</v>
      </c>
      <c r="W240" s="327" t="s">
        <v>3113</v>
      </c>
      <c r="X240" s="327" t="e">
        <f t="shared" si="24"/>
        <v>#N/A</v>
      </c>
      <c r="Y240" s="330" t="e">
        <f t="shared" si="27"/>
        <v>#N/A</v>
      </c>
      <c r="Z240" s="331" t="e">
        <f t="shared" si="28"/>
        <v>#N/A</v>
      </c>
      <c r="AA240" s="84"/>
      <c r="AB240" s="84"/>
      <c r="AD240" s="86"/>
      <c r="AE240" s="85"/>
      <c r="AH240" s="359" t="s">
        <v>87</v>
      </c>
      <c r="AI240" s="81" t="s">
        <v>2892</v>
      </c>
      <c r="AJ240" s="81" t="s">
        <v>2891</v>
      </c>
      <c r="AK240" s="80">
        <v>1001</v>
      </c>
      <c r="AL240" s="80">
        <v>1011</v>
      </c>
      <c r="AM240" s="80">
        <v>1080</v>
      </c>
      <c r="AN240" s="80">
        <v>1158</v>
      </c>
      <c r="AO240" s="80">
        <v>1200</v>
      </c>
      <c r="AP240" s="80">
        <v>1239</v>
      </c>
      <c r="AQ240" s="80">
        <v>1194</v>
      </c>
      <c r="AR240" s="80">
        <v>1158</v>
      </c>
      <c r="AS240" s="80">
        <v>1119</v>
      </c>
      <c r="AT240" s="80">
        <v>1109</v>
      </c>
      <c r="AU240" s="80">
        <v>1128</v>
      </c>
      <c r="AV240" s="80">
        <v>1103</v>
      </c>
      <c r="AY240" s="81" t="s">
        <v>2890</v>
      </c>
      <c r="AZ240" s="81" t="s">
        <v>2889</v>
      </c>
      <c r="BA240" s="80">
        <v>2409876</v>
      </c>
      <c r="BB240" s="80">
        <v>2464606</v>
      </c>
      <c r="BC240" s="80">
        <v>2391587</v>
      </c>
      <c r="BD240" s="80">
        <v>2361415</v>
      </c>
      <c r="BE240" s="80">
        <v>2410322</v>
      </c>
      <c r="BF240" s="80">
        <v>2502780</v>
      </c>
      <c r="BG240" s="80">
        <v>2593216</v>
      </c>
      <c r="BH240" s="80">
        <v>2811586</v>
      </c>
      <c r="BI240" s="80">
        <v>2876693</v>
      </c>
      <c r="BJ240" s="80">
        <v>2813424</v>
      </c>
      <c r="BK240" s="80">
        <v>2989464</v>
      </c>
      <c r="BL240" s="80">
        <v>3058033</v>
      </c>
    </row>
    <row r="241" spans="20:64" ht="15" x14ac:dyDescent="0.25">
      <c r="T241" s="329" t="s">
        <v>2888</v>
      </c>
      <c r="V241" s="327" t="s">
        <v>56</v>
      </c>
      <c r="W241" s="327" t="s">
        <v>3113</v>
      </c>
      <c r="X241" s="327" t="e">
        <f t="shared" si="24"/>
        <v>#N/A</v>
      </c>
      <c r="Y241" s="330" t="e">
        <f t="shared" si="27"/>
        <v>#N/A</v>
      </c>
      <c r="Z241" s="331" t="e">
        <f t="shared" si="28"/>
        <v>#N/A</v>
      </c>
      <c r="AA241" s="84"/>
      <c r="AB241" s="84"/>
      <c r="AD241" s="86"/>
      <c r="AE241" s="85"/>
      <c r="AH241" s="359" t="s">
        <v>87</v>
      </c>
      <c r="AI241" s="81" t="s">
        <v>2887</v>
      </c>
      <c r="AJ241" s="81" t="s">
        <v>2886</v>
      </c>
      <c r="AK241" s="80">
        <v>685</v>
      </c>
      <c r="AL241" s="80">
        <v>685</v>
      </c>
      <c r="AM241" s="80">
        <v>674</v>
      </c>
      <c r="AN241" s="82" t="s">
        <v>141</v>
      </c>
      <c r="AO241" s="80">
        <v>656</v>
      </c>
      <c r="AP241" s="82" t="s">
        <v>141</v>
      </c>
      <c r="AQ241" s="80">
        <v>619</v>
      </c>
      <c r="AR241" s="80">
        <v>622</v>
      </c>
      <c r="AS241" s="80">
        <v>618</v>
      </c>
      <c r="AT241" s="80">
        <v>600</v>
      </c>
      <c r="AU241" s="80">
        <v>600</v>
      </c>
      <c r="AV241" s="80">
        <v>606</v>
      </c>
      <c r="AY241" s="81" t="s">
        <v>2885</v>
      </c>
      <c r="AZ241" s="81" t="s">
        <v>2884</v>
      </c>
      <c r="BA241" s="80">
        <v>1730762</v>
      </c>
      <c r="BB241" s="80">
        <v>1781478</v>
      </c>
      <c r="BC241" s="80">
        <v>1732891</v>
      </c>
      <c r="BD241" s="80">
        <v>1699398</v>
      </c>
      <c r="BE241" s="80">
        <v>1643098</v>
      </c>
      <c r="BF241" s="80">
        <v>1801682</v>
      </c>
      <c r="BG241" s="80">
        <v>1874463</v>
      </c>
      <c r="BH241" s="80">
        <v>2009168</v>
      </c>
      <c r="BI241" s="80">
        <v>1981854</v>
      </c>
      <c r="BJ241" s="80">
        <v>2059315</v>
      </c>
      <c r="BK241" s="80">
        <v>2119753</v>
      </c>
      <c r="BL241" s="80">
        <v>2084432</v>
      </c>
    </row>
    <row r="242" spans="20:64" ht="15" x14ac:dyDescent="0.25">
      <c r="T242" s="329" t="s">
        <v>1156</v>
      </c>
      <c r="V242" s="327" t="s">
        <v>56</v>
      </c>
      <c r="W242" s="327" t="s">
        <v>3108</v>
      </c>
      <c r="X242" s="327">
        <f t="shared" si="24"/>
        <v>2198</v>
      </c>
      <c r="Y242" s="330">
        <f>X242/$AF$79</f>
        <v>0.24591631237413292</v>
      </c>
      <c r="Z242" s="331">
        <f>Y242*$AE$79</f>
        <v>351660.32669501007</v>
      </c>
      <c r="AA242" s="84"/>
      <c r="AB242" s="84"/>
      <c r="AD242" s="86"/>
      <c r="AE242" s="85"/>
      <c r="AH242" s="359" t="s">
        <v>87</v>
      </c>
      <c r="AI242" s="81" t="s">
        <v>2883</v>
      </c>
      <c r="AJ242" s="81" t="s">
        <v>2882</v>
      </c>
      <c r="AK242" s="80">
        <v>3826</v>
      </c>
      <c r="AL242" s="80">
        <v>3451</v>
      </c>
      <c r="AM242" s="80">
        <v>3479</v>
      </c>
      <c r="AN242" s="80">
        <v>3449</v>
      </c>
      <c r="AO242" s="82" t="s">
        <v>141</v>
      </c>
      <c r="AP242" s="80">
        <v>3625</v>
      </c>
      <c r="AQ242" s="82" t="s">
        <v>141</v>
      </c>
      <c r="AR242" s="80">
        <v>3514</v>
      </c>
      <c r="AS242" s="80">
        <v>3728</v>
      </c>
      <c r="AT242" s="80">
        <v>4374</v>
      </c>
      <c r="AU242" s="80">
        <v>4420</v>
      </c>
      <c r="AV242" s="80">
        <v>4710</v>
      </c>
      <c r="AY242" s="81" t="s">
        <v>2881</v>
      </c>
      <c r="AZ242" s="81" t="s">
        <v>2880</v>
      </c>
      <c r="BA242" s="80">
        <v>2642796</v>
      </c>
      <c r="BB242" s="80">
        <v>2693915</v>
      </c>
      <c r="BC242" s="80">
        <v>2494645</v>
      </c>
      <c r="BD242" s="80">
        <v>2501233</v>
      </c>
      <c r="BE242" s="80">
        <v>2552656</v>
      </c>
      <c r="BF242" s="80">
        <v>2706732</v>
      </c>
      <c r="BG242" s="80">
        <v>2884479</v>
      </c>
      <c r="BH242" s="80">
        <v>2994042</v>
      </c>
      <c r="BI242" s="80">
        <v>3019517</v>
      </c>
      <c r="BJ242" s="80">
        <v>3147035</v>
      </c>
      <c r="BK242" s="80">
        <v>3240066</v>
      </c>
      <c r="BL242" s="80">
        <v>3324766</v>
      </c>
    </row>
    <row r="243" spans="20:64" ht="15" x14ac:dyDescent="0.25">
      <c r="T243" s="329" t="s">
        <v>1154</v>
      </c>
      <c r="V243" s="327" t="s">
        <v>56</v>
      </c>
      <c r="W243" s="327" t="s">
        <v>3108</v>
      </c>
      <c r="X243" s="327">
        <f t="shared" si="24"/>
        <v>6740</v>
      </c>
      <c r="Y243" s="330">
        <f>X243/$AF$79</f>
        <v>0.75408368762586708</v>
      </c>
      <c r="Z243" s="331">
        <f>Y243*$AE$79</f>
        <v>1078339.6733049899</v>
      </c>
      <c r="AA243" s="84"/>
      <c r="AB243" s="84"/>
      <c r="AD243" s="86"/>
      <c r="AE243" s="85"/>
      <c r="AH243" s="359" t="s">
        <v>87</v>
      </c>
      <c r="AI243" s="81" t="s">
        <v>2879</v>
      </c>
      <c r="AJ243" s="81" t="s">
        <v>2878</v>
      </c>
      <c r="AK243" s="80">
        <v>561</v>
      </c>
      <c r="AL243" s="80">
        <v>552</v>
      </c>
      <c r="AM243" s="80">
        <v>549</v>
      </c>
      <c r="AN243" s="82" t="s">
        <v>141</v>
      </c>
      <c r="AO243" s="82" t="s">
        <v>141</v>
      </c>
      <c r="AP243" s="82" t="s">
        <v>141</v>
      </c>
      <c r="AQ243" s="82" t="s">
        <v>141</v>
      </c>
      <c r="AR243" s="82" t="s">
        <v>141</v>
      </c>
      <c r="AS243" s="82" t="s">
        <v>141</v>
      </c>
      <c r="AT243" s="82" t="s">
        <v>141</v>
      </c>
      <c r="AU243" s="80">
        <v>573</v>
      </c>
      <c r="AV243" s="80">
        <v>578</v>
      </c>
      <c r="AY243" s="81" t="s">
        <v>2877</v>
      </c>
      <c r="AZ243" s="81" t="s">
        <v>2876</v>
      </c>
      <c r="BA243" s="80">
        <v>3896165</v>
      </c>
      <c r="BB243" s="80">
        <v>4052692</v>
      </c>
      <c r="BC243" s="80">
        <v>4109058</v>
      </c>
      <c r="BD243" s="80">
        <v>4212932</v>
      </c>
      <c r="BE243" s="80">
        <v>4192662</v>
      </c>
      <c r="BF243" s="80">
        <v>4485027</v>
      </c>
      <c r="BG243" s="80">
        <v>4675413</v>
      </c>
      <c r="BH243" s="80">
        <v>4874773</v>
      </c>
      <c r="BI243" s="80">
        <v>4916698</v>
      </c>
      <c r="BJ243" s="80">
        <v>5040005</v>
      </c>
      <c r="BK243" s="80">
        <v>5253812</v>
      </c>
      <c r="BL243" s="80">
        <v>5317490</v>
      </c>
    </row>
    <row r="244" spans="20:64" ht="15" x14ac:dyDescent="0.25">
      <c r="T244" s="329" t="s">
        <v>1152</v>
      </c>
      <c r="V244" s="327" t="s">
        <v>56</v>
      </c>
      <c r="W244" s="327" t="s">
        <v>4256</v>
      </c>
      <c r="X244" s="327">
        <f t="shared" si="24"/>
        <v>4422</v>
      </c>
      <c r="Y244" s="330">
        <f>X244/$AF$80</f>
        <v>0.20730392386667293</v>
      </c>
      <c r="Z244" s="331">
        <f>Y244*$AE$80</f>
        <v>523546.05972528248</v>
      </c>
      <c r="AA244" s="84"/>
      <c r="AB244" s="84"/>
      <c r="AD244" s="86"/>
      <c r="AE244" s="85"/>
      <c r="AH244" s="359" t="s">
        <v>87</v>
      </c>
      <c r="AI244" s="81" t="s">
        <v>2875</v>
      </c>
      <c r="AJ244" s="81" t="s">
        <v>2874</v>
      </c>
      <c r="AK244" s="80">
        <v>2092</v>
      </c>
      <c r="AL244" s="80">
        <v>2154</v>
      </c>
      <c r="AM244" s="80">
        <v>2105</v>
      </c>
      <c r="AN244" s="80">
        <v>2004</v>
      </c>
      <c r="AO244" s="80">
        <v>1976</v>
      </c>
      <c r="AP244" s="80">
        <v>1937</v>
      </c>
      <c r="AQ244" s="80">
        <v>1821</v>
      </c>
      <c r="AR244" s="80">
        <v>1893</v>
      </c>
      <c r="AS244" s="80">
        <v>1833</v>
      </c>
      <c r="AT244" s="80">
        <v>1759</v>
      </c>
      <c r="AU244" s="80">
        <v>1756</v>
      </c>
      <c r="AV244" s="80">
        <v>1828</v>
      </c>
      <c r="AY244" s="81" t="s">
        <v>2873</v>
      </c>
      <c r="AZ244" s="81" t="s">
        <v>2872</v>
      </c>
      <c r="BA244" s="80">
        <v>1955832</v>
      </c>
      <c r="BB244" s="80">
        <v>2012778</v>
      </c>
      <c r="BC244" s="80">
        <v>1931851</v>
      </c>
      <c r="BD244" s="80">
        <v>1898081</v>
      </c>
      <c r="BE244" s="80">
        <v>1954878</v>
      </c>
      <c r="BF244" s="80">
        <v>2071167</v>
      </c>
      <c r="BG244" s="80">
        <v>2140609</v>
      </c>
      <c r="BH244" s="80">
        <v>2164112</v>
      </c>
      <c r="BI244" s="80">
        <v>2207014</v>
      </c>
      <c r="BJ244" s="80">
        <v>2111661</v>
      </c>
      <c r="BK244" s="80">
        <v>2219743</v>
      </c>
      <c r="BL244" s="80">
        <v>2222250</v>
      </c>
    </row>
    <row r="245" spans="20:64" ht="15" x14ac:dyDescent="0.25">
      <c r="T245" s="333" t="s">
        <v>1014</v>
      </c>
      <c r="V245" s="328" t="s">
        <v>60</v>
      </c>
      <c r="W245" s="328" t="s">
        <v>3023</v>
      </c>
      <c r="X245" s="328">
        <f t="shared" si="24"/>
        <v>6238</v>
      </c>
      <c r="Y245" s="334"/>
      <c r="Z245" s="334"/>
      <c r="AA245" s="83"/>
      <c r="AB245" s="83"/>
      <c r="AD245" s="86"/>
      <c r="AE245" s="85"/>
      <c r="AH245" s="359" t="s">
        <v>87</v>
      </c>
      <c r="AI245" s="81" t="s">
        <v>2871</v>
      </c>
      <c r="AJ245" s="81" t="s">
        <v>2870</v>
      </c>
      <c r="AK245" s="80">
        <v>10923</v>
      </c>
      <c r="AL245" s="80">
        <v>10739</v>
      </c>
      <c r="AM245" s="80">
        <v>10824</v>
      </c>
      <c r="AN245" s="80">
        <v>9794</v>
      </c>
      <c r="AO245" s="80">
        <v>9971</v>
      </c>
      <c r="AP245" s="80">
        <v>9902</v>
      </c>
      <c r="AQ245" s="80">
        <v>9769</v>
      </c>
      <c r="AR245" s="82" t="s">
        <v>141</v>
      </c>
      <c r="AS245" s="82" t="s">
        <v>141</v>
      </c>
      <c r="AT245" s="80">
        <v>9723</v>
      </c>
      <c r="AU245" s="80">
        <v>9512</v>
      </c>
      <c r="AV245" s="80">
        <v>9421</v>
      </c>
      <c r="AY245" s="81" t="s">
        <v>2869</v>
      </c>
      <c r="AZ245" s="81" t="s">
        <v>2868</v>
      </c>
      <c r="BA245" s="80">
        <v>1188941</v>
      </c>
      <c r="BB245" s="80">
        <v>1177494</v>
      </c>
      <c r="BC245" s="80">
        <v>1127088</v>
      </c>
      <c r="BD245" s="80">
        <v>1152172</v>
      </c>
      <c r="BE245" s="80">
        <v>1184307</v>
      </c>
      <c r="BF245" s="80">
        <v>1259532</v>
      </c>
      <c r="BG245" s="80">
        <v>1296191</v>
      </c>
      <c r="BH245" s="80">
        <v>1312949</v>
      </c>
      <c r="BI245" s="80">
        <v>1317416</v>
      </c>
      <c r="BJ245" s="80">
        <v>1259428</v>
      </c>
      <c r="BK245" s="80">
        <v>1263708</v>
      </c>
      <c r="BL245" s="80">
        <v>1280067</v>
      </c>
    </row>
    <row r="246" spans="20:64" ht="15" x14ac:dyDescent="0.25">
      <c r="T246" s="333" t="s">
        <v>1012</v>
      </c>
      <c r="V246" s="328" t="s">
        <v>60</v>
      </c>
      <c r="W246" s="328" t="s">
        <v>3023</v>
      </c>
      <c r="X246" s="328">
        <f t="shared" si="24"/>
        <v>2278</v>
      </c>
      <c r="Y246" s="334"/>
      <c r="Z246" s="334"/>
      <c r="AA246" s="83"/>
      <c r="AB246" s="83"/>
      <c r="AD246" s="86"/>
      <c r="AE246" s="85"/>
      <c r="AH246" s="359" t="s">
        <v>87</v>
      </c>
      <c r="AI246" s="81" t="s">
        <v>2867</v>
      </c>
      <c r="AJ246" s="81" t="s">
        <v>2866</v>
      </c>
      <c r="AK246" s="80">
        <v>2591</v>
      </c>
      <c r="AL246" s="80">
        <v>2525</v>
      </c>
      <c r="AM246" s="80">
        <v>2319</v>
      </c>
      <c r="AN246" s="80">
        <v>2324</v>
      </c>
      <c r="AO246" s="80">
        <v>2442</v>
      </c>
      <c r="AP246" s="80">
        <v>2441</v>
      </c>
      <c r="AQ246" s="80">
        <v>2435</v>
      </c>
      <c r="AR246" s="80">
        <v>2410</v>
      </c>
      <c r="AS246" s="80">
        <v>2378</v>
      </c>
      <c r="AT246" s="80">
        <v>2461</v>
      </c>
      <c r="AU246" s="80">
        <v>2432</v>
      </c>
      <c r="AV246" s="80">
        <v>2522</v>
      </c>
      <c r="AY246" s="81" t="s">
        <v>2865</v>
      </c>
      <c r="AZ246" s="81" t="s">
        <v>2864</v>
      </c>
      <c r="BA246" s="80">
        <v>1265731</v>
      </c>
      <c r="BB246" s="80">
        <v>1301041</v>
      </c>
      <c r="BC246" s="80">
        <v>1267483</v>
      </c>
      <c r="BD246" s="80">
        <v>1303715</v>
      </c>
      <c r="BE246" s="80">
        <v>1304228</v>
      </c>
      <c r="BF246" s="80">
        <v>1360966</v>
      </c>
      <c r="BG246" s="80">
        <v>1510225</v>
      </c>
      <c r="BH246" s="80">
        <v>1633662</v>
      </c>
      <c r="BI246" s="80">
        <v>1652453</v>
      </c>
      <c r="BJ246" s="80">
        <v>1603670</v>
      </c>
      <c r="BK246" s="80">
        <v>1734688</v>
      </c>
      <c r="BL246" s="80">
        <v>1776287</v>
      </c>
    </row>
    <row r="247" spans="20:64" ht="15" x14ac:dyDescent="0.25">
      <c r="T247" s="333" t="s">
        <v>1010</v>
      </c>
      <c r="V247" s="328" t="s">
        <v>60</v>
      </c>
      <c r="W247" s="328" t="s">
        <v>3023</v>
      </c>
      <c r="X247" s="328">
        <f t="shared" si="24"/>
        <v>4244</v>
      </c>
      <c r="Y247" s="334"/>
      <c r="Z247" s="334"/>
      <c r="AA247" s="83"/>
      <c r="AB247" s="83"/>
      <c r="AD247" s="86"/>
      <c r="AE247" s="85"/>
      <c r="AH247" s="359" t="s">
        <v>87</v>
      </c>
      <c r="AI247" s="81" t="s">
        <v>2863</v>
      </c>
      <c r="AJ247" s="81" t="s">
        <v>2862</v>
      </c>
      <c r="AK247" s="80">
        <v>2831</v>
      </c>
      <c r="AL247" s="80">
        <v>2662</v>
      </c>
      <c r="AM247" s="80">
        <v>2609</v>
      </c>
      <c r="AN247" s="80">
        <v>2445</v>
      </c>
      <c r="AO247" s="80">
        <v>2362</v>
      </c>
      <c r="AP247" s="80">
        <v>2340</v>
      </c>
      <c r="AQ247" s="80">
        <v>2224</v>
      </c>
      <c r="AR247" s="80">
        <v>2313</v>
      </c>
      <c r="AS247" s="80">
        <v>2261</v>
      </c>
      <c r="AT247" s="80">
        <v>2237</v>
      </c>
      <c r="AU247" s="80">
        <v>2267</v>
      </c>
      <c r="AV247" s="80">
        <v>2345</v>
      </c>
      <c r="AY247" s="81" t="s">
        <v>2861</v>
      </c>
      <c r="AZ247" s="81" t="s">
        <v>2860</v>
      </c>
      <c r="BA247" s="80">
        <v>1242077</v>
      </c>
      <c r="BB247" s="80">
        <v>885885</v>
      </c>
      <c r="BC247" s="80">
        <v>1197000</v>
      </c>
      <c r="BD247" s="80">
        <v>1480000</v>
      </c>
      <c r="BE247" s="80">
        <v>759419</v>
      </c>
      <c r="BF247" s="80">
        <v>1191781</v>
      </c>
      <c r="BG247" s="80">
        <v>1030572</v>
      </c>
      <c r="BH247" s="80">
        <v>1170518</v>
      </c>
      <c r="BI247" s="80">
        <v>1422992</v>
      </c>
      <c r="BJ247" s="80">
        <v>912644</v>
      </c>
      <c r="BK247" s="80">
        <v>891001</v>
      </c>
      <c r="BL247" s="80">
        <v>1135621</v>
      </c>
    </row>
    <row r="248" spans="20:64" ht="15" x14ac:dyDescent="0.25">
      <c r="T248" s="333" t="s">
        <v>1008</v>
      </c>
      <c r="V248" s="328" t="s">
        <v>60</v>
      </c>
      <c r="W248" s="328" t="s">
        <v>3023</v>
      </c>
      <c r="X248" s="328">
        <f t="shared" si="24"/>
        <v>4797</v>
      </c>
      <c r="Y248" s="334"/>
      <c r="Z248" s="334"/>
      <c r="AA248" s="83"/>
      <c r="AB248" s="83"/>
      <c r="AD248" s="86"/>
      <c r="AE248" s="85"/>
      <c r="AH248" s="359" t="s">
        <v>87</v>
      </c>
      <c r="AI248" s="81" t="s">
        <v>2859</v>
      </c>
      <c r="AJ248" s="81" t="s">
        <v>2858</v>
      </c>
      <c r="AK248" s="80">
        <v>2391</v>
      </c>
      <c r="AL248" s="80">
        <v>2441</v>
      </c>
      <c r="AM248" s="80">
        <v>2386</v>
      </c>
      <c r="AN248" s="80">
        <v>2472</v>
      </c>
      <c r="AO248" s="80">
        <v>2274</v>
      </c>
      <c r="AP248" s="80">
        <v>2137</v>
      </c>
      <c r="AQ248" s="80">
        <v>2179</v>
      </c>
      <c r="AR248" s="82" t="s">
        <v>141</v>
      </c>
      <c r="AS248" s="82" t="s">
        <v>141</v>
      </c>
      <c r="AT248" s="80">
        <v>2140</v>
      </c>
      <c r="AU248" s="80">
        <v>2200</v>
      </c>
      <c r="AV248" s="80">
        <v>2309</v>
      </c>
      <c r="AY248" s="81" t="s">
        <v>2857</v>
      </c>
      <c r="AZ248" s="81" t="s">
        <v>2856</v>
      </c>
      <c r="BA248" s="80">
        <v>3299155</v>
      </c>
      <c r="BB248" s="80">
        <v>2525741</v>
      </c>
      <c r="BC248" s="80">
        <v>3252000</v>
      </c>
      <c r="BD248" s="80">
        <v>2602000</v>
      </c>
      <c r="BE248" s="80">
        <v>2954597</v>
      </c>
      <c r="BF248" s="80">
        <v>3072506</v>
      </c>
      <c r="BG248" s="80">
        <v>2670470</v>
      </c>
      <c r="BH248" s="80">
        <v>3098657</v>
      </c>
      <c r="BI248" s="80">
        <v>2678363</v>
      </c>
      <c r="BJ248" s="80">
        <v>3070617</v>
      </c>
      <c r="BK248" s="80">
        <v>2690915</v>
      </c>
      <c r="BL248" s="80">
        <v>1938847</v>
      </c>
    </row>
    <row r="249" spans="20:64" ht="15" x14ac:dyDescent="0.25">
      <c r="T249" s="333" t="s">
        <v>982</v>
      </c>
      <c r="V249" s="328" t="s">
        <v>60</v>
      </c>
      <c r="W249" s="328" t="s">
        <v>3538</v>
      </c>
      <c r="X249" s="328">
        <f t="shared" si="24"/>
        <v>3519</v>
      </c>
      <c r="Y249" s="334"/>
      <c r="Z249" s="334"/>
      <c r="AA249" s="83"/>
      <c r="AB249" s="83"/>
      <c r="AD249" s="86"/>
      <c r="AE249" s="85"/>
      <c r="AH249" s="359" t="s">
        <v>87</v>
      </c>
      <c r="AI249" s="81" t="s">
        <v>2855</v>
      </c>
      <c r="AJ249" s="81" t="s">
        <v>2854</v>
      </c>
      <c r="AK249" s="80">
        <v>2814</v>
      </c>
      <c r="AL249" s="80">
        <v>2817</v>
      </c>
      <c r="AM249" s="80">
        <v>2816</v>
      </c>
      <c r="AN249" s="80">
        <v>2857</v>
      </c>
      <c r="AO249" s="80">
        <v>2997</v>
      </c>
      <c r="AP249" s="80">
        <v>2997</v>
      </c>
      <c r="AQ249" s="80">
        <v>2962</v>
      </c>
      <c r="AR249" s="80">
        <v>2814</v>
      </c>
      <c r="AS249" s="80">
        <v>2617</v>
      </c>
      <c r="AT249" s="80">
        <v>2540</v>
      </c>
      <c r="AU249" s="80">
        <v>2489</v>
      </c>
      <c r="AV249" s="80">
        <v>2459</v>
      </c>
      <c r="AY249" s="81" t="s">
        <v>2853</v>
      </c>
      <c r="AZ249" s="81" t="s">
        <v>2852</v>
      </c>
      <c r="BA249" s="80">
        <v>5026806</v>
      </c>
      <c r="BB249" s="80">
        <v>4377160</v>
      </c>
      <c r="BC249" s="80">
        <v>3963000</v>
      </c>
      <c r="BD249" s="80">
        <v>4560000</v>
      </c>
      <c r="BE249" s="80">
        <v>3606545</v>
      </c>
      <c r="BF249" s="80">
        <v>4314488</v>
      </c>
      <c r="BG249" s="80">
        <v>3805641</v>
      </c>
      <c r="BH249" s="80">
        <v>3795738</v>
      </c>
      <c r="BI249" s="80">
        <v>3642209</v>
      </c>
      <c r="BJ249" s="80">
        <v>3985431</v>
      </c>
      <c r="BK249" s="80">
        <v>3377557</v>
      </c>
      <c r="BL249" s="80">
        <v>3281357</v>
      </c>
    </row>
    <row r="250" spans="20:64" ht="15" x14ac:dyDescent="0.25">
      <c r="T250" s="333" t="s">
        <v>976</v>
      </c>
      <c r="V250" s="328" t="s">
        <v>60</v>
      </c>
      <c r="W250" s="328" t="s">
        <v>2999</v>
      </c>
      <c r="X250" s="328">
        <f t="shared" si="24"/>
        <v>3514</v>
      </c>
      <c r="Y250" s="334"/>
      <c r="Z250" s="334"/>
      <c r="AA250" s="83"/>
      <c r="AB250" s="83"/>
      <c r="AD250" s="86"/>
      <c r="AE250" s="85"/>
      <c r="AH250" s="359" t="s">
        <v>87</v>
      </c>
      <c r="AI250" s="81" t="s">
        <v>2851</v>
      </c>
      <c r="AJ250" s="81" t="s">
        <v>2850</v>
      </c>
      <c r="AK250" s="80">
        <v>2337</v>
      </c>
      <c r="AL250" s="80">
        <v>2431</v>
      </c>
      <c r="AM250" s="80">
        <v>2400</v>
      </c>
      <c r="AN250" s="80">
        <v>2363</v>
      </c>
      <c r="AO250" s="80">
        <v>2321</v>
      </c>
      <c r="AP250" s="80">
        <v>2299</v>
      </c>
      <c r="AQ250" s="80">
        <v>2240</v>
      </c>
      <c r="AR250" s="82" t="s">
        <v>141</v>
      </c>
      <c r="AS250" s="82" t="s">
        <v>141</v>
      </c>
      <c r="AT250" s="80">
        <v>2200</v>
      </c>
      <c r="AU250" s="80">
        <v>2168</v>
      </c>
      <c r="AV250" s="80">
        <v>2086</v>
      </c>
      <c r="AY250" s="81" t="s">
        <v>2849</v>
      </c>
      <c r="AZ250" s="81" t="s">
        <v>2848</v>
      </c>
      <c r="BA250" s="80">
        <v>4033233</v>
      </c>
      <c r="BB250" s="80">
        <v>4133950</v>
      </c>
      <c r="BC250" s="80">
        <v>3957000</v>
      </c>
      <c r="BD250" s="80">
        <v>3758000</v>
      </c>
      <c r="BE250" s="80">
        <v>4232993</v>
      </c>
      <c r="BF250" s="80">
        <v>4072035</v>
      </c>
      <c r="BG250" s="80">
        <v>4102603</v>
      </c>
      <c r="BH250" s="80">
        <v>5056786</v>
      </c>
      <c r="BI250" s="80">
        <v>4488650</v>
      </c>
      <c r="BJ250" s="80">
        <v>4665512</v>
      </c>
      <c r="BK250" s="80">
        <v>3640887</v>
      </c>
      <c r="BL250" s="80">
        <v>4007823</v>
      </c>
    </row>
    <row r="251" spans="20:64" ht="15" x14ac:dyDescent="0.25">
      <c r="T251" s="333" t="s">
        <v>974</v>
      </c>
      <c r="V251" s="328" t="s">
        <v>60</v>
      </c>
      <c r="W251" s="328" t="s">
        <v>2999</v>
      </c>
      <c r="X251" s="328">
        <f t="shared" si="24"/>
        <v>8702</v>
      </c>
      <c r="Y251" s="334"/>
      <c r="Z251" s="334"/>
      <c r="AA251" s="83"/>
      <c r="AB251" s="83"/>
      <c r="AD251" s="86"/>
      <c r="AE251" s="85"/>
      <c r="AH251" s="359" t="s">
        <v>87</v>
      </c>
      <c r="AI251" s="81" t="s">
        <v>2847</v>
      </c>
      <c r="AJ251" s="81" t="s">
        <v>2846</v>
      </c>
      <c r="AK251" s="80">
        <v>1894</v>
      </c>
      <c r="AL251" s="80">
        <v>1878</v>
      </c>
      <c r="AM251" s="80">
        <v>1907</v>
      </c>
      <c r="AN251" s="82" t="s">
        <v>141</v>
      </c>
      <c r="AO251" s="82" t="s">
        <v>141</v>
      </c>
      <c r="AP251" s="80">
        <v>2354</v>
      </c>
      <c r="AQ251" s="80">
        <v>2454</v>
      </c>
      <c r="AR251" s="80">
        <v>2431</v>
      </c>
      <c r="AS251" s="80">
        <v>2388</v>
      </c>
      <c r="AT251" s="80">
        <v>2625</v>
      </c>
      <c r="AU251" s="80">
        <v>2836</v>
      </c>
      <c r="AV251" s="80">
        <v>2835</v>
      </c>
      <c r="AY251" s="81" t="s">
        <v>2845</v>
      </c>
      <c r="AZ251" s="81" t="s">
        <v>2844</v>
      </c>
      <c r="BA251" s="80">
        <v>8781261</v>
      </c>
      <c r="BB251" s="80">
        <v>5906612</v>
      </c>
      <c r="BC251" s="80">
        <v>7560000</v>
      </c>
      <c r="BD251" s="80">
        <v>6597000</v>
      </c>
      <c r="BE251" s="80">
        <v>5246599</v>
      </c>
      <c r="BF251" s="80">
        <v>6997015</v>
      </c>
      <c r="BG251" s="80">
        <v>4550381</v>
      </c>
      <c r="BH251" s="80">
        <v>5127948</v>
      </c>
      <c r="BI251" s="80">
        <v>4225396</v>
      </c>
      <c r="BJ251" s="80">
        <v>4385820</v>
      </c>
      <c r="BK251" s="80">
        <v>3664297</v>
      </c>
      <c r="BL251" s="80">
        <v>3022234</v>
      </c>
    </row>
    <row r="252" spans="20:64" ht="15" x14ac:dyDescent="0.25">
      <c r="T252" s="333" t="s">
        <v>972</v>
      </c>
      <c r="V252" s="328" t="s">
        <v>60</v>
      </c>
      <c r="W252" s="328" t="s">
        <v>2999</v>
      </c>
      <c r="X252" s="328">
        <f t="shared" si="24"/>
        <v>5979</v>
      </c>
      <c r="Y252" s="334"/>
      <c r="Z252" s="334"/>
      <c r="AA252" s="83"/>
      <c r="AB252" s="83"/>
      <c r="AD252" s="86"/>
      <c r="AE252" s="85"/>
      <c r="AH252" s="359" t="s">
        <v>87</v>
      </c>
      <c r="AI252" s="81" t="s">
        <v>2843</v>
      </c>
      <c r="AJ252" s="81" t="s">
        <v>2842</v>
      </c>
      <c r="AK252" s="80">
        <v>1934</v>
      </c>
      <c r="AL252" s="80">
        <v>1923</v>
      </c>
      <c r="AM252" s="80">
        <v>1912</v>
      </c>
      <c r="AN252" s="82" t="s">
        <v>141</v>
      </c>
      <c r="AO252" s="82" t="s">
        <v>141</v>
      </c>
      <c r="AP252" s="82" t="s">
        <v>141</v>
      </c>
      <c r="AQ252" s="82" t="s">
        <v>141</v>
      </c>
      <c r="AR252" s="82" t="s">
        <v>141</v>
      </c>
      <c r="AS252" s="82" t="s">
        <v>141</v>
      </c>
      <c r="AT252" s="82" t="s">
        <v>141</v>
      </c>
      <c r="AU252" s="80">
        <v>1453</v>
      </c>
      <c r="AV252" s="80">
        <v>1444</v>
      </c>
      <c r="AY252" s="81" t="s">
        <v>2841</v>
      </c>
      <c r="AZ252" s="81" t="s">
        <v>2840</v>
      </c>
      <c r="BA252" s="80">
        <v>2132368</v>
      </c>
      <c r="BB252" s="80">
        <v>2547682</v>
      </c>
      <c r="BC252" s="80">
        <v>1804000</v>
      </c>
      <c r="BD252" s="80">
        <v>1540000</v>
      </c>
      <c r="BE252" s="80">
        <v>1592773</v>
      </c>
      <c r="BF252" s="80">
        <v>1498689</v>
      </c>
      <c r="BG252" s="80">
        <v>1614737</v>
      </c>
      <c r="BH252" s="80">
        <v>1673423</v>
      </c>
      <c r="BI252" s="80">
        <v>2088499</v>
      </c>
      <c r="BJ252" s="80">
        <v>1664040</v>
      </c>
      <c r="BK252" s="80">
        <v>1958093</v>
      </c>
      <c r="BL252" s="80">
        <v>1571293</v>
      </c>
    </row>
    <row r="253" spans="20:64" ht="15" x14ac:dyDescent="0.25">
      <c r="T253" s="333" t="s">
        <v>970</v>
      </c>
      <c r="V253" s="328" t="s">
        <v>60</v>
      </c>
      <c r="W253" s="328" t="s">
        <v>2999</v>
      </c>
      <c r="X253" s="328">
        <f t="shared" si="24"/>
        <v>1710</v>
      </c>
      <c r="Y253" s="334"/>
      <c r="Z253" s="334"/>
      <c r="AA253" s="83"/>
      <c r="AB253" s="83"/>
      <c r="AD253" s="86"/>
      <c r="AE253" s="85"/>
      <c r="AH253" s="359" t="s">
        <v>87</v>
      </c>
      <c r="AI253" s="81" t="s">
        <v>2839</v>
      </c>
      <c r="AJ253" s="81" t="s">
        <v>2838</v>
      </c>
      <c r="AK253" s="80">
        <v>1037</v>
      </c>
      <c r="AL253" s="80">
        <v>983</v>
      </c>
      <c r="AM253" s="80">
        <v>932</v>
      </c>
      <c r="AN253" s="82" t="s">
        <v>141</v>
      </c>
      <c r="AO253" s="82" t="s">
        <v>141</v>
      </c>
      <c r="AP253" s="82" t="s">
        <v>141</v>
      </c>
      <c r="AQ253" s="82" t="s">
        <v>141</v>
      </c>
      <c r="AR253" s="82" t="s">
        <v>141</v>
      </c>
      <c r="AS253" s="82" t="s">
        <v>141</v>
      </c>
      <c r="AT253" s="82" t="s">
        <v>141</v>
      </c>
      <c r="AU253" s="80">
        <v>884</v>
      </c>
      <c r="AV253" s="80">
        <v>914</v>
      </c>
      <c r="AY253" s="81" t="s">
        <v>2837</v>
      </c>
      <c r="AZ253" s="81" t="s">
        <v>2836</v>
      </c>
      <c r="BA253" s="80">
        <v>1327636</v>
      </c>
      <c r="BB253" s="80">
        <v>1884362</v>
      </c>
      <c r="BC253" s="80">
        <v>2103000</v>
      </c>
      <c r="BD253" s="80">
        <v>1504000</v>
      </c>
      <c r="BE253" s="80">
        <v>1237667</v>
      </c>
      <c r="BF253" s="80">
        <v>1990361</v>
      </c>
      <c r="BG253" s="80">
        <v>2351718</v>
      </c>
      <c r="BH253" s="80">
        <v>1930004</v>
      </c>
      <c r="BI253" s="80">
        <v>2056904</v>
      </c>
      <c r="BJ253" s="80">
        <v>2069307</v>
      </c>
      <c r="BK253" s="80">
        <v>1817183</v>
      </c>
      <c r="BL253" s="80">
        <v>2608878</v>
      </c>
    </row>
    <row r="254" spans="20:64" ht="15" x14ac:dyDescent="0.25">
      <c r="T254" s="329" t="s">
        <v>968</v>
      </c>
      <c r="V254" s="327" t="s">
        <v>62</v>
      </c>
      <c r="W254" s="327" t="s">
        <v>2995</v>
      </c>
      <c r="X254" s="327">
        <f t="shared" si="24"/>
        <v>3504</v>
      </c>
      <c r="Y254" s="330">
        <f t="shared" ref="Y254:Y259" si="29">X254/$AF$84</f>
        <v>9.128328036263221E-2</v>
      </c>
      <c r="Z254" s="331">
        <f t="shared" ref="Z254:Z259" si="30">Y254*$AE$84</f>
        <v>405092.92512895324</v>
      </c>
      <c r="AA254" s="84"/>
      <c r="AB254" s="84"/>
      <c r="AD254" s="86"/>
      <c r="AE254" s="85"/>
      <c r="AH254" s="359" t="s">
        <v>87</v>
      </c>
      <c r="AI254" s="81" t="s">
        <v>2835</v>
      </c>
      <c r="AJ254" s="81" t="s">
        <v>2834</v>
      </c>
      <c r="AK254" s="80">
        <v>1221</v>
      </c>
      <c r="AL254" s="80">
        <v>1218</v>
      </c>
      <c r="AM254" s="80">
        <v>1057</v>
      </c>
      <c r="AN254" s="82" t="s">
        <v>141</v>
      </c>
      <c r="AO254" s="82" t="s">
        <v>141</v>
      </c>
      <c r="AP254" s="82" t="s">
        <v>141</v>
      </c>
      <c r="AQ254" s="82" t="s">
        <v>141</v>
      </c>
      <c r="AR254" s="82" t="s">
        <v>141</v>
      </c>
      <c r="AS254" s="82" t="s">
        <v>141</v>
      </c>
      <c r="AT254" s="82" t="s">
        <v>141</v>
      </c>
      <c r="AU254" s="80">
        <v>1004</v>
      </c>
      <c r="AV254" s="80">
        <v>997</v>
      </c>
      <c r="AY254" s="81" t="s">
        <v>2833</v>
      </c>
      <c r="AZ254" s="81" t="s">
        <v>2832</v>
      </c>
      <c r="BA254" s="80">
        <v>776625</v>
      </c>
      <c r="BB254" s="80">
        <v>757608</v>
      </c>
      <c r="BC254" s="80">
        <v>781000</v>
      </c>
      <c r="BD254" s="80">
        <v>1153000</v>
      </c>
      <c r="BE254" s="80">
        <v>900114</v>
      </c>
      <c r="BF254" s="80">
        <v>811017</v>
      </c>
      <c r="BG254" s="80">
        <v>1013706</v>
      </c>
      <c r="BH254" s="80">
        <v>971853</v>
      </c>
      <c r="BI254" s="80">
        <v>596775</v>
      </c>
      <c r="BJ254" s="80">
        <v>1251518</v>
      </c>
      <c r="BK254" s="80">
        <v>740393</v>
      </c>
      <c r="BL254" s="80">
        <v>816866</v>
      </c>
    </row>
    <row r="255" spans="20:64" ht="15" x14ac:dyDescent="0.25">
      <c r="T255" s="329" t="s">
        <v>966</v>
      </c>
      <c r="V255" s="327" t="s">
        <v>62</v>
      </c>
      <c r="W255" s="327" t="s">
        <v>2995</v>
      </c>
      <c r="X255" s="327">
        <f t="shared" si="24"/>
        <v>4773</v>
      </c>
      <c r="Y255" s="330">
        <f t="shared" si="29"/>
        <v>0.12434220809670192</v>
      </c>
      <c r="Z255" s="331">
        <f t="shared" si="30"/>
        <v>551800.38003438758</v>
      </c>
      <c r="AA255" s="84"/>
      <c r="AB255" s="84"/>
      <c r="AD255" s="86"/>
      <c r="AE255" s="85"/>
      <c r="AH255" s="359" t="s">
        <v>87</v>
      </c>
      <c r="AI255" s="81" t="s">
        <v>2831</v>
      </c>
      <c r="AJ255" s="81" t="s">
        <v>2830</v>
      </c>
      <c r="AK255" s="80">
        <v>2932</v>
      </c>
      <c r="AL255" s="80">
        <v>2927</v>
      </c>
      <c r="AM255" s="80">
        <v>2976</v>
      </c>
      <c r="AN255" s="80">
        <v>2888</v>
      </c>
      <c r="AO255" s="80">
        <v>2921</v>
      </c>
      <c r="AP255" s="80">
        <v>2891</v>
      </c>
      <c r="AQ255" s="80">
        <v>2915</v>
      </c>
      <c r="AR255" s="80">
        <v>2911</v>
      </c>
      <c r="AS255" s="80">
        <v>2930</v>
      </c>
      <c r="AT255" s="80">
        <v>2888</v>
      </c>
      <c r="AU255" s="80">
        <v>2821</v>
      </c>
      <c r="AV255" s="80">
        <v>2782</v>
      </c>
      <c r="AY255" s="81" t="s">
        <v>2829</v>
      </c>
      <c r="AZ255" s="81" t="s">
        <v>2828</v>
      </c>
      <c r="BA255" s="80">
        <v>6284812</v>
      </c>
      <c r="BB255" s="80">
        <v>4899040</v>
      </c>
      <c r="BC255" s="80">
        <v>5974000</v>
      </c>
      <c r="BD255" s="80">
        <v>4835000</v>
      </c>
      <c r="BE255" s="80">
        <v>4598115</v>
      </c>
      <c r="BF255" s="80">
        <v>5086908</v>
      </c>
      <c r="BG255" s="80">
        <v>4380104</v>
      </c>
      <c r="BH255" s="80">
        <v>4345561</v>
      </c>
      <c r="BI255" s="80">
        <v>4726737</v>
      </c>
      <c r="BJ255" s="80">
        <v>4818220</v>
      </c>
      <c r="BK255" s="80">
        <v>3841742</v>
      </c>
      <c r="BL255" s="80">
        <v>3777501</v>
      </c>
    </row>
    <row r="256" spans="20:64" ht="15" x14ac:dyDescent="0.25">
      <c r="T256" s="329" t="s">
        <v>964</v>
      </c>
      <c r="V256" s="327" t="s">
        <v>62</v>
      </c>
      <c r="W256" s="327" t="s">
        <v>2995</v>
      </c>
      <c r="X256" s="327">
        <f t="shared" si="24"/>
        <v>2452</v>
      </c>
      <c r="Y256" s="330">
        <f t="shared" si="29"/>
        <v>6.3877455322252905E-2</v>
      </c>
      <c r="Z256" s="331">
        <f t="shared" si="30"/>
        <v>283472.56062105973</v>
      </c>
      <c r="AA256" s="84"/>
      <c r="AB256" s="84"/>
      <c r="AH256" s="359" t="s">
        <v>87</v>
      </c>
      <c r="AI256" s="81" t="s">
        <v>2827</v>
      </c>
      <c r="AJ256" s="81" t="s">
        <v>2826</v>
      </c>
      <c r="AK256" s="80">
        <v>5639</v>
      </c>
      <c r="AL256" s="80">
        <v>5600</v>
      </c>
      <c r="AM256" s="80">
        <v>5532</v>
      </c>
      <c r="AN256" s="80">
        <v>5403</v>
      </c>
      <c r="AO256" s="80">
        <v>5339</v>
      </c>
      <c r="AP256" s="80">
        <v>5280</v>
      </c>
      <c r="AQ256" s="80">
        <v>5008</v>
      </c>
      <c r="AR256" s="82" t="s">
        <v>141</v>
      </c>
      <c r="AS256" s="82" t="s">
        <v>141</v>
      </c>
      <c r="AT256" s="80">
        <v>4594</v>
      </c>
      <c r="AU256" s="80">
        <v>4595</v>
      </c>
      <c r="AV256" s="80">
        <v>4561</v>
      </c>
      <c r="AY256" s="81" t="s">
        <v>2825</v>
      </c>
      <c r="AZ256" s="81" t="s">
        <v>2824</v>
      </c>
      <c r="BA256" s="80">
        <v>1027230</v>
      </c>
      <c r="BB256" s="80">
        <v>841226</v>
      </c>
      <c r="BC256" s="80">
        <v>886000</v>
      </c>
      <c r="BD256" s="80">
        <v>1261000</v>
      </c>
      <c r="BE256" s="80">
        <v>957842</v>
      </c>
      <c r="BF256" s="80">
        <v>947112</v>
      </c>
      <c r="BG256" s="80">
        <v>1111350</v>
      </c>
      <c r="BH256" s="80">
        <v>858165</v>
      </c>
      <c r="BI256" s="80">
        <v>1284639</v>
      </c>
      <c r="BJ256" s="80">
        <v>1079107</v>
      </c>
      <c r="BK256" s="80">
        <v>970864</v>
      </c>
      <c r="BL256" s="80">
        <v>933578</v>
      </c>
    </row>
    <row r="257" spans="20:64" ht="15" x14ac:dyDescent="0.25">
      <c r="T257" s="329" t="s">
        <v>962</v>
      </c>
      <c r="V257" s="327" t="s">
        <v>62</v>
      </c>
      <c r="W257" s="327" t="s">
        <v>2995</v>
      </c>
      <c r="X257" s="327">
        <f t="shared" si="24"/>
        <v>18769</v>
      </c>
      <c r="Y257" s="330">
        <f t="shared" si="29"/>
        <v>0.4889543062574897</v>
      </c>
      <c r="Z257" s="331">
        <f t="shared" si="30"/>
        <v>2169859.9063200126</v>
      </c>
      <c r="AA257" s="84"/>
      <c r="AB257" s="84"/>
      <c r="AH257" s="359" t="s">
        <v>87</v>
      </c>
      <c r="AI257" s="81" t="s">
        <v>2823</v>
      </c>
      <c r="AJ257" s="81" t="s">
        <v>2822</v>
      </c>
      <c r="AK257" s="80">
        <v>1360</v>
      </c>
      <c r="AL257" s="80">
        <v>1366</v>
      </c>
      <c r="AM257" s="80">
        <v>1283</v>
      </c>
      <c r="AN257" s="80">
        <v>1313</v>
      </c>
      <c r="AO257" s="80">
        <v>1395</v>
      </c>
      <c r="AP257" s="80">
        <v>1385</v>
      </c>
      <c r="AQ257" s="80">
        <v>1425</v>
      </c>
      <c r="AR257" s="82" t="s">
        <v>141</v>
      </c>
      <c r="AS257" s="82" t="s">
        <v>141</v>
      </c>
      <c r="AT257" s="80">
        <v>1166</v>
      </c>
      <c r="AU257" s="80">
        <v>1218</v>
      </c>
      <c r="AV257" s="80">
        <v>1280</v>
      </c>
      <c r="AY257" s="81" t="s">
        <v>2821</v>
      </c>
      <c r="AZ257" s="81" t="s">
        <v>2820</v>
      </c>
      <c r="BA257" s="80">
        <v>1942760</v>
      </c>
      <c r="BB257" s="80">
        <v>2065835</v>
      </c>
      <c r="BC257" s="80">
        <v>2130000</v>
      </c>
      <c r="BD257" s="80">
        <v>3136000</v>
      </c>
      <c r="BE257" s="80">
        <v>9444157</v>
      </c>
      <c r="BF257" s="80">
        <v>2922637</v>
      </c>
      <c r="BG257" s="80">
        <v>2040342</v>
      </c>
      <c r="BH257" s="80">
        <v>2698100</v>
      </c>
      <c r="BI257" s="80">
        <v>2404534</v>
      </c>
      <c r="BJ257" s="80">
        <v>2118508</v>
      </c>
      <c r="BK257" s="80">
        <v>2010160</v>
      </c>
      <c r="BL257" s="80">
        <v>2146184</v>
      </c>
    </row>
    <row r="258" spans="20:64" ht="15" x14ac:dyDescent="0.25">
      <c r="T258" s="329" t="s">
        <v>960</v>
      </c>
      <c r="V258" s="327" t="s">
        <v>62</v>
      </c>
      <c r="W258" s="327" t="s">
        <v>2995</v>
      </c>
      <c r="X258" s="327">
        <f t="shared" si="24"/>
        <v>1684</v>
      </c>
      <c r="Y258" s="330">
        <f t="shared" si="29"/>
        <v>4.3870160996196533E-2</v>
      </c>
      <c r="Z258" s="331">
        <f t="shared" si="30"/>
        <v>194685.07018183713</v>
      </c>
      <c r="AA258" s="84"/>
      <c r="AB258" s="84"/>
      <c r="AH258" s="359" t="s">
        <v>87</v>
      </c>
      <c r="AI258" s="81" t="s">
        <v>2819</v>
      </c>
      <c r="AJ258" s="81" t="s">
        <v>2818</v>
      </c>
      <c r="AK258" s="80">
        <v>3512</v>
      </c>
      <c r="AL258" s="80">
        <v>3251</v>
      </c>
      <c r="AM258" s="80">
        <v>3315</v>
      </c>
      <c r="AN258" s="80">
        <v>3184</v>
      </c>
      <c r="AO258" s="80">
        <v>3087</v>
      </c>
      <c r="AP258" s="80">
        <v>3206</v>
      </c>
      <c r="AQ258" s="80">
        <v>3073</v>
      </c>
      <c r="AR258" s="80">
        <v>3070</v>
      </c>
      <c r="AS258" s="80">
        <v>3142</v>
      </c>
      <c r="AT258" s="80">
        <v>3120</v>
      </c>
      <c r="AU258" s="80">
        <v>3103</v>
      </c>
      <c r="AV258" s="80">
        <v>3007</v>
      </c>
      <c r="AY258" s="81" t="s">
        <v>2817</v>
      </c>
      <c r="AZ258" s="81" t="s">
        <v>2816</v>
      </c>
      <c r="BA258" s="80">
        <v>3232946</v>
      </c>
      <c r="BB258" s="80">
        <v>3821590</v>
      </c>
      <c r="BC258" s="80">
        <v>3143000</v>
      </c>
      <c r="BD258" s="80">
        <v>3530000</v>
      </c>
      <c r="BE258" s="80">
        <v>2803241</v>
      </c>
      <c r="BF258" s="80">
        <v>3701711</v>
      </c>
      <c r="BG258" s="80">
        <v>2844007</v>
      </c>
      <c r="BH258" s="80">
        <v>2362032</v>
      </c>
      <c r="BI258" s="80">
        <v>2868410</v>
      </c>
      <c r="BJ258" s="80">
        <v>2872828</v>
      </c>
      <c r="BK258" s="80">
        <v>2245337</v>
      </c>
      <c r="BL258" s="80">
        <v>3070527</v>
      </c>
    </row>
    <row r="259" spans="20:64" ht="15" x14ac:dyDescent="0.25">
      <c r="T259" s="329" t="s">
        <v>958</v>
      </c>
      <c r="V259" s="327" t="s">
        <v>62</v>
      </c>
      <c r="W259" s="327" t="s">
        <v>2995</v>
      </c>
      <c r="X259" s="327">
        <f t="shared" si="24"/>
        <v>1146</v>
      </c>
      <c r="Y259" s="330">
        <f t="shared" si="29"/>
        <v>2.9854634502162247E-2</v>
      </c>
      <c r="Z259" s="331">
        <f t="shared" si="30"/>
        <v>132487.58338977752</v>
      </c>
      <c r="AA259" s="84"/>
      <c r="AB259" s="84"/>
      <c r="AH259" s="359" t="s">
        <v>87</v>
      </c>
      <c r="AI259" s="81" t="s">
        <v>2815</v>
      </c>
      <c r="AJ259" s="81" t="s">
        <v>2814</v>
      </c>
      <c r="AK259" s="80">
        <v>2950</v>
      </c>
      <c r="AL259" s="80">
        <v>2960</v>
      </c>
      <c r="AM259" s="80">
        <v>2827</v>
      </c>
      <c r="AN259" s="80">
        <v>2729</v>
      </c>
      <c r="AO259" s="80">
        <v>2658</v>
      </c>
      <c r="AP259" s="80">
        <v>2566</v>
      </c>
      <c r="AQ259" s="80">
        <v>2300</v>
      </c>
      <c r="AR259" s="80">
        <v>2249</v>
      </c>
      <c r="AS259" s="80">
        <v>2324</v>
      </c>
      <c r="AT259" s="80">
        <v>2255</v>
      </c>
      <c r="AU259" s="80">
        <v>2219</v>
      </c>
      <c r="AV259" s="80">
        <v>2078</v>
      </c>
      <c r="AY259" s="81" t="s">
        <v>2813</v>
      </c>
      <c r="AZ259" s="81" t="s">
        <v>2812</v>
      </c>
      <c r="BA259" s="80">
        <v>1377725</v>
      </c>
      <c r="BB259" s="80">
        <v>1227608</v>
      </c>
      <c r="BC259" s="80">
        <v>1793000</v>
      </c>
      <c r="BD259" s="80">
        <v>1612000</v>
      </c>
      <c r="BE259" s="80">
        <v>1902890</v>
      </c>
      <c r="BF259" s="80">
        <v>1890657</v>
      </c>
      <c r="BG259" s="80">
        <v>2095742</v>
      </c>
      <c r="BH259" s="80">
        <v>1564107</v>
      </c>
      <c r="BI259" s="80">
        <v>1883251</v>
      </c>
      <c r="BJ259" s="80">
        <v>1473911</v>
      </c>
      <c r="BK259" s="80">
        <v>1573189</v>
      </c>
      <c r="BL259" s="80">
        <v>1734478</v>
      </c>
    </row>
    <row r="260" spans="20:64" ht="15" x14ac:dyDescent="0.25">
      <c r="T260" s="329" t="s">
        <v>952</v>
      </c>
      <c r="V260" s="327" t="s">
        <v>62</v>
      </c>
      <c r="W260" s="327" t="s">
        <v>951</v>
      </c>
      <c r="X260" s="327">
        <f t="shared" ref="X260:X323" si="31">VLOOKUP(T260,$AI$14:$AV$1466,13,FALSE)</f>
        <v>98980</v>
      </c>
      <c r="Y260" s="330">
        <f>X260/$AF$85</f>
        <v>1</v>
      </c>
      <c r="Z260" s="331">
        <f>Y260*$AE$85</f>
        <v>13247450</v>
      </c>
      <c r="AA260" s="84"/>
      <c r="AB260" s="84"/>
      <c r="AH260" s="359" t="s">
        <v>87</v>
      </c>
      <c r="AI260" s="81" t="s">
        <v>2811</v>
      </c>
      <c r="AJ260" s="81" t="s">
        <v>2810</v>
      </c>
      <c r="AK260" s="80">
        <v>1682</v>
      </c>
      <c r="AL260" s="80">
        <v>1690</v>
      </c>
      <c r="AM260" s="80">
        <v>1693</v>
      </c>
      <c r="AN260" s="80">
        <v>1604</v>
      </c>
      <c r="AO260" s="80">
        <v>1660</v>
      </c>
      <c r="AP260" s="80">
        <v>1578</v>
      </c>
      <c r="AQ260" s="80">
        <v>1568</v>
      </c>
      <c r="AR260" s="80">
        <v>1605</v>
      </c>
      <c r="AS260" s="80">
        <v>1388</v>
      </c>
      <c r="AT260" s="80">
        <v>1314</v>
      </c>
      <c r="AU260" s="80">
        <v>1318</v>
      </c>
      <c r="AV260" s="80">
        <v>1291</v>
      </c>
      <c r="AY260" s="81" t="s">
        <v>2809</v>
      </c>
      <c r="AZ260" s="81" t="s">
        <v>495</v>
      </c>
      <c r="BA260" s="80">
        <v>1256583</v>
      </c>
      <c r="BB260" s="80">
        <v>1643905</v>
      </c>
      <c r="BC260" s="80">
        <v>1162000</v>
      </c>
      <c r="BD260" s="80">
        <v>1204000</v>
      </c>
      <c r="BE260" s="80">
        <v>887113</v>
      </c>
      <c r="BF260" s="80">
        <v>1085536</v>
      </c>
      <c r="BG260" s="80">
        <v>1415125</v>
      </c>
      <c r="BH260" s="80">
        <v>1438475</v>
      </c>
      <c r="BI260" s="80">
        <v>987247</v>
      </c>
      <c r="BJ260" s="80">
        <v>1056449</v>
      </c>
      <c r="BK260" s="80">
        <v>1096136</v>
      </c>
      <c r="BL260" s="80">
        <v>993952</v>
      </c>
    </row>
    <row r="261" spans="20:64" ht="15" x14ac:dyDescent="0.25">
      <c r="T261" s="329" t="s">
        <v>950</v>
      </c>
      <c r="V261" s="327" t="s">
        <v>62</v>
      </c>
      <c r="W261" s="327" t="s">
        <v>2987</v>
      </c>
      <c r="X261" s="327">
        <f t="shared" si="31"/>
        <v>5087</v>
      </c>
      <c r="Y261" s="330">
        <f>X261/$AF$86</f>
        <v>0.13070400822199382</v>
      </c>
      <c r="Z261" s="331">
        <f>Y261*$AE$86</f>
        <v>507725.99373072968</v>
      </c>
      <c r="AA261" s="84"/>
      <c r="AB261" s="84"/>
      <c r="AH261" s="359" t="s">
        <v>87</v>
      </c>
      <c r="AI261" s="81" t="s">
        <v>2808</v>
      </c>
      <c r="AJ261" s="81" t="s">
        <v>2807</v>
      </c>
      <c r="AK261" s="80">
        <v>2396</v>
      </c>
      <c r="AL261" s="80">
        <v>2344</v>
      </c>
      <c r="AM261" s="80">
        <v>2303</v>
      </c>
      <c r="AN261" s="80">
        <v>2258</v>
      </c>
      <c r="AO261" s="80">
        <v>2219</v>
      </c>
      <c r="AP261" s="80">
        <v>2191</v>
      </c>
      <c r="AQ261" s="80">
        <v>2228</v>
      </c>
      <c r="AR261" s="82" t="s">
        <v>141</v>
      </c>
      <c r="AS261" s="80">
        <v>1958</v>
      </c>
      <c r="AT261" s="80">
        <v>1907</v>
      </c>
      <c r="AU261" s="80">
        <v>1858</v>
      </c>
      <c r="AV261" s="80">
        <v>1815</v>
      </c>
      <c r="AY261" s="81" t="s">
        <v>2806</v>
      </c>
      <c r="AZ261" s="81" t="s">
        <v>2805</v>
      </c>
      <c r="BA261" s="80">
        <v>2536529</v>
      </c>
      <c r="BB261" s="80">
        <v>3018675</v>
      </c>
      <c r="BC261" s="80">
        <v>2474000</v>
      </c>
      <c r="BD261" s="80">
        <v>2827000</v>
      </c>
      <c r="BE261" s="80">
        <v>2842238</v>
      </c>
      <c r="BF261" s="80">
        <v>3320454</v>
      </c>
      <c r="BG261" s="80">
        <v>2678454</v>
      </c>
      <c r="BH261" s="80">
        <v>2365626</v>
      </c>
      <c r="BI261" s="80">
        <v>2735747</v>
      </c>
      <c r="BJ261" s="80">
        <v>2491771</v>
      </c>
      <c r="BK261" s="80">
        <v>2173283</v>
      </c>
      <c r="BL261" s="80">
        <v>1994007</v>
      </c>
    </row>
    <row r="262" spans="20:64" ht="15" x14ac:dyDescent="0.25">
      <c r="T262" s="329" t="s">
        <v>948</v>
      </c>
      <c r="V262" s="327" t="s">
        <v>62</v>
      </c>
      <c r="W262" s="327" t="s">
        <v>2987</v>
      </c>
      <c r="X262" s="327">
        <f t="shared" si="31"/>
        <v>4869</v>
      </c>
      <c r="Y262" s="330">
        <f>X262/$AF$86</f>
        <v>0.1251027749229188</v>
      </c>
      <c r="Z262" s="331">
        <f>Y262*$AE$86</f>
        <v>485967.73412127438</v>
      </c>
      <c r="AA262" s="84"/>
      <c r="AB262" s="84"/>
      <c r="AH262" s="359" t="s">
        <v>87</v>
      </c>
      <c r="AI262" s="81" t="s">
        <v>2804</v>
      </c>
      <c r="AJ262" s="81" t="s">
        <v>2803</v>
      </c>
      <c r="AK262" s="80">
        <v>2482</v>
      </c>
      <c r="AL262" s="80">
        <v>2497</v>
      </c>
      <c r="AM262" s="80">
        <v>2493</v>
      </c>
      <c r="AN262" s="80">
        <v>2402</v>
      </c>
      <c r="AO262" s="80">
        <v>2405</v>
      </c>
      <c r="AP262" s="80">
        <v>2459</v>
      </c>
      <c r="AQ262" s="80">
        <v>2400</v>
      </c>
      <c r="AR262" s="82" t="s">
        <v>141</v>
      </c>
      <c r="AS262" s="82" t="s">
        <v>141</v>
      </c>
      <c r="AT262" s="80">
        <v>2385</v>
      </c>
      <c r="AU262" s="80">
        <v>2366</v>
      </c>
      <c r="AV262" s="80">
        <v>2344</v>
      </c>
      <c r="AY262" s="81" t="s">
        <v>2802</v>
      </c>
      <c r="AZ262" s="81" t="s">
        <v>2801</v>
      </c>
      <c r="BA262" s="80">
        <v>2013616</v>
      </c>
      <c r="BB262" s="80">
        <v>2206873</v>
      </c>
      <c r="BC262" s="80">
        <v>2715000</v>
      </c>
      <c r="BD262" s="80">
        <v>1791000</v>
      </c>
      <c r="BE262" s="80">
        <v>1904423</v>
      </c>
      <c r="BF262" s="80">
        <v>1963107</v>
      </c>
      <c r="BG262" s="80">
        <v>1772523</v>
      </c>
      <c r="BH262" s="80">
        <v>1889151</v>
      </c>
      <c r="BI262" s="80">
        <v>1517026</v>
      </c>
      <c r="BJ262" s="80">
        <v>2236329</v>
      </c>
      <c r="BK262" s="80">
        <v>1955664</v>
      </c>
      <c r="BL262" s="80">
        <v>1404024</v>
      </c>
    </row>
    <row r="263" spans="20:64" ht="15" x14ac:dyDescent="0.25">
      <c r="T263" s="329" t="s">
        <v>946</v>
      </c>
      <c r="V263" s="327" t="s">
        <v>62</v>
      </c>
      <c r="W263" s="327" t="s">
        <v>2987</v>
      </c>
      <c r="X263" s="327">
        <f t="shared" si="31"/>
        <v>3870</v>
      </c>
      <c r="Y263" s="330">
        <f>X263/$AF$86</f>
        <v>9.9434737923946553E-2</v>
      </c>
      <c r="Z263" s="331">
        <f>Y263*$AE$86</f>
        <v>386259.01233299071</v>
      </c>
      <c r="AA263" s="84"/>
      <c r="AB263" s="84"/>
      <c r="AH263" s="359" t="s">
        <v>87</v>
      </c>
      <c r="AI263" s="81" t="s">
        <v>2800</v>
      </c>
      <c r="AJ263" s="81" t="s">
        <v>2799</v>
      </c>
      <c r="AK263" s="80">
        <v>2323</v>
      </c>
      <c r="AL263" s="80">
        <v>2233</v>
      </c>
      <c r="AM263" s="80">
        <v>2072</v>
      </c>
      <c r="AN263" s="80">
        <v>1978</v>
      </c>
      <c r="AO263" s="80">
        <v>1990</v>
      </c>
      <c r="AP263" s="80">
        <v>2024</v>
      </c>
      <c r="AQ263" s="80">
        <v>1946</v>
      </c>
      <c r="AR263" s="80">
        <v>1851</v>
      </c>
      <c r="AS263" s="80">
        <v>2123</v>
      </c>
      <c r="AT263" s="80">
        <v>1975</v>
      </c>
      <c r="AU263" s="80">
        <v>2043</v>
      </c>
      <c r="AV263" s="80">
        <v>1949</v>
      </c>
      <c r="AY263" s="81" t="s">
        <v>2798</v>
      </c>
      <c r="AZ263" s="81" t="s">
        <v>2797</v>
      </c>
      <c r="BA263" s="80">
        <v>5430227</v>
      </c>
      <c r="BB263" s="80">
        <v>3996246</v>
      </c>
      <c r="BC263" s="80">
        <v>5006000</v>
      </c>
      <c r="BD263" s="82" t="s">
        <v>141</v>
      </c>
      <c r="BE263" s="80">
        <v>4249007</v>
      </c>
      <c r="BF263" s="80">
        <v>4054843</v>
      </c>
      <c r="BG263" s="80">
        <v>4575268</v>
      </c>
      <c r="BH263" s="80">
        <v>3873188</v>
      </c>
      <c r="BI263" s="80">
        <v>4424238</v>
      </c>
      <c r="BJ263" s="80">
        <v>3977220</v>
      </c>
      <c r="BK263" s="80">
        <v>3544846</v>
      </c>
      <c r="BL263" s="80">
        <v>3592662</v>
      </c>
    </row>
    <row r="264" spans="20:64" ht="15" x14ac:dyDescent="0.25">
      <c r="T264" s="329" t="s">
        <v>930</v>
      </c>
      <c r="V264" s="327" t="s">
        <v>62</v>
      </c>
      <c r="W264" s="327" t="s">
        <v>2987</v>
      </c>
      <c r="X264" s="327">
        <f t="shared" si="31"/>
        <v>6211</v>
      </c>
      <c r="Y264" s="330">
        <f>X264/$AF$86</f>
        <v>0.15958376156217882</v>
      </c>
      <c r="Z264" s="331">
        <f>Y264*$AE$86</f>
        <v>619910.7818088386</v>
      </c>
      <c r="AA264" s="84"/>
      <c r="AB264" s="84"/>
      <c r="AH264" s="359" t="s">
        <v>87</v>
      </c>
      <c r="AI264" s="81" t="s">
        <v>2796</v>
      </c>
      <c r="AJ264" s="81" t="s">
        <v>2795</v>
      </c>
      <c r="AK264" s="80">
        <v>529</v>
      </c>
      <c r="AL264" s="80">
        <v>551</v>
      </c>
      <c r="AM264" s="80">
        <v>531</v>
      </c>
      <c r="AN264" s="82" t="s">
        <v>141</v>
      </c>
      <c r="AO264" s="80">
        <v>552</v>
      </c>
      <c r="AP264" s="80">
        <v>549</v>
      </c>
      <c r="AQ264" s="80">
        <v>549</v>
      </c>
      <c r="AR264" s="82" t="s">
        <v>141</v>
      </c>
      <c r="AS264" s="82" t="s">
        <v>141</v>
      </c>
      <c r="AT264" s="80">
        <v>542</v>
      </c>
      <c r="AU264" s="80">
        <v>515</v>
      </c>
      <c r="AV264" s="80">
        <v>539</v>
      </c>
      <c r="AY264" s="81" t="s">
        <v>2794</v>
      </c>
      <c r="AZ264" s="81" t="s">
        <v>2793</v>
      </c>
      <c r="BA264" s="80">
        <v>5553170</v>
      </c>
      <c r="BB264" s="80">
        <v>4732823</v>
      </c>
      <c r="BC264" s="80">
        <v>4574000</v>
      </c>
      <c r="BD264" s="80">
        <v>4330000</v>
      </c>
      <c r="BE264" s="80">
        <v>5016111</v>
      </c>
      <c r="BF264" s="80">
        <v>5880162</v>
      </c>
      <c r="BG264" s="80">
        <v>4505390</v>
      </c>
      <c r="BH264" s="80">
        <v>5094603</v>
      </c>
      <c r="BI264" s="80">
        <v>5096974</v>
      </c>
      <c r="BJ264" s="80">
        <v>4680887</v>
      </c>
      <c r="BK264" s="80">
        <v>4334898</v>
      </c>
      <c r="BL264" s="80">
        <v>4271736</v>
      </c>
    </row>
    <row r="265" spans="20:64" ht="15" x14ac:dyDescent="0.25">
      <c r="T265" s="329" t="s">
        <v>926</v>
      </c>
      <c r="V265" s="327" t="s">
        <v>62</v>
      </c>
      <c r="W265" s="327" t="s">
        <v>2983</v>
      </c>
      <c r="X265" s="327">
        <f t="shared" si="31"/>
        <v>47610</v>
      </c>
      <c r="Y265" s="330">
        <f>X265/$AF$87</f>
        <v>0.88566857653099185</v>
      </c>
      <c r="Z265" s="331">
        <f>Y265*$AE$87</f>
        <v>7634837.7675050227</v>
      </c>
      <c r="AA265" s="84"/>
      <c r="AB265" s="84"/>
      <c r="AH265" s="359" t="s">
        <v>87</v>
      </c>
      <c r="AI265" s="81" t="s">
        <v>2792</v>
      </c>
      <c r="AJ265" s="81" t="s">
        <v>2791</v>
      </c>
      <c r="AK265" s="80">
        <v>2857</v>
      </c>
      <c r="AL265" s="80">
        <v>3125</v>
      </c>
      <c r="AM265" s="80">
        <v>3019</v>
      </c>
      <c r="AN265" s="80">
        <v>3019</v>
      </c>
      <c r="AO265" s="80">
        <v>3012</v>
      </c>
      <c r="AP265" s="80">
        <v>3057</v>
      </c>
      <c r="AQ265" s="80">
        <v>3146</v>
      </c>
      <c r="AR265" s="80">
        <v>3210</v>
      </c>
      <c r="AS265" s="80">
        <v>3218</v>
      </c>
      <c r="AT265" s="80">
        <v>3219</v>
      </c>
      <c r="AU265" s="80">
        <v>3196</v>
      </c>
      <c r="AV265" s="80">
        <v>3219</v>
      </c>
      <c r="AY265" s="81" t="s">
        <v>2790</v>
      </c>
      <c r="AZ265" s="81" t="s">
        <v>2789</v>
      </c>
      <c r="BA265" s="80">
        <v>1561283</v>
      </c>
      <c r="BB265" s="80">
        <v>3095692</v>
      </c>
      <c r="BC265" s="80">
        <v>1846000</v>
      </c>
      <c r="BD265" s="80">
        <v>2107000</v>
      </c>
      <c r="BE265" s="80">
        <v>1709119</v>
      </c>
      <c r="BF265" s="80">
        <v>1794931</v>
      </c>
      <c r="BG265" s="80">
        <v>1711916</v>
      </c>
      <c r="BH265" s="80">
        <v>2087448</v>
      </c>
      <c r="BI265" s="80">
        <v>1828205</v>
      </c>
      <c r="BJ265" s="80">
        <v>1605810</v>
      </c>
      <c r="BK265" s="80">
        <v>1324714</v>
      </c>
      <c r="BL265" s="80">
        <v>1679704</v>
      </c>
    </row>
    <row r="266" spans="20:64" ht="15" x14ac:dyDescent="0.25">
      <c r="T266" s="329" t="s">
        <v>924</v>
      </c>
      <c r="V266" s="327" t="s">
        <v>62</v>
      </c>
      <c r="W266" s="327" t="s">
        <v>2983</v>
      </c>
      <c r="X266" s="327">
        <f t="shared" si="31"/>
        <v>6146</v>
      </c>
      <c r="Y266" s="330">
        <f>X266/$AF$87</f>
        <v>0.11433142346900811</v>
      </c>
      <c r="Z266" s="331">
        <f>Y266*$AE$87</f>
        <v>985585.2324949773</v>
      </c>
      <c r="AA266" s="84"/>
      <c r="AB266" s="84"/>
      <c r="AH266" s="359" t="s">
        <v>87</v>
      </c>
      <c r="AI266" s="81" t="s">
        <v>2788</v>
      </c>
      <c r="AJ266" s="81" t="s">
        <v>2787</v>
      </c>
      <c r="AK266" s="80">
        <v>1703</v>
      </c>
      <c r="AL266" s="80">
        <v>1718</v>
      </c>
      <c r="AM266" s="80">
        <v>1724</v>
      </c>
      <c r="AN266" s="80">
        <v>1722</v>
      </c>
      <c r="AO266" s="80">
        <v>1751</v>
      </c>
      <c r="AP266" s="80">
        <v>1752</v>
      </c>
      <c r="AQ266" s="80">
        <v>1687</v>
      </c>
      <c r="AR266" s="80">
        <v>1815</v>
      </c>
      <c r="AS266" s="80">
        <v>1821</v>
      </c>
      <c r="AT266" s="80">
        <v>1782</v>
      </c>
      <c r="AU266" s="80">
        <v>1769</v>
      </c>
      <c r="AV266" s="80">
        <v>1655</v>
      </c>
      <c r="AY266" s="81" t="s">
        <v>2786</v>
      </c>
      <c r="AZ266" s="81" t="s">
        <v>2785</v>
      </c>
      <c r="BA266" s="80">
        <v>2085995</v>
      </c>
      <c r="BB266" s="80">
        <v>1156342</v>
      </c>
      <c r="BC266" s="80">
        <v>1612000</v>
      </c>
      <c r="BD266" s="80">
        <v>1602000</v>
      </c>
      <c r="BE266" s="80">
        <v>1883810</v>
      </c>
      <c r="BF266" s="80">
        <v>1181659</v>
      </c>
      <c r="BG266" s="80">
        <v>1670322</v>
      </c>
      <c r="BH266" s="80">
        <v>1303287</v>
      </c>
      <c r="BI266" s="80">
        <v>1952926</v>
      </c>
      <c r="BJ266" s="80">
        <v>1530525</v>
      </c>
      <c r="BK266" s="80">
        <v>1393351</v>
      </c>
      <c r="BL266" s="80">
        <v>995849</v>
      </c>
    </row>
    <row r="267" spans="20:64" ht="15" x14ac:dyDescent="0.25">
      <c r="T267" s="329" t="s">
        <v>922</v>
      </c>
      <c r="V267" s="327" t="s">
        <v>62</v>
      </c>
      <c r="W267" s="327" t="s">
        <v>2979</v>
      </c>
      <c r="X267" s="327">
        <f t="shared" si="31"/>
        <v>4125</v>
      </c>
      <c r="Y267" s="330">
        <f>X267/$AF$88</f>
        <v>0.34666778720900915</v>
      </c>
      <c r="Z267" s="331">
        <f>Y267*$AE$88</f>
        <v>406488.08723422134</v>
      </c>
      <c r="AA267" s="84"/>
      <c r="AB267" s="84"/>
      <c r="AH267" s="359" t="s">
        <v>87</v>
      </c>
      <c r="AI267" s="81" t="s">
        <v>2784</v>
      </c>
      <c r="AJ267" s="81" t="s">
        <v>2783</v>
      </c>
      <c r="AK267" s="80">
        <v>11634</v>
      </c>
      <c r="AL267" s="80">
        <v>11593</v>
      </c>
      <c r="AM267" s="80">
        <v>12056</v>
      </c>
      <c r="AN267" s="80">
        <v>12343</v>
      </c>
      <c r="AO267" s="80">
        <v>12276</v>
      </c>
      <c r="AP267" s="80">
        <v>12617</v>
      </c>
      <c r="AQ267" s="80">
        <v>13185</v>
      </c>
      <c r="AR267" s="80">
        <v>13705</v>
      </c>
      <c r="AS267" s="80">
        <v>13459</v>
      </c>
      <c r="AT267" s="80">
        <v>14382</v>
      </c>
      <c r="AU267" s="80">
        <v>14972</v>
      </c>
      <c r="AV267" s="80">
        <v>15770</v>
      </c>
      <c r="AY267" s="81" t="s">
        <v>2782</v>
      </c>
      <c r="AZ267" s="81" t="s">
        <v>2781</v>
      </c>
      <c r="BA267" s="82" t="s">
        <v>141</v>
      </c>
      <c r="BB267" s="82" t="s">
        <v>141</v>
      </c>
      <c r="BC267" s="82" t="s">
        <v>141</v>
      </c>
      <c r="BD267" s="82" t="s">
        <v>141</v>
      </c>
      <c r="BE267" s="82" t="s">
        <v>141</v>
      </c>
      <c r="BF267" s="82" t="s">
        <v>141</v>
      </c>
      <c r="BG267" s="82" t="s">
        <v>141</v>
      </c>
      <c r="BH267" s="82" t="s">
        <v>141</v>
      </c>
      <c r="BI267" s="82" t="s">
        <v>141</v>
      </c>
      <c r="BJ267" s="82" t="s">
        <v>141</v>
      </c>
      <c r="BK267" s="82" t="s">
        <v>141</v>
      </c>
      <c r="BL267" s="80">
        <v>43340159</v>
      </c>
    </row>
    <row r="268" spans="20:64" ht="15" x14ac:dyDescent="0.25">
      <c r="T268" s="329" t="s">
        <v>914</v>
      </c>
      <c r="V268" s="327" t="s">
        <v>62</v>
      </c>
      <c r="W268" s="327" t="s">
        <v>2979</v>
      </c>
      <c r="X268" s="327">
        <f t="shared" si="31"/>
        <v>1232</v>
      </c>
      <c r="Y268" s="330">
        <f>X268/$AF$88</f>
        <v>0.10353811244642407</v>
      </c>
      <c r="Z268" s="331">
        <f>Y268*$AE$88</f>
        <v>121404.44205395412</v>
      </c>
      <c r="AA268" s="84"/>
      <c r="AB268" s="84"/>
      <c r="AH268" s="359" t="s">
        <v>87</v>
      </c>
      <c r="AI268" s="81" t="s">
        <v>2780</v>
      </c>
      <c r="AJ268" s="81" t="s">
        <v>2779</v>
      </c>
      <c r="AK268" s="80">
        <v>239</v>
      </c>
      <c r="AL268" s="80">
        <v>238</v>
      </c>
      <c r="AM268" s="80">
        <v>243</v>
      </c>
      <c r="AN268" s="80">
        <v>236</v>
      </c>
      <c r="AO268" s="80">
        <v>234</v>
      </c>
      <c r="AP268" s="80">
        <v>230</v>
      </c>
      <c r="AQ268" s="80">
        <v>259</v>
      </c>
      <c r="AR268" s="80">
        <v>252</v>
      </c>
      <c r="AS268" s="80">
        <v>252</v>
      </c>
      <c r="AT268" s="80">
        <v>454</v>
      </c>
      <c r="AU268" s="80">
        <v>428</v>
      </c>
      <c r="AV268" s="80">
        <v>429</v>
      </c>
      <c r="AY268" s="81" t="s">
        <v>2778</v>
      </c>
      <c r="AZ268" s="81" t="s">
        <v>2777</v>
      </c>
      <c r="BA268" s="82" t="s">
        <v>141</v>
      </c>
      <c r="BB268" s="82" t="s">
        <v>141</v>
      </c>
      <c r="BC268" s="82" t="s">
        <v>141</v>
      </c>
      <c r="BD268" s="82" t="s">
        <v>141</v>
      </c>
      <c r="BE268" s="82" t="s">
        <v>141</v>
      </c>
      <c r="BF268" s="82" t="s">
        <v>141</v>
      </c>
      <c r="BG268" s="82" t="s">
        <v>141</v>
      </c>
      <c r="BH268" s="82" t="s">
        <v>141</v>
      </c>
      <c r="BI268" s="82" t="s">
        <v>141</v>
      </c>
      <c r="BJ268" s="82" t="s">
        <v>141</v>
      </c>
      <c r="BK268" s="80">
        <v>2040021</v>
      </c>
      <c r="BL268" s="82" t="s">
        <v>141</v>
      </c>
    </row>
    <row r="269" spans="20:64" ht="15" x14ac:dyDescent="0.25">
      <c r="T269" s="329" t="s">
        <v>912</v>
      </c>
      <c r="V269" s="327" t="s">
        <v>62</v>
      </c>
      <c r="W269" s="327" t="s">
        <v>3509</v>
      </c>
      <c r="X269" s="327">
        <f t="shared" si="31"/>
        <v>8699</v>
      </c>
      <c r="Y269" s="330">
        <f>X269/$AF$89</f>
        <v>1</v>
      </c>
      <c r="Z269" s="331">
        <f>Y269*$AE$89</f>
        <v>1035031</v>
      </c>
      <c r="AA269" s="84"/>
      <c r="AB269" s="84"/>
      <c r="AH269" s="359" t="s">
        <v>87</v>
      </c>
      <c r="AI269" s="81" t="s">
        <v>2776</v>
      </c>
      <c r="AJ269" s="81" t="s">
        <v>2775</v>
      </c>
      <c r="AK269" s="80">
        <v>6355</v>
      </c>
      <c r="AL269" s="80">
        <v>6498</v>
      </c>
      <c r="AM269" s="80">
        <v>6455</v>
      </c>
      <c r="AN269" s="80">
        <v>6313</v>
      </c>
      <c r="AO269" s="80">
        <v>6001</v>
      </c>
      <c r="AP269" s="80">
        <v>6067</v>
      </c>
      <c r="AQ269" s="80">
        <v>6102</v>
      </c>
      <c r="AR269" s="80">
        <v>6018</v>
      </c>
      <c r="AS269" s="80">
        <v>6084</v>
      </c>
      <c r="AT269" s="80">
        <v>6110</v>
      </c>
      <c r="AU269" s="80">
        <v>6101</v>
      </c>
      <c r="AV269" s="80">
        <v>6058</v>
      </c>
      <c r="AY269" s="81" t="s">
        <v>2774</v>
      </c>
      <c r="AZ269" s="81" t="s">
        <v>2773</v>
      </c>
      <c r="BA269" s="80">
        <v>4529967</v>
      </c>
      <c r="BB269" s="80">
        <v>5009681</v>
      </c>
      <c r="BC269" s="80">
        <v>5387000</v>
      </c>
      <c r="BD269" s="80">
        <v>5549000</v>
      </c>
      <c r="BE269" s="80">
        <v>4586788</v>
      </c>
      <c r="BF269" s="80">
        <v>5220440</v>
      </c>
      <c r="BG269" s="80">
        <v>5676250</v>
      </c>
      <c r="BH269" s="80">
        <v>4431557</v>
      </c>
      <c r="BI269" s="80">
        <v>4868560</v>
      </c>
      <c r="BJ269" s="80">
        <v>5246876</v>
      </c>
      <c r="BK269" s="80">
        <v>4801198</v>
      </c>
      <c r="BL269" s="80">
        <v>5674720</v>
      </c>
    </row>
    <row r="270" spans="20:64" ht="15" x14ac:dyDescent="0.25">
      <c r="T270" s="329" t="s">
        <v>910</v>
      </c>
      <c r="V270" s="327" t="s">
        <v>62</v>
      </c>
      <c r="W270" s="327" t="s">
        <v>3504</v>
      </c>
      <c r="X270" s="327">
        <f t="shared" si="31"/>
        <v>28866</v>
      </c>
      <c r="Y270" s="330">
        <f>X270/$AF$90</f>
        <v>1</v>
      </c>
      <c r="Z270" s="331">
        <f>Y270*$AE$89</f>
        <v>1035031</v>
      </c>
      <c r="AA270" s="84"/>
      <c r="AB270" s="84"/>
      <c r="AH270" s="359" t="s">
        <v>87</v>
      </c>
      <c r="AI270" s="81" t="s">
        <v>2772</v>
      </c>
      <c r="AJ270" s="81" t="s">
        <v>2771</v>
      </c>
      <c r="AK270" s="80">
        <v>1661</v>
      </c>
      <c r="AL270" s="80">
        <v>1707</v>
      </c>
      <c r="AM270" s="80">
        <v>1717</v>
      </c>
      <c r="AN270" s="82" t="s">
        <v>141</v>
      </c>
      <c r="AO270" s="80">
        <v>1722</v>
      </c>
      <c r="AP270" s="80">
        <v>1745</v>
      </c>
      <c r="AQ270" s="80">
        <v>2055</v>
      </c>
      <c r="AR270" s="82" t="s">
        <v>141</v>
      </c>
      <c r="AS270" s="82" t="s">
        <v>141</v>
      </c>
      <c r="AT270" s="80">
        <v>2128</v>
      </c>
      <c r="AU270" s="80">
        <v>2228</v>
      </c>
      <c r="AV270" s="80">
        <v>2315</v>
      </c>
      <c r="AY270" s="81" t="s">
        <v>2770</v>
      </c>
      <c r="AZ270" s="81" t="s">
        <v>2769</v>
      </c>
      <c r="BA270" s="80">
        <v>6733423</v>
      </c>
      <c r="BB270" s="80">
        <v>8296525</v>
      </c>
      <c r="BC270" s="80">
        <v>6004000</v>
      </c>
      <c r="BD270" s="80">
        <v>6802000</v>
      </c>
      <c r="BE270" s="80">
        <v>6226102</v>
      </c>
      <c r="BF270" s="80">
        <v>5540680</v>
      </c>
      <c r="BG270" s="80">
        <v>5718261</v>
      </c>
      <c r="BH270" s="80">
        <v>6963112</v>
      </c>
      <c r="BI270" s="80">
        <v>5287338</v>
      </c>
      <c r="BJ270" s="80">
        <v>6066327</v>
      </c>
      <c r="BK270" s="80">
        <v>4904112</v>
      </c>
      <c r="BL270" s="80">
        <v>5189309</v>
      </c>
    </row>
    <row r="271" spans="20:64" ht="15" x14ac:dyDescent="0.25">
      <c r="T271" s="333" t="s">
        <v>868</v>
      </c>
      <c r="V271" s="328" t="s">
        <v>64</v>
      </c>
      <c r="W271" s="328" t="s">
        <v>2957</v>
      </c>
      <c r="X271" s="328">
        <f t="shared" si="31"/>
        <v>91317</v>
      </c>
      <c r="Y271" s="334"/>
      <c r="Z271" s="334"/>
      <c r="AA271" s="83"/>
      <c r="AB271" s="83"/>
      <c r="AH271" s="359" t="s">
        <v>87</v>
      </c>
      <c r="AI271" s="81" t="s">
        <v>2768</v>
      </c>
      <c r="AJ271" s="81" t="s">
        <v>2767</v>
      </c>
      <c r="AK271" s="80">
        <v>826</v>
      </c>
      <c r="AL271" s="80">
        <v>810</v>
      </c>
      <c r="AM271" s="80">
        <v>782</v>
      </c>
      <c r="AN271" s="80">
        <v>885</v>
      </c>
      <c r="AO271" s="80">
        <v>868</v>
      </c>
      <c r="AP271" s="80">
        <v>860</v>
      </c>
      <c r="AQ271" s="80">
        <v>895</v>
      </c>
      <c r="AR271" s="80">
        <v>896</v>
      </c>
      <c r="AS271" s="80">
        <v>922</v>
      </c>
      <c r="AT271" s="80">
        <v>925</v>
      </c>
      <c r="AU271" s="80">
        <v>930</v>
      </c>
      <c r="AV271" s="80">
        <v>969</v>
      </c>
      <c r="AY271" s="81" t="s">
        <v>2766</v>
      </c>
      <c r="AZ271" s="81" t="s">
        <v>2765</v>
      </c>
      <c r="BA271" s="80">
        <v>4979096</v>
      </c>
      <c r="BB271" s="80">
        <v>6004142</v>
      </c>
      <c r="BC271" s="80">
        <v>6095000</v>
      </c>
      <c r="BD271" s="80">
        <v>5388000</v>
      </c>
      <c r="BE271" s="80">
        <v>5129663</v>
      </c>
      <c r="BF271" s="80">
        <v>4438881</v>
      </c>
      <c r="BG271" s="80">
        <v>4305289</v>
      </c>
      <c r="BH271" s="80">
        <v>4427382</v>
      </c>
      <c r="BI271" s="80">
        <v>4511392</v>
      </c>
      <c r="BJ271" s="80">
        <v>4968681</v>
      </c>
      <c r="BK271" s="80">
        <v>4118300</v>
      </c>
      <c r="BL271" s="80">
        <v>3984606</v>
      </c>
    </row>
    <row r="272" spans="20:64" ht="15" x14ac:dyDescent="0.25">
      <c r="T272" s="333" t="s">
        <v>864</v>
      </c>
      <c r="V272" s="328" t="s">
        <v>64</v>
      </c>
      <c r="W272" s="328" t="s">
        <v>2957</v>
      </c>
      <c r="X272" s="328">
        <f t="shared" si="31"/>
        <v>2349</v>
      </c>
      <c r="Y272" s="334"/>
      <c r="Z272" s="334"/>
      <c r="AA272" s="83"/>
      <c r="AB272" s="83"/>
      <c r="AH272" s="359" t="s">
        <v>87</v>
      </c>
      <c r="AI272" s="81" t="s">
        <v>2764</v>
      </c>
      <c r="AJ272" s="81" t="s">
        <v>2763</v>
      </c>
      <c r="AK272" s="80">
        <v>2733</v>
      </c>
      <c r="AL272" s="80">
        <v>2772</v>
      </c>
      <c r="AM272" s="80">
        <v>2736</v>
      </c>
      <c r="AN272" s="80">
        <v>2722</v>
      </c>
      <c r="AO272" s="80">
        <v>2677</v>
      </c>
      <c r="AP272" s="80">
        <v>2673</v>
      </c>
      <c r="AQ272" s="80">
        <v>2696</v>
      </c>
      <c r="AR272" s="82" t="s">
        <v>141</v>
      </c>
      <c r="AS272" s="82" t="s">
        <v>141</v>
      </c>
      <c r="AT272" s="80">
        <v>2651</v>
      </c>
      <c r="AU272" s="80">
        <v>2737</v>
      </c>
      <c r="AV272" s="80">
        <v>2744</v>
      </c>
      <c r="AY272" s="81" t="s">
        <v>2762</v>
      </c>
      <c r="AZ272" s="81" t="s">
        <v>2761</v>
      </c>
      <c r="BA272" s="80">
        <v>3507665</v>
      </c>
      <c r="BB272" s="80">
        <v>3488886</v>
      </c>
      <c r="BC272" s="80">
        <v>3095000</v>
      </c>
      <c r="BD272" s="80">
        <v>2717000</v>
      </c>
      <c r="BE272" s="80">
        <v>1895561</v>
      </c>
      <c r="BF272" s="80">
        <v>2402111</v>
      </c>
      <c r="BG272" s="80">
        <v>3158985</v>
      </c>
      <c r="BH272" s="80">
        <v>2902633</v>
      </c>
      <c r="BI272" s="80">
        <v>2254021</v>
      </c>
      <c r="BJ272" s="80">
        <v>2520544</v>
      </c>
      <c r="BK272" s="80">
        <v>2656161</v>
      </c>
      <c r="BL272" s="80">
        <v>2422586</v>
      </c>
    </row>
    <row r="273" spans="20:64" ht="15" x14ac:dyDescent="0.25">
      <c r="T273" s="333" t="s">
        <v>768</v>
      </c>
      <c r="V273" s="328" t="s">
        <v>68</v>
      </c>
      <c r="W273" s="328" t="s">
        <v>4256</v>
      </c>
      <c r="X273" s="328">
        <f t="shared" si="31"/>
        <v>470</v>
      </c>
      <c r="Y273" s="334"/>
      <c r="Z273" s="334"/>
      <c r="AA273" s="83"/>
      <c r="AB273" s="83"/>
      <c r="AH273" s="359" t="s">
        <v>87</v>
      </c>
      <c r="AI273" s="81" t="s">
        <v>2760</v>
      </c>
      <c r="AJ273" s="81" t="s">
        <v>2759</v>
      </c>
      <c r="AK273" s="80">
        <v>1924</v>
      </c>
      <c r="AL273" s="80">
        <v>1902</v>
      </c>
      <c r="AM273" s="80">
        <v>2059</v>
      </c>
      <c r="AN273" s="80">
        <v>2023</v>
      </c>
      <c r="AO273" s="80">
        <v>2185</v>
      </c>
      <c r="AP273" s="80">
        <v>2168</v>
      </c>
      <c r="AQ273" s="80">
        <v>2192</v>
      </c>
      <c r="AR273" s="82" t="s">
        <v>141</v>
      </c>
      <c r="AS273" s="82" t="s">
        <v>141</v>
      </c>
      <c r="AT273" s="80">
        <v>2428</v>
      </c>
      <c r="AU273" s="80">
        <v>2608</v>
      </c>
      <c r="AV273" s="80">
        <v>2534</v>
      </c>
      <c r="AY273" s="81" t="s">
        <v>2758</v>
      </c>
      <c r="AZ273" s="81" t="s">
        <v>2757</v>
      </c>
      <c r="BA273" s="80">
        <v>5521642</v>
      </c>
      <c r="BB273" s="80">
        <v>5627696</v>
      </c>
      <c r="BC273" s="80">
        <v>5844000</v>
      </c>
      <c r="BD273" s="80">
        <v>5288000</v>
      </c>
      <c r="BE273" s="80">
        <v>5003547</v>
      </c>
      <c r="BF273" s="80">
        <v>5559740</v>
      </c>
      <c r="BG273" s="80">
        <v>5592699</v>
      </c>
      <c r="BH273" s="80">
        <v>5734011</v>
      </c>
      <c r="BI273" s="80">
        <v>5242858</v>
      </c>
      <c r="BJ273" s="80">
        <v>5506919</v>
      </c>
      <c r="BK273" s="80">
        <v>4715030</v>
      </c>
      <c r="BL273" s="80">
        <v>5003254</v>
      </c>
    </row>
    <row r="274" spans="20:64" ht="15" x14ac:dyDescent="0.25">
      <c r="T274" s="333" t="s">
        <v>762</v>
      </c>
      <c r="V274" s="328" t="s">
        <v>68</v>
      </c>
      <c r="W274" s="328" t="s">
        <v>4256</v>
      </c>
      <c r="X274" s="328">
        <f t="shared" si="31"/>
        <v>2969</v>
      </c>
      <c r="Y274" s="334"/>
      <c r="Z274" s="334"/>
      <c r="AA274" s="83"/>
      <c r="AB274" s="83"/>
      <c r="AH274" s="359" t="s">
        <v>87</v>
      </c>
      <c r="AI274" s="81" t="s">
        <v>2756</v>
      </c>
      <c r="AJ274" s="81" t="s">
        <v>2755</v>
      </c>
      <c r="AK274" s="80">
        <v>1981</v>
      </c>
      <c r="AL274" s="80">
        <v>2024</v>
      </c>
      <c r="AM274" s="80">
        <v>2033</v>
      </c>
      <c r="AN274" s="80">
        <v>2106</v>
      </c>
      <c r="AO274" s="80">
        <v>2102</v>
      </c>
      <c r="AP274" s="80">
        <v>2149</v>
      </c>
      <c r="AQ274" s="80">
        <v>2224</v>
      </c>
      <c r="AR274" s="80">
        <v>2161</v>
      </c>
      <c r="AS274" s="80">
        <v>2108</v>
      </c>
      <c r="AT274" s="80">
        <v>1988</v>
      </c>
      <c r="AU274" s="80">
        <v>2032</v>
      </c>
      <c r="AV274" s="80">
        <v>2136</v>
      </c>
      <c r="AY274" s="81" t="s">
        <v>2754</v>
      </c>
      <c r="AZ274" s="81" t="s">
        <v>2753</v>
      </c>
      <c r="BA274" s="80">
        <v>8866280</v>
      </c>
      <c r="BB274" s="80">
        <v>5779842</v>
      </c>
      <c r="BC274" s="80">
        <v>5759000</v>
      </c>
      <c r="BD274" s="80">
        <v>6229000</v>
      </c>
      <c r="BE274" s="80">
        <v>5144654</v>
      </c>
      <c r="BF274" s="80">
        <v>5601208</v>
      </c>
      <c r="BG274" s="80">
        <v>4605830</v>
      </c>
      <c r="BH274" s="80">
        <v>5449204</v>
      </c>
      <c r="BI274" s="80">
        <v>5042634</v>
      </c>
      <c r="BJ274" s="80">
        <v>5921331</v>
      </c>
      <c r="BK274" s="80">
        <v>4477689</v>
      </c>
      <c r="BL274" s="80">
        <v>4108711</v>
      </c>
    </row>
    <row r="275" spans="20:64" ht="15" x14ac:dyDescent="0.25">
      <c r="T275" s="333" t="s">
        <v>760</v>
      </c>
      <c r="V275" s="328" t="s">
        <v>68</v>
      </c>
      <c r="W275" s="328" t="s">
        <v>4256</v>
      </c>
      <c r="X275" s="328">
        <f t="shared" si="31"/>
        <v>9543</v>
      </c>
      <c r="Y275" s="334"/>
      <c r="Z275" s="334"/>
      <c r="AA275" s="83"/>
      <c r="AB275" s="83"/>
      <c r="AH275" s="359" t="s">
        <v>87</v>
      </c>
      <c r="AI275" s="81" t="s">
        <v>2752</v>
      </c>
      <c r="AJ275" s="81" t="s">
        <v>2751</v>
      </c>
      <c r="AK275" s="80">
        <v>2255</v>
      </c>
      <c r="AL275" s="80">
        <v>2226</v>
      </c>
      <c r="AM275" s="80">
        <v>2246</v>
      </c>
      <c r="AN275" s="80">
        <v>2207</v>
      </c>
      <c r="AO275" s="80">
        <v>2268</v>
      </c>
      <c r="AP275" s="80">
        <v>2388</v>
      </c>
      <c r="AQ275" s="80">
        <v>2355</v>
      </c>
      <c r="AR275" s="82" t="s">
        <v>141</v>
      </c>
      <c r="AS275" s="82" t="s">
        <v>141</v>
      </c>
      <c r="AT275" s="80">
        <v>2250</v>
      </c>
      <c r="AU275" s="80">
        <v>2307</v>
      </c>
      <c r="AV275" s="80">
        <v>2358</v>
      </c>
      <c r="AY275" s="81" t="s">
        <v>2750</v>
      </c>
      <c r="AZ275" s="81" t="s">
        <v>389</v>
      </c>
      <c r="BA275" s="80">
        <v>13828733</v>
      </c>
      <c r="BB275" s="80">
        <v>12659553</v>
      </c>
      <c r="BC275" s="80">
        <v>12849000</v>
      </c>
      <c r="BD275" s="80">
        <v>4826000</v>
      </c>
      <c r="BE275" s="80">
        <v>4534623</v>
      </c>
      <c r="BF275" s="80">
        <v>6193989</v>
      </c>
      <c r="BG275" s="80">
        <v>4446748</v>
      </c>
      <c r="BH275" s="80">
        <v>3990471</v>
      </c>
      <c r="BI275" s="80">
        <v>4802146</v>
      </c>
      <c r="BJ275" s="80">
        <v>5402499</v>
      </c>
      <c r="BK275" s="80">
        <v>3558513</v>
      </c>
      <c r="BL275" s="80">
        <v>4050753</v>
      </c>
    </row>
    <row r="276" spans="20:64" ht="15" x14ac:dyDescent="0.25">
      <c r="T276" s="333" t="s">
        <v>2749</v>
      </c>
      <c r="V276" s="328" t="s">
        <v>34</v>
      </c>
      <c r="W276" s="328" t="s">
        <v>4256</v>
      </c>
      <c r="X276" s="328" t="e">
        <f t="shared" si="31"/>
        <v>#N/A</v>
      </c>
      <c r="Y276" s="334"/>
      <c r="Z276" s="334"/>
      <c r="AA276" s="83"/>
      <c r="AB276" s="83"/>
      <c r="AH276" s="359" t="s">
        <v>87</v>
      </c>
      <c r="AI276" s="81" t="s">
        <v>2748</v>
      </c>
      <c r="AJ276" s="81" t="s">
        <v>2747</v>
      </c>
      <c r="AK276" s="80">
        <v>846</v>
      </c>
      <c r="AL276" s="80">
        <v>827</v>
      </c>
      <c r="AM276" s="80">
        <v>829</v>
      </c>
      <c r="AN276" s="82" t="s">
        <v>141</v>
      </c>
      <c r="AO276" s="82" t="s">
        <v>141</v>
      </c>
      <c r="AP276" s="82" t="s">
        <v>141</v>
      </c>
      <c r="AQ276" s="82" t="s">
        <v>141</v>
      </c>
      <c r="AR276" s="82" t="s">
        <v>141</v>
      </c>
      <c r="AS276" s="82" t="s">
        <v>141</v>
      </c>
      <c r="AT276" s="82" t="s">
        <v>141</v>
      </c>
      <c r="AU276" s="80">
        <v>781</v>
      </c>
      <c r="AV276" s="80">
        <v>803</v>
      </c>
      <c r="AY276" s="81" t="s">
        <v>2746</v>
      </c>
      <c r="AZ276" s="81" t="s">
        <v>2745</v>
      </c>
      <c r="BA276" s="82" t="s">
        <v>141</v>
      </c>
      <c r="BB276" s="82" t="s">
        <v>141</v>
      </c>
      <c r="BC276" s="82" t="s">
        <v>141</v>
      </c>
      <c r="BD276" s="80">
        <v>6751000</v>
      </c>
      <c r="BE276" s="80">
        <v>5961508</v>
      </c>
      <c r="BF276" s="80">
        <v>6726473</v>
      </c>
      <c r="BG276" s="80">
        <v>5908100</v>
      </c>
      <c r="BH276" s="80">
        <v>5650719</v>
      </c>
      <c r="BI276" s="80">
        <v>5737398</v>
      </c>
      <c r="BJ276" s="80">
        <v>5714059</v>
      </c>
      <c r="BK276" s="80">
        <v>5889025</v>
      </c>
      <c r="BL276" s="80">
        <v>3469731</v>
      </c>
    </row>
    <row r="277" spans="20:64" ht="15" x14ac:dyDescent="0.25">
      <c r="T277" s="333" t="s">
        <v>2744</v>
      </c>
      <c r="V277" s="328" t="s">
        <v>34</v>
      </c>
      <c r="W277" s="328" t="s">
        <v>4256</v>
      </c>
      <c r="X277" s="328" t="e">
        <f t="shared" si="31"/>
        <v>#N/A</v>
      </c>
      <c r="Y277" s="334"/>
      <c r="Z277" s="334"/>
      <c r="AA277" s="83"/>
      <c r="AB277" s="83"/>
      <c r="AH277" s="359" t="s">
        <v>87</v>
      </c>
      <c r="AI277" s="81" t="s">
        <v>2743</v>
      </c>
      <c r="AJ277" s="81" t="s">
        <v>2742</v>
      </c>
      <c r="AK277" s="80">
        <v>538</v>
      </c>
      <c r="AL277" s="80">
        <v>756</v>
      </c>
      <c r="AM277" s="80">
        <v>1109</v>
      </c>
      <c r="AN277" s="82" t="s">
        <v>141</v>
      </c>
      <c r="AO277" s="82" t="s">
        <v>141</v>
      </c>
      <c r="AP277" s="82" t="s">
        <v>141</v>
      </c>
      <c r="AQ277" s="82" t="s">
        <v>141</v>
      </c>
      <c r="AR277" s="82" t="s">
        <v>141</v>
      </c>
      <c r="AS277" s="82" t="s">
        <v>141</v>
      </c>
      <c r="AT277" s="80">
        <v>1184</v>
      </c>
      <c r="AU277" s="80">
        <v>1234</v>
      </c>
      <c r="AV277" s="80">
        <v>973</v>
      </c>
      <c r="AY277" s="81" t="s">
        <v>2741</v>
      </c>
      <c r="AZ277" s="81" t="s">
        <v>2740</v>
      </c>
      <c r="BA277" s="80">
        <v>5536974</v>
      </c>
      <c r="BB277" s="80">
        <v>6041712</v>
      </c>
      <c r="BC277" s="80">
        <v>5545000</v>
      </c>
      <c r="BD277" s="80">
        <v>6009000</v>
      </c>
      <c r="BE277" s="80">
        <v>5221949</v>
      </c>
      <c r="BF277" s="80">
        <v>6423975</v>
      </c>
      <c r="BG277" s="80">
        <v>2657546</v>
      </c>
      <c r="BH277" s="80">
        <v>4846059</v>
      </c>
      <c r="BI277" s="80">
        <v>4799829</v>
      </c>
      <c r="BJ277" s="80">
        <v>4728181</v>
      </c>
      <c r="BK277" s="80">
        <v>4084079</v>
      </c>
      <c r="BL277" s="80">
        <v>4528224</v>
      </c>
    </row>
    <row r="278" spans="20:64" ht="15" x14ac:dyDescent="0.25">
      <c r="T278" s="333" t="s">
        <v>2739</v>
      </c>
      <c r="V278" s="328" t="s">
        <v>34</v>
      </c>
      <c r="W278" s="328" t="s">
        <v>4256</v>
      </c>
      <c r="X278" s="328" t="e">
        <f t="shared" si="31"/>
        <v>#N/A</v>
      </c>
      <c r="Y278" s="334"/>
      <c r="Z278" s="334"/>
      <c r="AA278" s="83"/>
      <c r="AB278" s="83"/>
      <c r="AH278" s="359" t="s">
        <v>87</v>
      </c>
      <c r="AI278" s="81" t="s">
        <v>2738</v>
      </c>
      <c r="AJ278" s="81" t="s">
        <v>2737</v>
      </c>
      <c r="AK278" s="80">
        <v>3504</v>
      </c>
      <c r="AL278" s="80">
        <v>3445</v>
      </c>
      <c r="AM278" s="80">
        <v>3399</v>
      </c>
      <c r="AN278" s="80">
        <v>3470</v>
      </c>
      <c r="AO278" s="80">
        <v>3636</v>
      </c>
      <c r="AP278" s="80">
        <v>3663</v>
      </c>
      <c r="AQ278" s="80">
        <v>3742</v>
      </c>
      <c r="AR278" s="80">
        <v>3680</v>
      </c>
      <c r="AS278" s="80">
        <v>3821</v>
      </c>
      <c r="AT278" s="80">
        <v>3712</v>
      </c>
      <c r="AU278" s="80">
        <v>3636</v>
      </c>
      <c r="AV278" s="80">
        <v>3599</v>
      </c>
      <c r="AY278" s="81" t="s">
        <v>2736</v>
      </c>
      <c r="AZ278" s="81" t="s">
        <v>2735</v>
      </c>
      <c r="BA278" s="80">
        <v>2938056</v>
      </c>
      <c r="BB278" s="80">
        <v>2912760</v>
      </c>
      <c r="BC278" s="80">
        <v>2989000</v>
      </c>
      <c r="BD278" s="80">
        <v>3707000</v>
      </c>
      <c r="BE278" s="80">
        <v>2484400</v>
      </c>
      <c r="BF278" s="80">
        <v>3871886</v>
      </c>
      <c r="BG278" s="80">
        <v>6186346</v>
      </c>
      <c r="BH278" s="80">
        <v>2604155</v>
      </c>
      <c r="BI278" s="80">
        <v>3798429</v>
      </c>
      <c r="BJ278" s="80">
        <v>2130126</v>
      </c>
      <c r="BK278" s="80">
        <v>2239424</v>
      </c>
      <c r="BL278" s="80">
        <v>2330669</v>
      </c>
    </row>
    <row r="279" spans="20:64" ht="15" x14ac:dyDescent="0.25">
      <c r="T279" s="333" t="s">
        <v>2734</v>
      </c>
      <c r="V279" s="328" t="s">
        <v>34</v>
      </c>
      <c r="W279" s="328" t="s">
        <v>4256</v>
      </c>
      <c r="X279" s="328" t="e">
        <f t="shared" si="31"/>
        <v>#N/A</v>
      </c>
      <c r="Y279" s="334"/>
      <c r="Z279" s="334"/>
      <c r="AA279" s="83"/>
      <c r="AB279" s="83"/>
      <c r="AH279" s="359" t="s">
        <v>87</v>
      </c>
      <c r="AI279" s="81" t="s">
        <v>2733</v>
      </c>
      <c r="AJ279" s="81" t="s">
        <v>2732</v>
      </c>
      <c r="AK279" s="80">
        <v>3557</v>
      </c>
      <c r="AL279" s="80">
        <v>3660</v>
      </c>
      <c r="AM279" s="80">
        <v>3590</v>
      </c>
      <c r="AN279" s="80">
        <v>3503</v>
      </c>
      <c r="AO279" s="80">
        <v>3508</v>
      </c>
      <c r="AP279" s="80">
        <v>3486</v>
      </c>
      <c r="AQ279" s="80">
        <v>3495</v>
      </c>
      <c r="AR279" s="80">
        <v>3421</v>
      </c>
      <c r="AS279" s="80">
        <v>3433</v>
      </c>
      <c r="AT279" s="80">
        <v>3457</v>
      </c>
      <c r="AU279" s="80">
        <v>3478</v>
      </c>
      <c r="AV279" s="80">
        <v>3759</v>
      </c>
      <c r="AY279" s="81" t="s">
        <v>2731</v>
      </c>
      <c r="AZ279" s="81" t="s">
        <v>2730</v>
      </c>
      <c r="BA279" s="80">
        <v>4289787</v>
      </c>
      <c r="BB279" s="80">
        <v>4564705</v>
      </c>
      <c r="BC279" s="80">
        <v>9676000</v>
      </c>
      <c r="BD279" s="80">
        <v>8150000</v>
      </c>
      <c r="BE279" s="80">
        <v>8594214</v>
      </c>
      <c r="BF279" s="80">
        <v>10810954</v>
      </c>
      <c r="BG279" s="80">
        <v>8205003</v>
      </c>
      <c r="BH279" s="80">
        <v>10413903</v>
      </c>
      <c r="BI279" s="80">
        <v>9077486</v>
      </c>
      <c r="BJ279" s="80">
        <v>8513812</v>
      </c>
      <c r="BK279" s="80">
        <v>8360302</v>
      </c>
      <c r="BL279" s="80">
        <v>7810467</v>
      </c>
    </row>
    <row r="280" spans="20:64" ht="15" x14ac:dyDescent="0.25">
      <c r="T280" s="333" t="s">
        <v>2729</v>
      </c>
      <c r="V280" s="328" t="s">
        <v>34</v>
      </c>
      <c r="W280" s="328" t="s">
        <v>4256</v>
      </c>
      <c r="X280" s="328" t="e">
        <f t="shared" si="31"/>
        <v>#N/A</v>
      </c>
      <c r="Y280" s="334"/>
      <c r="Z280" s="334"/>
      <c r="AA280" s="83"/>
      <c r="AB280" s="83"/>
      <c r="AH280" s="359" t="s">
        <v>87</v>
      </c>
      <c r="AI280" s="81" t="s">
        <v>2728</v>
      </c>
      <c r="AJ280" s="81" t="s">
        <v>2727</v>
      </c>
      <c r="AK280" s="80">
        <v>6549</v>
      </c>
      <c r="AL280" s="80">
        <v>6486</v>
      </c>
      <c r="AM280" s="80">
        <v>6173</v>
      </c>
      <c r="AN280" s="80">
        <v>6834</v>
      </c>
      <c r="AO280" s="80">
        <v>6793</v>
      </c>
      <c r="AP280" s="80">
        <v>6768</v>
      </c>
      <c r="AQ280" s="80">
        <v>5917</v>
      </c>
      <c r="AR280" s="80">
        <v>5845</v>
      </c>
      <c r="AS280" s="80">
        <v>5937</v>
      </c>
      <c r="AT280" s="80">
        <v>5927</v>
      </c>
      <c r="AU280" s="80">
        <v>6108</v>
      </c>
      <c r="AV280" s="80">
        <v>5723</v>
      </c>
      <c r="AY280" s="81" t="s">
        <v>2726</v>
      </c>
      <c r="AZ280" s="81" t="s">
        <v>2725</v>
      </c>
      <c r="BA280" s="80">
        <v>7689164</v>
      </c>
      <c r="BB280" s="80">
        <v>8380302</v>
      </c>
      <c r="BC280" s="80">
        <v>5302000</v>
      </c>
      <c r="BD280" s="80">
        <v>5253000</v>
      </c>
      <c r="BE280" s="80">
        <v>4800093</v>
      </c>
      <c r="BF280" s="80">
        <v>7455195</v>
      </c>
      <c r="BG280" s="80">
        <v>5332982</v>
      </c>
      <c r="BH280" s="80">
        <v>6833661</v>
      </c>
      <c r="BI280" s="80">
        <v>4805105</v>
      </c>
      <c r="BJ280" s="80">
        <v>5489104</v>
      </c>
      <c r="BK280" s="80">
        <v>4930541</v>
      </c>
      <c r="BL280" s="80">
        <v>4547278</v>
      </c>
    </row>
    <row r="281" spans="20:64" ht="15" x14ac:dyDescent="0.25">
      <c r="T281" s="333" t="s">
        <v>1829</v>
      </c>
      <c r="V281" s="328" t="s">
        <v>34</v>
      </c>
      <c r="W281" s="328" t="s">
        <v>4256</v>
      </c>
      <c r="X281" s="328">
        <f t="shared" si="31"/>
        <v>3133</v>
      </c>
      <c r="Y281" s="334"/>
      <c r="Z281" s="334"/>
      <c r="AA281" s="83"/>
      <c r="AB281" s="83"/>
      <c r="AH281" s="359" t="s">
        <v>87</v>
      </c>
      <c r="AI281" s="81" t="s">
        <v>2724</v>
      </c>
      <c r="AJ281" s="81" t="s">
        <v>2723</v>
      </c>
      <c r="AK281" s="80">
        <v>2737</v>
      </c>
      <c r="AL281" s="80">
        <v>2679</v>
      </c>
      <c r="AM281" s="80">
        <v>2611</v>
      </c>
      <c r="AN281" s="80">
        <v>2455</v>
      </c>
      <c r="AO281" s="80">
        <v>2546</v>
      </c>
      <c r="AP281" s="80">
        <v>2515</v>
      </c>
      <c r="AQ281" s="80">
        <v>2434</v>
      </c>
      <c r="AR281" s="80">
        <v>2466</v>
      </c>
      <c r="AS281" s="80">
        <v>2441</v>
      </c>
      <c r="AT281" s="80">
        <v>2364</v>
      </c>
      <c r="AU281" s="80">
        <v>2368</v>
      </c>
      <c r="AV281" s="80">
        <v>2218</v>
      </c>
      <c r="AY281" s="81" t="s">
        <v>2722</v>
      </c>
      <c r="AZ281" s="81" t="s">
        <v>2721</v>
      </c>
      <c r="BA281" s="80">
        <v>7100923</v>
      </c>
      <c r="BB281" s="80">
        <v>6167225</v>
      </c>
      <c r="BC281" s="80">
        <v>2012000</v>
      </c>
      <c r="BD281" s="80">
        <v>1618000</v>
      </c>
      <c r="BE281" s="80">
        <v>1471239</v>
      </c>
      <c r="BF281" s="80">
        <v>1892331</v>
      </c>
      <c r="BG281" s="80">
        <v>1591145</v>
      </c>
      <c r="BH281" s="80">
        <v>1704694</v>
      </c>
      <c r="BI281" s="80">
        <v>1397251</v>
      </c>
      <c r="BJ281" s="80">
        <v>1932033</v>
      </c>
      <c r="BK281" s="80">
        <v>1371209</v>
      </c>
      <c r="BL281" s="80">
        <v>1773103</v>
      </c>
    </row>
    <row r="282" spans="20:64" ht="15" x14ac:dyDescent="0.25">
      <c r="T282" s="333" t="s">
        <v>1827</v>
      </c>
      <c r="V282" s="328" t="s">
        <v>34</v>
      </c>
      <c r="W282" s="328" t="s">
        <v>4256</v>
      </c>
      <c r="X282" s="328">
        <f t="shared" si="31"/>
        <v>2668</v>
      </c>
      <c r="Y282" s="334"/>
      <c r="Z282" s="334"/>
      <c r="AA282" s="83"/>
      <c r="AB282" s="83"/>
      <c r="AH282" s="359" t="s">
        <v>87</v>
      </c>
      <c r="AI282" s="81" t="s">
        <v>2720</v>
      </c>
      <c r="AJ282" s="81" t="s">
        <v>2719</v>
      </c>
      <c r="AK282" s="80">
        <v>1425</v>
      </c>
      <c r="AL282" s="80">
        <v>1413</v>
      </c>
      <c r="AM282" s="80">
        <v>1384</v>
      </c>
      <c r="AN282" s="80">
        <v>1397</v>
      </c>
      <c r="AO282" s="80">
        <v>1361</v>
      </c>
      <c r="AP282" s="80">
        <v>1390</v>
      </c>
      <c r="AQ282" s="80">
        <v>1412</v>
      </c>
      <c r="AR282" s="80">
        <v>1348</v>
      </c>
      <c r="AS282" s="80">
        <v>1262</v>
      </c>
      <c r="AT282" s="80">
        <v>1178</v>
      </c>
      <c r="AU282" s="80">
        <v>1267</v>
      </c>
      <c r="AV282" s="80">
        <v>1343</v>
      </c>
      <c r="AY282" s="81" t="s">
        <v>2718</v>
      </c>
      <c r="AZ282" s="81" t="s">
        <v>2717</v>
      </c>
      <c r="BA282" s="80">
        <v>5500279</v>
      </c>
      <c r="BB282" s="80">
        <v>5812093</v>
      </c>
      <c r="BC282" s="80">
        <v>6622000</v>
      </c>
      <c r="BD282" s="80">
        <v>6694000</v>
      </c>
      <c r="BE282" s="80">
        <v>5171286</v>
      </c>
      <c r="BF282" s="80">
        <v>7117251</v>
      </c>
      <c r="BG282" s="80">
        <v>5836579</v>
      </c>
      <c r="BH282" s="80">
        <v>5239368</v>
      </c>
      <c r="BI282" s="80">
        <v>4757038</v>
      </c>
      <c r="BJ282" s="80">
        <v>5066174</v>
      </c>
      <c r="BK282" s="80">
        <v>4494844</v>
      </c>
      <c r="BL282" s="80">
        <v>3759008</v>
      </c>
    </row>
    <row r="283" spans="20:64" ht="15" x14ac:dyDescent="0.25">
      <c r="T283" s="333" t="s">
        <v>2716</v>
      </c>
      <c r="V283" s="328" t="s">
        <v>34</v>
      </c>
      <c r="W283" s="328" t="s">
        <v>4256</v>
      </c>
      <c r="X283" s="328" t="e">
        <f t="shared" si="31"/>
        <v>#N/A</v>
      </c>
      <c r="Y283" s="334"/>
      <c r="Z283" s="334"/>
      <c r="AA283" s="83"/>
      <c r="AB283" s="83"/>
      <c r="AH283" s="359" t="s">
        <v>87</v>
      </c>
      <c r="AI283" s="81" t="s">
        <v>2715</v>
      </c>
      <c r="AJ283" s="81" t="s">
        <v>2714</v>
      </c>
      <c r="AK283" s="80">
        <v>3176</v>
      </c>
      <c r="AL283" s="80">
        <v>3283</v>
      </c>
      <c r="AM283" s="80">
        <v>3269</v>
      </c>
      <c r="AN283" s="80">
        <v>3318</v>
      </c>
      <c r="AO283" s="80">
        <v>3281</v>
      </c>
      <c r="AP283" s="80">
        <v>3360</v>
      </c>
      <c r="AQ283" s="80">
        <v>3342</v>
      </c>
      <c r="AR283" s="80">
        <v>3399</v>
      </c>
      <c r="AS283" s="80">
        <v>3431</v>
      </c>
      <c r="AT283" s="80">
        <v>3451</v>
      </c>
      <c r="AU283" s="80">
        <v>3544</v>
      </c>
      <c r="AV283" s="80">
        <v>3430</v>
      </c>
      <c r="AY283" s="81" t="s">
        <v>2713</v>
      </c>
      <c r="AZ283" s="81" t="s">
        <v>2712</v>
      </c>
      <c r="BA283" s="80">
        <v>2682368</v>
      </c>
      <c r="BB283" s="80">
        <v>2110000</v>
      </c>
      <c r="BC283" s="80">
        <v>2108000</v>
      </c>
      <c r="BD283" s="80">
        <v>1981000</v>
      </c>
      <c r="BE283" s="80">
        <v>1863081</v>
      </c>
      <c r="BF283" s="80">
        <v>1635561</v>
      </c>
      <c r="BG283" s="80">
        <v>1514820</v>
      </c>
      <c r="BH283" s="80">
        <v>1757984</v>
      </c>
      <c r="BI283" s="80">
        <v>1694954</v>
      </c>
      <c r="BJ283" s="80">
        <v>1765223</v>
      </c>
      <c r="BK283" s="80">
        <v>2339130</v>
      </c>
      <c r="BL283" s="80">
        <v>1971757</v>
      </c>
    </row>
    <row r="284" spans="20:64" ht="15" x14ac:dyDescent="0.25">
      <c r="T284" s="333" t="s">
        <v>2711</v>
      </c>
      <c r="V284" s="328" t="s">
        <v>34</v>
      </c>
      <c r="W284" s="328" t="s">
        <v>4256</v>
      </c>
      <c r="X284" s="328" t="e">
        <f t="shared" si="31"/>
        <v>#N/A</v>
      </c>
      <c r="Y284" s="334"/>
      <c r="Z284" s="334"/>
      <c r="AA284" s="83"/>
      <c r="AB284" s="83"/>
      <c r="AH284" s="359" t="s">
        <v>87</v>
      </c>
      <c r="AI284" s="81" t="s">
        <v>2710</v>
      </c>
      <c r="AJ284" s="81" t="s">
        <v>2709</v>
      </c>
      <c r="AK284" s="80">
        <v>2080</v>
      </c>
      <c r="AL284" s="80">
        <v>2144</v>
      </c>
      <c r="AM284" s="80">
        <v>2068</v>
      </c>
      <c r="AN284" s="80">
        <v>2062</v>
      </c>
      <c r="AO284" s="80">
        <v>2055</v>
      </c>
      <c r="AP284" s="80">
        <v>1997</v>
      </c>
      <c r="AQ284" s="80">
        <v>2037</v>
      </c>
      <c r="AR284" s="80">
        <v>2053</v>
      </c>
      <c r="AS284" s="80">
        <v>2294</v>
      </c>
      <c r="AT284" s="80">
        <v>2174</v>
      </c>
      <c r="AU284" s="80">
        <v>2108</v>
      </c>
      <c r="AV284" s="80">
        <v>2123</v>
      </c>
      <c r="AY284" s="81" t="s">
        <v>2708</v>
      </c>
      <c r="AZ284" s="81" t="s">
        <v>2707</v>
      </c>
      <c r="BA284" s="80">
        <v>1186455</v>
      </c>
      <c r="BB284" s="80">
        <v>1180577</v>
      </c>
      <c r="BC284" s="80">
        <v>1260501</v>
      </c>
      <c r="BD284" s="80">
        <v>1368728</v>
      </c>
      <c r="BE284" s="80">
        <v>1468505</v>
      </c>
      <c r="BF284" s="80">
        <v>1569009</v>
      </c>
      <c r="BG284" s="80">
        <v>1727970</v>
      </c>
      <c r="BH284" s="80">
        <v>1916579</v>
      </c>
      <c r="BI284" s="80">
        <v>1946255</v>
      </c>
      <c r="BJ284" s="80">
        <v>1939667</v>
      </c>
      <c r="BK284" s="80">
        <v>2025045</v>
      </c>
      <c r="BL284" s="80">
        <v>2280324</v>
      </c>
    </row>
    <row r="285" spans="20:64" ht="15" x14ac:dyDescent="0.25">
      <c r="T285" s="333" t="s">
        <v>2706</v>
      </c>
      <c r="V285" s="328" t="s">
        <v>34</v>
      </c>
      <c r="W285" s="328" t="s">
        <v>4256</v>
      </c>
      <c r="X285" s="328" t="e">
        <f t="shared" si="31"/>
        <v>#N/A</v>
      </c>
      <c r="Y285" s="334"/>
      <c r="Z285" s="334"/>
      <c r="AA285" s="83"/>
      <c r="AB285" s="83"/>
      <c r="AH285" s="359" t="s">
        <v>87</v>
      </c>
      <c r="AI285" s="81" t="s">
        <v>2705</v>
      </c>
      <c r="AJ285" s="81" t="s">
        <v>2704</v>
      </c>
      <c r="AK285" s="80">
        <v>2601</v>
      </c>
      <c r="AL285" s="80">
        <v>2652</v>
      </c>
      <c r="AM285" s="80">
        <v>2698</v>
      </c>
      <c r="AN285" s="80">
        <v>2558</v>
      </c>
      <c r="AO285" s="80">
        <v>2486</v>
      </c>
      <c r="AP285" s="80">
        <v>2604</v>
      </c>
      <c r="AQ285" s="80">
        <v>2801</v>
      </c>
      <c r="AR285" s="80">
        <v>2804</v>
      </c>
      <c r="AS285" s="80">
        <v>2824</v>
      </c>
      <c r="AT285" s="80">
        <v>2659</v>
      </c>
      <c r="AU285" s="80">
        <v>2773</v>
      </c>
      <c r="AV285" s="80">
        <v>2553</v>
      </c>
      <c r="AY285" s="81" t="s">
        <v>2703</v>
      </c>
      <c r="AZ285" s="81" t="s">
        <v>45</v>
      </c>
      <c r="BA285" s="80">
        <v>133485</v>
      </c>
      <c r="BB285" s="80">
        <v>123273</v>
      </c>
      <c r="BC285" s="80">
        <v>108319</v>
      </c>
      <c r="BD285" s="80">
        <v>107152</v>
      </c>
      <c r="BE285" s="80">
        <v>103724</v>
      </c>
      <c r="BF285" s="80">
        <v>111289</v>
      </c>
      <c r="BG285" s="80">
        <v>118143</v>
      </c>
      <c r="BH285" s="80">
        <v>128619</v>
      </c>
      <c r="BI285" s="80">
        <v>134495</v>
      </c>
      <c r="BJ285" s="80">
        <v>121568</v>
      </c>
      <c r="BK285" s="80">
        <v>115051</v>
      </c>
      <c r="BL285" s="82" t="s">
        <v>141</v>
      </c>
    </row>
    <row r="286" spans="20:64" ht="15" x14ac:dyDescent="0.25">
      <c r="T286" s="333" t="s">
        <v>1797</v>
      </c>
      <c r="V286" s="328" t="s">
        <v>34</v>
      </c>
      <c r="W286" s="328" t="s">
        <v>4256</v>
      </c>
      <c r="X286" s="328">
        <f t="shared" si="31"/>
        <v>2539</v>
      </c>
      <c r="Y286" s="334"/>
      <c r="Z286" s="334"/>
      <c r="AA286" s="83"/>
      <c r="AB286" s="83"/>
      <c r="AH286" s="359" t="s">
        <v>87</v>
      </c>
      <c r="AI286" s="81" t="s">
        <v>2702</v>
      </c>
      <c r="AJ286" s="81" t="s">
        <v>2701</v>
      </c>
      <c r="AK286" s="80">
        <v>1109</v>
      </c>
      <c r="AL286" s="80">
        <v>1082</v>
      </c>
      <c r="AM286" s="80">
        <v>1017</v>
      </c>
      <c r="AN286" s="80">
        <v>978</v>
      </c>
      <c r="AO286" s="80">
        <v>993</v>
      </c>
      <c r="AP286" s="80">
        <v>975</v>
      </c>
      <c r="AQ286" s="80">
        <v>996</v>
      </c>
      <c r="AR286" s="80">
        <v>996</v>
      </c>
      <c r="AS286" s="80">
        <v>979</v>
      </c>
      <c r="AT286" s="80">
        <v>966</v>
      </c>
      <c r="AU286" s="80">
        <v>926</v>
      </c>
      <c r="AV286" s="80">
        <v>922</v>
      </c>
      <c r="AY286" s="81" t="s">
        <v>2700</v>
      </c>
      <c r="AZ286" s="81" t="s">
        <v>2699</v>
      </c>
      <c r="BA286" s="80">
        <v>3394181</v>
      </c>
      <c r="BB286" s="80">
        <v>3486132</v>
      </c>
      <c r="BC286" s="80">
        <v>3501908</v>
      </c>
      <c r="BD286" s="80">
        <v>3432789</v>
      </c>
      <c r="BE286" s="80">
        <v>3761236</v>
      </c>
      <c r="BF286" s="80">
        <v>4048782</v>
      </c>
      <c r="BG286" s="80">
        <v>4314974</v>
      </c>
      <c r="BH286" s="80">
        <v>4504971</v>
      </c>
      <c r="BI286" s="80">
        <v>4446883</v>
      </c>
      <c r="BJ286" s="80">
        <v>4407724</v>
      </c>
      <c r="BK286" s="80">
        <v>4717910</v>
      </c>
      <c r="BL286" s="80">
        <v>5021864</v>
      </c>
    </row>
    <row r="287" spans="20:64" ht="15" x14ac:dyDescent="0.25">
      <c r="T287" s="333" t="s">
        <v>824</v>
      </c>
      <c r="V287" s="328" t="s">
        <v>66</v>
      </c>
      <c r="W287" s="328" t="s">
        <v>4256</v>
      </c>
      <c r="X287" s="328">
        <f t="shared" si="31"/>
        <v>54306</v>
      </c>
      <c r="Y287" s="334"/>
      <c r="Z287" s="334"/>
      <c r="AA287" s="83"/>
      <c r="AB287" s="83"/>
      <c r="AH287" s="359" t="s">
        <v>87</v>
      </c>
      <c r="AI287" s="81" t="s">
        <v>2698</v>
      </c>
      <c r="AJ287" s="81" t="s">
        <v>2697</v>
      </c>
      <c r="AK287" s="80">
        <v>2445</v>
      </c>
      <c r="AL287" s="80">
        <v>2570</v>
      </c>
      <c r="AM287" s="80">
        <v>2621</v>
      </c>
      <c r="AN287" s="80">
        <v>2684</v>
      </c>
      <c r="AO287" s="80">
        <v>2728</v>
      </c>
      <c r="AP287" s="80">
        <v>2634</v>
      </c>
      <c r="AQ287" s="80">
        <v>2642</v>
      </c>
      <c r="AR287" s="80">
        <v>2682</v>
      </c>
      <c r="AS287" s="80">
        <v>2746</v>
      </c>
      <c r="AT287" s="80">
        <v>2745</v>
      </c>
      <c r="AU287" s="80">
        <v>2691</v>
      </c>
      <c r="AV287" s="80">
        <v>2814</v>
      </c>
      <c r="AY287" s="81" t="s">
        <v>2696</v>
      </c>
      <c r="AZ287" s="81" t="s">
        <v>2695</v>
      </c>
      <c r="BA287" s="80">
        <v>2778240</v>
      </c>
      <c r="BB287" s="80">
        <v>2688985</v>
      </c>
      <c r="BC287" s="80">
        <v>2558549</v>
      </c>
      <c r="BD287" s="80">
        <v>2319331</v>
      </c>
      <c r="BE287" s="80">
        <v>2321380</v>
      </c>
      <c r="BF287" s="80">
        <v>2380440</v>
      </c>
      <c r="BG287" s="80">
        <v>2267984</v>
      </c>
      <c r="BH287" s="80">
        <v>2279447</v>
      </c>
      <c r="BI287" s="80">
        <v>2157625</v>
      </c>
      <c r="BJ287" s="80">
        <v>1998317</v>
      </c>
      <c r="BK287" s="80">
        <v>1962641</v>
      </c>
      <c r="BL287" s="80">
        <v>1832045</v>
      </c>
    </row>
    <row r="288" spans="20:64" ht="15" x14ac:dyDescent="0.25">
      <c r="T288" s="333" t="s">
        <v>822</v>
      </c>
      <c r="V288" s="328" t="s">
        <v>66</v>
      </c>
      <c r="W288" s="328" t="s">
        <v>4256</v>
      </c>
      <c r="X288" s="328">
        <f t="shared" si="31"/>
        <v>5117</v>
      </c>
      <c r="Y288" s="334"/>
      <c r="Z288" s="334"/>
      <c r="AA288" s="83"/>
      <c r="AB288" s="83"/>
      <c r="AH288" s="359" t="s">
        <v>87</v>
      </c>
      <c r="AI288" s="81" t="s">
        <v>2694</v>
      </c>
      <c r="AJ288" s="81" t="s">
        <v>2693</v>
      </c>
      <c r="AK288" s="80">
        <v>2765</v>
      </c>
      <c r="AL288" s="80">
        <v>2839</v>
      </c>
      <c r="AM288" s="80">
        <v>3103</v>
      </c>
      <c r="AN288" s="80">
        <v>2856</v>
      </c>
      <c r="AO288" s="80">
        <v>3040</v>
      </c>
      <c r="AP288" s="80">
        <v>2863</v>
      </c>
      <c r="AQ288" s="80">
        <v>3010</v>
      </c>
      <c r="AR288" s="80">
        <v>2968</v>
      </c>
      <c r="AS288" s="80">
        <v>3034</v>
      </c>
      <c r="AT288" s="80">
        <v>2986</v>
      </c>
      <c r="AU288" s="80">
        <v>3433</v>
      </c>
      <c r="AV288" s="80">
        <v>3335</v>
      </c>
      <c r="AY288" s="81" t="s">
        <v>2692</v>
      </c>
      <c r="AZ288" s="81" t="s">
        <v>2691</v>
      </c>
      <c r="BA288" s="80">
        <v>2787231</v>
      </c>
      <c r="BB288" s="80">
        <v>2828322</v>
      </c>
      <c r="BC288" s="80">
        <v>2790270</v>
      </c>
      <c r="BD288" s="80">
        <v>2709340</v>
      </c>
      <c r="BE288" s="80">
        <v>2769917</v>
      </c>
      <c r="BF288" s="80">
        <v>2792859</v>
      </c>
      <c r="BG288" s="80">
        <v>2758019</v>
      </c>
      <c r="BH288" s="80">
        <v>2871454</v>
      </c>
      <c r="BI288" s="80">
        <v>2816291</v>
      </c>
      <c r="BJ288" s="80">
        <v>2752922</v>
      </c>
      <c r="BK288" s="80">
        <v>2923369</v>
      </c>
      <c r="BL288" s="80">
        <v>2923046</v>
      </c>
    </row>
    <row r="289" spans="20:64" ht="15" x14ac:dyDescent="0.25">
      <c r="T289" s="333" t="s">
        <v>820</v>
      </c>
      <c r="V289" s="328" t="s">
        <v>66</v>
      </c>
      <c r="W289" s="328" t="s">
        <v>4256</v>
      </c>
      <c r="X289" s="328">
        <f t="shared" si="31"/>
        <v>5548</v>
      </c>
      <c r="Y289" s="334"/>
      <c r="Z289" s="334"/>
      <c r="AA289" s="83"/>
      <c r="AB289" s="83"/>
      <c r="AH289" s="359" t="s">
        <v>87</v>
      </c>
      <c r="AI289" s="81" t="s">
        <v>2690</v>
      </c>
      <c r="AJ289" s="81" t="s">
        <v>2689</v>
      </c>
      <c r="AK289" s="80">
        <v>444</v>
      </c>
      <c r="AL289" s="80">
        <v>411</v>
      </c>
      <c r="AM289" s="80">
        <v>424</v>
      </c>
      <c r="AN289" s="80">
        <v>412</v>
      </c>
      <c r="AO289" s="80">
        <v>403</v>
      </c>
      <c r="AP289" s="82" t="s">
        <v>141</v>
      </c>
      <c r="AQ289" s="80">
        <v>407</v>
      </c>
      <c r="AR289" s="80">
        <v>414</v>
      </c>
      <c r="AS289" s="80">
        <v>398</v>
      </c>
      <c r="AT289" s="80">
        <v>429</v>
      </c>
      <c r="AU289" s="80">
        <v>429</v>
      </c>
      <c r="AV289" s="80">
        <v>419</v>
      </c>
      <c r="AY289" s="81" t="s">
        <v>2688</v>
      </c>
      <c r="AZ289" s="81" t="s">
        <v>2687</v>
      </c>
      <c r="BA289" s="80">
        <v>1653602</v>
      </c>
      <c r="BB289" s="80">
        <v>804371</v>
      </c>
      <c r="BC289" s="80">
        <v>792108</v>
      </c>
      <c r="BD289" s="80">
        <v>1595514</v>
      </c>
      <c r="BE289" s="80">
        <v>1680090</v>
      </c>
      <c r="BF289" s="80">
        <v>1802020</v>
      </c>
      <c r="BG289" s="80">
        <v>2023520</v>
      </c>
      <c r="BH289" s="80">
        <v>2168420</v>
      </c>
      <c r="BI289" s="80">
        <v>2132605</v>
      </c>
      <c r="BJ289" s="80">
        <v>1976428</v>
      </c>
      <c r="BK289" s="80">
        <v>2075508</v>
      </c>
      <c r="BL289" s="80">
        <v>2272107</v>
      </c>
    </row>
    <row r="290" spans="20:64" ht="15" x14ac:dyDescent="0.25">
      <c r="T290" s="333" t="s">
        <v>818</v>
      </c>
      <c r="V290" s="328" t="s">
        <v>66</v>
      </c>
      <c r="W290" s="328" t="s">
        <v>4256</v>
      </c>
      <c r="X290" s="328">
        <f t="shared" si="31"/>
        <v>7889</v>
      </c>
      <c r="Y290" s="334"/>
      <c r="Z290" s="334"/>
      <c r="AA290" s="83"/>
      <c r="AB290" s="83"/>
      <c r="AH290" s="359" t="s">
        <v>87</v>
      </c>
      <c r="AI290" s="81" t="s">
        <v>2686</v>
      </c>
      <c r="AJ290" s="81" t="s">
        <v>2685</v>
      </c>
      <c r="AK290" s="80">
        <v>782</v>
      </c>
      <c r="AL290" s="80">
        <v>800</v>
      </c>
      <c r="AM290" s="80">
        <v>791</v>
      </c>
      <c r="AN290" s="82" t="s">
        <v>141</v>
      </c>
      <c r="AO290" s="82" t="s">
        <v>141</v>
      </c>
      <c r="AP290" s="82" t="s">
        <v>141</v>
      </c>
      <c r="AQ290" s="82" t="s">
        <v>141</v>
      </c>
      <c r="AR290" s="82" t="s">
        <v>141</v>
      </c>
      <c r="AS290" s="82" t="s">
        <v>141</v>
      </c>
      <c r="AT290" s="82" t="s">
        <v>141</v>
      </c>
      <c r="AU290" s="80">
        <v>742</v>
      </c>
      <c r="AV290" s="80">
        <v>742</v>
      </c>
      <c r="AY290" s="81" t="s">
        <v>2684</v>
      </c>
      <c r="AZ290" s="81" t="s">
        <v>2683</v>
      </c>
      <c r="BA290" s="80">
        <v>2985920</v>
      </c>
      <c r="BB290" s="80">
        <v>3818558</v>
      </c>
      <c r="BC290" s="80">
        <v>3832964</v>
      </c>
      <c r="BD290" s="80">
        <v>2853730</v>
      </c>
      <c r="BE290" s="80">
        <v>2987222</v>
      </c>
      <c r="BF290" s="80">
        <v>3101232</v>
      </c>
      <c r="BG290" s="80">
        <v>3343483</v>
      </c>
      <c r="BH290" s="80">
        <v>3497623</v>
      </c>
      <c r="BI290" s="80">
        <v>3517897</v>
      </c>
      <c r="BJ290" s="80">
        <v>3337265</v>
      </c>
      <c r="BK290" s="80">
        <v>3428597</v>
      </c>
      <c r="BL290" s="80">
        <v>3598416</v>
      </c>
    </row>
    <row r="291" spans="20:64" ht="15" x14ac:dyDescent="0.25">
      <c r="T291" s="333" t="s">
        <v>808</v>
      </c>
      <c r="V291" s="328" t="s">
        <v>66</v>
      </c>
      <c r="W291" s="328" t="s">
        <v>2884</v>
      </c>
      <c r="X291" s="328">
        <f t="shared" si="31"/>
        <v>6717</v>
      </c>
      <c r="Y291" s="334"/>
      <c r="Z291" s="334"/>
      <c r="AA291" s="83"/>
      <c r="AB291" s="83"/>
      <c r="AH291" s="359" t="s">
        <v>87</v>
      </c>
      <c r="AI291" s="81" t="s">
        <v>2682</v>
      </c>
      <c r="AJ291" s="81" t="s">
        <v>2681</v>
      </c>
      <c r="AK291" s="80">
        <v>543</v>
      </c>
      <c r="AL291" s="80">
        <v>467</v>
      </c>
      <c r="AM291" s="80">
        <v>497</v>
      </c>
      <c r="AN291" s="82" t="s">
        <v>141</v>
      </c>
      <c r="AO291" s="80">
        <v>534</v>
      </c>
      <c r="AP291" s="80">
        <v>537</v>
      </c>
      <c r="AQ291" s="80">
        <v>562</v>
      </c>
      <c r="AR291" s="80">
        <v>572</v>
      </c>
      <c r="AS291" s="80">
        <v>584</v>
      </c>
      <c r="AT291" s="80">
        <v>609</v>
      </c>
      <c r="AU291" s="80">
        <v>607</v>
      </c>
      <c r="AV291" s="80">
        <v>616</v>
      </c>
      <c r="AY291" s="81" t="s">
        <v>2680</v>
      </c>
      <c r="AZ291" s="81" t="s">
        <v>2679</v>
      </c>
      <c r="BA291" s="80">
        <v>1160540</v>
      </c>
      <c r="BB291" s="80">
        <v>1179171</v>
      </c>
      <c r="BC291" s="80">
        <v>1139204</v>
      </c>
      <c r="BD291" s="80">
        <v>1130455</v>
      </c>
      <c r="BE291" s="80">
        <v>1223860</v>
      </c>
      <c r="BF291" s="80">
        <v>1280654</v>
      </c>
      <c r="BG291" s="80">
        <v>1316864</v>
      </c>
      <c r="BH291" s="80">
        <v>1404498</v>
      </c>
      <c r="BI291" s="80">
        <v>1355285</v>
      </c>
      <c r="BJ291" s="80">
        <v>1394155</v>
      </c>
      <c r="BK291" s="80">
        <v>1419583</v>
      </c>
      <c r="BL291" s="80">
        <v>1514409</v>
      </c>
    </row>
    <row r="292" spans="20:64" ht="15" x14ac:dyDescent="0.25">
      <c r="T292" s="333" t="s">
        <v>806</v>
      </c>
      <c r="V292" s="328" t="s">
        <v>66</v>
      </c>
      <c r="W292" s="328" t="s">
        <v>2884</v>
      </c>
      <c r="X292" s="328">
        <f t="shared" si="31"/>
        <v>4104</v>
      </c>
      <c r="Y292" s="334"/>
      <c r="Z292" s="334"/>
      <c r="AA292" s="83"/>
      <c r="AB292" s="83"/>
      <c r="AH292" s="359" t="s">
        <v>87</v>
      </c>
      <c r="AI292" s="81" t="s">
        <v>2678</v>
      </c>
      <c r="AJ292" s="81" t="s">
        <v>2677</v>
      </c>
      <c r="AK292" s="80">
        <v>958</v>
      </c>
      <c r="AL292" s="80">
        <v>975</v>
      </c>
      <c r="AM292" s="80">
        <v>996</v>
      </c>
      <c r="AN292" s="80">
        <v>1058</v>
      </c>
      <c r="AO292" s="80">
        <v>1114</v>
      </c>
      <c r="AP292" s="80">
        <v>1092</v>
      </c>
      <c r="AQ292" s="80">
        <v>1099</v>
      </c>
      <c r="AR292" s="80">
        <v>1096</v>
      </c>
      <c r="AS292" s="80">
        <v>1113</v>
      </c>
      <c r="AT292" s="80">
        <v>1192</v>
      </c>
      <c r="AU292" s="80">
        <v>1217</v>
      </c>
      <c r="AV292" s="80">
        <v>1210</v>
      </c>
      <c r="AY292" s="81" t="s">
        <v>2676</v>
      </c>
      <c r="AZ292" s="81" t="s">
        <v>2675</v>
      </c>
      <c r="BA292" s="80">
        <v>1604944</v>
      </c>
      <c r="BB292" s="80">
        <v>1610405</v>
      </c>
      <c r="BC292" s="80">
        <v>1572523</v>
      </c>
      <c r="BD292" s="80">
        <v>1595164</v>
      </c>
      <c r="BE292" s="80">
        <v>1616187</v>
      </c>
      <c r="BF292" s="80">
        <v>1704129</v>
      </c>
      <c r="BG292" s="80">
        <v>1729724</v>
      </c>
      <c r="BH292" s="80">
        <v>1783687</v>
      </c>
      <c r="BI292" s="80">
        <v>1772502</v>
      </c>
      <c r="BJ292" s="80">
        <v>1765068</v>
      </c>
      <c r="BK292" s="80">
        <v>1849098</v>
      </c>
      <c r="BL292" s="80">
        <v>2041350</v>
      </c>
    </row>
    <row r="293" spans="20:64" ht="15" x14ac:dyDescent="0.25">
      <c r="T293" s="333" t="s">
        <v>804</v>
      </c>
      <c r="V293" s="328" t="s">
        <v>66</v>
      </c>
      <c r="W293" s="328" t="s">
        <v>2880</v>
      </c>
      <c r="X293" s="328">
        <f t="shared" si="31"/>
        <v>3409</v>
      </c>
      <c r="Y293" s="334"/>
      <c r="Z293" s="334"/>
      <c r="AA293" s="83"/>
      <c r="AB293" s="83"/>
      <c r="AH293" s="359" t="s">
        <v>87</v>
      </c>
      <c r="AI293" s="81" t="s">
        <v>2674</v>
      </c>
      <c r="AJ293" s="81" t="s">
        <v>2673</v>
      </c>
      <c r="AK293" s="80">
        <v>2487</v>
      </c>
      <c r="AL293" s="80">
        <v>2470</v>
      </c>
      <c r="AM293" s="80">
        <v>2484</v>
      </c>
      <c r="AN293" s="80">
        <v>2602</v>
      </c>
      <c r="AO293" s="80">
        <v>2570</v>
      </c>
      <c r="AP293" s="80">
        <v>2643</v>
      </c>
      <c r="AQ293" s="80">
        <v>2746</v>
      </c>
      <c r="AR293" s="80">
        <v>2741</v>
      </c>
      <c r="AS293" s="80">
        <v>2776</v>
      </c>
      <c r="AT293" s="80">
        <v>2787</v>
      </c>
      <c r="AU293" s="80">
        <v>2844</v>
      </c>
      <c r="AV293" s="80">
        <v>2788</v>
      </c>
      <c r="AY293" s="81" t="s">
        <v>2672</v>
      </c>
      <c r="AZ293" s="81" t="s">
        <v>2671</v>
      </c>
      <c r="BA293" s="80">
        <v>8968046</v>
      </c>
      <c r="BB293" s="80">
        <v>9009102</v>
      </c>
      <c r="BC293" s="80">
        <v>8914322</v>
      </c>
      <c r="BD293" s="82" t="s">
        <v>141</v>
      </c>
      <c r="BE293" s="82" t="s">
        <v>141</v>
      </c>
      <c r="BF293" s="80">
        <v>8921650</v>
      </c>
      <c r="BG293" s="80">
        <v>9356733</v>
      </c>
      <c r="BH293" s="80">
        <v>9837347</v>
      </c>
      <c r="BI293" s="80">
        <v>10110673</v>
      </c>
      <c r="BJ293" s="80">
        <v>9542567</v>
      </c>
      <c r="BK293" s="80">
        <v>9671865</v>
      </c>
      <c r="BL293" s="80">
        <v>9480192</v>
      </c>
    </row>
    <row r="294" spans="20:64" ht="15" x14ac:dyDescent="0.25">
      <c r="T294" s="333" t="s">
        <v>802</v>
      </c>
      <c r="V294" s="328" t="s">
        <v>66</v>
      </c>
      <c r="W294" s="328" t="s">
        <v>2880</v>
      </c>
      <c r="X294" s="328">
        <f t="shared" si="31"/>
        <v>22875</v>
      </c>
      <c r="Y294" s="334"/>
      <c r="Z294" s="334"/>
      <c r="AA294" s="83"/>
      <c r="AB294" s="83"/>
      <c r="AH294" s="359" t="s">
        <v>87</v>
      </c>
      <c r="AI294" s="81" t="s">
        <v>2670</v>
      </c>
      <c r="AJ294" s="81" t="s">
        <v>2669</v>
      </c>
      <c r="AK294" s="80">
        <v>983</v>
      </c>
      <c r="AL294" s="80">
        <v>925</v>
      </c>
      <c r="AM294" s="80">
        <v>919</v>
      </c>
      <c r="AN294" s="80">
        <v>829</v>
      </c>
      <c r="AO294" s="80">
        <v>792</v>
      </c>
      <c r="AP294" s="80">
        <v>809</v>
      </c>
      <c r="AQ294" s="80">
        <v>783</v>
      </c>
      <c r="AR294" s="80">
        <v>768</v>
      </c>
      <c r="AS294" s="80">
        <v>775</v>
      </c>
      <c r="AT294" s="80">
        <v>738</v>
      </c>
      <c r="AU294" s="80">
        <v>786</v>
      </c>
      <c r="AV294" s="80">
        <v>770</v>
      </c>
      <c r="AY294" s="81" t="s">
        <v>2668</v>
      </c>
      <c r="AZ294" s="81" t="s">
        <v>2667</v>
      </c>
      <c r="BA294" s="80">
        <v>5636802</v>
      </c>
      <c r="BB294" s="80">
        <v>5473320</v>
      </c>
      <c r="BC294" s="80">
        <v>5453771</v>
      </c>
      <c r="BD294" s="82" t="s">
        <v>141</v>
      </c>
      <c r="BE294" s="82" t="s">
        <v>141</v>
      </c>
      <c r="BF294" s="80">
        <v>5624672</v>
      </c>
      <c r="BG294" s="80">
        <v>5943690</v>
      </c>
      <c r="BH294" s="80">
        <v>6066977</v>
      </c>
      <c r="BI294" s="80">
        <v>6237698</v>
      </c>
      <c r="BJ294" s="80">
        <v>5977565</v>
      </c>
      <c r="BK294" s="80">
        <v>6022674</v>
      </c>
      <c r="BL294" s="80">
        <v>6004015</v>
      </c>
    </row>
    <row r="295" spans="20:64" ht="15" x14ac:dyDescent="0.25">
      <c r="T295" s="333" t="s">
        <v>800</v>
      </c>
      <c r="V295" s="328" t="s">
        <v>66</v>
      </c>
      <c r="W295" s="328" t="s">
        <v>2876</v>
      </c>
      <c r="X295" s="328">
        <f t="shared" si="31"/>
        <v>5491</v>
      </c>
      <c r="Y295" s="334"/>
      <c r="Z295" s="334"/>
      <c r="AA295" s="83"/>
      <c r="AB295" s="83"/>
      <c r="AH295" s="359" t="s">
        <v>87</v>
      </c>
      <c r="AI295" s="81" t="s">
        <v>2666</v>
      </c>
      <c r="AJ295" s="81" t="s">
        <v>2665</v>
      </c>
      <c r="AK295" s="80">
        <v>1682</v>
      </c>
      <c r="AL295" s="80">
        <v>1679</v>
      </c>
      <c r="AM295" s="80">
        <v>1838</v>
      </c>
      <c r="AN295" s="80">
        <v>1910</v>
      </c>
      <c r="AO295" s="80">
        <v>1980</v>
      </c>
      <c r="AP295" s="80">
        <v>2111</v>
      </c>
      <c r="AQ295" s="80">
        <v>2207</v>
      </c>
      <c r="AR295" s="82" t="s">
        <v>141</v>
      </c>
      <c r="AS295" s="82" t="s">
        <v>141</v>
      </c>
      <c r="AT295" s="80">
        <v>2083</v>
      </c>
      <c r="AU295" s="80">
        <v>2078</v>
      </c>
      <c r="AV295" s="80">
        <v>2248</v>
      </c>
      <c r="AY295" s="81" t="s">
        <v>2664</v>
      </c>
      <c r="AZ295" s="81" t="s">
        <v>2663</v>
      </c>
      <c r="BA295" s="80">
        <v>1471798</v>
      </c>
      <c r="BB295" s="80">
        <v>1480883</v>
      </c>
      <c r="BC295" s="80">
        <v>1415596</v>
      </c>
      <c r="BD295" s="82" t="s">
        <v>141</v>
      </c>
      <c r="BE295" s="82" t="s">
        <v>141</v>
      </c>
      <c r="BF295" s="80">
        <v>1539289</v>
      </c>
      <c r="BG295" s="80">
        <v>1756892</v>
      </c>
      <c r="BH295" s="80">
        <v>1875021</v>
      </c>
      <c r="BI295" s="80">
        <v>1979314</v>
      </c>
      <c r="BJ295" s="80">
        <v>1951743</v>
      </c>
      <c r="BK295" s="80">
        <v>2020786</v>
      </c>
      <c r="BL295" s="80">
        <v>2046889</v>
      </c>
    </row>
    <row r="296" spans="20:64" ht="15" x14ac:dyDescent="0.25">
      <c r="T296" s="333" t="s">
        <v>798</v>
      </c>
      <c r="V296" s="328" t="s">
        <v>66</v>
      </c>
      <c r="W296" s="328" t="s">
        <v>2876</v>
      </c>
      <c r="X296" s="328">
        <f t="shared" si="31"/>
        <v>33952</v>
      </c>
      <c r="Y296" s="334"/>
      <c r="Z296" s="334"/>
      <c r="AA296" s="83"/>
      <c r="AB296" s="83"/>
      <c r="AH296" s="359" t="s">
        <v>87</v>
      </c>
      <c r="AI296" s="81" t="s">
        <v>2662</v>
      </c>
      <c r="AJ296" s="81" t="s">
        <v>2661</v>
      </c>
      <c r="AK296" s="80">
        <v>1825</v>
      </c>
      <c r="AL296" s="80">
        <v>1831</v>
      </c>
      <c r="AM296" s="80">
        <v>1910</v>
      </c>
      <c r="AN296" s="80">
        <v>1874</v>
      </c>
      <c r="AO296" s="82" t="s">
        <v>141</v>
      </c>
      <c r="AP296" s="80">
        <v>1919</v>
      </c>
      <c r="AQ296" s="80">
        <v>1961</v>
      </c>
      <c r="AR296" s="80">
        <v>1903</v>
      </c>
      <c r="AS296" s="80">
        <v>2001</v>
      </c>
      <c r="AT296" s="80">
        <v>1921</v>
      </c>
      <c r="AU296" s="80">
        <v>2106</v>
      </c>
      <c r="AV296" s="80">
        <v>2175</v>
      </c>
      <c r="AY296" s="81" t="s">
        <v>2660</v>
      </c>
      <c r="AZ296" s="81" t="s">
        <v>2659</v>
      </c>
      <c r="BA296" s="80">
        <v>3540896</v>
      </c>
      <c r="BB296" s="80">
        <v>3571393</v>
      </c>
      <c r="BC296" s="80">
        <v>3351844</v>
      </c>
      <c r="BD296" s="82" t="s">
        <v>141</v>
      </c>
      <c r="BE296" s="82" t="s">
        <v>141</v>
      </c>
      <c r="BF296" s="80">
        <v>3567970</v>
      </c>
      <c r="BG296" s="80">
        <v>3850409</v>
      </c>
      <c r="BH296" s="80">
        <v>4142524</v>
      </c>
      <c r="BI296" s="80">
        <v>4165840</v>
      </c>
      <c r="BJ296" s="80">
        <v>4010749</v>
      </c>
      <c r="BK296" s="80">
        <v>4360195</v>
      </c>
      <c r="BL296" s="80">
        <v>4460586</v>
      </c>
    </row>
    <row r="297" spans="20:64" ht="15" x14ac:dyDescent="0.25">
      <c r="T297" s="333" t="s">
        <v>792</v>
      </c>
      <c r="V297" s="328" t="s">
        <v>66</v>
      </c>
      <c r="W297" s="328" t="s">
        <v>2872</v>
      </c>
      <c r="X297" s="328">
        <f t="shared" si="31"/>
        <v>5144</v>
      </c>
      <c r="Y297" s="334"/>
      <c r="Z297" s="334"/>
      <c r="AA297" s="83"/>
      <c r="AB297" s="83"/>
      <c r="AH297" s="359" t="s">
        <v>87</v>
      </c>
      <c r="AI297" s="81" t="s">
        <v>2658</v>
      </c>
      <c r="AJ297" s="81" t="s">
        <v>2657</v>
      </c>
      <c r="AK297" s="80">
        <v>4952</v>
      </c>
      <c r="AL297" s="80">
        <v>4974</v>
      </c>
      <c r="AM297" s="80">
        <v>5065</v>
      </c>
      <c r="AN297" s="80">
        <v>5010</v>
      </c>
      <c r="AO297" s="80">
        <v>4885</v>
      </c>
      <c r="AP297" s="80">
        <v>4817</v>
      </c>
      <c r="AQ297" s="80">
        <v>4793</v>
      </c>
      <c r="AR297" s="80">
        <v>4762</v>
      </c>
      <c r="AS297" s="80">
        <v>4826</v>
      </c>
      <c r="AT297" s="80">
        <v>4805</v>
      </c>
      <c r="AU297" s="80">
        <v>4740</v>
      </c>
      <c r="AV297" s="80">
        <v>4850</v>
      </c>
      <c r="AY297" s="81" t="s">
        <v>2656</v>
      </c>
      <c r="AZ297" s="81" t="s">
        <v>2655</v>
      </c>
      <c r="BA297" s="80">
        <v>7756549</v>
      </c>
      <c r="BB297" s="80">
        <v>7812616</v>
      </c>
      <c r="BC297" s="80">
        <v>7185203</v>
      </c>
      <c r="BD297" s="82" t="s">
        <v>141</v>
      </c>
      <c r="BE297" s="82" t="s">
        <v>141</v>
      </c>
      <c r="BF297" s="80">
        <v>7504327</v>
      </c>
      <c r="BG297" s="80">
        <v>7691408</v>
      </c>
      <c r="BH297" s="80">
        <v>7919487</v>
      </c>
      <c r="BI297" s="80">
        <v>8339271</v>
      </c>
      <c r="BJ297" s="80">
        <v>7918371</v>
      </c>
      <c r="BK297" s="80">
        <v>7891226</v>
      </c>
      <c r="BL297" s="80">
        <v>7393987</v>
      </c>
    </row>
    <row r="298" spans="20:64" ht="15" x14ac:dyDescent="0.25">
      <c r="T298" s="333" t="s">
        <v>790</v>
      </c>
      <c r="V298" s="328" t="s">
        <v>66</v>
      </c>
      <c r="W298" s="328" t="s">
        <v>2868</v>
      </c>
      <c r="X298" s="328">
        <f t="shared" si="31"/>
        <v>5665</v>
      </c>
      <c r="Y298" s="334"/>
      <c r="Z298" s="334"/>
      <c r="AA298" s="83"/>
      <c r="AB298" s="83"/>
      <c r="AH298" s="359" t="s">
        <v>87</v>
      </c>
      <c r="AI298" s="81" t="s">
        <v>2654</v>
      </c>
      <c r="AJ298" s="81" t="s">
        <v>2653</v>
      </c>
      <c r="AK298" s="80">
        <v>9190</v>
      </c>
      <c r="AL298" s="80">
        <v>9129</v>
      </c>
      <c r="AM298" s="80">
        <v>8900</v>
      </c>
      <c r="AN298" s="80">
        <v>10440</v>
      </c>
      <c r="AO298" s="80">
        <v>8815</v>
      </c>
      <c r="AP298" s="80">
        <v>8812</v>
      </c>
      <c r="AQ298" s="80">
        <v>8807</v>
      </c>
      <c r="AR298" s="82" t="s">
        <v>141</v>
      </c>
      <c r="AS298" s="82" t="s">
        <v>141</v>
      </c>
      <c r="AT298" s="80">
        <v>8752</v>
      </c>
      <c r="AU298" s="80">
        <v>9001</v>
      </c>
      <c r="AV298" s="80">
        <v>9276</v>
      </c>
      <c r="AY298" s="81" t="s">
        <v>2652</v>
      </c>
      <c r="AZ298" s="81" t="s">
        <v>2651</v>
      </c>
      <c r="BA298" s="80">
        <v>3603755</v>
      </c>
      <c r="BB298" s="80">
        <v>3375050</v>
      </c>
      <c r="BC298" s="80">
        <v>3098676</v>
      </c>
      <c r="BD298" s="82" t="s">
        <v>141</v>
      </c>
      <c r="BE298" s="82" t="s">
        <v>141</v>
      </c>
      <c r="BF298" s="80">
        <v>3246832</v>
      </c>
      <c r="BG298" s="80">
        <v>3542645</v>
      </c>
      <c r="BH298" s="80">
        <v>3767793</v>
      </c>
      <c r="BI298" s="80">
        <v>3833880</v>
      </c>
      <c r="BJ298" s="80">
        <v>3580306</v>
      </c>
      <c r="BK298" s="80">
        <v>3753902</v>
      </c>
      <c r="BL298" s="80">
        <v>3728484</v>
      </c>
    </row>
    <row r="299" spans="20:64" ht="15" x14ac:dyDescent="0.25">
      <c r="T299" s="333" t="s">
        <v>786</v>
      </c>
      <c r="V299" s="328" t="s">
        <v>66</v>
      </c>
      <c r="W299" s="328" t="s">
        <v>2864</v>
      </c>
      <c r="X299" s="328">
        <f t="shared" si="31"/>
        <v>7839</v>
      </c>
      <c r="Y299" s="334"/>
      <c r="Z299" s="334"/>
      <c r="AA299" s="83"/>
      <c r="AB299" s="83"/>
      <c r="AH299" s="359" t="s">
        <v>87</v>
      </c>
      <c r="AI299" s="81" t="s">
        <v>2650</v>
      </c>
      <c r="AJ299" s="81" t="s">
        <v>2649</v>
      </c>
      <c r="AK299" s="80">
        <v>5484</v>
      </c>
      <c r="AL299" s="80">
        <v>5214</v>
      </c>
      <c r="AM299" s="80">
        <v>5042</v>
      </c>
      <c r="AN299" s="80">
        <v>4961</v>
      </c>
      <c r="AO299" s="80">
        <v>5011</v>
      </c>
      <c r="AP299" s="80">
        <v>4817</v>
      </c>
      <c r="AQ299" s="80">
        <v>4751</v>
      </c>
      <c r="AR299" s="80">
        <v>4611</v>
      </c>
      <c r="AS299" s="80">
        <v>4619</v>
      </c>
      <c r="AT299" s="80">
        <v>5003</v>
      </c>
      <c r="AU299" s="80">
        <v>5024</v>
      </c>
      <c r="AV299" s="80">
        <v>5015</v>
      </c>
      <c r="AY299" s="81" t="s">
        <v>2648</v>
      </c>
      <c r="AZ299" s="81" t="s">
        <v>2647</v>
      </c>
      <c r="BA299" s="80">
        <v>2949758</v>
      </c>
      <c r="BB299" s="80">
        <v>2863539</v>
      </c>
      <c r="BC299" s="80">
        <v>2543985</v>
      </c>
      <c r="BD299" s="82" t="s">
        <v>141</v>
      </c>
      <c r="BE299" s="82" t="s">
        <v>141</v>
      </c>
      <c r="BF299" s="80">
        <v>2538996</v>
      </c>
      <c r="BG299" s="80">
        <v>2706649</v>
      </c>
      <c r="BH299" s="80">
        <v>2755651</v>
      </c>
      <c r="BI299" s="80">
        <v>2667093</v>
      </c>
      <c r="BJ299" s="80">
        <v>2607592</v>
      </c>
      <c r="BK299" s="80">
        <v>2487164</v>
      </c>
      <c r="BL299" s="80">
        <v>2372103</v>
      </c>
    </row>
    <row r="300" spans="20:64" ht="15" x14ac:dyDescent="0.25">
      <c r="T300" s="333" t="s">
        <v>784</v>
      </c>
      <c r="V300" s="328" t="s">
        <v>66</v>
      </c>
      <c r="W300" s="328" t="s">
        <v>2864</v>
      </c>
      <c r="X300" s="328">
        <f t="shared" si="31"/>
        <v>10477</v>
      </c>
      <c r="Y300" s="334"/>
      <c r="Z300" s="334"/>
      <c r="AA300" s="83"/>
      <c r="AB300" s="83"/>
      <c r="AH300" s="359" t="s">
        <v>87</v>
      </c>
      <c r="AI300" s="81" t="s">
        <v>2646</v>
      </c>
      <c r="AJ300" s="81" t="s">
        <v>2645</v>
      </c>
      <c r="AK300" s="80">
        <v>1957</v>
      </c>
      <c r="AL300" s="80">
        <v>2004</v>
      </c>
      <c r="AM300" s="80">
        <v>2032</v>
      </c>
      <c r="AN300" s="80">
        <v>2057</v>
      </c>
      <c r="AO300" s="80">
        <v>2120</v>
      </c>
      <c r="AP300" s="80">
        <v>2106</v>
      </c>
      <c r="AQ300" s="80">
        <v>2076</v>
      </c>
      <c r="AR300" s="80">
        <v>2095</v>
      </c>
      <c r="AS300" s="80">
        <v>2257</v>
      </c>
      <c r="AT300" s="80">
        <v>2404</v>
      </c>
      <c r="AU300" s="80">
        <v>2360</v>
      </c>
      <c r="AV300" s="80">
        <v>2332</v>
      </c>
      <c r="AY300" s="81" t="s">
        <v>2644</v>
      </c>
      <c r="AZ300" s="81" t="s">
        <v>1238</v>
      </c>
      <c r="BA300" s="82" t="s">
        <v>141</v>
      </c>
      <c r="BB300" s="82" t="s">
        <v>141</v>
      </c>
      <c r="BC300" s="82" t="s">
        <v>141</v>
      </c>
      <c r="BD300" s="82" t="s">
        <v>141</v>
      </c>
      <c r="BE300" s="82" t="s">
        <v>141</v>
      </c>
      <c r="BF300" s="82" t="s">
        <v>141</v>
      </c>
      <c r="BG300" s="82" t="s">
        <v>141</v>
      </c>
      <c r="BH300" s="82" t="s">
        <v>141</v>
      </c>
      <c r="BI300" s="82" t="s">
        <v>141</v>
      </c>
      <c r="BJ300" s="82" t="s">
        <v>141</v>
      </c>
      <c r="BK300" s="82" t="s">
        <v>141</v>
      </c>
      <c r="BL300" s="80">
        <v>2968719</v>
      </c>
    </row>
    <row r="301" spans="20:64" ht="15" x14ac:dyDescent="0.25">
      <c r="T301" s="329" t="s">
        <v>580</v>
      </c>
      <c r="V301" s="327" t="s">
        <v>76</v>
      </c>
      <c r="W301" s="327" t="s">
        <v>2860</v>
      </c>
      <c r="X301" s="327">
        <f t="shared" si="31"/>
        <v>3069</v>
      </c>
      <c r="Y301" s="330">
        <f>X301/$AF$102</f>
        <v>0.18997214484679667</v>
      </c>
      <c r="Z301" s="331">
        <f>Y301*$AE$102</f>
        <v>169265.37103064067</v>
      </c>
      <c r="AA301" s="84"/>
      <c r="AB301" s="84"/>
      <c r="AH301" s="359" t="s">
        <v>87</v>
      </c>
      <c r="AI301" s="81" t="s">
        <v>2643</v>
      </c>
      <c r="AJ301" s="81" t="s">
        <v>2642</v>
      </c>
      <c r="AK301" s="80">
        <v>22121</v>
      </c>
      <c r="AL301" s="80">
        <v>21690</v>
      </c>
      <c r="AM301" s="80">
        <v>21784</v>
      </c>
      <c r="AN301" s="80">
        <v>21359</v>
      </c>
      <c r="AO301" s="80">
        <v>21457</v>
      </c>
      <c r="AP301" s="80">
        <v>21392</v>
      </c>
      <c r="AQ301" s="80">
        <v>21827</v>
      </c>
      <c r="AR301" s="80">
        <v>21979</v>
      </c>
      <c r="AS301" s="80">
        <v>21748</v>
      </c>
      <c r="AT301" s="80">
        <v>21438</v>
      </c>
      <c r="AU301" s="80">
        <v>21221</v>
      </c>
      <c r="AV301" s="80">
        <v>20750</v>
      </c>
      <c r="AY301" s="81" t="s">
        <v>2641</v>
      </c>
      <c r="AZ301" s="81" t="s">
        <v>2640</v>
      </c>
      <c r="BA301" s="80">
        <v>16867577</v>
      </c>
      <c r="BB301" s="80">
        <v>18323926</v>
      </c>
      <c r="BC301" s="80">
        <v>18464088</v>
      </c>
      <c r="BD301" s="80">
        <v>18522413</v>
      </c>
      <c r="BE301" s="80">
        <v>18775626</v>
      </c>
      <c r="BF301" s="80">
        <v>19864654</v>
      </c>
      <c r="BG301" s="80">
        <v>19194093</v>
      </c>
      <c r="BH301" s="80">
        <v>19260775</v>
      </c>
      <c r="BI301" s="80">
        <v>18823566</v>
      </c>
      <c r="BJ301" s="80">
        <v>17076356</v>
      </c>
      <c r="BK301" s="80">
        <v>17842057</v>
      </c>
      <c r="BL301" s="80">
        <v>18886112</v>
      </c>
    </row>
    <row r="302" spans="20:64" ht="15" x14ac:dyDescent="0.25">
      <c r="T302" s="329" t="s">
        <v>578</v>
      </c>
      <c r="V302" s="327" t="s">
        <v>76</v>
      </c>
      <c r="W302" s="327" t="s">
        <v>2860</v>
      </c>
      <c r="X302" s="327">
        <f t="shared" si="31"/>
        <v>3555</v>
      </c>
      <c r="Y302" s="330">
        <f>X302/$AF$102</f>
        <v>0.22005571030640669</v>
      </c>
      <c r="Z302" s="331">
        <f>Y302*$AE$102</f>
        <v>196069.85793871866</v>
      </c>
      <c r="AA302" s="84"/>
      <c r="AB302" s="84"/>
      <c r="AH302" s="359" t="s">
        <v>87</v>
      </c>
      <c r="AI302" s="81" t="s">
        <v>2639</v>
      </c>
      <c r="AJ302" s="81" t="s">
        <v>2638</v>
      </c>
      <c r="AK302" s="80">
        <v>57534</v>
      </c>
      <c r="AL302" s="80">
        <v>57464</v>
      </c>
      <c r="AM302" s="80">
        <v>61616</v>
      </c>
      <c r="AN302" s="80">
        <v>60314</v>
      </c>
      <c r="AO302" s="80">
        <v>64590</v>
      </c>
      <c r="AP302" s="80">
        <v>70547</v>
      </c>
      <c r="AQ302" s="80">
        <v>73300</v>
      </c>
      <c r="AR302" s="80">
        <v>76168</v>
      </c>
      <c r="AS302" s="80">
        <v>79668</v>
      </c>
      <c r="AT302" s="80">
        <v>86513</v>
      </c>
      <c r="AU302" s="80">
        <v>92071</v>
      </c>
      <c r="AV302" s="80">
        <v>101852</v>
      </c>
      <c r="AY302" s="81" t="s">
        <v>2637</v>
      </c>
      <c r="AZ302" s="81" t="s">
        <v>2636</v>
      </c>
      <c r="BA302" s="80">
        <v>1122718</v>
      </c>
      <c r="BB302" s="80">
        <v>805592</v>
      </c>
      <c r="BC302" s="80">
        <v>1131860</v>
      </c>
      <c r="BD302" s="80">
        <v>1146007</v>
      </c>
      <c r="BE302" s="80">
        <v>1196756</v>
      </c>
      <c r="BF302" s="80">
        <v>1412392</v>
      </c>
      <c r="BG302" s="80">
        <v>1498662</v>
      </c>
      <c r="BH302" s="80">
        <v>1678739</v>
      </c>
      <c r="BI302" s="80">
        <v>1727183</v>
      </c>
      <c r="BJ302" s="80">
        <v>1530621</v>
      </c>
      <c r="BK302" s="80">
        <v>1502643</v>
      </c>
      <c r="BL302" s="80">
        <v>1580810</v>
      </c>
    </row>
    <row r="303" spans="20:64" ht="15" x14ac:dyDescent="0.25">
      <c r="T303" s="329" t="s">
        <v>576</v>
      </c>
      <c r="V303" s="327" t="s">
        <v>76</v>
      </c>
      <c r="W303" s="327" t="s">
        <v>2860</v>
      </c>
      <c r="X303" s="327">
        <f t="shared" si="31"/>
        <v>1777</v>
      </c>
      <c r="Y303" s="330">
        <f>X303/$AF$102</f>
        <v>0.1099969049829774</v>
      </c>
      <c r="Z303" s="331">
        <f>Y303*$AE$102</f>
        <v>98007.352336737851</v>
      </c>
      <c r="AA303" s="84"/>
      <c r="AB303" s="84"/>
      <c r="AH303" s="359" t="s">
        <v>87</v>
      </c>
      <c r="AI303" s="81" t="s">
        <v>2635</v>
      </c>
      <c r="AJ303" s="81" t="s">
        <v>2634</v>
      </c>
      <c r="AK303" s="80">
        <v>688</v>
      </c>
      <c r="AL303" s="80">
        <v>728</v>
      </c>
      <c r="AM303" s="80">
        <v>732</v>
      </c>
      <c r="AN303" s="80">
        <v>707</v>
      </c>
      <c r="AO303" s="80">
        <v>701</v>
      </c>
      <c r="AP303" s="80">
        <v>713</v>
      </c>
      <c r="AQ303" s="80">
        <v>734</v>
      </c>
      <c r="AR303" s="80">
        <v>736</v>
      </c>
      <c r="AS303" s="80">
        <v>729</v>
      </c>
      <c r="AT303" s="80">
        <v>727</v>
      </c>
      <c r="AU303" s="80">
        <v>728</v>
      </c>
      <c r="AV303" s="80">
        <v>691</v>
      </c>
      <c r="AY303" s="81" t="s">
        <v>2633</v>
      </c>
      <c r="AZ303" s="81" t="s">
        <v>2632</v>
      </c>
      <c r="BA303" s="82" t="s">
        <v>141</v>
      </c>
      <c r="BB303" s="82" t="s">
        <v>141</v>
      </c>
      <c r="BC303" s="82" t="s">
        <v>141</v>
      </c>
      <c r="BD303" s="82" t="s">
        <v>141</v>
      </c>
      <c r="BE303" s="82" t="s">
        <v>141</v>
      </c>
      <c r="BF303" s="82" t="s">
        <v>141</v>
      </c>
      <c r="BG303" s="82" t="s">
        <v>141</v>
      </c>
      <c r="BH303" s="82" t="s">
        <v>141</v>
      </c>
      <c r="BI303" s="80">
        <v>751451</v>
      </c>
      <c r="BJ303" s="80">
        <v>736032</v>
      </c>
      <c r="BK303" s="80">
        <v>704508</v>
      </c>
      <c r="BL303" s="80">
        <v>903222</v>
      </c>
    </row>
    <row r="304" spans="20:64" ht="15" x14ac:dyDescent="0.25">
      <c r="T304" s="329" t="s">
        <v>574</v>
      </c>
      <c r="V304" s="327" t="s">
        <v>76</v>
      </c>
      <c r="W304" s="327" t="s">
        <v>2860</v>
      </c>
      <c r="X304" s="327">
        <f t="shared" si="31"/>
        <v>7754</v>
      </c>
      <c r="Y304" s="330">
        <f>X304/$AF$102</f>
        <v>0.47997523986381924</v>
      </c>
      <c r="Z304" s="331">
        <f>Y304*$AE$102</f>
        <v>427658.41869390279</v>
      </c>
      <c r="AA304" s="84"/>
      <c r="AB304" s="84"/>
      <c r="AH304" s="359" t="s">
        <v>87</v>
      </c>
      <c r="AI304" s="81" t="s">
        <v>2631</v>
      </c>
      <c r="AJ304" s="81" t="s">
        <v>2630</v>
      </c>
      <c r="AK304" s="80">
        <v>2060</v>
      </c>
      <c r="AL304" s="80">
        <v>1879</v>
      </c>
      <c r="AM304" s="80">
        <v>1895</v>
      </c>
      <c r="AN304" s="80">
        <v>1688</v>
      </c>
      <c r="AO304" s="80">
        <v>1909</v>
      </c>
      <c r="AP304" s="80">
        <v>1952</v>
      </c>
      <c r="AQ304" s="80">
        <v>1777</v>
      </c>
      <c r="AR304" s="80">
        <v>1763</v>
      </c>
      <c r="AS304" s="80">
        <v>1813</v>
      </c>
      <c r="AT304" s="80">
        <v>1804</v>
      </c>
      <c r="AU304" s="80">
        <v>1956</v>
      </c>
      <c r="AV304" s="80">
        <v>1614</v>
      </c>
    </row>
    <row r="305" spans="20:48" ht="15" x14ac:dyDescent="0.25">
      <c r="T305" s="329" t="s">
        <v>572</v>
      </c>
      <c r="V305" s="327" t="s">
        <v>76</v>
      </c>
      <c r="W305" s="327" t="s">
        <v>2856</v>
      </c>
      <c r="X305" s="327">
        <f t="shared" si="31"/>
        <v>9139</v>
      </c>
      <c r="Y305" s="330">
        <f>X305/$AF$103</f>
        <v>0.34999234068627449</v>
      </c>
      <c r="Z305" s="331">
        <f>Y305*$AE$103</f>
        <v>941799.63943780633</v>
      </c>
      <c r="AA305" s="84"/>
      <c r="AB305" s="84"/>
      <c r="AH305" s="359" t="s">
        <v>87</v>
      </c>
      <c r="AI305" s="81" t="s">
        <v>2629</v>
      </c>
      <c r="AJ305" s="81" t="s">
        <v>2628</v>
      </c>
      <c r="AK305" s="80">
        <v>936</v>
      </c>
      <c r="AL305" s="80">
        <v>843</v>
      </c>
      <c r="AM305" s="80">
        <v>843</v>
      </c>
      <c r="AN305" s="80">
        <v>821</v>
      </c>
      <c r="AO305" s="80">
        <v>762</v>
      </c>
      <c r="AP305" s="80">
        <v>743</v>
      </c>
      <c r="AQ305" s="80">
        <v>717</v>
      </c>
      <c r="AR305" s="80">
        <v>779</v>
      </c>
      <c r="AS305" s="80">
        <v>774</v>
      </c>
      <c r="AT305" s="80">
        <v>792</v>
      </c>
      <c r="AU305" s="80">
        <v>740</v>
      </c>
      <c r="AV305" s="80">
        <v>815</v>
      </c>
    </row>
    <row r="306" spans="20:48" ht="15" x14ac:dyDescent="0.25">
      <c r="T306" s="329" t="s">
        <v>570</v>
      </c>
      <c r="V306" s="327" t="s">
        <v>76</v>
      </c>
      <c r="W306" s="327" t="s">
        <v>2856</v>
      </c>
      <c r="X306" s="327">
        <f t="shared" si="31"/>
        <v>15145</v>
      </c>
      <c r="Y306" s="330">
        <f>X306/$AF$103</f>
        <v>0.58000153186274506</v>
      </c>
      <c r="Z306" s="331">
        <f>Y306*$AE$103</f>
        <v>1560734.8221124385</v>
      </c>
      <c r="AA306" s="84"/>
      <c r="AB306" s="84"/>
      <c r="AH306" s="359" t="s">
        <v>87</v>
      </c>
      <c r="AI306" s="81" t="s">
        <v>2627</v>
      </c>
      <c r="AJ306" s="81" t="s">
        <v>2626</v>
      </c>
      <c r="AK306" s="80">
        <v>3161</v>
      </c>
      <c r="AL306" s="80">
        <v>3253</v>
      </c>
      <c r="AM306" s="80">
        <v>3340</v>
      </c>
      <c r="AN306" s="80">
        <v>3487</v>
      </c>
      <c r="AO306" s="80">
        <v>3783</v>
      </c>
      <c r="AP306" s="80">
        <v>3760</v>
      </c>
      <c r="AQ306" s="80">
        <v>3769</v>
      </c>
      <c r="AR306" s="80">
        <v>3750</v>
      </c>
      <c r="AS306" s="80">
        <v>4473</v>
      </c>
      <c r="AT306" s="80">
        <v>4542</v>
      </c>
      <c r="AU306" s="80">
        <v>4569</v>
      </c>
      <c r="AV306" s="80">
        <v>4753</v>
      </c>
    </row>
    <row r="307" spans="20:48" ht="15" x14ac:dyDescent="0.25">
      <c r="T307" s="329" t="s">
        <v>568</v>
      </c>
      <c r="V307" s="327" t="s">
        <v>76</v>
      </c>
      <c r="W307" s="327" t="s">
        <v>2856</v>
      </c>
      <c r="X307" s="327">
        <f t="shared" si="31"/>
        <v>1828</v>
      </c>
      <c r="Y307" s="330">
        <f>X307/$AF$103</f>
        <v>7.0006127450980393E-2</v>
      </c>
      <c r="Z307" s="331">
        <f>Y307*$AE$103</f>
        <v>188380.53844975491</v>
      </c>
      <c r="AA307" s="84"/>
      <c r="AB307" s="84"/>
      <c r="AH307" s="359" t="s">
        <v>87</v>
      </c>
      <c r="AI307" s="81" t="s">
        <v>2625</v>
      </c>
      <c r="AJ307" s="81" t="s">
        <v>2624</v>
      </c>
      <c r="AK307" s="80">
        <v>2728</v>
      </c>
      <c r="AL307" s="80">
        <v>2749</v>
      </c>
      <c r="AM307" s="80">
        <v>2665</v>
      </c>
      <c r="AN307" s="80">
        <v>2624</v>
      </c>
      <c r="AO307" s="80">
        <v>2447</v>
      </c>
      <c r="AP307" s="80">
        <v>2458</v>
      </c>
      <c r="AQ307" s="80">
        <v>2383</v>
      </c>
      <c r="AR307" s="80">
        <v>2301</v>
      </c>
      <c r="AS307" s="80">
        <v>2381</v>
      </c>
      <c r="AT307" s="80">
        <v>2353</v>
      </c>
      <c r="AU307" s="80">
        <v>2497</v>
      </c>
      <c r="AV307" s="80">
        <v>2473</v>
      </c>
    </row>
    <row r="308" spans="20:48" ht="15" x14ac:dyDescent="0.25">
      <c r="T308" s="329" t="s">
        <v>566</v>
      </c>
      <c r="V308" s="327" t="s">
        <v>76</v>
      </c>
      <c r="W308" s="327" t="s">
        <v>2852</v>
      </c>
      <c r="X308" s="327">
        <f t="shared" si="31"/>
        <v>7652</v>
      </c>
      <c r="Y308" s="330">
        <f>X308/$AF$104</f>
        <v>0.30999837951709608</v>
      </c>
      <c r="Z308" s="331">
        <f>Y308*$AE$104</f>
        <v>1047037.1967266245</v>
      </c>
      <c r="AA308" s="84"/>
      <c r="AB308" s="84"/>
      <c r="AH308" s="359" t="s">
        <v>87</v>
      </c>
      <c r="AI308" s="81" t="s">
        <v>2623</v>
      </c>
      <c r="AJ308" s="81" t="s">
        <v>2622</v>
      </c>
      <c r="AK308" s="80">
        <v>3606</v>
      </c>
      <c r="AL308" s="80">
        <v>3639</v>
      </c>
      <c r="AM308" s="80">
        <v>3729</v>
      </c>
      <c r="AN308" s="80">
        <v>3508</v>
      </c>
      <c r="AO308" s="80">
        <v>3218</v>
      </c>
      <c r="AP308" s="80">
        <v>3066</v>
      </c>
      <c r="AQ308" s="80">
        <v>3052</v>
      </c>
      <c r="AR308" s="80">
        <v>3040</v>
      </c>
      <c r="AS308" s="80">
        <v>3047</v>
      </c>
      <c r="AT308" s="80">
        <v>3193</v>
      </c>
      <c r="AU308" s="80">
        <v>3581</v>
      </c>
      <c r="AV308" s="80">
        <v>3748</v>
      </c>
    </row>
    <row r="309" spans="20:48" ht="15" x14ac:dyDescent="0.25">
      <c r="T309" s="329" t="s">
        <v>564</v>
      </c>
      <c r="V309" s="327" t="s">
        <v>76</v>
      </c>
      <c r="W309" s="327" t="s">
        <v>2852</v>
      </c>
      <c r="X309" s="327">
        <f t="shared" si="31"/>
        <v>17032</v>
      </c>
      <c r="Y309" s="330">
        <f>X309/$AF$104</f>
        <v>0.69000162048290392</v>
      </c>
      <c r="Z309" s="331">
        <f>Y309*$AE$104</f>
        <v>2330519.8032733756</v>
      </c>
      <c r="AA309" s="84"/>
      <c r="AB309" s="84"/>
      <c r="AH309" s="359" t="s">
        <v>87</v>
      </c>
      <c r="AI309" s="81" t="s">
        <v>2621</v>
      </c>
      <c r="AJ309" s="81" t="s">
        <v>2620</v>
      </c>
      <c r="AK309" s="80">
        <v>1003</v>
      </c>
      <c r="AL309" s="80">
        <v>1051</v>
      </c>
      <c r="AM309" s="80">
        <v>1138</v>
      </c>
      <c r="AN309" s="80">
        <v>1069</v>
      </c>
      <c r="AO309" s="80">
        <v>1155</v>
      </c>
      <c r="AP309" s="80">
        <v>989</v>
      </c>
      <c r="AQ309" s="80">
        <v>954</v>
      </c>
      <c r="AR309" s="80">
        <v>1004</v>
      </c>
      <c r="AS309" s="80">
        <v>828</v>
      </c>
      <c r="AT309" s="80">
        <v>766</v>
      </c>
      <c r="AU309" s="80">
        <v>737</v>
      </c>
      <c r="AV309" s="80">
        <v>798</v>
      </c>
    </row>
    <row r="310" spans="20:48" ht="15" x14ac:dyDescent="0.25">
      <c r="T310" s="329" t="s">
        <v>2619</v>
      </c>
      <c r="V310" s="327" t="s">
        <v>76</v>
      </c>
      <c r="W310" s="327" t="s">
        <v>563</v>
      </c>
      <c r="X310" s="327" t="e">
        <f t="shared" si="31"/>
        <v>#N/A</v>
      </c>
      <c r="Y310" s="330" t="e">
        <f>X310/$AF$105</f>
        <v>#N/A</v>
      </c>
      <c r="Z310" s="331" t="e">
        <f>Y310*$AE$105</f>
        <v>#N/A</v>
      </c>
      <c r="AA310" s="84"/>
      <c r="AB310" s="84"/>
      <c r="AH310" s="359" t="s">
        <v>87</v>
      </c>
      <c r="AI310" s="81" t="s">
        <v>2618</v>
      </c>
      <c r="AJ310" s="81" t="s">
        <v>2617</v>
      </c>
      <c r="AK310" s="80">
        <v>1499</v>
      </c>
      <c r="AL310" s="80">
        <v>1493</v>
      </c>
      <c r="AM310" s="80">
        <v>1470</v>
      </c>
      <c r="AN310" s="80">
        <v>1428</v>
      </c>
      <c r="AO310" s="80">
        <v>1329</v>
      </c>
      <c r="AP310" s="80">
        <v>1281</v>
      </c>
      <c r="AQ310" s="80">
        <v>1227</v>
      </c>
      <c r="AR310" s="80">
        <v>1206</v>
      </c>
      <c r="AS310" s="80">
        <v>1244</v>
      </c>
      <c r="AT310" s="80">
        <v>1364</v>
      </c>
      <c r="AU310" s="80">
        <v>1339</v>
      </c>
      <c r="AV310" s="80">
        <v>1198</v>
      </c>
    </row>
    <row r="311" spans="20:48" ht="15" x14ac:dyDescent="0.25">
      <c r="T311" s="329" t="s">
        <v>2616</v>
      </c>
      <c r="V311" s="327" t="s">
        <v>76</v>
      </c>
      <c r="W311" s="327" t="s">
        <v>563</v>
      </c>
      <c r="X311" s="327" t="e">
        <f t="shared" si="31"/>
        <v>#N/A</v>
      </c>
      <c r="Y311" s="330" t="e">
        <f>X311/$AF$105</f>
        <v>#N/A</v>
      </c>
      <c r="Z311" s="331" t="e">
        <f>Y311*$AE$105</f>
        <v>#N/A</v>
      </c>
      <c r="AA311" s="84"/>
      <c r="AB311" s="84"/>
      <c r="AH311" s="359" t="s">
        <v>87</v>
      </c>
      <c r="AI311" s="81" t="s">
        <v>2615</v>
      </c>
      <c r="AJ311" s="81" t="s">
        <v>2614</v>
      </c>
      <c r="AK311" s="80">
        <v>2620</v>
      </c>
      <c r="AL311" s="80">
        <v>2652</v>
      </c>
      <c r="AM311" s="80">
        <v>2886</v>
      </c>
      <c r="AN311" s="80">
        <v>2813</v>
      </c>
      <c r="AO311" s="80">
        <v>2881</v>
      </c>
      <c r="AP311" s="80">
        <v>2785</v>
      </c>
      <c r="AQ311" s="80">
        <v>2774</v>
      </c>
      <c r="AR311" s="80">
        <v>2623</v>
      </c>
      <c r="AS311" s="80">
        <v>2579</v>
      </c>
      <c r="AT311" s="80">
        <v>2561</v>
      </c>
      <c r="AU311" s="80">
        <v>2485</v>
      </c>
      <c r="AV311" s="80">
        <v>2638</v>
      </c>
    </row>
    <row r="312" spans="20:48" ht="15" x14ac:dyDescent="0.25">
      <c r="T312" s="329" t="s">
        <v>562</v>
      </c>
      <c r="V312" s="327" t="s">
        <v>76</v>
      </c>
      <c r="W312" s="327" t="s">
        <v>2848</v>
      </c>
      <c r="X312" s="327">
        <f t="shared" si="31"/>
        <v>37379</v>
      </c>
      <c r="Y312" s="330">
        <f>X312/$AF$106</f>
        <v>0.79000317024199518</v>
      </c>
      <c r="Z312" s="331">
        <f>Y312*$AE$106</f>
        <v>2876312.272492867</v>
      </c>
      <c r="AA312" s="84"/>
      <c r="AB312" s="84"/>
      <c r="AH312" s="359" t="s">
        <v>87</v>
      </c>
      <c r="AI312" s="81" t="s">
        <v>2613</v>
      </c>
      <c r="AJ312" s="81" t="s">
        <v>2612</v>
      </c>
      <c r="AK312" s="80">
        <v>3188</v>
      </c>
      <c r="AL312" s="80">
        <v>2954</v>
      </c>
      <c r="AM312" s="80">
        <v>3018</v>
      </c>
      <c r="AN312" s="80">
        <v>2878</v>
      </c>
      <c r="AO312" s="80">
        <v>2958</v>
      </c>
      <c r="AP312" s="80">
        <v>2858</v>
      </c>
      <c r="AQ312" s="80">
        <v>2777</v>
      </c>
      <c r="AR312" s="80">
        <v>2774</v>
      </c>
      <c r="AS312" s="80">
        <v>2724</v>
      </c>
      <c r="AT312" s="80">
        <v>2682</v>
      </c>
      <c r="AU312" s="80">
        <v>2829</v>
      </c>
      <c r="AV312" s="80">
        <v>2765</v>
      </c>
    </row>
    <row r="313" spans="20:48" ht="15" x14ac:dyDescent="0.25">
      <c r="T313" s="329" t="s">
        <v>560</v>
      </c>
      <c r="V313" s="327" t="s">
        <v>76</v>
      </c>
      <c r="W313" s="327" t="s">
        <v>2848</v>
      </c>
      <c r="X313" s="327">
        <f t="shared" si="31"/>
        <v>9936</v>
      </c>
      <c r="Y313" s="330">
        <f>X313/$AF$106</f>
        <v>0.20999682975800485</v>
      </c>
      <c r="Z313" s="331">
        <f>Y313*$AE$106</f>
        <v>764574.72750713304</v>
      </c>
      <c r="AA313" s="84"/>
      <c r="AB313" s="84"/>
      <c r="AH313" s="359" t="s">
        <v>87</v>
      </c>
      <c r="AI313" s="81" t="s">
        <v>2611</v>
      </c>
      <c r="AJ313" s="81" t="s">
        <v>2610</v>
      </c>
      <c r="AK313" s="80">
        <v>2270</v>
      </c>
      <c r="AL313" s="80">
        <v>2514</v>
      </c>
      <c r="AM313" s="80">
        <v>2503</v>
      </c>
      <c r="AN313" s="80">
        <v>2510</v>
      </c>
      <c r="AO313" s="80">
        <v>2462</v>
      </c>
      <c r="AP313" s="80">
        <v>2370</v>
      </c>
      <c r="AQ313" s="80">
        <v>2569</v>
      </c>
      <c r="AR313" s="80">
        <v>2574</v>
      </c>
      <c r="AS313" s="80">
        <v>2696</v>
      </c>
      <c r="AT313" s="80">
        <v>2610</v>
      </c>
      <c r="AU313" s="80">
        <v>2616</v>
      </c>
      <c r="AV313" s="80">
        <v>2728</v>
      </c>
    </row>
    <row r="314" spans="20:48" ht="15" x14ac:dyDescent="0.25">
      <c r="T314" s="329" t="s">
        <v>558</v>
      </c>
      <c r="V314" s="327" t="s">
        <v>76</v>
      </c>
      <c r="W314" s="327" t="s">
        <v>2844</v>
      </c>
      <c r="X314" s="327">
        <f t="shared" si="31"/>
        <v>1533</v>
      </c>
      <c r="Y314" s="330">
        <f>X314/$AF$107</f>
        <v>1.9995565236672883E-2</v>
      </c>
      <c r="Z314" s="331">
        <f>Y314*$AE$107</f>
        <v>73269.689710044739</v>
      </c>
      <c r="AA314" s="84"/>
      <c r="AB314" s="84"/>
      <c r="AH314" s="359" t="s">
        <v>87</v>
      </c>
      <c r="AI314" s="81" t="s">
        <v>2609</v>
      </c>
      <c r="AJ314" s="81" t="s">
        <v>2608</v>
      </c>
      <c r="AK314" s="80">
        <v>3745</v>
      </c>
      <c r="AL314" s="80">
        <v>3807</v>
      </c>
      <c r="AM314" s="80">
        <v>3675</v>
      </c>
      <c r="AN314" s="80">
        <v>3673</v>
      </c>
      <c r="AO314" s="80">
        <v>3693</v>
      </c>
      <c r="AP314" s="80">
        <v>3317</v>
      </c>
      <c r="AQ314" s="80">
        <v>3490</v>
      </c>
      <c r="AR314" s="80">
        <v>3522</v>
      </c>
      <c r="AS314" s="80">
        <v>3705</v>
      </c>
      <c r="AT314" s="80">
        <v>3562</v>
      </c>
      <c r="AU314" s="80">
        <v>3637</v>
      </c>
      <c r="AV314" s="80">
        <v>3607</v>
      </c>
    </row>
    <row r="315" spans="20:48" ht="15" x14ac:dyDescent="0.25">
      <c r="T315" s="329" t="s">
        <v>556</v>
      </c>
      <c r="V315" s="327" t="s">
        <v>76</v>
      </c>
      <c r="W315" s="327" t="s">
        <v>2844</v>
      </c>
      <c r="X315" s="327">
        <f t="shared" si="31"/>
        <v>57501</v>
      </c>
      <c r="Y315" s="330">
        <f>X315/$AF$107</f>
        <v>0.7500097825661628</v>
      </c>
      <c r="Z315" s="331">
        <f>Y315*$AE$107</f>
        <v>2748258.5962278428</v>
      </c>
      <c r="AA315" s="84"/>
      <c r="AB315" s="84"/>
      <c r="AH315" s="359" t="s">
        <v>87</v>
      </c>
      <c r="AI315" s="81" t="s">
        <v>2607</v>
      </c>
      <c r="AJ315" s="81" t="s">
        <v>2606</v>
      </c>
      <c r="AK315" s="80">
        <v>3088</v>
      </c>
      <c r="AL315" s="80">
        <v>3214</v>
      </c>
      <c r="AM315" s="80">
        <v>3219</v>
      </c>
      <c r="AN315" s="80">
        <v>2965</v>
      </c>
      <c r="AO315" s="80">
        <v>3141</v>
      </c>
      <c r="AP315" s="80">
        <v>3134</v>
      </c>
      <c r="AQ315" s="80">
        <v>3477</v>
      </c>
      <c r="AR315" s="80">
        <v>3288</v>
      </c>
      <c r="AS315" s="80">
        <v>3607</v>
      </c>
      <c r="AT315" s="80">
        <v>3537</v>
      </c>
      <c r="AU315" s="80">
        <v>3100</v>
      </c>
      <c r="AV315" s="80">
        <v>3139</v>
      </c>
    </row>
    <row r="316" spans="20:48" ht="15" x14ac:dyDescent="0.25">
      <c r="T316" s="329" t="s">
        <v>554</v>
      </c>
      <c r="V316" s="327" t="s">
        <v>76</v>
      </c>
      <c r="W316" s="327" t="s">
        <v>2844</v>
      </c>
      <c r="X316" s="327">
        <f t="shared" si="31"/>
        <v>17633</v>
      </c>
      <c r="Y316" s="330">
        <f>X316/$AF$107</f>
        <v>0.22999465219716436</v>
      </c>
      <c r="Z316" s="331">
        <f>Y316*$AE$107</f>
        <v>842768.71406211273</v>
      </c>
      <c r="AA316" s="84"/>
      <c r="AB316" s="84"/>
      <c r="AH316" s="359" t="s">
        <v>87</v>
      </c>
      <c r="AI316" s="81" t="s">
        <v>2605</v>
      </c>
      <c r="AJ316" s="81" t="s">
        <v>2604</v>
      </c>
      <c r="AK316" s="80">
        <v>5432</v>
      </c>
      <c r="AL316" s="80">
        <v>5630</v>
      </c>
      <c r="AM316" s="80">
        <v>5605</v>
      </c>
      <c r="AN316" s="80">
        <v>5082</v>
      </c>
      <c r="AO316" s="80">
        <v>4779</v>
      </c>
      <c r="AP316" s="80">
        <v>4884</v>
      </c>
      <c r="AQ316" s="80">
        <v>4598</v>
      </c>
      <c r="AR316" s="80">
        <v>4675</v>
      </c>
      <c r="AS316" s="80">
        <v>4560</v>
      </c>
      <c r="AT316" s="80">
        <v>4409</v>
      </c>
      <c r="AU316" s="80">
        <v>4378</v>
      </c>
      <c r="AV316" s="80">
        <v>4477</v>
      </c>
    </row>
    <row r="317" spans="20:48" ht="15" x14ac:dyDescent="0.25">
      <c r="T317" s="329" t="s">
        <v>2603</v>
      </c>
      <c r="V317" s="327" t="s">
        <v>76</v>
      </c>
      <c r="W317" s="327" t="s">
        <v>553</v>
      </c>
      <c r="X317" s="327" t="e">
        <f t="shared" si="31"/>
        <v>#N/A</v>
      </c>
      <c r="Y317" s="330" t="e">
        <f>X317/$AF$108</f>
        <v>#N/A</v>
      </c>
      <c r="Z317" s="331" t="e">
        <f>Y317*$AE$108</f>
        <v>#N/A</v>
      </c>
      <c r="AA317" s="84"/>
      <c r="AB317" s="84"/>
      <c r="AH317" s="359" t="s">
        <v>87</v>
      </c>
      <c r="AI317" s="81" t="s">
        <v>2602</v>
      </c>
      <c r="AJ317" s="81" t="s">
        <v>2601</v>
      </c>
      <c r="AK317" s="80">
        <v>1254</v>
      </c>
      <c r="AL317" s="80">
        <v>1270</v>
      </c>
      <c r="AM317" s="80">
        <v>1396</v>
      </c>
      <c r="AN317" s="80">
        <v>1308</v>
      </c>
      <c r="AO317" s="80">
        <v>1351</v>
      </c>
      <c r="AP317" s="80">
        <v>1488</v>
      </c>
      <c r="AQ317" s="80">
        <v>1462</v>
      </c>
      <c r="AR317" s="80">
        <v>1469</v>
      </c>
      <c r="AS317" s="80">
        <v>1528</v>
      </c>
      <c r="AT317" s="80">
        <v>1575</v>
      </c>
      <c r="AU317" s="80">
        <v>1573</v>
      </c>
      <c r="AV317" s="80">
        <v>1728</v>
      </c>
    </row>
    <row r="318" spans="20:48" ht="15" x14ac:dyDescent="0.25">
      <c r="T318" s="329" t="s">
        <v>2600</v>
      </c>
      <c r="V318" s="327" t="s">
        <v>76</v>
      </c>
      <c r="W318" s="327" t="s">
        <v>553</v>
      </c>
      <c r="X318" s="327" t="e">
        <f t="shared" si="31"/>
        <v>#N/A</v>
      </c>
      <c r="Y318" s="330" t="e">
        <f>X318/$AF$108</f>
        <v>#N/A</v>
      </c>
      <c r="Z318" s="331" t="e">
        <f>Y318*$AE$108</f>
        <v>#N/A</v>
      </c>
      <c r="AA318" s="84"/>
      <c r="AB318" s="84"/>
      <c r="AH318" s="359" t="s">
        <v>87</v>
      </c>
      <c r="AI318" s="81" t="s">
        <v>2599</v>
      </c>
      <c r="AJ318" s="81" t="s">
        <v>2598</v>
      </c>
      <c r="AK318" s="80">
        <v>2630</v>
      </c>
      <c r="AL318" s="80">
        <v>2682</v>
      </c>
      <c r="AM318" s="80">
        <v>2817</v>
      </c>
      <c r="AN318" s="80">
        <v>2780</v>
      </c>
      <c r="AO318" s="80">
        <v>2598</v>
      </c>
      <c r="AP318" s="80">
        <v>2499</v>
      </c>
      <c r="AQ318" s="80">
        <v>2644</v>
      </c>
      <c r="AR318" s="80">
        <v>2549</v>
      </c>
      <c r="AS318" s="80">
        <v>2618</v>
      </c>
      <c r="AT318" s="80">
        <v>2629</v>
      </c>
      <c r="AU318" s="80">
        <v>2688</v>
      </c>
      <c r="AV318" s="80">
        <v>2746</v>
      </c>
    </row>
    <row r="319" spans="20:48" ht="15" x14ac:dyDescent="0.25">
      <c r="T319" s="329" t="s">
        <v>2597</v>
      </c>
      <c r="V319" s="327" t="s">
        <v>76</v>
      </c>
      <c r="W319" s="327" t="s">
        <v>553</v>
      </c>
      <c r="X319" s="327" t="e">
        <f t="shared" si="31"/>
        <v>#N/A</v>
      </c>
      <c r="Y319" s="330" t="e">
        <f>X319/$AF$108</f>
        <v>#N/A</v>
      </c>
      <c r="Z319" s="331" t="e">
        <f>Y319*$AE$108</f>
        <v>#N/A</v>
      </c>
      <c r="AA319" s="84"/>
      <c r="AB319" s="84"/>
      <c r="AH319" s="359" t="s">
        <v>87</v>
      </c>
      <c r="AI319" s="81" t="s">
        <v>2596</v>
      </c>
      <c r="AJ319" s="81" t="s">
        <v>2595</v>
      </c>
      <c r="AK319" s="80">
        <v>3252</v>
      </c>
      <c r="AL319" s="80">
        <v>3372</v>
      </c>
      <c r="AM319" s="80">
        <v>4086</v>
      </c>
      <c r="AN319" s="80">
        <v>3932</v>
      </c>
      <c r="AO319" s="80">
        <v>3963</v>
      </c>
      <c r="AP319" s="80">
        <v>3898</v>
      </c>
      <c r="AQ319" s="80">
        <v>3686</v>
      </c>
      <c r="AR319" s="80">
        <v>3598</v>
      </c>
      <c r="AS319" s="80">
        <v>3725</v>
      </c>
      <c r="AT319" s="80">
        <v>3819</v>
      </c>
      <c r="AU319" s="80">
        <v>3763</v>
      </c>
      <c r="AV319" s="80">
        <v>3632</v>
      </c>
    </row>
    <row r="320" spans="20:48" ht="15" x14ac:dyDescent="0.25">
      <c r="T320" s="329" t="s">
        <v>2594</v>
      </c>
      <c r="V320" s="327" t="s">
        <v>76</v>
      </c>
      <c r="W320" s="327" t="s">
        <v>553</v>
      </c>
      <c r="X320" s="327" t="e">
        <f t="shared" si="31"/>
        <v>#N/A</v>
      </c>
      <c r="Y320" s="330" t="e">
        <f>X320/$AF$108</f>
        <v>#N/A</v>
      </c>
      <c r="Z320" s="331" t="e">
        <f>Y320*$AE$108</f>
        <v>#N/A</v>
      </c>
      <c r="AA320" s="84"/>
      <c r="AB320" s="84"/>
      <c r="AH320" s="359" t="s">
        <v>87</v>
      </c>
      <c r="AI320" s="81" t="s">
        <v>2593</v>
      </c>
      <c r="AJ320" s="81" t="s">
        <v>2592</v>
      </c>
      <c r="AK320" s="80">
        <v>3231</v>
      </c>
      <c r="AL320" s="80">
        <v>3345</v>
      </c>
      <c r="AM320" s="80">
        <v>3307</v>
      </c>
      <c r="AN320" s="80">
        <v>3176</v>
      </c>
      <c r="AO320" s="80">
        <v>3060</v>
      </c>
      <c r="AP320" s="80">
        <v>3030</v>
      </c>
      <c r="AQ320" s="80">
        <v>3116</v>
      </c>
      <c r="AR320" s="80">
        <v>2987</v>
      </c>
      <c r="AS320" s="80">
        <v>2876</v>
      </c>
      <c r="AT320" s="80">
        <v>2834</v>
      </c>
      <c r="AU320" s="80">
        <v>2888</v>
      </c>
      <c r="AV320" s="80">
        <v>2982</v>
      </c>
    </row>
    <row r="321" spans="20:48" ht="15" x14ac:dyDescent="0.25">
      <c r="T321" s="329" t="s">
        <v>538</v>
      </c>
      <c r="V321" s="327" t="s">
        <v>76</v>
      </c>
      <c r="W321" s="327" t="s">
        <v>2832</v>
      </c>
      <c r="X321" s="327">
        <f t="shared" si="31"/>
        <v>988</v>
      </c>
      <c r="Y321" s="330">
        <f>X321/$AF$109</f>
        <v>0.14004252303330972</v>
      </c>
      <c r="Z321" s="331">
        <f>Y321*$AE$109</f>
        <v>103686.50375620129</v>
      </c>
      <c r="AA321" s="84"/>
      <c r="AB321" s="84"/>
      <c r="AH321" s="327" t="s">
        <v>3638</v>
      </c>
      <c r="AI321" s="81" t="s">
        <v>2591</v>
      </c>
      <c r="AJ321" s="81" t="s">
        <v>2590</v>
      </c>
      <c r="AK321" s="80">
        <v>6829</v>
      </c>
      <c r="AL321" s="80">
        <v>7090</v>
      </c>
      <c r="AM321" s="80">
        <v>6987</v>
      </c>
      <c r="AN321" s="80">
        <v>7190</v>
      </c>
      <c r="AO321" s="80">
        <v>7480</v>
      </c>
      <c r="AP321" s="80">
        <v>7123</v>
      </c>
      <c r="AQ321" s="80">
        <v>7500</v>
      </c>
      <c r="AR321" s="80">
        <v>7652</v>
      </c>
      <c r="AS321" s="80">
        <v>7736</v>
      </c>
      <c r="AT321" s="80">
        <v>7972</v>
      </c>
      <c r="AU321" s="80">
        <v>8796</v>
      </c>
      <c r="AV321" s="80">
        <v>9159</v>
      </c>
    </row>
    <row r="322" spans="20:48" ht="15" x14ac:dyDescent="0.25">
      <c r="T322" s="329" t="s">
        <v>536</v>
      </c>
      <c r="V322" s="327" t="s">
        <v>76</v>
      </c>
      <c r="W322" s="327" t="s">
        <v>2832</v>
      </c>
      <c r="X322" s="327">
        <f t="shared" si="31"/>
        <v>3739</v>
      </c>
      <c r="Y322" s="330">
        <f>X322/$AF$109</f>
        <v>0.52997873848334509</v>
      </c>
      <c r="Z322" s="331">
        <f>Y322*$AE$109</f>
        <v>392392.54812189931</v>
      </c>
      <c r="AA322" s="84"/>
      <c r="AB322" s="84"/>
      <c r="AH322" s="327" t="s">
        <v>3638</v>
      </c>
      <c r="AI322" s="81" t="s">
        <v>2589</v>
      </c>
      <c r="AJ322" s="81" t="s">
        <v>2588</v>
      </c>
      <c r="AK322" s="80">
        <v>1426</v>
      </c>
      <c r="AL322" s="80">
        <v>1426</v>
      </c>
      <c r="AM322" s="80">
        <v>1424</v>
      </c>
      <c r="AN322" s="80">
        <v>1588</v>
      </c>
      <c r="AO322" s="80">
        <v>1597</v>
      </c>
      <c r="AP322" s="80">
        <v>1608</v>
      </c>
      <c r="AQ322" s="80">
        <v>1488</v>
      </c>
      <c r="AR322" s="80">
        <v>1274</v>
      </c>
      <c r="AS322" s="80">
        <v>1642</v>
      </c>
      <c r="AT322" s="80">
        <v>1708</v>
      </c>
      <c r="AU322" s="80">
        <v>1963</v>
      </c>
      <c r="AV322" s="80">
        <v>1958</v>
      </c>
    </row>
    <row r="323" spans="20:48" ht="15" x14ac:dyDescent="0.25">
      <c r="T323" s="329" t="s">
        <v>534</v>
      </c>
      <c r="V323" s="327" t="s">
        <v>76</v>
      </c>
      <c r="W323" s="327" t="s">
        <v>2832</v>
      </c>
      <c r="X323" s="327">
        <f t="shared" si="31"/>
        <v>2328</v>
      </c>
      <c r="Y323" s="330">
        <f>X323/$AF$109</f>
        <v>0.32997873848334514</v>
      </c>
      <c r="Z323" s="331">
        <f>Y323*$AE$109</f>
        <v>244313.94812189936</v>
      </c>
      <c r="AA323" s="84"/>
      <c r="AB323" s="84"/>
      <c r="AH323" s="327" t="s">
        <v>3633</v>
      </c>
      <c r="AI323" s="81" t="s">
        <v>2587</v>
      </c>
      <c r="AJ323" s="81" t="s">
        <v>2586</v>
      </c>
      <c r="AK323" s="80">
        <v>26359</v>
      </c>
      <c r="AL323" s="80">
        <v>28378</v>
      </c>
      <c r="AM323" s="80">
        <v>28432</v>
      </c>
      <c r="AN323" s="80">
        <v>28902</v>
      </c>
      <c r="AO323" s="80">
        <v>31376</v>
      </c>
      <c r="AP323" s="80">
        <v>33720</v>
      </c>
      <c r="AQ323" s="80">
        <v>33224</v>
      </c>
      <c r="AR323" s="80">
        <v>33931</v>
      </c>
      <c r="AS323" s="80">
        <v>36889</v>
      </c>
      <c r="AT323" s="80">
        <v>39797</v>
      </c>
      <c r="AU323" s="80">
        <v>43718</v>
      </c>
      <c r="AV323" s="80">
        <v>45801</v>
      </c>
    </row>
    <row r="324" spans="20:48" ht="15" x14ac:dyDescent="0.25">
      <c r="T324" s="329" t="s">
        <v>532</v>
      </c>
      <c r="V324" s="327" t="s">
        <v>76</v>
      </c>
      <c r="W324" s="327" t="s">
        <v>2828</v>
      </c>
      <c r="X324" s="327">
        <f t="shared" ref="X324:X387" si="32">VLOOKUP(T324,$AI$14:$AV$1466,13,FALSE)</f>
        <v>7551</v>
      </c>
      <c r="Y324" s="330">
        <f>X324/$AF$110</f>
        <v>0.23000304599451721</v>
      </c>
      <c r="Z324" s="331">
        <f>Y324*$AE$110</f>
        <v>883612.36192506854</v>
      </c>
      <c r="AA324" s="84"/>
      <c r="AB324" s="84"/>
      <c r="AH324" s="359" t="s">
        <v>3629</v>
      </c>
      <c r="AI324" s="81" t="s">
        <v>2585</v>
      </c>
      <c r="AJ324" s="81" t="s">
        <v>2584</v>
      </c>
      <c r="AK324" s="80">
        <v>3219</v>
      </c>
      <c r="AL324" s="82" t="s">
        <v>141</v>
      </c>
      <c r="AM324" s="82" t="s">
        <v>141</v>
      </c>
      <c r="AN324" s="80">
        <v>3336</v>
      </c>
      <c r="AO324" s="80">
        <v>3235</v>
      </c>
      <c r="AP324" s="80">
        <v>3058</v>
      </c>
      <c r="AQ324" s="80">
        <v>3122</v>
      </c>
      <c r="AR324" s="80">
        <v>3166</v>
      </c>
      <c r="AS324" s="80">
        <v>3538</v>
      </c>
      <c r="AT324" s="80">
        <v>3897</v>
      </c>
      <c r="AU324" s="80">
        <v>3936</v>
      </c>
      <c r="AV324" s="80">
        <v>4002</v>
      </c>
    </row>
    <row r="325" spans="20:48" ht="15" x14ac:dyDescent="0.25">
      <c r="T325" s="329" t="s">
        <v>530</v>
      </c>
      <c r="V325" s="327" t="s">
        <v>76</v>
      </c>
      <c r="W325" s="327" t="s">
        <v>2828</v>
      </c>
      <c r="X325" s="327">
        <f t="shared" si="32"/>
        <v>25279</v>
      </c>
      <c r="Y325" s="330">
        <f>X325/$AF$110</f>
        <v>0.76999695400548274</v>
      </c>
      <c r="Z325" s="331">
        <f>Y325*$AE$110</f>
        <v>2958129.6380749312</v>
      </c>
      <c r="AA325" s="84"/>
      <c r="AB325" s="84"/>
      <c r="AH325" s="359" t="s">
        <v>3629</v>
      </c>
      <c r="AI325" s="81" t="s">
        <v>2583</v>
      </c>
      <c r="AJ325" s="81" t="s">
        <v>2582</v>
      </c>
      <c r="AK325" s="80">
        <v>22409</v>
      </c>
      <c r="AL325" s="80">
        <v>24845</v>
      </c>
      <c r="AM325" s="80">
        <v>24998</v>
      </c>
      <c r="AN325" s="80">
        <v>24650</v>
      </c>
      <c r="AO325" s="80">
        <v>26297</v>
      </c>
      <c r="AP325" s="80">
        <v>28043</v>
      </c>
      <c r="AQ325" s="80">
        <v>31097</v>
      </c>
      <c r="AR325" s="80">
        <v>31505</v>
      </c>
      <c r="AS325" s="80">
        <v>32071</v>
      </c>
      <c r="AT325" s="80">
        <v>33717</v>
      </c>
      <c r="AU325" s="80">
        <v>35479</v>
      </c>
      <c r="AV325" s="80">
        <v>36718</v>
      </c>
    </row>
    <row r="326" spans="20:48" ht="15" x14ac:dyDescent="0.25">
      <c r="T326" s="329" t="s">
        <v>528</v>
      </c>
      <c r="V326" s="327" t="s">
        <v>76</v>
      </c>
      <c r="W326" s="327" t="s">
        <v>2824</v>
      </c>
      <c r="X326" s="327">
        <f t="shared" si="32"/>
        <v>8655</v>
      </c>
      <c r="Y326" s="330">
        <f>X326/$AF$111</f>
        <v>0.5100176782557454</v>
      </c>
      <c r="Z326" s="331">
        <f>Y326*$AE$111</f>
        <v>495157.80318208598</v>
      </c>
      <c r="AA326" s="84"/>
      <c r="AB326" s="84"/>
      <c r="AH326" s="359" t="s">
        <v>3629</v>
      </c>
      <c r="AI326" s="81" t="s">
        <v>2581</v>
      </c>
      <c r="AJ326" s="81" t="s">
        <v>2580</v>
      </c>
      <c r="AK326" s="80">
        <v>2329</v>
      </c>
      <c r="AL326" s="82" t="s">
        <v>141</v>
      </c>
      <c r="AM326" s="82" t="s">
        <v>141</v>
      </c>
      <c r="AN326" s="80">
        <v>2648</v>
      </c>
      <c r="AO326" s="80">
        <v>2638</v>
      </c>
      <c r="AP326" s="80">
        <v>2673</v>
      </c>
      <c r="AQ326" s="80">
        <v>2750</v>
      </c>
      <c r="AR326" s="80">
        <v>2760</v>
      </c>
      <c r="AS326" s="80">
        <v>2735</v>
      </c>
      <c r="AT326" s="80">
        <v>2877</v>
      </c>
      <c r="AU326" s="80">
        <v>2360</v>
      </c>
      <c r="AV326" s="80">
        <v>2522</v>
      </c>
    </row>
    <row r="327" spans="20:48" ht="15" x14ac:dyDescent="0.25">
      <c r="T327" s="329" t="s">
        <v>496</v>
      </c>
      <c r="V327" s="327" t="s">
        <v>76</v>
      </c>
      <c r="W327" s="327" t="s">
        <v>495</v>
      </c>
      <c r="X327" s="327">
        <f t="shared" si="32"/>
        <v>11221</v>
      </c>
      <c r="Y327" s="330">
        <f>X327/$AF$112</f>
        <v>1</v>
      </c>
      <c r="Z327" s="331">
        <f>Y327*$AE$112</f>
        <v>1096136</v>
      </c>
      <c r="AA327" s="84"/>
      <c r="AB327" s="84"/>
      <c r="AH327" s="359" t="s">
        <v>3629</v>
      </c>
      <c r="AI327" s="81" t="s">
        <v>2579</v>
      </c>
      <c r="AJ327" s="81" t="s">
        <v>2578</v>
      </c>
      <c r="AK327" s="80">
        <v>5171</v>
      </c>
      <c r="AL327" s="80">
        <v>5078</v>
      </c>
      <c r="AM327" s="80">
        <v>5219</v>
      </c>
      <c r="AN327" s="80">
        <v>5224</v>
      </c>
      <c r="AO327" s="80">
        <v>5240</v>
      </c>
      <c r="AP327" s="80">
        <v>4683</v>
      </c>
      <c r="AQ327" s="80">
        <v>4920</v>
      </c>
      <c r="AR327" s="80">
        <v>5322</v>
      </c>
      <c r="AS327" s="80">
        <v>5598</v>
      </c>
      <c r="AT327" s="80">
        <v>5682</v>
      </c>
      <c r="AU327" s="80">
        <v>5575</v>
      </c>
      <c r="AV327" s="80">
        <v>5340</v>
      </c>
    </row>
    <row r="328" spans="20:48" ht="15" x14ac:dyDescent="0.25">
      <c r="T328" s="329" t="s">
        <v>494</v>
      </c>
      <c r="V328" s="327" t="s">
        <v>76</v>
      </c>
      <c r="W328" s="327" t="s">
        <v>2805</v>
      </c>
      <c r="X328" s="327">
        <f t="shared" si="32"/>
        <v>4818</v>
      </c>
      <c r="Y328" s="330">
        <f>X328/$AF$113</f>
        <v>0.17001305621228696</v>
      </c>
      <c r="Z328" s="331">
        <f>Y328*$AE$113</f>
        <v>369486.48484420765</v>
      </c>
      <c r="AA328" s="84"/>
      <c r="AB328" s="84"/>
      <c r="AH328" s="359" t="s">
        <v>3629</v>
      </c>
      <c r="AI328" s="81" t="s">
        <v>2577</v>
      </c>
      <c r="AJ328" s="81" t="s">
        <v>2576</v>
      </c>
      <c r="AK328" s="80">
        <v>4350</v>
      </c>
      <c r="AL328" s="80">
        <v>4607</v>
      </c>
      <c r="AM328" s="80">
        <v>4655</v>
      </c>
      <c r="AN328" s="80">
        <v>4620</v>
      </c>
      <c r="AO328" s="80">
        <v>4539</v>
      </c>
      <c r="AP328" s="80">
        <v>4330</v>
      </c>
      <c r="AQ328" s="80">
        <v>4049</v>
      </c>
      <c r="AR328" s="80">
        <v>4093</v>
      </c>
      <c r="AS328" s="80">
        <v>4240</v>
      </c>
      <c r="AT328" s="80">
        <v>4197</v>
      </c>
      <c r="AU328" s="80">
        <v>4139</v>
      </c>
      <c r="AV328" s="80">
        <v>4095</v>
      </c>
    </row>
    <row r="329" spans="20:48" ht="15" x14ac:dyDescent="0.25">
      <c r="T329" s="329" t="s">
        <v>492</v>
      </c>
      <c r="V329" s="327" t="s">
        <v>76</v>
      </c>
      <c r="W329" s="327" t="s">
        <v>2805</v>
      </c>
      <c r="X329" s="327">
        <f t="shared" si="32"/>
        <v>7368</v>
      </c>
      <c r="Y329" s="330">
        <f>X329/$AF$113</f>
        <v>0.25999505981156712</v>
      </c>
      <c r="Z329" s="331">
        <f>Y329*$AE$113</f>
        <v>565042.84357246198</v>
      </c>
      <c r="AA329" s="84"/>
      <c r="AB329" s="84"/>
      <c r="AH329" s="359" t="s">
        <v>3629</v>
      </c>
      <c r="AI329" s="81" t="s">
        <v>2575</v>
      </c>
      <c r="AJ329" s="81" t="s">
        <v>2574</v>
      </c>
      <c r="AK329" s="80">
        <v>2713</v>
      </c>
      <c r="AL329" s="80">
        <v>2679</v>
      </c>
      <c r="AM329" s="80">
        <v>2619</v>
      </c>
      <c r="AN329" s="80">
        <v>2808</v>
      </c>
      <c r="AO329" s="80">
        <v>2743</v>
      </c>
      <c r="AP329" s="80">
        <v>2767</v>
      </c>
      <c r="AQ329" s="80">
        <v>2739</v>
      </c>
      <c r="AR329" s="80">
        <v>2658</v>
      </c>
      <c r="AS329" s="80">
        <v>2694</v>
      </c>
      <c r="AT329" s="80">
        <v>2801</v>
      </c>
      <c r="AU329" s="80">
        <v>2926</v>
      </c>
      <c r="AV329" s="80">
        <v>2861</v>
      </c>
    </row>
    <row r="330" spans="20:48" ht="15" x14ac:dyDescent="0.25">
      <c r="T330" s="329" t="s">
        <v>466</v>
      </c>
      <c r="V330" s="327" t="s">
        <v>76</v>
      </c>
      <c r="W330" s="327" t="s">
        <v>2793</v>
      </c>
      <c r="X330" s="327">
        <f t="shared" si="32"/>
        <v>2055</v>
      </c>
      <c r="Y330" s="330">
        <f>X330/$AF$114</f>
        <v>5.9992993519005076E-2</v>
      </c>
      <c r="Z330" s="331">
        <f>Y330*$AE$114</f>
        <v>260063.50761954807</v>
      </c>
      <c r="AA330" s="84"/>
      <c r="AB330" s="84"/>
      <c r="AH330" s="359" t="s">
        <v>3629</v>
      </c>
      <c r="AI330" s="81" t="s">
        <v>2573</v>
      </c>
      <c r="AJ330" s="81" t="s">
        <v>2572</v>
      </c>
      <c r="AK330" s="80">
        <v>5655</v>
      </c>
      <c r="AL330" s="80">
        <v>5920</v>
      </c>
      <c r="AM330" s="80">
        <v>6187</v>
      </c>
      <c r="AN330" s="80">
        <v>6436</v>
      </c>
      <c r="AO330" s="80">
        <v>6388</v>
      </c>
      <c r="AP330" s="80">
        <v>6516</v>
      </c>
      <c r="AQ330" s="80">
        <v>6565</v>
      </c>
      <c r="AR330" s="80">
        <v>6384</v>
      </c>
      <c r="AS330" s="80">
        <v>6495</v>
      </c>
      <c r="AT330" s="80">
        <v>6666</v>
      </c>
      <c r="AU330" s="80">
        <v>6802</v>
      </c>
      <c r="AV330" s="80">
        <v>6794</v>
      </c>
    </row>
    <row r="331" spans="20:48" ht="15" x14ac:dyDescent="0.25">
      <c r="T331" s="329" t="s">
        <v>462</v>
      </c>
      <c r="V331" s="327" t="s">
        <v>76</v>
      </c>
      <c r="W331" s="327" t="s">
        <v>2793</v>
      </c>
      <c r="X331" s="327">
        <f t="shared" si="32"/>
        <v>14729</v>
      </c>
      <c r="Y331" s="330">
        <f>X331/$AF$114</f>
        <v>0.42999357739242133</v>
      </c>
      <c r="Z331" s="331">
        <f>Y331*$AE$114</f>
        <v>1863978.2986512524</v>
      </c>
      <c r="AA331" s="84"/>
      <c r="AB331" s="84"/>
      <c r="AH331" s="359" t="s">
        <v>3629</v>
      </c>
      <c r="AI331" s="81" t="s">
        <v>2571</v>
      </c>
      <c r="AJ331" s="81" t="s">
        <v>2570</v>
      </c>
      <c r="AK331" s="80">
        <v>3864</v>
      </c>
      <c r="AL331" s="80">
        <v>4221</v>
      </c>
      <c r="AM331" s="80">
        <v>4342</v>
      </c>
      <c r="AN331" s="80">
        <v>4558</v>
      </c>
      <c r="AO331" s="80">
        <v>4458</v>
      </c>
      <c r="AP331" s="80">
        <v>4654</v>
      </c>
      <c r="AQ331" s="80">
        <v>4579</v>
      </c>
      <c r="AR331" s="80">
        <v>4713</v>
      </c>
      <c r="AS331" s="80">
        <v>4739</v>
      </c>
      <c r="AT331" s="80">
        <v>4554</v>
      </c>
      <c r="AU331" s="80">
        <v>4601</v>
      </c>
      <c r="AV331" s="80">
        <v>4718</v>
      </c>
    </row>
    <row r="332" spans="20:48" ht="15" x14ac:dyDescent="0.25">
      <c r="T332" s="329" t="s">
        <v>460</v>
      </c>
      <c r="V332" s="327" t="s">
        <v>76</v>
      </c>
      <c r="W332" s="327" t="s">
        <v>2793</v>
      </c>
      <c r="X332" s="327">
        <f t="shared" si="32"/>
        <v>8906</v>
      </c>
      <c r="Y332" s="330">
        <f>X332/$AF$114</f>
        <v>0.2599988322531675</v>
      </c>
      <c r="Z332" s="331">
        <f>Y332*$AE$114</f>
        <v>1127068.4179365912</v>
      </c>
      <c r="AA332" s="84"/>
      <c r="AB332" s="84"/>
      <c r="AH332" s="359" t="s">
        <v>3629</v>
      </c>
      <c r="AI332" s="81" t="s">
        <v>2569</v>
      </c>
      <c r="AJ332" s="81" t="s">
        <v>2568</v>
      </c>
      <c r="AK332" s="80">
        <v>6315</v>
      </c>
      <c r="AL332" s="80">
        <v>6222</v>
      </c>
      <c r="AM332" s="80">
        <v>6183</v>
      </c>
      <c r="AN332" s="80">
        <v>5949</v>
      </c>
      <c r="AO332" s="80">
        <v>5805</v>
      </c>
      <c r="AP332" s="80">
        <v>5852</v>
      </c>
      <c r="AQ332" s="80">
        <v>5942</v>
      </c>
      <c r="AR332" s="80">
        <v>5719</v>
      </c>
      <c r="AS332" s="80">
        <v>5417</v>
      </c>
      <c r="AT332" s="80">
        <v>5235</v>
      </c>
      <c r="AU332" s="80">
        <v>5253</v>
      </c>
      <c r="AV332" s="80">
        <v>5499</v>
      </c>
    </row>
    <row r="333" spans="20:48" ht="15" x14ac:dyDescent="0.25">
      <c r="T333" s="329" t="s">
        <v>458</v>
      </c>
      <c r="V333" s="327" t="s">
        <v>76</v>
      </c>
      <c r="W333" s="327" t="s">
        <v>2789</v>
      </c>
      <c r="X333" s="327">
        <f t="shared" si="32"/>
        <v>1856</v>
      </c>
      <c r="Y333" s="330">
        <f>X333/$AF$115</f>
        <v>0.11247803163444639</v>
      </c>
      <c r="Z333" s="331">
        <f>Y333*$AE$115</f>
        <v>149001.223198594</v>
      </c>
      <c r="AA333" s="84"/>
      <c r="AB333" s="84"/>
      <c r="AH333" s="359" t="s">
        <v>3629</v>
      </c>
      <c r="AI333" s="81" t="s">
        <v>2567</v>
      </c>
      <c r="AJ333" s="81" t="s">
        <v>2566</v>
      </c>
      <c r="AK333" s="80">
        <v>3959</v>
      </c>
      <c r="AL333" s="80">
        <v>4094</v>
      </c>
      <c r="AM333" s="80">
        <v>4401</v>
      </c>
      <c r="AN333" s="80">
        <v>4869</v>
      </c>
      <c r="AO333" s="80">
        <v>4819</v>
      </c>
      <c r="AP333" s="80">
        <v>4635</v>
      </c>
      <c r="AQ333" s="80">
        <v>4421</v>
      </c>
      <c r="AR333" s="80">
        <v>4489</v>
      </c>
      <c r="AS333" s="80">
        <v>4365</v>
      </c>
      <c r="AT333" s="80">
        <v>4879</v>
      </c>
      <c r="AU333" s="80">
        <v>4783</v>
      </c>
      <c r="AV333" s="80">
        <v>5070</v>
      </c>
    </row>
    <row r="334" spans="20:48" ht="15" x14ac:dyDescent="0.25">
      <c r="T334" s="329" t="s">
        <v>456</v>
      </c>
      <c r="V334" s="327" t="s">
        <v>76</v>
      </c>
      <c r="W334" s="327" t="s">
        <v>2789</v>
      </c>
      <c r="X334" s="327">
        <f t="shared" si="32"/>
        <v>14645</v>
      </c>
      <c r="Y334" s="330">
        <f>X334/$AF$115</f>
        <v>0.88752196836555364</v>
      </c>
      <c r="Z334" s="331">
        <f>Y334*$AE$115</f>
        <v>1175712.7768014059</v>
      </c>
      <c r="AA334" s="84"/>
      <c r="AB334" s="84"/>
      <c r="AH334" s="359" t="s">
        <v>3629</v>
      </c>
      <c r="AI334" s="81" t="s">
        <v>2565</v>
      </c>
      <c r="AJ334" s="81" t="s">
        <v>2564</v>
      </c>
      <c r="AK334" s="80">
        <v>3611</v>
      </c>
      <c r="AL334" s="80">
        <v>3435</v>
      </c>
      <c r="AM334" s="80">
        <v>3536</v>
      </c>
      <c r="AN334" s="80">
        <v>3089</v>
      </c>
      <c r="AO334" s="80">
        <v>3004</v>
      </c>
      <c r="AP334" s="80">
        <v>2786</v>
      </c>
      <c r="AQ334" s="80">
        <v>2769</v>
      </c>
      <c r="AR334" s="80">
        <v>2680</v>
      </c>
      <c r="AS334" s="80">
        <v>2529</v>
      </c>
      <c r="AT334" s="80">
        <v>2536</v>
      </c>
      <c r="AU334" s="80">
        <v>2388</v>
      </c>
      <c r="AV334" s="80">
        <v>2418</v>
      </c>
    </row>
    <row r="335" spans="20:48" ht="15" x14ac:dyDescent="0.25">
      <c r="T335" s="329" t="s">
        <v>450</v>
      </c>
      <c r="V335" s="327" t="s">
        <v>76</v>
      </c>
      <c r="W335" s="327" t="s">
        <v>2785</v>
      </c>
      <c r="X335" s="327">
        <f t="shared" si="32"/>
        <v>1693</v>
      </c>
      <c r="Y335" s="330">
        <f>X335/$AF$116</f>
        <v>9.9988188046302856E-2</v>
      </c>
      <c r="Z335" s="331">
        <f>Y335*$AE$116</f>
        <v>139318.64180250413</v>
      </c>
      <c r="AA335" s="84"/>
      <c r="AB335" s="84"/>
      <c r="AH335" s="359" t="s">
        <v>3629</v>
      </c>
      <c r="AI335" s="81" t="s">
        <v>2563</v>
      </c>
      <c r="AJ335" s="81" t="s">
        <v>2562</v>
      </c>
      <c r="AK335" s="80">
        <v>5365</v>
      </c>
      <c r="AL335" s="82" t="s">
        <v>141</v>
      </c>
      <c r="AM335" s="82" t="s">
        <v>141</v>
      </c>
      <c r="AN335" s="80">
        <v>6317</v>
      </c>
      <c r="AO335" s="80">
        <v>6143</v>
      </c>
      <c r="AP335" s="80">
        <v>5925</v>
      </c>
      <c r="AQ335" s="80">
        <v>5912</v>
      </c>
      <c r="AR335" s="80">
        <v>5927</v>
      </c>
      <c r="AS335" s="80">
        <v>5911</v>
      </c>
      <c r="AT335" s="80">
        <v>6107</v>
      </c>
      <c r="AU335" s="80">
        <v>6218</v>
      </c>
      <c r="AV335" s="80">
        <v>6391</v>
      </c>
    </row>
    <row r="336" spans="20:48" ht="15" x14ac:dyDescent="0.25">
      <c r="T336" s="329" t="s">
        <v>448</v>
      </c>
      <c r="V336" s="327" t="s">
        <v>76</v>
      </c>
      <c r="W336" s="327" t="s">
        <v>2785</v>
      </c>
      <c r="X336" s="327">
        <f t="shared" si="32"/>
        <v>1355</v>
      </c>
      <c r="Y336" s="330">
        <f>X336/$AF$116</f>
        <v>8.0025986298133706E-2</v>
      </c>
      <c r="Z336" s="331">
        <f>Y336*$AE$116</f>
        <v>111504.28803449089</v>
      </c>
      <c r="AA336" s="84"/>
      <c r="AB336" s="84"/>
      <c r="AH336" s="359" t="s">
        <v>3629</v>
      </c>
      <c r="AI336" s="81" t="s">
        <v>2561</v>
      </c>
      <c r="AJ336" s="81" t="s">
        <v>2560</v>
      </c>
      <c r="AK336" s="80">
        <v>6273</v>
      </c>
      <c r="AL336" s="80">
        <v>6282</v>
      </c>
      <c r="AM336" s="80">
        <v>6380</v>
      </c>
      <c r="AN336" s="80">
        <v>6458</v>
      </c>
      <c r="AO336" s="80">
        <v>6329</v>
      </c>
      <c r="AP336" s="80">
        <v>6207</v>
      </c>
      <c r="AQ336" s="80">
        <v>6269</v>
      </c>
      <c r="AR336" s="80">
        <v>6070</v>
      </c>
      <c r="AS336" s="80">
        <v>6065</v>
      </c>
      <c r="AT336" s="80">
        <v>6219</v>
      </c>
      <c r="AU336" s="80">
        <v>6422</v>
      </c>
      <c r="AV336" s="80">
        <v>6421</v>
      </c>
    </row>
    <row r="337" spans="20:48" ht="15" x14ac:dyDescent="0.25">
      <c r="T337" s="329" t="s">
        <v>446</v>
      </c>
      <c r="V337" s="327" t="s">
        <v>76</v>
      </c>
      <c r="W337" s="327" t="s">
        <v>2785</v>
      </c>
      <c r="X337" s="327">
        <f t="shared" si="32"/>
        <v>13884</v>
      </c>
      <c r="Y337" s="330">
        <f>X337/$AF$116</f>
        <v>0.81998582565556344</v>
      </c>
      <c r="Z337" s="331">
        <f>Y337*$AE$116</f>
        <v>1142528.070163005</v>
      </c>
      <c r="AA337" s="84"/>
      <c r="AB337" s="84"/>
      <c r="AH337" s="359" t="s">
        <v>3629</v>
      </c>
      <c r="AI337" s="81" t="s">
        <v>2559</v>
      </c>
      <c r="AJ337" s="81" t="s">
        <v>2558</v>
      </c>
      <c r="AK337" s="80">
        <v>3134</v>
      </c>
      <c r="AL337" s="80">
        <v>2989</v>
      </c>
      <c r="AM337" s="80">
        <v>2953</v>
      </c>
      <c r="AN337" s="80">
        <v>3107</v>
      </c>
      <c r="AO337" s="80">
        <v>3088</v>
      </c>
      <c r="AP337" s="80">
        <v>2971</v>
      </c>
      <c r="AQ337" s="80">
        <v>3003</v>
      </c>
      <c r="AR337" s="80">
        <v>2947</v>
      </c>
      <c r="AS337" s="80">
        <v>2959</v>
      </c>
      <c r="AT337" s="80">
        <v>2774</v>
      </c>
      <c r="AU337" s="80">
        <v>2926</v>
      </c>
      <c r="AV337" s="80">
        <v>2964</v>
      </c>
    </row>
    <row r="338" spans="20:48" ht="15" x14ac:dyDescent="0.25">
      <c r="T338" s="329" t="s">
        <v>444</v>
      </c>
      <c r="V338" s="327" t="s">
        <v>76</v>
      </c>
      <c r="W338" s="327" t="s">
        <v>2781</v>
      </c>
      <c r="X338" s="327">
        <f t="shared" si="32"/>
        <v>85038</v>
      </c>
      <c r="Y338" s="330">
        <f>X338/$AF$117</f>
        <v>0.79999623699411093</v>
      </c>
      <c r="Z338" s="331" t="e">
        <f>Y338*$AE$117</f>
        <v>#VALUE!</v>
      </c>
      <c r="AA338" s="84"/>
      <c r="AB338" s="84"/>
      <c r="AH338" s="359" t="s">
        <v>3624</v>
      </c>
      <c r="AI338" s="81" t="s">
        <v>2557</v>
      </c>
      <c r="AJ338" s="81" t="s">
        <v>2556</v>
      </c>
      <c r="AK338" s="80">
        <v>2530</v>
      </c>
      <c r="AL338" s="80">
        <v>2482</v>
      </c>
      <c r="AM338" s="80">
        <v>2631</v>
      </c>
      <c r="AN338" s="80">
        <v>2594</v>
      </c>
      <c r="AO338" s="80">
        <v>2612</v>
      </c>
      <c r="AP338" s="80">
        <v>2596</v>
      </c>
      <c r="AQ338" s="80">
        <v>2669</v>
      </c>
      <c r="AR338" s="80">
        <v>2698</v>
      </c>
      <c r="AS338" s="80">
        <v>3915</v>
      </c>
      <c r="AT338" s="80">
        <v>2813</v>
      </c>
      <c r="AU338" s="80">
        <v>2928</v>
      </c>
      <c r="AV338" s="80">
        <v>2915</v>
      </c>
    </row>
    <row r="339" spans="20:48" ht="15" x14ac:dyDescent="0.25">
      <c r="T339" s="329" t="s">
        <v>442</v>
      </c>
      <c r="V339" s="327" t="s">
        <v>76</v>
      </c>
      <c r="W339" s="327" t="s">
        <v>2781</v>
      </c>
      <c r="X339" s="327">
        <f t="shared" si="32"/>
        <v>21260</v>
      </c>
      <c r="Y339" s="330">
        <f>X339/$AF$117</f>
        <v>0.2000037630058891</v>
      </c>
      <c r="Z339" s="331" t="e">
        <f>Y339*$AE$117</f>
        <v>#VALUE!</v>
      </c>
      <c r="AA339" s="84"/>
      <c r="AB339" s="84"/>
      <c r="AH339" s="359" t="s">
        <v>3624</v>
      </c>
      <c r="AI339" s="81" t="s">
        <v>2555</v>
      </c>
      <c r="AJ339" s="81" t="s">
        <v>2554</v>
      </c>
      <c r="AK339" s="80">
        <v>2229</v>
      </c>
      <c r="AL339" s="80">
        <v>2105</v>
      </c>
      <c r="AM339" s="80">
        <v>2092</v>
      </c>
      <c r="AN339" s="80">
        <v>2091</v>
      </c>
      <c r="AO339" s="80">
        <v>2097</v>
      </c>
      <c r="AP339" s="80">
        <v>2116</v>
      </c>
      <c r="AQ339" s="80">
        <v>2192</v>
      </c>
      <c r="AR339" s="80">
        <v>2102</v>
      </c>
      <c r="AS339" s="80">
        <v>2220</v>
      </c>
      <c r="AT339" s="80">
        <v>2144</v>
      </c>
      <c r="AU339" s="80">
        <v>2190</v>
      </c>
      <c r="AV339" s="80">
        <v>2137</v>
      </c>
    </row>
    <row r="340" spans="20:48" ht="15" x14ac:dyDescent="0.25">
      <c r="T340" s="329" t="s">
        <v>440</v>
      </c>
      <c r="V340" s="327" t="s">
        <v>76</v>
      </c>
      <c r="W340" s="327" t="s">
        <v>2777</v>
      </c>
      <c r="X340" s="327">
        <f t="shared" si="32"/>
        <v>21492</v>
      </c>
      <c r="Y340" s="330">
        <f>X340/$AF$118</f>
        <v>0.14999790622688125</v>
      </c>
      <c r="Z340" s="331">
        <f>Y340*$AE$118</f>
        <v>305998.87865886849</v>
      </c>
      <c r="AA340" s="84"/>
      <c r="AB340" s="84"/>
      <c r="AH340" s="359" t="s">
        <v>3624</v>
      </c>
      <c r="AI340" s="81" t="s">
        <v>2553</v>
      </c>
      <c r="AJ340" s="81" t="s">
        <v>2552</v>
      </c>
      <c r="AK340" s="80">
        <v>2072</v>
      </c>
      <c r="AL340" s="80">
        <v>2057</v>
      </c>
      <c r="AM340" s="80">
        <v>2009</v>
      </c>
      <c r="AN340" s="80">
        <v>1966</v>
      </c>
      <c r="AO340" s="80">
        <v>2195</v>
      </c>
      <c r="AP340" s="80">
        <v>2218</v>
      </c>
      <c r="AQ340" s="80">
        <v>2198</v>
      </c>
      <c r="AR340" s="80">
        <v>2213</v>
      </c>
      <c r="AS340" s="80">
        <v>2277</v>
      </c>
      <c r="AT340" s="80">
        <v>2168</v>
      </c>
      <c r="AU340" s="80">
        <v>2351</v>
      </c>
      <c r="AV340" s="80">
        <v>2198</v>
      </c>
    </row>
    <row r="341" spans="20:48" ht="15" x14ac:dyDescent="0.25">
      <c r="T341" s="329" t="s">
        <v>438</v>
      </c>
      <c r="V341" s="327" t="s">
        <v>76</v>
      </c>
      <c r="W341" s="327" t="s">
        <v>2777</v>
      </c>
      <c r="X341" s="327">
        <f t="shared" si="32"/>
        <v>24358</v>
      </c>
      <c r="Y341" s="330">
        <f>X341/$AF$118</f>
        <v>0.17000041875462374</v>
      </c>
      <c r="Z341" s="331">
        <f>Y341*$AE$118</f>
        <v>346804.42426822626</v>
      </c>
      <c r="AA341" s="84"/>
      <c r="AB341" s="84"/>
      <c r="AH341" s="359" t="s">
        <v>3624</v>
      </c>
      <c r="AI341" s="81" t="s">
        <v>2551</v>
      </c>
      <c r="AJ341" s="81" t="s">
        <v>2550</v>
      </c>
      <c r="AK341" s="80">
        <v>2626</v>
      </c>
      <c r="AL341" s="80">
        <v>2581</v>
      </c>
      <c r="AM341" s="80">
        <v>2486</v>
      </c>
      <c r="AN341" s="80">
        <v>2598</v>
      </c>
      <c r="AO341" s="80">
        <v>2787</v>
      </c>
      <c r="AP341" s="80">
        <v>2675</v>
      </c>
      <c r="AQ341" s="80">
        <v>2683</v>
      </c>
      <c r="AR341" s="80">
        <v>2541</v>
      </c>
      <c r="AS341" s="80">
        <v>2599</v>
      </c>
      <c r="AT341" s="80">
        <v>2650</v>
      </c>
      <c r="AU341" s="80">
        <v>2750</v>
      </c>
      <c r="AV341" s="80">
        <v>2724</v>
      </c>
    </row>
    <row r="342" spans="20:48" ht="15" x14ac:dyDescent="0.25">
      <c r="T342" s="329" t="s">
        <v>436</v>
      </c>
      <c r="V342" s="327" t="s">
        <v>76</v>
      </c>
      <c r="W342" s="327" t="s">
        <v>2777</v>
      </c>
      <c r="X342" s="327">
        <f t="shared" si="32"/>
        <v>97432</v>
      </c>
      <c r="Y342" s="330">
        <f>X342/$AF$118</f>
        <v>0.68000167501849496</v>
      </c>
      <c r="Z342" s="331">
        <f>Y342*$AE$118</f>
        <v>1387217.697072905</v>
      </c>
      <c r="AA342" s="84"/>
      <c r="AB342" s="84"/>
      <c r="AH342" s="359" t="s">
        <v>3624</v>
      </c>
      <c r="AI342" s="81" t="s">
        <v>2549</v>
      </c>
      <c r="AJ342" s="81" t="s">
        <v>2548</v>
      </c>
      <c r="AK342" s="80">
        <v>2250</v>
      </c>
      <c r="AL342" s="80">
        <v>2294</v>
      </c>
      <c r="AM342" s="80">
        <v>2302</v>
      </c>
      <c r="AN342" s="80">
        <v>2204</v>
      </c>
      <c r="AO342" s="80">
        <v>2214</v>
      </c>
      <c r="AP342" s="80">
        <v>2150</v>
      </c>
      <c r="AQ342" s="80">
        <v>2328</v>
      </c>
      <c r="AR342" s="80">
        <v>2365</v>
      </c>
      <c r="AS342" s="80">
        <v>2328</v>
      </c>
      <c r="AT342" s="80">
        <v>2240</v>
      </c>
      <c r="AU342" s="80">
        <v>2275</v>
      </c>
      <c r="AV342" s="80">
        <v>2112</v>
      </c>
    </row>
    <row r="343" spans="20:48" ht="15" x14ac:dyDescent="0.25">
      <c r="T343" s="329" t="s">
        <v>430</v>
      </c>
      <c r="V343" s="327" t="s">
        <v>76</v>
      </c>
      <c r="W343" s="327" t="s">
        <v>2773</v>
      </c>
      <c r="X343" s="327">
        <f t="shared" si="32"/>
        <v>8022</v>
      </c>
      <c r="Y343" s="330">
        <f>X343/$AF$119</f>
        <v>0.13000356529348847</v>
      </c>
      <c r="Z343" s="331">
        <f>Y343*$AE$119</f>
        <v>624172.85767996626</v>
      </c>
      <c r="AA343" s="84"/>
      <c r="AB343" s="84"/>
      <c r="AH343" s="359" t="s">
        <v>3619</v>
      </c>
      <c r="AI343" s="81" t="s">
        <v>2547</v>
      </c>
      <c r="AJ343" s="81" t="s">
        <v>2546</v>
      </c>
      <c r="AK343" s="80">
        <v>4229</v>
      </c>
      <c r="AL343" s="82" t="s">
        <v>141</v>
      </c>
      <c r="AM343" s="82" t="s">
        <v>141</v>
      </c>
      <c r="AN343" s="80">
        <v>4631</v>
      </c>
      <c r="AO343" s="80">
        <v>4474</v>
      </c>
      <c r="AP343" s="80">
        <v>4389</v>
      </c>
      <c r="AQ343" s="80">
        <v>4480</v>
      </c>
      <c r="AR343" s="80">
        <v>4545</v>
      </c>
      <c r="AS343" s="80">
        <v>4780</v>
      </c>
      <c r="AT343" s="80">
        <v>4861</v>
      </c>
      <c r="AU343" s="80">
        <v>4771</v>
      </c>
      <c r="AV343" s="80">
        <v>4733</v>
      </c>
    </row>
    <row r="344" spans="20:48" ht="15" x14ac:dyDescent="0.25">
      <c r="T344" s="329" t="s">
        <v>426</v>
      </c>
      <c r="V344" s="327" t="s">
        <v>76</v>
      </c>
      <c r="W344" s="327" t="s">
        <v>2769</v>
      </c>
      <c r="X344" s="327">
        <f t="shared" si="32"/>
        <v>13625</v>
      </c>
      <c r="Y344" s="330">
        <f>X344/$AF$120</f>
        <v>0.18828162785877151</v>
      </c>
      <c r="Z344" s="331">
        <f>Y344*$AE$120</f>
        <v>923354.19056173565</v>
      </c>
      <c r="AA344" s="84"/>
      <c r="AB344" s="84"/>
      <c r="AH344" s="359" t="s">
        <v>3619</v>
      </c>
      <c r="AI344" s="81" t="s">
        <v>2545</v>
      </c>
      <c r="AJ344" s="81" t="s">
        <v>2544</v>
      </c>
      <c r="AK344" s="80">
        <v>7675</v>
      </c>
      <c r="AL344" s="80">
        <v>7336</v>
      </c>
      <c r="AM344" s="80">
        <v>7603</v>
      </c>
      <c r="AN344" s="80">
        <v>7477</v>
      </c>
      <c r="AO344" s="80">
        <v>7283</v>
      </c>
      <c r="AP344" s="80">
        <v>7601</v>
      </c>
      <c r="AQ344" s="80">
        <v>8516</v>
      </c>
      <c r="AR344" s="80">
        <v>8284</v>
      </c>
      <c r="AS344" s="80">
        <v>8546</v>
      </c>
      <c r="AT344" s="80">
        <v>8533</v>
      </c>
      <c r="AU344" s="80">
        <v>8582</v>
      </c>
      <c r="AV344" s="80">
        <v>8293</v>
      </c>
    </row>
    <row r="345" spans="20:48" ht="15" x14ac:dyDescent="0.25">
      <c r="T345" s="329" t="s">
        <v>424</v>
      </c>
      <c r="V345" s="327" t="s">
        <v>76</v>
      </c>
      <c r="W345" s="327" t="s">
        <v>2769</v>
      </c>
      <c r="X345" s="327">
        <f t="shared" si="32"/>
        <v>15896</v>
      </c>
      <c r="Y345" s="330">
        <f>X345/$AF$120</f>
        <v>0.21966420230774547</v>
      </c>
      <c r="Z345" s="331">
        <f>Y345*$AE$120</f>
        <v>1077257.8505078421</v>
      </c>
      <c r="AA345" s="84"/>
      <c r="AB345" s="84"/>
      <c r="AH345" s="359" t="s">
        <v>3619</v>
      </c>
      <c r="AI345" s="81" t="s">
        <v>2543</v>
      </c>
      <c r="AJ345" s="81" t="s">
        <v>2542</v>
      </c>
      <c r="AK345" s="80">
        <v>4035</v>
      </c>
      <c r="AL345" s="80">
        <v>4115</v>
      </c>
      <c r="AM345" s="80">
        <v>3969</v>
      </c>
      <c r="AN345" s="80">
        <v>3937</v>
      </c>
      <c r="AO345" s="80">
        <v>3949</v>
      </c>
      <c r="AP345" s="80">
        <v>4001</v>
      </c>
      <c r="AQ345" s="80">
        <v>4069</v>
      </c>
      <c r="AR345" s="80">
        <v>4009</v>
      </c>
      <c r="AS345" s="80">
        <v>3951</v>
      </c>
      <c r="AT345" s="80">
        <v>3965</v>
      </c>
      <c r="AU345" s="80">
        <v>3618</v>
      </c>
      <c r="AV345" s="80">
        <v>3593</v>
      </c>
    </row>
    <row r="346" spans="20:48" ht="15" x14ac:dyDescent="0.25">
      <c r="T346" s="329" t="s">
        <v>422</v>
      </c>
      <c r="V346" s="327" t="s">
        <v>76</v>
      </c>
      <c r="W346" s="327" t="s">
        <v>2769</v>
      </c>
      <c r="X346" s="327">
        <f t="shared" si="32"/>
        <v>17106</v>
      </c>
      <c r="Y346" s="330">
        <f>X346/$AF$120</f>
        <v>0.2363849927451116</v>
      </c>
      <c r="Z346" s="331">
        <f>Y346*$AE$120</f>
        <v>1159258.4795412146</v>
      </c>
      <c r="AA346" s="84"/>
      <c r="AB346" s="84"/>
      <c r="AH346" s="359" t="s">
        <v>3619</v>
      </c>
      <c r="AI346" s="81" t="s">
        <v>2541</v>
      </c>
      <c r="AJ346" s="81" t="s">
        <v>2540</v>
      </c>
      <c r="AK346" s="80">
        <v>3959</v>
      </c>
      <c r="AL346" s="80">
        <v>4120</v>
      </c>
      <c r="AM346" s="80">
        <v>4090</v>
      </c>
      <c r="AN346" s="80">
        <v>4082</v>
      </c>
      <c r="AO346" s="80">
        <v>4107</v>
      </c>
      <c r="AP346" s="80">
        <v>4082</v>
      </c>
      <c r="AQ346" s="80">
        <v>3848</v>
      </c>
      <c r="AR346" s="80">
        <v>3811</v>
      </c>
      <c r="AS346" s="80">
        <v>3456</v>
      </c>
      <c r="AT346" s="80">
        <v>3390</v>
      </c>
      <c r="AU346" s="80">
        <v>3302</v>
      </c>
      <c r="AV346" s="80">
        <v>3264</v>
      </c>
    </row>
    <row r="347" spans="20:48" ht="15" x14ac:dyDescent="0.25">
      <c r="T347" s="329" t="s">
        <v>420</v>
      </c>
      <c r="V347" s="327" t="s">
        <v>76</v>
      </c>
      <c r="W347" s="327" t="s">
        <v>2769</v>
      </c>
      <c r="X347" s="327">
        <f t="shared" si="32"/>
        <v>25738</v>
      </c>
      <c r="Y347" s="330">
        <f>X347/$AF$120</f>
        <v>0.35566917708837142</v>
      </c>
      <c r="Z347" s="331">
        <f>Y347*$AE$120</f>
        <v>1744241.4793892074</v>
      </c>
      <c r="AA347" s="84"/>
      <c r="AB347" s="84"/>
      <c r="AH347" s="359" t="s">
        <v>3619</v>
      </c>
      <c r="AI347" s="81" t="s">
        <v>2539</v>
      </c>
      <c r="AJ347" s="81" t="s">
        <v>2538</v>
      </c>
      <c r="AK347" s="80">
        <v>2705</v>
      </c>
      <c r="AL347" s="80">
        <v>2799</v>
      </c>
      <c r="AM347" s="80">
        <v>2749</v>
      </c>
      <c r="AN347" s="80">
        <v>2743</v>
      </c>
      <c r="AO347" s="80">
        <v>2623</v>
      </c>
      <c r="AP347" s="80">
        <v>2580</v>
      </c>
      <c r="AQ347" s="80">
        <v>2628</v>
      </c>
      <c r="AR347" s="80">
        <v>2499</v>
      </c>
      <c r="AS347" s="80">
        <v>2465</v>
      </c>
      <c r="AT347" s="80">
        <v>2466</v>
      </c>
      <c r="AU347" s="80">
        <v>2409</v>
      </c>
      <c r="AV347" s="80">
        <v>2371</v>
      </c>
    </row>
    <row r="348" spans="20:48" ht="15" x14ac:dyDescent="0.25">
      <c r="T348" s="329" t="s">
        <v>418</v>
      </c>
      <c r="V348" s="327" t="s">
        <v>76</v>
      </c>
      <c r="W348" s="327" t="s">
        <v>2765</v>
      </c>
      <c r="X348" s="327">
        <f t="shared" si="32"/>
        <v>7638</v>
      </c>
      <c r="Y348" s="330">
        <f>X348/$AF$121</f>
        <v>0.13999266862170087</v>
      </c>
      <c r="Z348" s="331">
        <f>Y348*$AE$121</f>
        <v>576531.80718475068</v>
      </c>
      <c r="AA348" s="84"/>
      <c r="AB348" s="84"/>
      <c r="AH348" s="359" t="s">
        <v>3619</v>
      </c>
      <c r="AI348" s="81" t="s">
        <v>2537</v>
      </c>
      <c r="AJ348" s="81" t="s">
        <v>2536</v>
      </c>
      <c r="AK348" s="80">
        <v>9983</v>
      </c>
      <c r="AL348" s="80">
        <v>9464</v>
      </c>
      <c r="AM348" s="80">
        <v>9626</v>
      </c>
      <c r="AN348" s="80">
        <v>9942</v>
      </c>
      <c r="AO348" s="80">
        <v>9881</v>
      </c>
      <c r="AP348" s="80">
        <v>9888</v>
      </c>
      <c r="AQ348" s="80">
        <v>9571</v>
      </c>
      <c r="AR348" s="80">
        <v>9355</v>
      </c>
      <c r="AS348" s="80">
        <v>9454</v>
      </c>
      <c r="AT348" s="80">
        <v>9537</v>
      </c>
      <c r="AU348" s="80">
        <v>9352</v>
      </c>
      <c r="AV348" s="80">
        <v>9298</v>
      </c>
    </row>
    <row r="349" spans="20:48" ht="15" x14ac:dyDescent="0.25">
      <c r="T349" s="329" t="s">
        <v>416</v>
      </c>
      <c r="V349" s="327" t="s">
        <v>76</v>
      </c>
      <c r="W349" s="327" t="s">
        <v>2765</v>
      </c>
      <c r="X349" s="327">
        <f t="shared" si="32"/>
        <v>6547</v>
      </c>
      <c r="Y349" s="330">
        <f>X349/$AF$121</f>
        <v>0.11999633431085044</v>
      </c>
      <c r="Z349" s="331">
        <f>Y349*$AE$121</f>
        <v>494180.90359237534</v>
      </c>
      <c r="AA349" s="84"/>
      <c r="AB349" s="84"/>
      <c r="AH349" s="359" t="s">
        <v>3619</v>
      </c>
      <c r="AI349" s="81" t="s">
        <v>2535</v>
      </c>
      <c r="AJ349" s="81" t="s">
        <v>2534</v>
      </c>
      <c r="AK349" s="80">
        <v>2485</v>
      </c>
      <c r="AL349" s="80">
        <v>2316</v>
      </c>
      <c r="AM349" s="80">
        <v>2305</v>
      </c>
      <c r="AN349" s="80">
        <v>2312</v>
      </c>
      <c r="AO349" s="80">
        <v>2260</v>
      </c>
      <c r="AP349" s="80">
        <v>2079</v>
      </c>
      <c r="AQ349" s="80">
        <v>2081</v>
      </c>
      <c r="AR349" s="80">
        <v>2380</v>
      </c>
      <c r="AS349" s="80">
        <v>2533</v>
      </c>
      <c r="AT349" s="80">
        <v>2353</v>
      </c>
      <c r="AU349" s="80">
        <v>2164</v>
      </c>
      <c r="AV349" s="80">
        <v>2192</v>
      </c>
    </row>
    <row r="350" spans="20:48" ht="15" x14ac:dyDescent="0.25">
      <c r="T350" s="329" t="s">
        <v>414</v>
      </c>
      <c r="V350" s="327" t="s">
        <v>76</v>
      </c>
      <c r="W350" s="327" t="s">
        <v>2765</v>
      </c>
      <c r="X350" s="327">
        <f t="shared" si="32"/>
        <v>26735</v>
      </c>
      <c r="Y350" s="330">
        <f>X350/$AF$121</f>
        <v>0.49001099706744866</v>
      </c>
      <c r="Z350" s="331">
        <f>Y350*$AE$121</f>
        <v>2018012.2892228737</v>
      </c>
      <c r="AA350" s="84"/>
      <c r="AB350" s="84"/>
      <c r="AH350" s="327" t="s">
        <v>3615</v>
      </c>
      <c r="AI350" s="81" t="s">
        <v>2533</v>
      </c>
      <c r="AJ350" s="81" t="s">
        <v>2532</v>
      </c>
      <c r="AK350" s="80">
        <v>1248</v>
      </c>
      <c r="AL350" s="80">
        <v>1245</v>
      </c>
      <c r="AM350" s="80">
        <v>1112</v>
      </c>
      <c r="AN350" s="80">
        <v>1096</v>
      </c>
      <c r="AO350" s="80">
        <v>1403</v>
      </c>
      <c r="AP350" s="80">
        <v>1263</v>
      </c>
      <c r="AQ350" s="80">
        <v>1221</v>
      </c>
      <c r="AR350" s="80">
        <v>1260</v>
      </c>
      <c r="AS350" s="80">
        <v>1329</v>
      </c>
      <c r="AT350" s="80">
        <v>1327</v>
      </c>
      <c r="AU350" s="80">
        <v>1287</v>
      </c>
      <c r="AV350" s="80">
        <v>1285</v>
      </c>
    </row>
    <row r="351" spans="20:48" ht="15" x14ac:dyDescent="0.25">
      <c r="T351" s="329" t="s">
        <v>412</v>
      </c>
      <c r="V351" s="327" t="s">
        <v>76</v>
      </c>
      <c r="W351" s="327" t="s">
        <v>2765</v>
      </c>
      <c r="X351" s="327">
        <f t="shared" si="32"/>
        <v>13640</v>
      </c>
      <c r="Y351" s="330">
        <f>X351/$AF$121</f>
        <v>0.25</v>
      </c>
      <c r="Z351" s="331">
        <f>Y351*$AE$121</f>
        <v>1029575</v>
      </c>
      <c r="AA351" s="84"/>
      <c r="AB351" s="84"/>
      <c r="AH351" s="327" t="s">
        <v>3615</v>
      </c>
      <c r="AI351" s="81" t="s">
        <v>2531</v>
      </c>
      <c r="AJ351" s="81" t="s">
        <v>2530</v>
      </c>
      <c r="AK351" s="80">
        <v>1052</v>
      </c>
      <c r="AL351" s="80">
        <v>1052</v>
      </c>
      <c r="AM351" s="80">
        <v>912</v>
      </c>
      <c r="AN351" s="80">
        <v>916</v>
      </c>
      <c r="AO351" s="80">
        <v>904</v>
      </c>
      <c r="AP351" s="80">
        <v>902</v>
      </c>
      <c r="AQ351" s="80">
        <v>908</v>
      </c>
      <c r="AR351" s="80">
        <v>907</v>
      </c>
      <c r="AS351" s="80">
        <v>907</v>
      </c>
      <c r="AT351" s="80">
        <v>932</v>
      </c>
      <c r="AU351" s="80">
        <v>947</v>
      </c>
      <c r="AV351" s="80">
        <v>931</v>
      </c>
    </row>
    <row r="352" spans="20:48" ht="15" x14ac:dyDescent="0.25">
      <c r="T352" s="329" t="s">
        <v>410</v>
      </c>
      <c r="V352" s="327" t="s">
        <v>76</v>
      </c>
      <c r="W352" s="327" t="s">
        <v>2761</v>
      </c>
      <c r="X352" s="327">
        <f t="shared" si="32"/>
        <v>2320</v>
      </c>
      <c r="Y352" s="330">
        <f>X352/$AF$122</f>
        <v>7.0008147499924567E-2</v>
      </c>
      <c r="Z352" s="331">
        <f>Y352*$AE$122</f>
        <v>185952.91107154713</v>
      </c>
      <c r="AA352" s="84"/>
      <c r="AB352" s="84"/>
      <c r="AH352" s="327" t="s">
        <v>3615</v>
      </c>
      <c r="AI352" s="81" t="s">
        <v>2529</v>
      </c>
      <c r="AJ352" s="81" t="s">
        <v>2528</v>
      </c>
      <c r="AK352" s="80">
        <v>5322</v>
      </c>
      <c r="AL352" s="80">
        <v>5346</v>
      </c>
      <c r="AM352" s="80">
        <v>4664</v>
      </c>
      <c r="AN352" s="80">
        <v>4696</v>
      </c>
      <c r="AO352" s="80">
        <v>4703</v>
      </c>
      <c r="AP352" s="80">
        <v>4889</v>
      </c>
      <c r="AQ352" s="80">
        <v>7005</v>
      </c>
      <c r="AR352" s="80">
        <v>6727</v>
      </c>
      <c r="AS352" s="80">
        <v>6949</v>
      </c>
      <c r="AT352" s="80">
        <v>7060</v>
      </c>
      <c r="AU352" s="80">
        <v>7704</v>
      </c>
      <c r="AV352" s="80">
        <v>7682</v>
      </c>
    </row>
    <row r="353" spans="20:48" ht="15" x14ac:dyDescent="0.25">
      <c r="T353" s="329" t="s">
        <v>408</v>
      </c>
      <c r="V353" s="327" t="s">
        <v>76</v>
      </c>
      <c r="W353" s="327" t="s">
        <v>2761</v>
      </c>
      <c r="X353" s="327">
        <f t="shared" si="32"/>
        <v>30819</v>
      </c>
      <c r="Y353" s="330">
        <f>X353/$AF$122</f>
        <v>0.92999185250007543</v>
      </c>
      <c r="Z353" s="331">
        <f>Y353*$AE$122</f>
        <v>2470208.0889284527</v>
      </c>
      <c r="AA353" s="84"/>
      <c r="AB353" s="84"/>
      <c r="AH353" s="327" t="s">
        <v>3615</v>
      </c>
      <c r="AI353" s="81" t="s">
        <v>2527</v>
      </c>
      <c r="AJ353" s="81" t="s">
        <v>2526</v>
      </c>
      <c r="AK353" s="80">
        <v>2347</v>
      </c>
      <c r="AL353" s="80">
        <v>2350</v>
      </c>
      <c r="AM353" s="80">
        <v>2302</v>
      </c>
      <c r="AN353" s="80">
        <v>2255</v>
      </c>
      <c r="AO353" s="80">
        <v>2435</v>
      </c>
      <c r="AP353" s="80">
        <v>2417</v>
      </c>
      <c r="AQ353" s="80">
        <v>2415</v>
      </c>
      <c r="AR353" s="80">
        <v>2318</v>
      </c>
      <c r="AS353" s="80">
        <v>2318</v>
      </c>
      <c r="AT353" s="80">
        <v>2364</v>
      </c>
      <c r="AU353" s="80">
        <v>2380</v>
      </c>
      <c r="AV353" s="80">
        <v>2394</v>
      </c>
    </row>
    <row r="354" spans="20:48" ht="15" x14ac:dyDescent="0.25">
      <c r="T354" s="329" t="s">
        <v>406</v>
      </c>
      <c r="V354" s="327" t="s">
        <v>76</v>
      </c>
      <c r="W354" s="327" t="s">
        <v>2757</v>
      </c>
      <c r="X354" s="327">
        <f t="shared" si="32"/>
        <v>6676</v>
      </c>
      <c r="Y354" s="330">
        <f>X354/$AF$123</f>
        <v>0.13000720531245741</v>
      </c>
      <c r="Z354" s="331">
        <f>Y354*$AE$123</f>
        <v>612987.8732643961</v>
      </c>
      <c r="AA354" s="84"/>
      <c r="AB354" s="84"/>
      <c r="AH354" s="327" t="s">
        <v>3615</v>
      </c>
      <c r="AI354" s="81" t="s">
        <v>2525</v>
      </c>
      <c r="AJ354" s="81" t="s">
        <v>2524</v>
      </c>
      <c r="AK354" s="80">
        <v>1839</v>
      </c>
      <c r="AL354" s="80">
        <v>1633</v>
      </c>
      <c r="AM354" s="80">
        <v>1676</v>
      </c>
      <c r="AN354" s="80">
        <v>1697</v>
      </c>
      <c r="AO354" s="80">
        <v>1678</v>
      </c>
      <c r="AP354" s="80">
        <v>1777</v>
      </c>
      <c r="AQ354" s="80">
        <v>1782</v>
      </c>
      <c r="AR354" s="80">
        <v>1881</v>
      </c>
      <c r="AS354" s="80">
        <v>2222</v>
      </c>
      <c r="AT354" s="80">
        <v>2069</v>
      </c>
      <c r="AU354" s="80">
        <v>2284</v>
      </c>
      <c r="AV354" s="80">
        <v>2478</v>
      </c>
    </row>
    <row r="355" spans="20:48" ht="15" x14ac:dyDescent="0.25">
      <c r="T355" s="329" t="s">
        <v>404</v>
      </c>
      <c r="V355" s="327" t="s">
        <v>76</v>
      </c>
      <c r="W355" s="327" t="s">
        <v>2757</v>
      </c>
      <c r="X355" s="327">
        <f t="shared" si="32"/>
        <v>13865</v>
      </c>
      <c r="Y355" s="330">
        <f>X355/$AF$123</f>
        <v>0.27000447897801405</v>
      </c>
      <c r="Z355" s="331">
        <f>Y355*$AE$123</f>
        <v>1273079.2185157056</v>
      </c>
      <c r="AA355" s="84"/>
      <c r="AB355" s="84"/>
      <c r="AH355" s="327" t="s">
        <v>3615</v>
      </c>
      <c r="AI355" s="81" t="s">
        <v>2523</v>
      </c>
      <c r="AJ355" s="81" t="s">
        <v>2522</v>
      </c>
      <c r="AK355" s="80">
        <v>1302</v>
      </c>
      <c r="AL355" s="80">
        <v>942</v>
      </c>
      <c r="AM355" s="80">
        <v>940</v>
      </c>
      <c r="AN355" s="80">
        <v>938</v>
      </c>
      <c r="AO355" s="80">
        <v>930</v>
      </c>
      <c r="AP355" s="80">
        <v>926</v>
      </c>
      <c r="AQ355" s="80">
        <v>971</v>
      </c>
      <c r="AR355" s="80">
        <v>1035</v>
      </c>
      <c r="AS355" s="80">
        <v>1100</v>
      </c>
      <c r="AT355" s="80">
        <v>1117</v>
      </c>
      <c r="AU355" s="80">
        <v>1082</v>
      </c>
      <c r="AV355" s="80">
        <v>1195</v>
      </c>
    </row>
    <row r="356" spans="20:48" ht="15" x14ac:dyDescent="0.25">
      <c r="T356" s="329" t="s">
        <v>402</v>
      </c>
      <c r="V356" s="327" t="s">
        <v>76</v>
      </c>
      <c r="W356" s="327" t="s">
        <v>2757</v>
      </c>
      <c r="X356" s="327">
        <f t="shared" si="32"/>
        <v>16432</v>
      </c>
      <c r="Y356" s="330">
        <f>X356/$AF$123</f>
        <v>0.3199937683784152</v>
      </c>
      <c r="Z356" s="331">
        <f>Y356*$AE$123</f>
        <v>1508780.217717279</v>
      </c>
      <c r="AA356" s="84"/>
      <c r="AB356" s="84"/>
      <c r="AH356" s="327" t="s">
        <v>3615</v>
      </c>
      <c r="AI356" s="81" t="s">
        <v>2521</v>
      </c>
      <c r="AJ356" s="81" t="s">
        <v>2520</v>
      </c>
      <c r="AK356" s="80">
        <v>7424</v>
      </c>
      <c r="AL356" s="80">
        <v>7732</v>
      </c>
      <c r="AM356" s="80">
        <v>7943</v>
      </c>
      <c r="AN356" s="80">
        <v>8348</v>
      </c>
      <c r="AO356" s="80">
        <v>8439</v>
      </c>
      <c r="AP356" s="80">
        <v>8344</v>
      </c>
      <c r="AQ356" s="80">
        <v>8165</v>
      </c>
      <c r="AR356" s="80">
        <v>8505</v>
      </c>
      <c r="AS356" s="80">
        <v>8659</v>
      </c>
      <c r="AT356" s="80">
        <v>8644</v>
      </c>
      <c r="AU356" s="80">
        <v>8695</v>
      </c>
      <c r="AV356" s="80">
        <v>9064</v>
      </c>
    </row>
    <row r="357" spans="20:48" ht="15" x14ac:dyDescent="0.25">
      <c r="T357" s="329" t="s">
        <v>400</v>
      </c>
      <c r="V357" s="327" t="s">
        <v>76</v>
      </c>
      <c r="W357" s="327" t="s">
        <v>2757</v>
      </c>
      <c r="X357" s="327">
        <f t="shared" si="32"/>
        <v>4108</v>
      </c>
      <c r="Y357" s="330">
        <f>X357/$AF$123</f>
        <v>7.99984420946038E-2</v>
      </c>
      <c r="Z357" s="331">
        <f>Y357*$AE$123</f>
        <v>377195.05442931975</v>
      </c>
      <c r="AA357" s="84"/>
      <c r="AB357" s="84"/>
      <c r="AH357" s="327" t="s">
        <v>3615</v>
      </c>
      <c r="AI357" s="81" t="s">
        <v>2519</v>
      </c>
      <c r="AJ357" s="81" t="s">
        <v>2518</v>
      </c>
      <c r="AK357" s="80">
        <v>1602</v>
      </c>
      <c r="AL357" s="80">
        <v>1568</v>
      </c>
      <c r="AM357" s="80">
        <v>1601</v>
      </c>
      <c r="AN357" s="80">
        <v>1522</v>
      </c>
      <c r="AO357" s="80">
        <v>1444</v>
      </c>
      <c r="AP357" s="80">
        <v>1476</v>
      </c>
      <c r="AQ357" s="80">
        <v>1425</v>
      </c>
      <c r="AR357" s="80">
        <v>1463</v>
      </c>
      <c r="AS357" s="80">
        <v>1464</v>
      </c>
      <c r="AT357" s="80">
        <v>1449</v>
      </c>
      <c r="AU357" s="80">
        <v>1499</v>
      </c>
      <c r="AV357" s="80">
        <v>1438</v>
      </c>
    </row>
    <row r="358" spans="20:48" ht="15" x14ac:dyDescent="0.25">
      <c r="T358" s="329" t="s">
        <v>398</v>
      </c>
      <c r="V358" s="327" t="s">
        <v>76</v>
      </c>
      <c r="W358" s="327" t="s">
        <v>2757</v>
      </c>
      <c r="X358" s="327">
        <f t="shared" si="32"/>
        <v>10270</v>
      </c>
      <c r="Y358" s="330">
        <f>X358/$AF$123</f>
        <v>0.19999610523650951</v>
      </c>
      <c r="Z358" s="331">
        <f>Y358*$AE$123</f>
        <v>942987.63607329945</v>
      </c>
      <c r="AA358" s="84"/>
      <c r="AB358" s="84"/>
      <c r="AH358" s="327" t="s">
        <v>3615</v>
      </c>
      <c r="AI358" s="81" t="s">
        <v>2517</v>
      </c>
      <c r="AJ358" s="81" t="s">
        <v>2516</v>
      </c>
      <c r="AK358" s="80">
        <v>1884</v>
      </c>
      <c r="AL358" s="80">
        <v>1961</v>
      </c>
      <c r="AM358" s="80">
        <v>2044</v>
      </c>
      <c r="AN358" s="80">
        <v>2153</v>
      </c>
      <c r="AO358" s="80">
        <v>2166</v>
      </c>
      <c r="AP358" s="80">
        <v>2193</v>
      </c>
      <c r="AQ358" s="80">
        <v>2143</v>
      </c>
      <c r="AR358" s="80">
        <v>2108</v>
      </c>
      <c r="AS358" s="80">
        <v>2109</v>
      </c>
      <c r="AT358" s="80">
        <v>2205</v>
      </c>
      <c r="AU358" s="80">
        <v>2145</v>
      </c>
      <c r="AV358" s="80">
        <v>2123</v>
      </c>
    </row>
    <row r="359" spans="20:48" ht="15" x14ac:dyDescent="0.25">
      <c r="T359" s="329" t="s">
        <v>396</v>
      </c>
      <c r="V359" s="327" t="s">
        <v>76</v>
      </c>
      <c r="W359" s="327" t="s">
        <v>2753</v>
      </c>
      <c r="X359" s="327">
        <f t="shared" si="32"/>
        <v>22001</v>
      </c>
      <c r="Y359" s="330">
        <f>X359/$AF$124</f>
        <v>0.37998929169761136</v>
      </c>
      <c r="Z359" s="331">
        <f>Y359*$AE$124</f>
        <v>1701473.8715521856</v>
      </c>
      <c r="AA359" s="84"/>
      <c r="AB359" s="84"/>
      <c r="AH359" s="327" t="s">
        <v>3615</v>
      </c>
      <c r="AI359" s="81" t="s">
        <v>2515</v>
      </c>
      <c r="AJ359" s="81" t="s">
        <v>2514</v>
      </c>
      <c r="AK359" s="80">
        <v>1368</v>
      </c>
      <c r="AL359" s="80">
        <v>1353</v>
      </c>
      <c r="AM359" s="80">
        <v>1394</v>
      </c>
      <c r="AN359" s="80">
        <v>1252</v>
      </c>
      <c r="AO359" s="80">
        <v>1260</v>
      </c>
      <c r="AP359" s="80">
        <v>1280</v>
      </c>
      <c r="AQ359" s="80">
        <v>1351</v>
      </c>
      <c r="AR359" s="80">
        <v>1670</v>
      </c>
      <c r="AS359" s="80">
        <v>1682</v>
      </c>
      <c r="AT359" s="80">
        <v>1700</v>
      </c>
      <c r="AU359" s="80">
        <v>1728</v>
      </c>
      <c r="AV359" s="80">
        <v>1623</v>
      </c>
    </row>
    <row r="360" spans="20:48" ht="15" x14ac:dyDescent="0.25">
      <c r="T360" s="329" t="s">
        <v>394</v>
      </c>
      <c r="V360" s="327" t="s">
        <v>76</v>
      </c>
      <c r="W360" s="327" t="s">
        <v>2753</v>
      </c>
      <c r="X360" s="327">
        <f t="shared" si="32"/>
        <v>18528</v>
      </c>
      <c r="Y360" s="330">
        <f>X360/$AF$124</f>
        <v>0.32000552686574896</v>
      </c>
      <c r="Z360" s="331">
        <f>Y360*$AE$124</f>
        <v>1432885.2275859686</v>
      </c>
      <c r="AA360" s="84"/>
      <c r="AB360" s="84"/>
      <c r="AH360" s="327" t="s">
        <v>3615</v>
      </c>
      <c r="AI360" s="81" t="s">
        <v>2513</v>
      </c>
      <c r="AJ360" s="81" t="s">
        <v>2512</v>
      </c>
      <c r="AK360" s="80">
        <v>2194</v>
      </c>
      <c r="AL360" s="80">
        <v>2182</v>
      </c>
      <c r="AM360" s="80">
        <v>2193</v>
      </c>
      <c r="AN360" s="80">
        <v>2062</v>
      </c>
      <c r="AO360" s="80">
        <v>2134</v>
      </c>
      <c r="AP360" s="80">
        <v>2062</v>
      </c>
      <c r="AQ360" s="80">
        <v>2016</v>
      </c>
      <c r="AR360" s="80">
        <v>2101</v>
      </c>
      <c r="AS360" s="80">
        <v>2172</v>
      </c>
      <c r="AT360" s="80">
        <v>2173</v>
      </c>
      <c r="AU360" s="80">
        <v>2386</v>
      </c>
      <c r="AV360" s="80">
        <v>2577</v>
      </c>
    </row>
    <row r="361" spans="20:48" ht="15" x14ac:dyDescent="0.25">
      <c r="T361" s="329" t="s">
        <v>392</v>
      </c>
      <c r="V361" s="327" t="s">
        <v>76</v>
      </c>
      <c r="W361" s="327" t="s">
        <v>2753</v>
      </c>
      <c r="X361" s="327">
        <f t="shared" si="32"/>
        <v>17370</v>
      </c>
      <c r="Y361" s="330">
        <f>X361/$AF$124</f>
        <v>0.30000518143663968</v>
      </c>
      <c r="Z361" s="331">
        <f>Y361*$AE$124</f>
        <v>1343329.9008618456</v>
      </c>
      <c r="AA361" s="84"/>
      <c r="AB361" s="84"/>
      <c r="AH361" s="327" t="s">
        <v>3615</v>
      </c>
      <c r="AI361" s="81" t="s">
        <v>2511</v>
      </c>
      <c r="AJ361" s="81" t="s">
        <v>2510</v>
      </c>
      <c r="AK361" s="80">
        <v>3884</v>
      </c>
      <c r="AL361" s="80">
        <v>4304</v>
      </c>
      <c r="AM361" s="80">
        <v>4396</v>
      </c>
      <c r="AN361" s="80">
        <v>4462</v>
      </c>
      <c r="AO361" s="80">
        <v>4448</v>
      </c>
      <c r="AP361" s="80">
        <v>4623</v>
      </c>
      <c r="AQ361" s="80">
        <v>4777</v>
      </c>
      <c r="AR361" s="80">
        <v>4721</v>
      </c>
      <c r="AS361" s="80">
        <v>5007</v>
      </c>
      <c r="AT361" s="80">
        <v>5518</v>
      </c>
      <c r="AU361" s="80">
        <v>5638</v>
      </c>
      <c r="AV361" s="80">
        <v>5797</v>
      </c>
    </row>
    <row r="362" spans="20:48" ht="15" x14ac:dyDescent="0.25">
      <c r="T362" s="329" t="s">
        <v>390</v>
      </c>
      <c r="V362" s="327" t="s">
        <v>76</v>
      </c>
      <c r="W362" s="327" t="s">
        <v>389</v>
      </c>
      <c r="X362" s="327">
        <f t="shared" si="32"/>
        <v>30677</v>
      </c>
      <c r="Y362" s="330">
        <f>X362/$AF$125</f>
        <v>1</v>
      </c>
      <c r="Z362" s="331">
        <f>Y362*$AE$125</f>
        <v>3558513</v>
      </c>
      <c r="AA362" s="84"/>
      <c r="AB362" s="84"/>
      <c r="AH362" s="327" t="s">
        <v>3615</v>
      </c>
      <c r="AI362" s="81" t="s">
        <v>2509</v>
      </c>
      <c r="AJ362" s="81" t="s">
        <v>2508</v>
      </c>
      <c r="AK362" s="80">
        <v>5621</v>
      </c>
      <c r="AL362" s="80">
        <v>5528</v>
      </c>
      <c r="AM362" s="80">
        <v>5631</v>
      </c>
      <c r="AN362" s="80">
        <v>5368</v>
      </c>
      <c r="AO362" s="80">
        <v>5574</v>
      </c>
      <c r="AP362" s="80">
        <v>6564</v>
      </c>
      <c r="AQ362" s="80">
        <v>5618</v>
      </c>
      <c r="AR362" s="80">
        <v>6399</v>
      </c>
      <c r="AS362" s="80">
        <v>6563</v>
      </c>
      <c r="AT362" s="80">
        <v>6773</v>
      </c>
      <c r="AU362" s="80">
        <v>6876</v>
      </c>
      <c r="AV362" s="80">
        <v>6942</v>
      </c>
    </row>
    <row r="363" spans="20:48" ht="15" x14ac:dyDescent="0.25">
      <c r="T363" s="329" t="s">
        <v>388</v>
      </c>
      <c r="V363" s="327" t="s">
        <v>76</v>
      </c>
      <c r="W363" s="327" t="s">
        <v>2745</v>
      </c>
      <c r="X363" s="327">
        <f t="shared" si="32"/>
        <v>5187</v>
      </c>
      <c r="Y363" s="330">
        <f>X363/$AF$126</f>
        <v>0.10999194198227236</v>
      </c>
      <c r="Z363" s="331">
        <f>Y363*$AE$126</f>
        <v>647745.2961321515</v>
      </c>
      <c r="AA363" s="84"/>
      <c r="AB363" s="84"/>
      <c r="AH363" s="327" t="s">
        <v>3615</v>
      </c>
      <c r="AI363" s="81" t="s">
        <v>2507</v>
      </c>
      <c r="AJ363" s="81" t="s">
        <v>2506</v>
      </c>
      <c r="AK363" s="80">
        <v>2850</v>
      </c>
      <c r="AL363" s="80">
        <v>3134</v>
      </c>
      <c r="AM363" s="80">
        <v>3350</v>
      </c>
      <c r="AN363" s="80">
        <v>3095</v>
      </c>
      <c r="AO363" s="80">
        <v>3333</v>
      </c>
      <c r="AP363" s="80">
        <v>3271</v>
      </c>
      <c r="AQ363" s="80">
        <v>3310</v>
      </c>
      <c r="AR363" s="80">
        <v>3398</v>
      </c>
      <c r="AS363" s="80">
        <v>3954</v>
      </c>
      <c r="AT363" s="80">
        <v>3913</v>
      </c>
      <c r="AU363" s="80">
        <v>4031</v>
      </c>
      <c r="AV363" s="80">
        <v>4004</v>
      </c>
    </row>
    <row r="364" spans="20:48" ht="15" x14ac:dyDescent="0.25">
      <c r="T364" s="329" t="s">
        <v>386</v>
      </c>
      <c r="V364" s="327" t="s">
        <v>76</v>
      </c>
      <c r="W364" s="327" t="s">
        <v>2745</v>
      </c>
      <c r="X364" s="327">
        <f t="shared" si="32"/>
        <v>14619</v>
      </c>
      <c r="Y364" s="330">
        <f>X364/$AF$126</f>
        <v>0.31000042410619622</v>
      </c>
      <c r="Z364" s="331">
        <f>Y364*$AE$126</f>
        <v>1825600.2475719922</v>
      </c>
      <c r="AA364" s="84"/>
      <c r="AB364" s="84"/>
      <c r="AH364" s="327" t="s">
        <v>3615</v>
      </c>
      <c r="AI364" s="81" t="s">
        <v>2505</v>
      </c>
      <c r="AJ364" s="81" t="s">
        <v>2504</v>
      </c>
      <c r="AK364" s="80">
        <v>12109</v>
      </c>
      <c r="AL364" s="80">
        <v>12531</v>
      </c>
      <c r="AM364" s="80">
        <v>12967</v>
      </c>
      <c r="AN364" s="80">
        <v>12606</v>
      </c>
      <c r="AO364" s="80">
        <v>12525</v>
      </c>
      <c r="AP364" s="80">
        <v>12976</v>
      </c>
      <c r="AQ364" s="80">
        <v>13117</v>
      </c>
      <c r="AR364" s="80">
        <v>13635</v>
      </c>
      <c r="AS364" s="80">
        <v>13807</v>
      </c>
      <c r="AT364" s="80">
        <v>14079</v>
      </c>
      <c r="AU364" s="80">
        <v>14146</v>
      </c>
      <c r="AV364" s="80">
        <v>14526</v>
      </c>
    </row>
    <row r="365" spans="20:48" ht="15" x14ac:dyDescent="0.25">
      <c r="T365" s="329" t="s">
        <v>384</v>
      </c>
      <c r="V365" s="327" t="s">
        <v>76</v>
      </c>
      <c r="W365" s="327" t="s">
        <v>2745</v>
      </c>
      <c r="X365" s="327">
        <f t="shared" si="32"/>
        <v>27352</v>
      </c>
      <c r="Y365" s="330">
        <f>X365/$AF$126</f>
        <v>0.58000763391153143</v>
      </c>
      <c r="Z365" s="331">
        <f>Y365*$AE$126</f>
        <v>3415679.4562958563</v>
      </c>
      <c r="AA365" s="84"/>
      <c r="AB365" s="84"/>
      <c r="AH365" s="327" t="s">
        <v>3615</v>
      </c>
      <c r="AI365" s="81" t="s">
        <v>2503</v>
      </c>
      <c r="AJ365" s="81" t="s">
        <v>2502</v>
      </c>
      <c r="AK365" s="80">
        <v>2836</v>
      </c>
      <c r="AL365" s="80">
        <v>2781</v>
      </c>
      <c r="AM365" s="80">
        <v>2789</v>
      </c>
      <c r="AN365" s="80">
        <v>2589</v>
      </c>
      <c r="AO365" s="80">
        <v>2599</v>
      </c>
      <c r="AP365" s="80">
        <v>2663</v>
      </c>
      <c r="AQ365" s="80">
        <v>2676</v>
      </c>
      <c r="AR365" s="80">
        <v>2860</v>
      </c>
      <c r="AS365" s="80">
        <v>2924</v>
      </c>
      <c r="AT365" s="80">
        <v>2902</v>
      </c>
      <c r="AU365" s="80">
        <v>3071</v>
      </c>
      <c r="AV365" s="80">
        <v>3125</v>
      </c>
    </row>
    <row r="366" spans="20:48" ht="15" x14ac:dyDescent="0.25">
      <c r="T366" s="329" t="s">
        <v>382</v>
      </c>
      <c r="V366" s="327" t="s">
        <v>76</v>
      </c>
      <c r="W366" s="327" t="s">
        <v>2740</v>
      </c>
      <c r="X366" s="327">
        <f t="shared" si="32"/>
        <v>2225</v>
      </c>
      <c r="Y366" s="330">
        <f t="shared" ref="Y366:Y373" si="33">X366/$AF$127</f>
        <v>4.5604542007419709E-2</v>
      </c>
      <c r="Z366" s="331">
        <f t="shared" ref="Z366:Z373" si="34">Y366*$AE$127</f>
        <v>186252.55231712069</v>
      </c>
      <c r="AA366" s="84"/>
      <c r="AB366" s="84"/>
      <c r="AH366" s="327" t="s">
        <v>3615</v>
      </c>
      <c r="AI366" s="81" t="s">
        <v>2501</v>
      </c>
      <c r="AJ366" s="81" t="s">
        <v>2500</v>
      </c>
      <c r="AK366" s="80">
        <v>16196</v>
      </c>
      <c r="AL366" s="80">
        <v>16611</v>
      </c>
      <c r="AM366" s="80">
        <v>16386</v>
      </c>
      <c r="AN366" s="80">
        <v>16471</v>
      </c>
      <c r="AO366" s="80">
        <v>16730</v>
      </c>
      <c r="AP366" s="80">
        <v>16900</v>
      </c>
      <c r="AQ366" s="80">
        <v>17063</v>
      </c>
      <c r="AR366" s="80">
        <v>17167</v>
      </c>
      <c r="AS366" s="80">
        <v>17768</v>
      </c>
      <c r="AT366" s="80">
        <v>17507</v>
      </c>
      <c r="AU366" s="80">
        <v>18039</v>
      </c>
      <c r="AV366" s="80">
        <v>18322</v>
      </c>
    </row>
    <row r="367" spans="20:48" ht="15" x14ac:dyDescent="0.25">
      <c r="T367" s="329" t="s">
        <v>380</v>
      </c>
      <c r="V367" s="327" t="s">
        <v>76</v>
      </c>
      <c r="W367" s="327" t="s">
        <v>2740</v>
      </c>
      <c r="X367" s="327">
        <f t="shared" si="32"/>
        <v>6483</v>
      </c>
      <c r="Y367" s="330">
        <f t="shared" si="33"/>
        <v>0.13287831273442785</v>
      </c>
      <c r="Z367" s="331">
        <f t="shared" si="34"/>
        <v>542685.52659410937</v>
      </c>
      <c r="AA367" s="84"/>
      <c r="AB367" s="84"/>
      <c r="AH367" s="327" t="s">
        <v>3615</v>
      </c>
      <c r="AI367" s="81" t="s">
        <v>2499</v>
      </c>
      <c r="AJ367" s="81" t="s">
        <v>2498</v>
      </c>
      <c r="AK367" s="80">
        <v>927</v>
      </c>
      <c r="AL367" s="80">
        <v>979</v>
      </c>
      <c r="AM367" s="80">
        <v>983</v>
      </c>
      <c r="AN367" s="80">
        <v>971</v>
      </c>
      <c r="AO367" s="80">
        <v>946</v>
      </c>
      <c r="AP367" s="80">
        <v>814</v>
      </c>
      <c r="AQ367" s="80">
        <v>844</v>
      </c>
      <c r="AR367" s="80">
        <v>1011</v>
      </c>
      <c r="AS367" s="80">
        <v>964</v>
      </c>
      <c r="AT367" s="80">
        <v>1007</v>
      </c>
      <c r="AU367" s="80">
        <v>1065</v>
      </c>
      <c r="AV367" s="80">
        <v>1067</v>
      </c>
    </row>
    <row r="368" spans="20:48" ht="15" x14ac:dyDescent="0.25">
      <c r="T368" s="329" t="s">
        <v>378</v>
      </c>
      <c r="V368" s="327" t="s">
        <v>76</v>
      </c>
      <c r="W368" s="327" t="s">
        <v>2740</v>
      </c>
      <c r="X368" s="327">
        <f t="shared" si="32"/>
        <v>12878</v>
      </c>
      <c r="Y368" s="330">
        <f t="shared" si="33"/>
        <v>0.263952940211933</v>
      </c>
      <c r="Z368" s="331">
        <f t="shared" si="34"/>
        <v>1078004.6601078112</v>
      </c>
      <c r="AA368" s="84"/>
      <c r="AB368" s="84"/>
      <c r="AH368" s="359" t="s">
        <v>3611</v>
      </c>
      <c r="AI368" s="81" t="s">
        <v>2497</v>
      </c>
      <c r="AJ368" s="81" t="s">
        <v>2496</v>
      </c>
      <c r="AK368" s="82" t="s">
        <v>141</v>
      </c>
      <c r="AL368" s="82" t="s">
        <v>141</v>
      </c>
      <c r="AM368" s="80">
        <v>3026</v>
      </c>
      <c r="AN368" s="80">
        <v>2982</v>
      </c>
      <c r="AO368" s="80">
        <v>2939</v>
      </c>
      <c r="AP368" s="80">
        <v>2957</v>
      </c>
      <c r="AQ368" s="80">
        <v>3355</v>
      </c>
      <c r="AR368" s="80">
        <v>3282</v>
      </c>
      <c r="AS368" s="80">
        <v>3372</v>
      </c>
      <c r="AT368" s="80">
        <v>3755</v>
      </c>
      <c r="AU368" s="80">
        <v>3672</v>
      </c>
      <c r="AV368" s="80">
        <v>3689</v>
      </c>
    </row>
    <row r="369" spans="20:48" ht="15" x14ac:dyDescent="0.25">
      <c r="T369" s="329" t="s">
        <v>376</v>
      </c>
      <c r="V369" s="327" t="s">
        <v>76</v>
      </c>
      <c r="W369" s="327" t="s">
        <v>2740</v>
      </c>
      <c r="X369" s="327">
        <f t="shared" si="32"/>
        <v>14804</v>
      </c>
      <c r="Y369" s="330">
        <f t="shared" si="33"/>
        <v>0.3034290516304905</v>
      </c>
      <c r="Z369" s="331">
        <f t="shared" si="34"/>
        <v>1239228.217754002</v>
      </c>
      <c r="AA369" s="84"/>
      <c r="AB369" s="84"/>
      <c r="AH369" s="359" t="s">
        <v>3611</v>
      </c>
      <c r="AI369" s="81" t="s">
        <v>2495</v>
      </c>
      <c r="AJ369" s="81" t="s">
        <v>2494</v>
      </c>
      <c r="AK369" s="82" t="s">
        <v>141</v>
      </c>
      <c r="AL369" s="82" t="s">
        <v>141</v>
      </c>
      <c r="AM369" s="80">
        <v>760</v>
      </c>
      <c r="AN369" s="80">
        <v>695</v>
      </c>
      <c r="AO369" s="80">
        <v>708</v>
      </c>
      <c r="AP369" s="80">
        <v>776</v>
      </c>
      <c r="AQ369" s="82" t="s">
        <v>141</v>
      </c>
      <c r="AR369" s="80">
        <v>748</v>
      </c>
      <c r="AS369" s="80">
        <v>742</v>
      </c>
      <c r="AT369" s="80">
        <v>747</v>
      </c>
      <c r="AU369" s="80">
        <v>906</v>
      </c>
      <c r="AV369" s="80">
        <v>943</v>
      </c>
    </row>
    <row r="370" spans="20:48" ht="15" x14ac:dyDescent="0.25">
      <c r="T370" s="329" t="s">
        <v>374</v>
      </c>
      <c r="V370" s="327" t="s">
        <v>76</v>
      </c>
      <c r="W370" s="327" t="s">
        <v>2740</v>
      </c>
      <c r="X370" s="327">
        <f t="shared" si="32"/>
        <v>1537</v>
      </c>
      <c r="Y370" s="330">
        <f t="shared" si="33"/>
        <v>3.1503002726024305E-2</v>
      </c>
      <c r="Z370" s="331">
        <f t="shared" si="34"/>
        <v>128660.75187029861</v>
      </c>
      <c r="AA370" s="84"/>
      <c r="AB370" s="84"/>
      <c r="AH370" s="359" t="s">
        <v>3611</v>
      </c>
      <c r="AI370" s="81" t="s">
        <v>2493</v>
      </c>
      <c r="AJ370" s="81" t="s">
        <v>2492</v>
      </c>
      <c r="AK370" s="82" t="s">
        <v>141</v>
      </c>
      <c r="AL370" s="82" t="s">
        <v>141</v>
      </c>
      <c r="AM370" s="80">
        <v>2541</v>
      </c>
      <c r="AN370" s="80">
        <v>2680</v>
      </c>
      <c r="AO370" s="80">
        <v>2720</v>
      </c>
      <c r="AP370" s="80">
        <v>2674</v>
      </c>
      <c r="AQ370" s="82" t="s">
        <v>141</v>
      </c>
      <c r="AR370" s="80">
        <v>2642</v>
      </c>
      <c r="AS370" s="80">
        <v>2613</v>
      </c>
      <c r="AT370" s="80">
        <v>2726</v>
      </c>
      <c r="AU370" s="80">
        <v>2698</v>
      </c>
      <c r="AV370" s="80">
        <v>2771</v>
      </c>
    </row>
    <row r="371" spans="20:48" ht="15" x14ac:dyDescent="0.25">
      <c r="T371" s="329" t="s">
        <v>372</v>
      </c>
      <c r="V371" s="327" t="s">
        <v>76</v>
      </c>
      <c r="W371" s="327" t="s">
        <v>2740</v>
      </c>
      <c r="X371" s="327">
        <f t="shared" si="32"/>
        <v>1950</v>
      </c>
      <c r="Y371" s="330">
        <f t="shared" si="33"/>
        <v>3.9968025579536368E-2</v>
      </c>
      <c r="Z371" s="331">
        <f t="shared" si="34"/>
        <v>163232.5739408473</v>
      </c>
      <c r="AA371" s="84"/>
      <c r="AB371" s="84"/>
      <c r="AH371" s="359" t="s">
        <v>3611</v>
      </c>
      <c r="AI371" s="81" t="s">
        <v>2491</v>
      </c>
      <c r="AJ371" s="81" t="s">
        <v>2490</v>
      </c>
      <c r="AK371" s="80">
        <v>1791</v>
      </c>
      <c r="AL371" s="80">
        <v>1970</v>
      </c>
      <c r="AM371" s="80">
        <v>2057</v>
      </c>
      <c r="AN371" s="80">
        <v>2066</v>
      </c>
      <c r="AO371" s="80">
        <v>2000</v>
      </c>
      <c r="AP371" s="80">
        <v>1893</v>
      </c>
      <c r="AQ371" s="80">
        <v>1822</v>
      </c>
      <c r="AR371" s="80">
        <v>1922</v>
      </c>
      <c r="AS371" s="80">
        <v>2034</v>
      </c>
      <c r="AT371" s="80">
        <v>2159</v>
      </c>
      <c r="AU371" s="80">
        <v>2074</v>
      </c>
      <c r="AV371" s="80">
        <v>2097</v>
      </c>
    </row>
    <row r="372" spans="20:48" ht="15" x14ac:dyDescent="0.25">
      <c r="T372" s="329" t="s">
        <v>370</v>
      </c>
      <c r="V372" s="327" t="s">
        <v>76</v>
      </c>
      <c r="W372" s="327" t="s">
        <v>2740</v>
      </c>
      <c r="X372" s="327">
        <f t="shared" si="32"/>
        <v>4452</v>
      </c>
      <c r="Y372" s="330">
        <f t="shared" si="33"/>
        <v>9.1250076861587648E-2</v>
      </c>
      <c r="Z372" s="331">
        <f t="shared" si="34"/>
        <v>372672.52265879599</v>
      </c>
      <c r="AA372" s="84"/>
      <c r="AB372" s="84"/>
      <c r="AH372" s="359" t="s">
        <v>3611</v>
      </c>
      <c r="AI372" s="81" t="s">
        <v>2489</v>
      </c>
      <c r="AJ372" s="81" t="s">
        <v>2488</v>
      </c>
      <c r="AK372" s="80">
        <v>4192</v>
      </c>
      <c r="AL372" s="80">
        <v>4284</v>
      </c>
      <c r="AM372" s="80">
        <v>4247</v>
      </c>
      <c r="AN372" s="80">
        <v>4275</v>
      </c>
      <c r="AO372" s="80">
        <v>4383</v>
      </c>
      <c r="AP372" s="80">
        <v>4321</v>
      </c>
      <c r="AQ372" s="80">
        <v>4396</v>
      </c>
      <c r="AR372" s="80">
        <v>4229</v>
      </c>
      <c r="AS372" s="80">
        <v>4326</v>
      </c>
      <c r="AT372" s="80">
        <v>4496</v>
      </c>
      <c r="AU372" s="80">
        <v>4443</v>
      </c>
      <c r="AV372" s="80">
        <v>4457</v>
      </c>
    </row>
    <row r="373" spans="20:48" ht="15" x14ac:dyDescent="0.25">
      <c r="T373" s="329" t="s">
        <v>368</v>
      </c>
      <c r="V373" s="327" t="s">
        <v>76</v>
      </c>
      <c r="W373" s="327" t="s">
        <v>2740</v>
      </c>
      <c r="X373" s="327">
        <f t="shared" si="32"/>
        <v>4460</v>
      </c>
      <c r="Y373" s="330">
        <f t="shared" si="33"/>
        <v>9.1414048248580626E-2</v>
      </c>
      <c r="Z373" s="331">
        <f t="shared" si="34"/>
        <v>373342.19475701492</v>
      </c>
      <c r="AA373" s="84"/>
      <c r="AB373" s="84"/>
      <c r="AH373" s="359" t="s">
        <v>3611</v>
      </c>
      <c r="AI373" s="81" t="s">
        <v>2487</v>
      </c>
      <c r="AJ373" s="81" t="s">
        <v>2486</v>
      </c>
      <c r="AK373" s="80">
        <v>12265</v>
      </c>
      <c r="AL373" s="80">
        <v>12339</v>
      </c>
      <c r="AM373" s="80">
        <v>11858</v>
      </c>
      <c r="AN373" s="80">
        <v>11784</v>
      </c>
      <c r="AO373" s="80">
        <v>11029</v>
      </c>
      <c r="AP373" s="80">
        <v>10819</v>
      </c>
      <c r="AQ373" s="80">
        <v>10643</v>
      </c>
      <c r="AR373" s="80">
        <v>10372</v>
      </c>
      <c r="AS373" s="80">
        <v>10176</v>
      </c>
      <c r="AT373" s="80">
        <v>9771</v>
      </c>
      <c r="AU373" s="80">
        <v>9695</v>
      </c>
      <c r="AV373" s="80">
        <v>9357</v>
      </c>
    </row>
    <row r="374" spans="20:48" ht="15" x14ac:dyDescent="0.25">
      <c r="T374" s="329" t="s">
        <v>366</v>
      </c>
      <c r="V374" s="327" t="s">
        <v>76</v>
      </c>
      <c r="W374" s="327" t="s">
        <v>2735</v>
      </c>
      <c r="X374" s="327">
        <f t="shared" si="32"/>
        <v>6381</v>
      </c>
      <c r="Y374" s="330">
        <f>X374/$AF$128</f>
        <v>0.25875912408759122</v>
      </c>
      <c r="Z374" s="331">
        <f>Y374*$AE$128</f>
        <v>579471.39270072989</v>
      </c>
      <c r="AA374" s="84"/>
      <c r="AB374" s="84"/>
      <c r="AH374" s="359" t="s">
        <v>3611</v>
      </c>
      <c r="AI374" s="81" t="s">
        <v>2485</v>
      </c>
      <c r="AJ374" s="81" t="s">
        <v>2484</v>
      </c>
      <c r="AK374" s="80">
        <v>1174</v>
      </c>
      <c r="AL374" s="80">
        <v>1166</v>
      </c>
      <c r="AM374" s="80">
        <v>1132</v>
      </c>
      <c r="AN374" s="80">
        <v>1174</v>
      </c>
      <c r="AO374" s="80">
        <v>1099</v>
      </c>
      <c r="AP374" s="80">
        <v>1082</v>
      </c>
      <c r="AQ374" s="80">
        <v>1066</v>
      </c>
      <c r="AR374" s="80">
        <v>1069</v>
      </c>
      <c r="AS374" s="80">
        <v>1103</v>
      </c>
      <c r="AT374" s="80">
        <v>1190</v>
      </c>
      <c r="AU374" s="80">
        <v>1116</v>
      </c>
      <c r="AV374" s="80">
        <v>1100</v>
      </c>
    </row>
    <row r="375" spans="20:48" ht="15" x14ac:dyDescent="0.25">
      <c r="T375" s="329" t="s">
        <v>364</v>
      </c>
      <c r="V375" s="327" t="s">
        <v>76</v>
      </c>
      <c r="W375" s="327" t="s">
        <v>2735</v>
      </c>
      <c r="X375" s="327">
        <f t="shared" si="32"/>
        <v>10200</v>
      </c>
      <c r="Y375" s="330">
        <f>X375/$AF$128</f>
        <v>0.41362530413625304</v>
      </c>
      <c r="Z375" s="331">
        <f>Y375*$AE$128</f>
        <v>926282.43309002428</v>
      </c>
      <c r="AA375" s="84"/>
      <c r="AB375" s="84"/>
      <c r="AH375" s="359" t="s">
        <v>3611</v>
      </c>
      <c r="AI375" s="81" t="s">
        <v>2483</v>
      </c>
      <c r="AJ375" s="81" t="s">
        <v>2482</v>
      </c>
      <c r="AK375" s="80">
        <v>2242</v>
      </c>
      <c r="AL375" s="80">
        <v>2269</v>
      </c>
      <c r="AM375" s="80">
        <v>2234</v>
      </c>
      <c r="AN375" s="80">
        <v>2318</v>
      </c>
      <c r="AO375" s="80">
        <v>2190</v>
      </c>
      <c r="AP375" s="80">
        <v>2147</v>
      </c>
      <c r="AQ375" s="80">
        <v>2084</v>
      </c>
      <c r="AR375" s="80">
        <v>2209</v>
      </c>
      <c r="AS375" s="80">
        <v>2079</v>
      </c>
      <c r="AT375" s="80">
        <v>2115</v>
      </c>
      <c r="AU375" s="80">
        <v>2091</v>
      </c>
      <c r="AV375" s="80">
        <v>1971</v>
      </c>
    </row>
    <row r="376" spans="20:48" ht="15" x14ac:dyDescent="0.25">
      <c r="T376" s="329" t="s">
        <v>362</v>
      </c>
      <c r="V376" s="327" t="s">
        <v>76</v>
      </c>
      <c r="W376" s="327" t="s">
        <v>2735</v>
      </c>
      <c r="X376" s="327">
        <f t="shared" si="32"/>
        <v>3043</v>
      </c>
      <c r="Y376" s="330">
        <f>X376/$AF$128</f>
        <v>0.12339821573398216</v>
      </c>
      <c r="Z376" s="331">
        <f>Y376*$AE$128</f>
        <v>276340.92587185727</v>
      </c>
      <c r="AA376" s="84"/>
      <c r="AB376" s="84"/>
      <c r="AH376" s="359" t="s">
        <v>3611</v>
      </c>
      <c r="AI376" s="81" t="s">
        <v>2481</v>
      </c>
      <c r="AJ376" s="81" t="s">
        <v>2480</v>
      </c>
      <c r="AK376" s="80">
        <v>4089</v>
      </c>
      <c r="AL376" s="80">
        <v>3963</v>
      </c>
      <c r="AM376" s="80">
        <v>3729</v>
      </c>
      <c r="AN376" s="80">
        <v>3832</v>
      </c>
      <c r="AO376" s="80">
        <v>3463</v>
      </c>
      <c r="AP376" s="80">
        <v>3119</v>
      </c>
      <c r="AQ376" s="80">
        <v>3146</v>
      </c>
      <c r="AR376" s="80">
        <v>3162</v>
      </c>
      <c r="AS376" s="80">
        <v>3115</v>
      </c>
      <c r="AT376" s="80">
        <v>3398</v>
      </c>
      <c r="AU376" s="80">
        <v>3486</v>
      </c>
      <c r="AV376" s="80">
        <v>3370</v>
      </c>
    </row>
    <row r="377" spans="20:48" ht="15" x14ac:dyDescent="0.25">
      <c r="T377" s="329" t="s">
        <v>360</v>
      </c>
      <c r="V377" s="327" t="s">
        <v>76</v>
      </c>
      <c r="W377" s="327" t="s">
        <v>2735</v>
      </c>
      <c r="X377" s="327">
        <f t="shared" si="32"/>
        <v>5036</v>
      </c>
      <c r="Y377" s="330">
        <f>X377/$AF$128</f>
        <v>0.20421735604217356</v>
      </c>
      <c r="Z377" s="331">
        <f>Y377*$AE$128</f>
        <v>457329.2483373885</v>
      </c>
      <c r="AA377" s="84"/>
      <c r="AB377" s="84"/>
      <c r="AH377" s="359" t="s">
        <v>3611</v>
      </c>
      <c r="AI377" s="81" t="s">
        <v>2479</v>
      </c>
      <c r="AJ377" s="81" t="s">
        <v>2478</v>
      </c>
      <c r="AK377" s="82" t="s">
        <v>141</v>
      </c>
      <c r="AL377" s="82" t="s">
        <v>141</v>
      </c>
      <c r="AM377" s="80">
        <v>633</v>
      </c>
      <c r="AN377" s="80">
        <v>649</v>
      </c>
      <c r="AO377" s="80">
        <v>605</v>
      </c>
      <c r="AP377" s="80">
        <v>593</v>
      </c>
      <c r="AQ377" s="82" t="s">
        <v>141</v>
      </c>
      <c r="AR377" s="80">
        <v>602</v>
      </c>
      <c r="AS377" s="80">
        <v>716</v>
      </c>
      <c r="AT377" s="80">
        <v>943</v>
      </c>
      <c r="AU377" s="80">
        <v>976</v>
      </c>
      <c r="AV377" s="80">
        <v>934</v>
      </c>
    </row>
    <row r="378" spans="20:48" ht="15" x14ac:dyDescent="0.25">
      <c r="T378" s="329" t="s">
        <v>358</v>
      </c>
      <c r="V378" s="327" t="s">
        <v>76</v>
      </c>
      <c r="W378" s="327" t="s">
        <v>2730</v>
      </c>
      <c r="X378" s="327">
        <f t="shared" si="32"/>
        <v>3744</v>
      </c>
      <c r="Y378" s="330">
        <f t="shared" ref="Y378:Y385" si="35">X378/$AF$129</f>
        <v>7.7844311377245512E-2</v>
      </c>
      <c r="Z378" s="331">
        <f t="shared" ref="Z378:Z385" si="36">Y378*$AE$129</f>
        <v>650801.95209580846</v>
      </c>
      <c r="AA378" s="84"/>
      <c r="AB378" s="84"/>
      <c r="AH378" s="359" t="s">
        <v>3611</v>
      </c>
      <c r="AI378" s="81" t="s">
        <v>2477</v>
      </c>
      <c r="AJ378" s="81" t="s">
        <v>2476</v>
      </c>
      <c r="AK378" s="82" t="s">
        <v>141</v>
      </c>
      <c r="AL378" s="82" t="s">
        <v>141</v>
      </c>
      <c r="AM378" s="80">
        <v>762</v>
      </c>
      <c r="AN378" s="80">
        <v>847</v>
      </c>
      <c r="AO378" s="80">
        <v>808</v>
      </c>
      <c r="AP378" s="80">
        <v>780</v>
      </c>
      <c r="AQ378" s="80">
        <v>747</v>
      </c>
      <c r="AR378" s="80">
        <v>744</v>
      </c>
      <c r="AS378" s="80">
        <v>765</v>
      </c>
      <c r="AT378" s="80">
        <v>734</v>
      </c>
      <c r="AU378" s="80">
        <v>826</v>
      </c>
      <c r="AV378" s="80">
        <v>783</v>
      </c>
    </row>
    <row r="379" spans="20:48" ht="15" x14ac:dyDescent="0.25">
      <c r="T379" s="329" t="s">
        <v>356</v>
      </c>
      <c r="V379" s="327" t="s">
        <v>76</v>
      </c>
      <c r="W379" s="327" t="s">
        <v>2730</v>
      </c>
      <c r="X379" s="327">
        <f t="shared" si="32"/>
        <v>4830</v>
      </c>
      <c r="Y379" s="330">
        <f t="shared" si="35"/>
        <v>0.10042415169660679</v>
      </c>
      <c r="Z379" s="331">
        <f t="shared" si="36"/>
        <v>839576.2362774451</v>
      </c>
      <c r="AA379" s="84"/>
      <c r="AB379" s="84"/>
      <c r="AH379" s="359" t="s">
        <v>3607</v>
      </c>
      <c r="AI379" s="81" t="s">
        <v>2475</v>
      </c>
      <c r="AJ379" s="81" t="s">
        <v>2474</v>
      </c>
      <c r="AK379" s="80">
        <v>1256</v>
      </c>
      <c r="AL379" s="80">
        <v>1301</v>
      </c>
      <c r="AM379" s="80">
        <v>1328</v>
      </c>
      <c r="AN379" s="80">
        <v>20533</v>
      </c>
      <c r="AO379" s="80">
        <v>1324</v>
      </c>
      <c r="AP379" s="80">
        <v>20873</v>
      </c>
      <c r="AQ379" s="80">
        <v>1322</v>
      </c>
      <c r="AR379" s="80">
        <v>1278</v>
      </c>
      <c r="AS379" s="80">
        <v>1516</v>
      </c>
      <c r="AT379" s="80">
        <v>1501</v>
      </c>
      <c r="AU379" s="80">
        <v>1575</v>
      </c>
      <c r="AV379" s="80">
        <v>1556</v>
      </c>
    </row>
    <row r="380" spans="20:48" ht="15" x14ac:dyDescent="0.25">
      <c r="T380" s="329" t="s">
        <v>354</v>
      </c>
      <c r="V380" s="327" t="s">
        <v>76</v>
      </c>
      <c r="W380" s="327" t="s">
        <v>2730</v>
      </c>
      <c r="X380" s="327">
        <f t="shared" si="32"/>
        <v>5008</v>
      </c>
      <c r="Y380" s="330">
        <f t="shared" si="35"/>
        <v>0.10412508316699934</v>
      </c>
      <c r="Z380" s="331">
        <f t="shared" si="36"/>
        <v>870517.14105123095</v>
      </c>
      <c r="AA380" s="84"/>
      <c r="AB380" s="84"/>
      <c r="AH380" s="359" t="s">
        <v>3607</v>
      </c>
      <c r="AI380" s="81" t="s">
        <v>2473</v>
      </c>
      <c r="AJ380" s="81" t="s">
        <v>2472</v>
      </c>
      <c r="AK380" s="80">
        <v>3373</v>
      </c>
      <c r="AL380" s="80">
        <v>3397</v>
      </c>
      <c r="AM380" s="80">
        <v>3367</v>
      </c>
      <c r="AN380" s="80">
        <v>1352</v>
      </c>
      <c r="AO380" s="80">
        <v>3922</v>
      </c>
      <c r="AP380" s="80">
        <v>1297</v>
      </c>
      <c r="AQ380" s="80">
        <v>3428</v>
      </c>
      <c r="AR380" s="80">
        <v>3393</v>
      </c>
      <c r="AS380" s="80">
        <v>3590</v>
      </c>
      <c r="AT380" s="80">
        <v>3747</v>
      </c>
      <c r="AU380" s="80">
        <v>3700</v>
      </c>
      <c r="AV380" s="80">
        <v>3588</v>
      </c>
    </row>
    <row r="381" spans="20:48" ht="15" x14ac:dyDescent="0.25">
      <c r="T381" s="329" t="s">
        <v>352</v>
      </c>
      <c r="V381" s="327" t="s">
        <v>76</v>
      </c>
      <c r="W381" s="327" t="s">
        <v>2730</v>
      </c>
      <c r="X381" s="327">
        <f t="shared" si="32"/>
        <v>2178</v>
      </c>
      <c r="Y381" s="330">
        <f t="shared" si="35"/>
        <v>4.5284431137724554E-2</v>
      </c>
      <c r="Z381" s="331">
        <f t="shared" si="36"/>
        <v>378591.52020958089</v>
      </c>
      <c r="AA381" s="84"/>
      <c r="AB381" s="84"/>
      <c r="AH381" s="359" t="s">
        <v>3607</v>
      </c>
      <c r="AI381" s="81" t="s">
        <v>2471</v>
      </c>
      <c r="AJ381" s="81" t="s">
        <v>2470</v>
      </c>
      <c r="AK381" s="80">
        <v>3091</v>
      </c>
      <c r="AL381" s="80">
        <v>2942</v>
      </c>
      <c r="AM381" s="80">
        <v>2977</v>
      </c>
      <c r="AN381" s="80">
        <v>4358</v>
      </c>
      <c r="AO381" s="80">
        <v>3212</v>
      </c>
      <c r="AP381" s="80">
        <v>3409</v>
      </c>
      <c r="AQ381" s="80">
        <v>3111</v>
      </c>
      <c r="AR381" s="80">
        <v>3067</v>
      </c>
      <c r="AS381" s="80">
        <v>3013</v>
      </c>
      <c r="AT381" s="80">
        <v>3078</v>
      </c>
      <c r="AU381" s="80">
        <v>2982</v>
      </c>
      <c r="AV381" s="80">
        <v>3192</v>
      </c>
    </row>
    <row r="382" spans="20:48" ht="15" x14ac:dyDescent="0.25">
      <c r="T382" s="329" t="s">
        <v>350</v>
      </c>
      <c r="V382" s="327" t="s">
        <v>76</v>
      </c>
      <c r="W382" s="327" t="s">
        <v>2730</v>
      </c>
      <c r="X382" s="327">
        <f t="shared" si="32"/>
        <v>19610</v>
      </c>
      <c r="Y382" s="330">
        <f t="shared" si="35"/>
        <v>0.40772621423819028</v>
      </c>
      <c r="Z382" s="331">
        <f t="shared" si="36"/>
        <v>3408714.2843479705</v>
      </c>
      <c r="AA382" s="84"/>
      <c r="AB382" s="84"/>
      <c r="AH382" s="359" t="s">
        <v>3607</v>
      </c>
      <c r="AI382" s="81" t="s">
        <v>2469</v>
      </c>
      <c r="AJ382" s="81" t="s">
        <v>2468</v>
      </c>
      <c r="AK382" s="80">
        <v>1300</v>
      </c>
      <c r="AL382" s="80">
        <v>1291</v>
      </c>
      <c r="AM382" s="80">
        <v>1182</v>
      </c>
      <c r="AN382" s="80">
        <v>3340</v>
      </c>
      <c r="AO382" s="80">
        <v>1246</v>
      </c>
      <c r="AP382" s="80">
        <v>3156</v>
      </c>
      <c r="AQ382" s="80">
        <v>1129</v>
      </c>
      <c r="AR382" s="80">
        <v>1057</v>
      </c>
      <c r="AS382" s="80">
        <v>1118</v>
      </c>
      <c r="AT382" s="80">
        <v>1048</v>
      </c>
      <c r="AU382" s="80">
        <v>1036</v>
      </c>
      <c r="AV382" s="80">
        <v>991</v>
      </c>
    </row>
    <row r="383" spans="20:48" ht="15" x14ac:dyDescent="0.25">
      <c r="T383" s="329" t="s">
        <v>348</v>
      </c>
      <c r="V383" s="327" t="s">
        <v>76</v>
      </c>
      <c r="W383" s="327" t="s">
        <v>2730</v>
      </c>
      <c r="X383" s="327">
        <f t="shared" si="32"/>
        <v>1266</v>
      </c>
      <c r="Y383" s="330">
        <f t="shared" si="35"/>
        <v>2.6322355289421159E-2</v>
      </c>
      <c r="Z383" s="331">
        <f t="shared" si="36"/>
        <v>220062.83957085828</v>
      </c>
      <c r="AA383" s="84"/>
      <c r="AB383" s="84"/>
      <c r="AH383" s="359" t="s">
        <v>3607</v>
      </c>
      <c r="AI383" s="81" t="s">
        <v>2467</v>
      </c>
      <c r="AJ383" s="81" t="s">
        <v>2466</v>
      </c>
      <c r="AK383" s="80">
        <v>831</v>
      </c>
      <c r="AL383" s="80">
        <v>805</v>
      </c>
      <c r="AM383" s="80">
        <v>788</v>
      </c>
      <c r="AN383" s="80">
        <v>1272</v>
      </c>
      <c r="AO383" s="80">
        <v>814</v>
      </c>
      <c r="AP383" s="80">
        <v>1210</v>
      </c>
      <c r="AQ383" s="80">
        <v>930</v>
      </c>
      <c r="AR383" s="80">
        <v>871</v>
      </c>
      <c r="AS383" s="80">
        <v>878</v>
      </c>
      <c r="AT383" s="80">
        <v>881</v>
      </c>
      <c r="AU383" s="80">
        <v>864</v>
      </c>
      <c r="AV383" s="80">
        <v>916</v>
      </c>
    </row>
    <row r="384" spans="20:48" ht="15" x14ac:dyDescent="0.25">
      <c r="T384" s="329" t="s">
        <v>346</v>
      </c>
      <c r="V384" s="327" t="s">
        <v>76</v>
      </c>
      <c r="W384" s="327" t="s">
        <v>2730</v>
      </c>
      <c r="X384" s="327">
        <f t="shared" si="32"/>
        <v>10410</v>
      </c>
      <c r="Y384" s="330">
        <f t="shared" si="35"/>
        <v>0.21644211576846306</v>
      </c>
      <c r="Z384" s="331">
        <f t="shared" si="36"/>
        <v>1809521.4533433132</v>
      </c>
      <c r="AA384" s="84"/>
      <c r="AB384" s="84"/>
      <c r="AH384" s="359" t="s">
        <v>3607</v>
      </c>
      <c r="AI384" s="81" t="s">
        <v>2465</v>
      </c>
      <c r="AJ384" s="81" t="s">
        <v>2464</v>
      </c>
      <c r="AK384" s="80">
        <v>2497</v>
      </c>
      <c r="AL384" s="80">
        <v>2527</v>
      </c>
      <c r="AM384" s="80">
        <v>2624</v>
      </c>
      <c r="AN384" s="80">
        <v>798</v>
      </c>
      <c r="AO384" s="80">
        <v>2467</v>
      </c>
      <c r="AP384" s="80">
        <v>904</v>
      </c>
      <c r="AQ384" s="80">
        <v>2179</v>
      </c>
      <c r="AR384" s="80">
        <v>2336</v>
      </c>
      <c r="AS384" s="80">
        <v>2431</v>
      </c>
      <c r="AT384" s="80">
        <v>2406</v>
      </c>
      <c r="AU384" s="80">
        <v>2538</v>
      </c>
      <c r="AV384" s="80">
        <v>2548</v>
      </c>
    </row>
    <row r="385" spans="20:48" ht="15" x14ac:dyDescent="0.25">
      <c r="T385" s="329" t="s">
        <v>344</v>
      </c>
      <c r="V385" s="327" t="s">
        <v>76</v>
      </c>
      <c r="W385" s="327" t="s">
        <v>2730</v>
      </c>
      <c r="X385" s="327">
        <f t="shared" si="32"/>
        <v>1050</v>
      </c>
      <c r="Y385" s="330">
        <f t="shared" si="35"/>
        <v>2.1831337325349302E-2</v>
      </c>
      <c r="Z385" s="331">
        <f t="shared" si="36"/>
        <v>182516.57310379241</v>
      </c>
      <c r="AA385" s="84"/>
      <c r="AB385" s="84"/>
      <c r="AH385" s="359" t="s">
        <v>3607</v>
      </c>
      <c r="AI385" s="81" t="s">
        <v>2463</v>
      </c>
      <c r="AJ385" s="81" t="s">
        <v>2462</v>
      </c>
      <c r="AK385" s="80">
        <v>19946</v>
      </c>
      <c r="AL385" s="80">
        <v>19912</v>
      </c>
      <c r="AM385" s="80">
        <v>19116</v>
      </c>
      <c r="AN385" s="80">
        <v>2671</v>
      </c>
      <c r="AO385" s="80">
        <v>20104</v>
      </c>
      <c r="AP385" s="80">
        <v>2436</v>
      </c>
      <c r="AQ385" s="80">
        <v>21243</v>
      </c>
      <c r="AR385" s="80">
        <v>20944</v>
      </c>
      <c r="AS385" s="80">
        <v>22374</v>
      </c>
      <c r="AT385" s="80">
        <v>22589</v>
      </c>
      <c r="AU385" s="80">
        <v>23693</v>
      </c>
      <c r="AV385" s="80">
        <v>23727</v>
      </c>
    </row>
    <row r="386" spans="20:48" ht="15" x14ac:dyDescent="0.25">
      <c r="T386" s="329" t="s">
        <v>342</v>
      </c>
      <c r="V386" s="327" t="s">
        <v>76</v>
      </c>
      <c r="W386" s="327" t="s">
        <v>2725</v>
      </c>
      <c r="X386" s="327">
        <f t="shared" si="32"/>
        <v>2532</v>
      </c>
      <c r="Y386" s="330">
        <f t="shared" ref="Y386:Y393" si="37">X386/$AF$130</f>
        <v>8.9526907573721795E-2</v>
      </c>
      <c r="Z386" s="331">
        <f t="shared" ref="Z386:Z393" si="38">Y386*$AE$130</f>
        <v>441416.08839544584</v>
      </c>
      <c r="AA386" s="84"/>
      <c r="AB386" s="84"/>
      <c r="AH386" s="327" t="s">
        <v>3603</v>
      </c>
      <c r="AI386" s="81" t="s">
        <v>2461</v>
      </c>
      <c r="AJ386" s="81" t="s">
        <v>2460</v>
      </c>
      <c r="AK386" s="80">
        <v>3556</v>
      </c>
      <c r="AL386" s="80">
        <v>3556</v>
      </c>
      <c r="AM386" s="80">
        <v>3496</v>
      </c>
      <c r="AN386" s="80">
        <v>3514</v>
      </c>
      <c r="AO386" s="80">
        <v>3444</v>
      </c>
      <c r="AP386" s="80">
        <v>3394</v>
      </c>
      <c r="AQ386" s="80">
        <v>3344</v>
      </c>
      <c r="AR386" s="80">
        <v>3260</v>
      </c>
      <c r="AS386" s="80">
        <v>3180</v>
      </c>
      <c r="AT386" s="80">
        <v>3126</v>
      </c>
      <c r="AU386" s="80">
        <v>3193</v>
      </c>
      <c r="AV386" s="80">
        <v>3291</v>
      </c>
    </row>
    <row r="387" spans="20:48" ht="15" x14ac:dyDescent="0.25">
      <c r="T387" s="329" t="s">
        <v>340</v>
      </c>
      <c r="V387" s="327" t="s">
        <v>76</v>
      </c>
      <c r="W387" s="327" t="s">
        <v>2725</v>
      </c>
      <c r="X387" s="327">
        <f t="shared" si="32"/>
        <v>3648</v>
      </c>
      <c r="Y387" s="330">
        <f t="shared" si="37"/>
        <v>0.12898663460858498</v>
      </c>
      <c r="Z387" s="331">
        <f t="shared" si="38"/>
        <v>635973.89038964722</v>
      </c>
      <c r="AA387" s="84"/>
      <c r="AB387" s="84"/>
      <c r="AH387" s="327" t="s">
        <v>3603</v>
      </c>
      <c r="AI387" s="81" t="s">
        <v>2459</v>
      </c>
      <c r="AJ387" s="81" t="s">
        <v>2458</v>
      </c>
      <c r="AK387" s="80">
        <v>4637</v>
      </c>
      <c r="AL387" s="80">
        <v>4626</v>
      </c>
      <c r="AM387" s="80">
        <v>4633</v>
      </c>
      <c r="AN387" s="80">
        <v>4645</v>
      </c>
      <c r="AO387" s="80">
        <v>4535</v>
      </c>
      <c r="AP387" s="80">
        <v>4394</v>
      </c>
      <c r="AQ387" s="80">
        <v>4233</v>
      </c>
      <c r="AR387" s="80">
        <v>3924</v>
      </c>
      <c r="AS387" s="80">
        <v>4007</v>
      </c>
      <c r="AT387" s="80">
        <v>4303</v>
      </c>
      <c r="AU387" s="80">
        <v>4161</v>
      </c>
      <c r="AV387" s="80">
        <v>4170</v>
      </c>
    </row>
    <row r="388" spans="20:48" ht="15" x14ac:dyDescent="0.25">
      <c r="T388" s="329" t="s">
        <v>338</v>
      </c>
      <c r="V388" s="327" t="s">
        <v>76</v>
      </c>
      <c r="W388" s="327" t="s">
        <v>2725</v>
      </c>
      <c r="X388" s="327">
        <f t="shared" ref="X388:X451" si="39">VLOOKUP(T388,$AI$14:$AV$1466,13,FALSE)</f>
        <v>1118</v>
      </c>
      <c r="Y388" s="330">
        <f t="shared" si="37"/>
        <v>3.9530443391556466E-2</v>
      </c>
      <c r="Z388" s="331">
        <f t="shared" si="38"/>
        <v>194906.47189024821</v>
      </c>
      <c r="AA388" s="84"/>
      <c r="AB388" s="84"/>
      <c r="AH388" s="327" t="s">
        <v>3603</v>
      </c>
      <c r="AI388" s="81" t="s">
        <v>2457</v>
      </c>
      <c r="AJ388" s="81" t="s">
        <v>2456</v>
      </c>
      <c r="AK388" s="80">
        <v>3446</v>
      </c>
      <c r="AL388" s="80">
        <v>3523</v>
      </c>
      <c r="AM388" s="80">
        <v>3411</v>
      </c>
      <c r="AN388" s="80">
        <v>3477</v>
      </c>
      <c r="AO388" s="80">
        <v>3486</v>
      </c>
      <c r="AP388" s="80">
        <v>3496</v>
      </c>
      <c r="AQ388" s="80">
        <v>3455</v>
      </c>
      <c r="AR388" s="80">
        <v>3413</v>
      </c>
      <c r="AS388" s="80">
        <v>3502</v>
      </c>
      <c r="AT388" s="80">
        <v>3487</v>
      </c>
      <c r="AU388" s="80">
        <v>3474</v>
      </c>
      <c r="AV388" s="80">
        <v>3545</v>
      </c>
    </row>
    <row r="389" spans="20:48" ht="15" x14ac:dyDescent="0.25">
      <c r="T389" s="329" t="s">
        <v>336</v>
      </c>
      <c r="V389" s="327" t="s">
        <v>76</v>
      </c>
      <c r="W389" s="327" t="s">
        <v>2725</v>
      </c>
      <c r="X389" s="327">
        <f t="shared" si="39"/>
        <v>11676</v>
      </c>
      <c r="Y389" s="330">
        <f t="shared" si="37"/>
        <v>0.41284209037550385</v>
      </c>
      <c r="Z389" s="331">
        <f t="shared" si="38"/>
        <v>2035534.853122127</v>
      </c>
      <c r="AA389" s="84"/>
      <c r="AB389" s="84"/>
      <c r="AH389" s="327" t="s">
        <v>3603</v>
      </c>
      <c r="AI389" s="81" t="s">
        <v>2455</v>
      </c>
      <c r="AJ389" s="81" t="s">
        <v>2454</v>
      </c>
      <c r="AK389" s="80">
        <v>1538</v>
      </c>
      <c r="AL389" s="80">
        <v>1469</v>
      </c>
      <c r="AM389" s="80">
        <v>1417</v>
      </c>
      <c r="AN389" s="80">
        <v>1421</v>
      </c>
      <c r="AO389" s="80">
        <v>1320</v>
      </c>
      <c r="AP389" s="80">
        <v>1279</v>
      </c>
      <c r="AQ389" s="80">
        <v>1211</v>
      </c>
      <c r="AR389" s="80">
        <v>1162</v>
      </c>
      <c r="AS389" s="80">
        <v>1103</v>
      </c>
      <c r="AT389" s="80">
        <v>1126</v>
      </c>
      <c r="AU389" s="80">
        <v>1192</v>
      </c>
      <c r="AV389" s="80">
        <v>1242</v>
      </c>
    </row>
    <row r="390" spans="20:48" ht="15" x14ac:dyDescent="0.25">
      <c r="T390" s="329" t="s">
        <v>334</v>
      </c>
      <c r="V390" s="327" t="s">
        <v>76</v>
      </c>
      <c r="W390" s="327" t="s">
        <v>2725</v>
      </c>
      <c r="X390" s="327">
        <f t="shared" si="39"/>
        <v>3590</v>
      </c>
      <c r="Y390" s="330">
        <f t="shared" si="37"/>
        <v>0.12693586026447917</v>
      </c>
      <c r="Z390" s="331">
        <f t="shared" si="38"/>
        <v>625862.46340428537</v>
      </c>
      <c r="AA390" s="84"/>
      <c r="AB390" s="84"/>
      <c r="AH390" s="327" t="s">
        <v>3603</v>
      </c>
      <c r="AI390" s="81" t="s">
        <v>2453</v>
      </c>
      <c r="AJ390" s="81" t="s">
        <v>2452</v>
      </c>
      <c r="AK390" s="80">
        <v>2380</v>
      </c>
      <c r="AL390" s="80">
        <v>2355</v>
      </c>
      <c r="AM390" s="80">
        <v>2342</v>
      </c>
      <c r="AN390" s="80">
        <v>2395</v>
      </c>
      <c r="AO390" s="80">
        <v>2355</v>
      </c>
      <c r="AP390" s="80">
        <v>2696</v>
      </c>
      <c r="AQ390" s="80">
        <v>2721</v>
      </c>
      <c r="AR390" s="80">
        <v>2706</v>
      </c>
      <c r="AS390" s="80">
        <v>2768</v>
      </c>
      <c r="AT390" s="80">
        <v>2984</v>
      </c>
      <c r="AU390" s="80">
        <v>3043</v>
      </c>
      <c r="AV390" s="80">
        <v>3047</v>
      </c>
    </row>
    <row r="391" spans="20:48" ht="15" x14ac:dyDescent="0.25">
      <c r="T391" s="329" t="s">
        <v>332</v>
      </c>
      <c r="V391" s="327" t="s">
        <v>76</v>
      </c>
      <c r="W391" s="327" t="s">
        <v>2725</v>
      </c>
      <c r="X391" s="327">
        <f t="shared" si="39"/>
        <v>1566</v>
      </c>
      <c r="Y391" s="330">
        <f t="shared" si="37"/>
        <v>5.5370907290856378E-2</v>
      </c>
      <c r="Z391" s="331">
        <f t="shared" si="38"/>
        <v>273008.5286047663</v>
      </c>
      <c r="AA391" s="84"/>
      <c r="AB391" s="84"/>
      <c r="AH391" s="327" t="s">
        <v>3603</v>
      </c>
      <c r="AI391" s="81" t="s">
        <v>2451</v>
      </c>
      <c r="AJ391" s="81" t="s">
        <v>2450</v>
      </c>
      <c r="AK391" s="80">
        <v>932</v>
      </c>
      <c r="AL391" s="80">
        <v>914</v>
      </c>
      <c r="AM391" s="80">
        <v>911</v>
      </c>
      <c r="AN391" s="80">
        <v>964</v>
      </c>
      <c r="AO391" s="80">
        <v>855</v>
      </c>
      <c r="AP391" s="80">
        <v>844</v>
      </c>
      <c r="AQ391" s="80">
        <v>792</v>
      </c>
      <c r="AR391" s="80">
        <v>868</v>
      </c>
      <c r="AS391" s="80">
        <v>913</v>
      </c>
      <c r="AT391" s="80">
        <v>899</v>
      </c>
      <c r="AU391" s="80">
        <v>861</v>
      </c>
      <c r="AV391" s="80">
        <v>778</v>
      </c>
    </row>
    <row r="392" spans="20:48" ht="15" x14ac:dyDescent="0.25">
      <c r="T392" s="329" t="s">
        <v>330</v>
      </c>
      <c r="V392" s="327" t="s">
        <v>76</v>
      </c>
      <c r="W392" s="327" t="s">
        <v>2725</v>
      </c>
      <c r="X392" s="327">
        <f t="shared" si="39"/>
        <v>2476</v>
      </c>
      <c r="Y392" s="330">
        <f t="shared" si="37"/>
        <v>8.7546849586309317E-2</v>
      </c>
      <c r="Z392" s="331">
        <f t="shared" si="38"/>
        <v>431653.33130613115</v>
      </c>
      <c r="AA392" s="84"/>
      <c r="AB392" s="84"/>
      <c r="AH392" s="327" t="s">
        <v>3603</v>
      </c>
      <c r="AI392" s="81" t="s">
        <v>2449</v>
      </c>
      <c r="AJ392" s="81" t="s">
        <v>2448</v>
      </c>
      <c r="AK392" s="80">
        <v>2085</v>
      </c>
      <c r="AL392" s="80">
        <v>2091</v>
      </c>
      <c r="AM392" s="80">
        <v>2121</v>
      </c>
      <c r="AN392" s="80">
        <v>2128</v>
      </c>
      <c r="AO392" s="80">
        <v>2154</v>
      </c>
      <c r="AP392" s="80">
        <v>2154</v>
      </c>
      <c r="AQ392" s="80">
        <v>2136</v>
      </c>
      <c r="AR392" s="80">
        <v>2121</v>
      </c>
      <c r="AS392" s="80">
        <v>1994</v>
      </c>
      <c r="AT392" s="80">
        <v>2017</v>
      </c>
      <c r="AU392" s="80">
        <v>2041</v>
      </c>
      <c r="AV392" s="80">
        <v>2018</v>
      </c>
    </row>
    <row r="393" spans="20:48" ht="15" x14ac:dyDescent="0.25">
      <c r="T393" s="329" t="s">
        <v>328</v>
      </c>
      <c r="V393" s="327" t="s">
        <v>76</v>
      </c>
      <c r="W393" s="327" t="s">
        <v>2725</v>
      </c>
      <c r="X393" s="327">
        <f t="shared" si="39"/>
        <v>1676</v>
      </c>
      <c r="Y393" s="330">
        <f t="shared" si="37"/>
        <v>5.926030690898805E-2</v>
      </c>
      <c r="Z393" s="331">
        <f t="shared" si="38"/>
        <v>292185.37288734887</v>
      </c>
      <c r="AA393" s="84"/>
      <c r="AB393" s="84"/>
      <c r="AH393" s="327" t="s">
        <v>3603</v>
      </c>
      <c r="AI393" s="81" t="s">
        <v>2447</v>
      </c>
      <c r="AJ393" s="81" t="s">
        <v>2446</v>
      </c>
      <c r="AK393" s="80">
        <v>5470</v>
      </c>
      <c r="AL393" s="80">
        <v>5377</v>
      </c>
      <c r="AM393" s="80">
        <v>5378</v>
      </c>
      <c r="AN393" s="80">
        <v>5206</v>
      </c>
      <c r="AO393" s="80">
        <v>4758</v>
      </c>
      <c r="AP393" s="80">
        <v>4830</v>
      </c>
      <c r="AQ393" s="80">
        <v>4809</v>
      </c>
      <c r="AR393" s="80">
        <v>4805</v>
      </c>
      <c r="AS393" s="80">
        <v>5609</v>
      </c>
      <c r="AT393" s="80">
        <v>5503</v>
      </c>
      <c r="AU393" s="80">
        <v>5593</v>
      </c>
      <c r="AV393" s="80">
        <v>5443</v>
      </c>
    </row>
    <row r="394" spans="20:48" ht="15" x14ac:dyDescent="0.25">
      <c r="T394" s="329" t="s">
        <v>326</v>
      </c>
      <c r="V394" s="327" t="s">
        <v>76</v>
      </c>
      <c r="W394" s="327" t="s">
        <v>2721</v>
      </c>
      <c r="X394" s="327">
        <f t="shared" si="39"/>
        <v>10214</v>
      </c>
      <c r="Y394" s="330">
        <f>X394/$AF$131</f>
        <v>1</v>
      </c>
      <c r="Z394" s="331">
        <f>Y394*$AE$131</f>
        <v>1371209</v>
      </c>
      <c r="AA394" s="84"/>
      <c r="AB394" s="84"/>
      <c r="AH394" s="327" t="s">
        <v>3603</v>
      </c>
      <c r="AI394" s="81" t="s">
        <v>2445</v>
      </c>
      <c r="AJ394" s="81" t="s">
        <v>2444</v>
      </c>
      <c r="AK394" s="80">
        <v>2197</v>
      </c>
      <c r="AL394" s="80">
        <v>2826</v>
      </c>
      <c r="AM394" s="80">
        <v>2132</v>
      </c>
      <c r="AN394" s="80">
        <v>2218</v>
      </c>
      <c r="AO394" s="80">
        <v>2071</v>
      </c>
      <c r="AP394" s="80">
        <v>2248</v>
      </c>
      <c r="AQ394" s="80">
        <v>2263</v>
      </c>
      <c r="AR394" s="80">
        <v>2119</v>
      </c>
      <c r="AS394" s="80">
        <v>2242</v>
      </c>
      <c r="AT394" s="80">
        <v>2247</v>
      </c>
      <c r="AU394" s="80">
        <v>2289</v>
      </c>
      <c r="AV394" s="80">
        <v>2332</v>
      </c>
    </row>
    <row r="395" spans="20:48" ht="15" x14ac:dyDescent="0.25">
      <c r="T395" s="329" t="s">
        <v>324</v>
      </c>
      <c r="V395" s="327" t="s">
        <v>76</v>
      </c>
      <c r="W395" s="327" t="s">
        <v>2717</v>
      </c>
      <c r="X395" s="327">
        <f t="shared" si="39"/>
        <v>3492</v>
      </c>
      <c r="Y395" s="330">
        <f t="shared" ref="Y395:Y400" si="40">X395/$AF$132</f>
        <v>0.13732892873997168</v>
      </c>
      <c r="Z395" s="331">
        <f t="shared" ref="Z395:Z400" si="41">Y395*$AE$132</f>
        <v>617272.11137328926</v>
      </c>
      <c r="AA395" s="84"/>
      <c r="AB395" s="84"/>
      <c r="AH395" s="327" t="s">
        <v>3603</v>
      </c>
      <c r="AI395" s="81" t="s">
        <v>2443</v>
      </c>
      <c r="AJ395" s="81" t="s">
        <v>2442</v>
      </c>
      <c r="AK395" s="80">
        <v>3173</v>
      </c>
      <c r="AL395" s="80">
        <v>3104</v>
      </c>
      <c r="AM395" s="80">
        <v>2850</v>
      </c>
      <c r="AN395" s="80">
        <v>2890</v>
      </c>
      <c r="AO395" s="80">
        <v>2660</v>
      </c>
      <c r="AP395" s="80">
        <v>2675</v>
      </c>
      <c r="AQ395" s="80">
        <v>2694</v>
      </c>
      <c r="AR395" s="80">
        <v>2569</v>
      </c>
      <c r="AS395" s="80">
        <v>2580</v>
      </c>
      <c r="AT395" s="80">
        <v>2520</v>
      </c>
      <c r="AU395" s="80">
        <v>2532</v>
      </c>
      <c r="AV395" s="80">
        <v>2322</v>
      </c>
    </row>
    <row r="396" spans="20:48" ht="15" x14ac:dyDescent="0.25">
      <c r="T396" s="329" t="s">
        <v>322</v>
      </c>
      <c r="V396" s="327" t="s">
        <v>76</v>
      </c>
      <c r="W396" s="327" t="s">
        <v>2717</v>
      </c>
      <c r="X396" s="327">
        <f t="shared" si="39"/>
        <v>7690</v>
      </c>
      <c r="Y396" s="330">
        <f t="shared" si="40"/>
        <v>0.30242252634890671</v>
      </c>
      <c r="Z396" s="331">
        <f t="shared" si="41"/>
        <v>1359342.0780242253</v>
      </c>
      <c r="AA396" s="84"/>
      <c r="AB396" s="84"/>
      <c r="AH396" s="327" t="s">
        <v>3603</v>
      </c>
      <c r="AI396" s="81" t="s">
        <v>2441</v>
      </c>
      <c r="AJ396" s="81" t="s">
        <v>2440</v>
      </c>
      <c r="AK396" s="80">
        <v>1473</v>
      </c>
      <c r="AL396" s="80">
        <v>1451</v>
      </c>
      <c r="AM396" s="80">
        <v>1415</v>
      </c>
      <c r="AN396" s="80">
        <v>1356</v>
      </c>
      <c r="AO396" s="80">
        <v>1413</v>
      </c>
      <c r="AP396" s="80">
        <v>1382</v>
      </c>
      <c r="AQ396" s="80">
        <v>1376</v>
      </c>
      <c r="AR396" s="80">
        <v>1420</v>
      </c>
      <c r="AS396" s="80">
        <v>1424</v>
      </c>
      <c r="AT396" s="80">
        <v>1445</v>
      </c>
      <c r="AU396" s="80">
        <v>1456</v>
      </c>
      <c r="AV396" s="80">
        <v>1509</v>
      </c>
    </row>
    <row r="397" spans="20:48" ht="15" x14ac:dyDescent="0.25">
      <c r="T397" s="329" t="s">
        <v>320</v>
      </c>
      <c r="V397" s="327" t="s">
        <v>76</v>
      </c>
      <c r="W397" s="327" t="s">
        <v>2717</v>
      </c>
      <c r="X397" s="327">
        <f t="shared" si="39"/>
        <v>11204</v>
      </c>
      <c r="Y397" s="330">
        <f t="shared" si="40"/>
        <v>0.44061664307063081</v>
      </c>
      <c r="Z397" s="331">
        <f t="shared" si="41"/>
        <v>1980503.0744061666</v>
      </c>
      <c r="AA397" s="84"/>
      <c r="AB397" s="84"/>
      <c r="AH397" s="327" t="s">
        <v>3599</v>
      </c>
      <c r="AI397" s="81" t="s">
        <v>2439</v>
      </c>
      <c r="AJ397" s="81" t="s">
        <v>2438</v>
      </c>
      <c r="AK397" s="80">
        <v>659</v>
      </c>
      <c r="AL397" s="80">
        <v>662</v>
      </c>
      <c r="AM397" s="80">
        <v>677</v>
      </c>
      <c r="AN397" s="80">
        <v>681</v>
      </c>
      <c r="AO397" s="80">
        <v>603</v>
      </c>
      <c r="AP397" s="80">
        <v>483</v>
      </c>
      <c r="AQ397" s="80">
        <v>483</v>
      </c>
      <c r="AR397" s="80">
        <v>478</v>
      </c>
      <c r="AS397" s="80">
        <v>477</v>
      </c>
      <c r="AT397" s="80">
        <v>467</v>
      </c>
      <c r="AU397" s="80">
        <v>467</v>
      </c>
      <c r="AV397" s="80">
        <v>461</v>
      </c>
    </row>
    <row r="398" spans="20:48" ht="15" x14ac:dyDescent="0.25">
      <c r="T398" s="329" t="s">
        <v>318</v>
      </c>
      <c r="V398" s="327" t="s">
        <v>76</v>
      </c>
      <c r="W398" s="327" t="s">
        <v>2717</v>
      </c>
      <c r="X398" s="327">
        <f t="shared" si="39"/>
        <v>1300</v>
      </c>
      <c r="Y398" s="330">
        <f t="shared" si="40"/>
        <v>5.112474437627812E-2</v>
      </c>
      <c r="Z398" s="331">
        <f t="shared" si="41"/>
        <v>229797.75051124746</v>
      </c>
      <c r="AA398" s="84"/>
      <c r="AB398" s="84"/>
      <c r="AH398" s="327" t="s">
        <v>3599</v>
      </c>
      <c r="AI398" s="81" t="s">
        <v>2437</v>
      </c>
      <c r="AJ398" s="81" t="s">
        <v>2436</v>
      </c>
      <c r="AK398" s="80">
        <v>710</v>
      </c>
      <c r="AL398" s="82" t="s">
        <v>141</v>
      </c>
      <c r="AM398" s="80">
        <v>600</v>
      </c>
      <c r="AN398" s="80">
        <v>630</v>
      </c>
      <c r="AO398" s="80">
        <v>603</v>
      </c>
      <c r="AP398" s="80">
        <v>590</v>
      </c>
      <c r="AQ398" s="80">
        <v>588</v>
      </c>
      <c r="AR398" s="80">
        <v>600</v>
      </c>
      <c r="AS398" s="80">
        <v>601</v>
      </c>
      <c r="AT398" s="80">
        <v>603</v>
      </c>
      <c r="AU398" s="80">
        <v>604</v>
      </c>
      <c r="AV398" s="80">
        <v>633</v>
      </c>
    </row>
    <row r="399" spans="20:48" ht="15" x14ac:dyDescent="0.25">
      <c r="T399" s="329" t="s">
        <v>316</v>
      </c>
      <c r="V399" s="327" t="s">
        <v>76</v>
      </c>
      <c r="W399" s="327" t="s">
        <v>2717</v>
      </c>
      <c r="X399" s="327">
        <f t="shared" si="39"/>
        <v>904</v>
      </c>
      <c r="Y399" s="330">
        <f t="shared" si="40"/>
        <v>3.5551360704734941E-2</v>
      </c>
      <c r="Z399" s="331">
        <f t="shared" si="41"/>
        <v>159797.82035551363</v>
      </c>
      <c r="AA399" s="84"/>
      <c r="AB399" s="84"/>
      <c r="AH399" s="327" t="s">
        <v>3599</v>
      </c>
      <c r="AI399" s="81" t="s">
        <v>2435</v>
      </c>
      <c r="AJ399" s="81" t="s">
        <v>2434</v>
      </c>
      <c r="AK399" s="82" t="s">
        <v>141</v>
      </c>
      <c r="AL399" s="82" t="s">
        <v>141</v>
      </c>
      <c r="AM399" s="80">
        <v>1259</v>
      </c>
      <c r="AN399" s="80">
        <v>1273</v>
      </c>
      <c r="AO399" s="80">
        <v>1416</v>
      </c>
      <c r="AP399" s="80">
        <v>1453</v>
      </c>
      <c r="AQ399" s="82" t="s">
        <v>141</v>
      </c>
      <c r="AR399" s="80">
        <v>1422</v>
      </c>
      <c r="AS399" s="80">
        <v>1366</v>
      </c>
      <c r="AT399" s="80">
        <v>1505</v>
      </c>
      <c r="AU399" s="80">
        <v>1524</v>
      </c>
      <c r="AV399" s="80">
        <v>1534</v>
      </c>
    </row>
    <row r="400" spans="20:48" ht="15" x14ac:dyDescent="0.25">
      <c r="T400" s="329" t="s">
        <v>314</v>
      </c>
      <c r="V400" s="327" t="s">
        <v>76</v>
      </c>
      <c r="W400" s="327" t="s">
        <v>2717</v>
      </c>
      <c r="X400" s="327">
        <f t="shared" si="39"/>
        <v>838</v>
      </c>
      <c r="Y400" s="330">
        <f t="shared" si="40"/>
        <v>3.295579675947774E-2</v>
      </c>
      <c r="Z400" s="331">
        <f t="shared" si="41"/>
        <v>148131.16532955796</v>
      </c>
      <c r="AA400" s="84"/>
      <c r="AB400" s="84"/>
      <c r="AH400" s="327" t="s">
        <v>3599</v>
      </c>
      <c r="AI400" s="81" t="s">
        <v>2433</v>
      </c>
      <c r="AJ400" s="81" t="s">
        <v>2432</v>
      </c>
      <c r="AK400" s="82" t="s">
        <v>141</v>
      </c>
      <c r="AL400" s="82" t="s">
        <v>141</v>
      </c>
      <c r="AM400" s="80">
        <v>1811</v>
      </c>
      <c r="AN400" s="80">
        <v>1874</v>
      </c>
      <c r="AO400" s="80">
        <v>1767</v>
      </c>
      <c r="AP400" s="80">
        <v>1811</v>
      </c>
      <c r="AQ400" s="82" t="s">
        <v>141</v>
      </c>
      <c r="AR400" s="80">
        <v>1705</v>
      </c>
      <c r="AS400" s="80">
        <v>1722</v>
      </c>
      <c r="AT400" s="80">
        <v>1725</v>
      </c>
      <c r="AU400" s="80">
        <v>1644</v>
      </c>
      <c r="AV400" s="80">
        <v>1658</v>
      </c>
    </row>
    <row r="401" spans="20:48" ht="15" x14ac:dyDescent="0.25">
      <c r="T401" s="329" t="s">
        <v>312</v>
      </c>
      <c r="V401" s="327" t="s">
        <v>76</v>
      </c>
      <c r="W401" s="327" t="s">
        <v>3334</v>
      </c>
      <c r="X401" s="327">
        <f t="shared" si="39"/>
        <v>6899</v>
      </c>
      <c r="Y401" s="330">
        <f>X401/$AF$133</f>
        <v>0.2905453779743104</v>
      </c>
      <c r="Z401" s="331">
        <f>Y401*$AE$133</f>
        <v>679623.40998104867</v>
      </c>
      <c r="AA401" s="84"/>
      <c r="AB401" s="84"/>
      <c r="AH401" s="327" t="s">
        <v>3599</v>
      </c>
      <c r="AI401" s="81" t="s">
        <v>2431</v>
      </c>
      <c r="AJ401" s="81" t="s">
        <v>2430</v>
      </c>
      <c r="AK401" s="80">
        <v>1155</v>
      </c>
      <c r="AL401" s="80">
        <v>1173</v>
      </c>
      <c r="AM401" s="80">
        <v>1175</v>
      </c>
      <c r="AN401" s="80">
        <v>1102</v>
      </c>
      <c r="AO401" s="80">
        <v>1059</v>
      </c>
      <c r="AP401" s="80">
        <v>1058</v>
      </c>
      <c r="AQ401" s="80">
        <v>1025</v>
      </c>
      <c r="AR401" s="80">
        <v>1022</v>
      </c>
      <c r="AS401" s="80">
        <v>1016</v>
      </c>
      <c r="AT401" s="80">
        <v>1005</v>
      </c>
      <c r="AU401" s="80">
        <v>1284</v>
      </c>
      <c r="AV401" s="80">
        <v>1363</v>
      </c>
    </row>
    <row r="402" spans="20:48" ht="15" x14ac:dyDescent="0.25">
      <c r="T402" s="329" t="s">
        <v>310</v>
      </c>
      <c r="V402" s="327" t="s">
        <v>76</v>
      </c>
      <c r="W402" s="327" t="s">
        <v>3334</v>
      </c>
      <c r="X402" s="327">
        <f t="shared" si="39"/>
        <v>2822</v>
      </c>
      <c r="Y402" s="330">
        <f>X402/$AF$133</f>
        <v>0.11884607285744367</v>
      </c>
      <c r="Z402" s="331">
        <f>Y402*$AE$133</f>
        <v>277996.41440303222</v>
      </c>
      <c r="AA402" s="84"/>
      <c r="AB402" s="84"/>
      <c r="AH402" s="327" t="s">
        <v>3599</v>
      </c>
      <c r="AI402" s="81" t="s">
        <v>2429</v>
      </c>
      <c r="AJ402" s="81" t="s">
        <v>2428</v>
      </c>
      <c r="AK402" s="80">
        <v>3064</v>
      </c>
      <c r="AL402" s="80">
        <v>3071</v>
      </c>
      <c r="AM402" s="80">
        <v>3165</v>
      </c>
      <c r="AN402" s="80">
        <v>3062</v>
      </c>
      <c r="AO402" s="80">
        <v>3102</v>
      </c>
      <c r="AP402" s="80">
        <v>2958</v>
      </c>
      <c r="AQ402" s="80">
        <v>2995</v>
      </c>
      <c r="AR402" s="80">
        <v>3069</v>
      </c>
      <c r="AS402" s="80">
        <v>3015</v>
      </c>
      <c r="AT402" s="80">
        <v>3014</v>
      </c>
      <c r="AU402" s="80">
        <v>2960</v>
      </c>
      <c r="AV402" s="80">
        <v>2947</v>
      </c>
    </row>
    <row r="403" spans="20:48" ht="15" x14ac:dyDescent="0.25">
      <c r="T403" s="329" t="s">
        <v>308</v>
      </c>
      <c r="V403" s="327" t="s">
        <v>76</v>
      </c>
      <c r="W403" s="327" t="s">
        <v>3334</v>
      </c>
      <c r="X403" s="327">
        <f t="shared" si="39"/>
        <v>4450</v>
      </c>
      <c r="Y403" s="330">
        <f>X403/$AF$133</f>
        <v>0.18740787534217729</v>
      </c>
      <c r="Z403" s="331">
        <f>Y403*$AE$133</f>
        <v>438371.38344914716</v>
      </c>
      <c r="AA403" s="84"/>
      <c r="AB403" s="84"/>
      <c r="AH403" s="327" t="s">
        <v>3599</v>
      </c>
      <c r="AI403" s="81" t="s">
        <v>2427</v>
      </c>
      <c r="AJ403" s="81" t="s">
        <v>2426</v>
      </c>
      <c r="AK403" s="80">
        <v>11074</v>
      </c>
      <c r="AL403" s="80">
        <v>11089</v>
      </c>
      <c r="AM403" s="80">
        <v>10537</v>
      </c>
      <c r="AN403" s="80">
        <v>10747</v>
      </c>
      <c r="AO403" s="80">
        <v>10758</v>
      </c>
      <c r="AP403" s="80">
        <v>10721</v>
      </c>
      <c r="AQ403" s="80">
        <v>10394</v>
      </c>
      <c r="AR403" s="80">
        <v>10291</v>
      </c>
      <c r="AS403" s="80">
        <v>10270</v>
      </c>
      <c r="AT403" s="80">
        <v>10201</v>
      </c>
      <c r="AU403" s="80">
        <v>10161</v>
      </c>
      <c r="AV403" s="80">
        <v>10054</v>
      </c>
    </row>
    <row r="404" spans="20:48" ht="15" x14ac:dyDescent="0.25">
      <c r="T404" s="329" t="s">
        <v>306</v>
      </c>
      <c r="V404" s="327" t="s">
        <v>76</v>
      </c>
      <c r="W404" s="327" t="s">
        <v>3334</v>
      </c>
      <c r="X404" s="327">
        <f t="shared" si="39"/>
        <v>5096</v>
      </c>
      <c r="Y404" s="330">
        <f>X404/$AF$133</f>
        <v>0.2146136028637608</v>
      </c>
      <c r="Z404" s="331">
        <f>Y404*$AE$133</f>
        <v>502009.11686670879</v>
      </c>
      <c r="AA404" s="84"/>
      <c r="AB404" s="84"/>
      <c r="AH404" s="327" t="s">
        <v>3599</v>
      </c>
      <c r="AI404" s="81" t="s">
        <v>2425</v>
      </c>
      <c r="AJ404" s="81" t="s">
        <v>2424</v>
      </c>
      <c r="AK404" s="80">
        <v>907</v>
      </c>
      <c r="AL404" s="80">
        <v>1067</v>
      </c>
      <c r="AM404" s="80">
        <v>1071</v>
      </c>
      <c r="AN404" s="80">
        <v>1050</v>
      </c>
      <c r="AO404" s="80">
        <v>1075</v>
      </c>
      <c r="AP404" s="80">
        <v>1044</v>
      </c>
      <c r="AQ404" s="80">
        <v>1082</v>
      </c>
      <c r="AR404" s="80">
        <v>1063</v>
      </c>
      <c r="AS404" s="80">
        <v>1186</v>
      </c>
      <c r="AT404" s="80">
        <v>1251</v>
      </c>
      <c r="AU404" s="80">
        <v>1272</v>
      </c>
      <c r="AV404" s="80">
        <v>1277</v>
      </c>
    </row>
    <row r="405" spans="20:48" ht="15" x14ac:dyDescent="0.25">
      <c r="T405" s="329" t="s">
        <v>304</v>
      </c>
      <c r="V405" s="327" t="s">
        <v>76</v>
      </c>
      <c r="W405" s="327" t="s">
        <v>3334</v>
      </c>
      <c r="X405" s="327">
        <f t="shared" si="39"/>
        <v>4478</v>
      </c>
      <c r="Y405" s="330">
        <f>X405/$AF$133</f>
        <v>0.18858707096230787</v>
      </c>
      <c r="Z405" s="331">
        <f>Y405*$AE$133</f>
        <v>441129.67530006322</v>
      </c>
      <c r="AA405" s="84"/>
      <c r="AB405" s="84"/>
      <c r="AH405" s="327" t="s">
        <v>3599</v>
      </c>
      <c r="AI405" s="81" t="s">
        <v>2423</v>
      </c>
      <c r="AJ405" s="81" t="s">
        <v>2422</v>
      </c>
      <c r="AK405" s="80">
        <v>3563</v>
      </c>
      <c r="AL405" s="80">
        <v>3551</v>
      </c>
      <c r="AM405" s="80">
        <v>3438</v>
      </c>
      <c r="AN405" s="80">
        <v>3643</v>
      </c>
      <c r="AO405" s="80">
        <v>3593</v>
      </c>
      <c r="AP405" s="80">
        <v>3756</v>
      </c>
      <c r="AQ405" s="80">
        <v>3816</v>
      </c>
      <c r="AR405" s="80">
        <v>4131</v>
      </c>
      <c r="AS405" s="80">
        <v>4110</v>
      </c>
      <c r="AT405" s="80">
        <v>4216</v>
      </c>
      <c r="AU405" s="80">
        <v>4230</v>
      </c>
      <c r="AV405" s="80">
        <v>4469</v>
      </c>
    </row>
    <row r="406" spans="20:48" ht="15" x14ac:dyDescent="0.25">
      <c r="T406" s="333" t="s">
        <v>2053</v>
      </c>
      <c r="V406" s="335" t="s">
        <v>30</v>
      </c>
      <c r="W406" s="335"/>
      <c r="X406" s="328">
        <f t="shared" si="39"/>
        <v>3879</v>
      </c>
      <c r="Y406" s="334"/>
      <c r="Z406" s="334"/>
      <c r="AA406" s="83"/>
      <c r="AB406" s="83"/>
      <c r="AH406" s="327" t="s">
        <v>3599</v>
      </c>
      <c r="AI406" s="81" t="s">
        <v>2421</v>
      </c>
      <c r="AJ406" s="81" t="s">
        <v>2420</v>
      </c>
      <c r="AK406" s="80">
        <v>2961</v>
      </c>
      <c r="AL406" s="80">
        <v>2991</v>
      </c>
      <c r="AM406" s="80">
        <v>3168</v>
      </c>
      <c r="AN406" s="80">
        <v>3006</v>
      </c>
      <c r="AO406" s="80">
        <v>2967</v>
      </c>
      <c r="AP406" s="80">
        <v>2966</v>
      </c>
      <c r="AQ406" s="80">
        <v>2941</v>
      </c>
      <c r="AR406" s="80">
        <v>2909</v>
      </c>
      <c r="AS406" s="80">
        <v>2874</v>
      </c>
      <c r="AT406" s="80">
        <v>2802</v>
      </c>
      <c r="AU406" s="80">
        <v>3383</v>
      </c>
      <c r="AV406" s="80">
        <v>3340</v>
      </c>
    </row>
    <row r="407" spans="20:48" ht="15" x14ac:dyDescent="0.25">
      <c r="T407" s="333" t="s">
        <v>2051</v>
      </c>
      <c r="V407" s="335" t="s">
        <v>30</v>
      </c>
      <c r="W407" s="335"/>
      <c r="X407" s="328">
        <f t="shared" si="39"/>
        <v>1404</v>
      </c>
      <c r="Y407" s="334"/>
      <c r="Z407" s="334"/>
      <c r="AA407" s="83"/>
      <c r="AB407" s="83"/>
      <c r="AH407" s="327" t="s">
        <v>3599</v>
      </c>
      <c r="AI407" s="81" t="s">
        <v>2419</v>
      </c>
      <c r="AJ407" s="81" t="s">
        <v>2418</v>
      </c>
      <c r="AK407" s="80">
        <v>1253</v>
      </c>
      <c r="AL407" s="80">
        <v>1240</v>
      </c>
      <c r="AM407" s="80">
        <v>1635</v>
      </c>
      <c r="AN407" s="80">
        <v>1312</v>
      </c>
      <c r="AO407" s="80">
        <v>1334</v>
      </c>
      <c r="AP407" s="80">
        <v>1328</v>
      </c>
      <c r="AQ407" s="80">
        <v>1334</v>
      </c>
      <c r="AR407" s="80">
        <v>1361</v>
      </c>
      <c r="AS407" s="80">
        <v>1477</v>
      </c>
      <c r="AT407" s="80">
        <v>1489</v>
      </c>
      <c r="AU407" s="80">
        <v>1432</v>
      </c>
      <c r="AV407" s="80">
        <v>1437</v>
      </c>
    </row>
    <row r="408" spans="20:48" ht="15" x14ac:dyDescent="0.25">
      <c r="T408" s="333" t="s">
        <v>2049</v>
      </c>
      <c r="V408" s="335" t="s">
        <v>30</v>
      </c>
      <c r="W408" s="335"/>
      <c r="X408" s="328">
        <f t="shared" si="39"/>
        <v>1607</v>
      </c>
      <c r="Y408" s="334"/>
      <c r="Z408" s="334"/>
      <c r="AA408" s="83"/>
      <c r="AB408" s="83"/>
      <c r="AH408" s="327" t="s">
        <v>3599</v>
      </c>
      <c r="AI408" s="81" t="s">
        <v>2417</v>
      </c>
      <c r="AJ408" s="81" t="s">
        <v>2416</v>
      </c>
      <c r="AK408" s="80">
        <v>3318</v>
      </c>
      <c r="AL408" s="80">
        <v>3360</v>
      </c>
      <c r="AM408" s="80">
        <v>3499</v>
      </c>
      <c r="AN408" s="80">
        <v>3520</v>
      </c>
      <c r="AO408" s="80">
        <v>3446</v>
      </c>
      <c r="AP408" s="80">
        <v>3257</v>
      </c>
      <c r="AQ408" s="80">
        <v>3250</v>
      </c>
      <c r="AR408" s="80">
        <v>3320</v>
      </c>
      <c r="AS408" s="80">
        <v>3231</v>
      </c>
      <c r="AT408" s="80">
        <v>3164</v>
      </c>
      <c r="AU408" s="80">
        <v>3147</v>
      </c>
      <c r="AV408" s="80">
        <v>3231</v>
      </c>
    </row>
    <row r="409" spans="20:48" ht="15" x14ac:dyDescent="0.25">
      <c r="T409" s="333" t="s">
        <v>2047</v>
      </c>
      <c r="V409" s="335" t="s">
        <v>30</v>
      </c>
      <c r="W409" s="335"/>
      <c r="X409" s="328">
        <f t="shared" si="39"/>
        <v>1056</v>
      </c>
      <c r="Y409" s="334"/>
      <c r="Z409" s="334"/>
      <c r="AA409" s="83"/>
      <c r="AB409" s="83"/>
      <c r="AH409" s="327" t="s">
        <v>3599</v>
      </c>
      <c r="AI409" s="81" t="s">
        <v>2415</v>
      </c>
      <c r="AJ409" s="81" t="s">
        <v>2414</v>
      </c>
      <c r="AK409" s="80">
        <v>1090</v>
      </c>
      <c r="AL409" s="80">
        <v>1070</v>
      </c>
      <c r="AM409" s="80">
        <v>1086</v>
      </c>
      <c r="AN409" s="80">
        <v>1113</v>
      </c>
      <c r="AO409" s="80">
        <v>1094</v>
      </c>
      <c r="AP409" s="80">
        <v>1126</v>
      </c>
      <c r="AQ409" s="80">
        <v>1123</v>
      </c>
      <c r="AR409" s="80">
        <v>1098</v>
      </c>
      <c r="AS409" s="80">
        <v>1165</v>
      </c>
      <c r="AT409" s="80">
        <v>1132</v>
      </c>
      <c r="AU409" s="80">
        <v>1120</v>
      </c>
      <c r="AV409" s="80">
        <v>1187</v>
      </c>
    </row>
    <row r="410" spans="20:48" ht="15" x14ac:dyDescent="0.25">
      <c r="T410" s="333" t="s">
        <v>2045</v>
      </c>
      <c r="V410" s="335" t="s">
        <v>30</v>
      </c>
      <c r="W410" s="335"/>
      <c r="X410" s="328">
        <f t="shared" si="39"/>
        <v>13200</v>
      </c>
      <c r="Y410" s="334"/>
      <c r="Z410" s="334"/>
      <c r="AA410" s="83"/>
      <c r="AB410" s="83"/>
      <c r="AH410" s="327" t="s">
        <v>3599</v>
      </c>
      <c r="AI410" s="81" t="s">
        <v>2413</v>
      </c>
      <c r="AJ410" s="81" t="s">
        <v>2412</v>
      </c>
      <c r="AK410" s="80">
        <v>4283</v>
      </c>
      <c r="AL410" s="80">
        <v>4672</v>
      </c>
      <c r="AM410" s="80">
        <v>4523</v>
      </c>
      <c r="AN410" s="80">
        <v>4578</v>
      </c>
      <c r="AO410" s="80">
        <v>4489</v>
      </c>
      <c r="AP410" s="80">
        <v>4291</v>
      </c>
      <c r="AQ410" s="80">
        <v>4260</v>
      </c>
      <c r="AR410" s="80">
        <v>4098</v>
      </c>
      <c r="AS410" s="80">
        <v>4109</v>
      </c>
      <c r="AT410" s="80">
        <v>3841</v>
      </c>
      <c r="AU410" s="80">
        <v>3963</v>
      </c>
      <c r="AV410" s="80">
        <v>4027</v>
      </c>
    </row>
    <row r="411" spans="20:48" ht="15" x14ac:dyDescent="0.25">
      <c r="T411" s="333" t="s">
        <v>2043</v>
      </c>
      <c r="V411" s="335" t="s">
        <v>30</v>
      </c>
      <c r="W411" s="335"/>
      <c r="X411" s="328">
        <f t="shared" si="39"/>
        <v>1566</v>
      </c>
      <c r="Y411" s="334"/>
      <c r="Z411" s="334"/>
      <c r="AA411" s="83"/>
      <c r="AB411" s="83"/>
      <c r="AH411" s="327" t="s">
        <v>3599</v>
      </c>
      <c r="AI411" s="81" t="s">
        <v>2411</v>
      </c>
      <c r="AJ411" s="81" t="s">
        <v>2410</v>
      </c>
      <c r="AK411" s="80">
        <v>962</v>
      </c>
      <c r="AL411" s="80">
        <v>1041</v>
      </c>
      <c r="AM411" s="80">
        <v>1139</v>
      </c>
      <c r="AN411" s="80">
        <v>1145</v>
      </c>
      <c r="AO411" s="80">
        <v>1218</v>
      </c>
      <c r="AP411" s="80">
        <v>1217</v>
      </c>
      <c r="AQ411" s="80">
        <v>1216</v>
      </c>
      <c r="AR411" s="80">
        <v>1095</v>
      </c>
      <c r="AS411" s="80">
        <v>1194</v>
      </c>
      <c r="AT411" s="80">
        <v>1173</v>
      </c>
      <c r="AU411" s="80">
        <v>1172</v>
      </c>
      <c r="AV411" s="80">
        <v>1144</v>
      </c>
    </row>
    <row r="412" spans="20:48" ht="15" x14ac:dyDescent="0.25">
      <c r="T412" s="333" t="s">
        <v>2041</v>
      </c>
      <c r="V412" s="335" t="s">
        <v>30</v>
      </c>
      <c r="W412" s="335"/>
      <c r="X412" s="328">
        <f t="shared" si="39"/>
        <v>14139</v>
      </c>
      <c r="Y412" s="334"/>
      <c r="Z412" s="334"/>
      <c r="AA412" s="83"/>
      <c r="AB412" s="83"/>
      <c r="AH412" s="327" t="s">
        <v>3599</v>
      </c>
      <c r="AI412" s="81" t="s">
        <v>2409</v>
      </c>
      <c r="AJ412" s="81" t="s">
        <v>2408</v>
      </c>
      <c r="AK412" s="80">
        <v>1250</v>
      </c>
      <c r="AL412" s="80">
        <v>1249</v>
      </c>
      <c r="AM412" s="80">
        <v>1231</v>
      </c>
      <c r="AN412" s="80">
        <v>1201</v>
      </c>
      <c r="AO412" s="80">
        <v>1154</v>
      </c>
      <c r="AP412" s="80">
        <v>1119</v>
      </c>
      <c r="AQ412" s="80">
        <v>1068</v>
      </c>
      <c r="AR412" s="80">
        <v>874</v>
      </c>
      <c r="AS412" s="80">
        <v>1021</v>
      </c>
      <c r="AT412" s="80">
        <v>939</v>
      </c>
      <c r="AU412" s="80">
        <v>1055</v>
      </c>
      <c r="AV412" s="80">
        <v>1114</v>
      </c>
    </row>
    <row r="413" spans="20:48" ht="15" x14ac:dyDescent="0.25">
      <c r="T413" s="333" t="s">
        <v>2039</v>
      </c>
      <c r="V413" s="335" t="s">
        <v>30</v>
      </c>
      <c r="W413" s="335"/>
      <c r="X413" s="328">
        <f t="shared" si="39"/>
        <v>845</v>
      </c>
      <c r="Y413" s="334"/>
      <c r="Z413" s="334"/>
      <c r="AA413" s="83"/>
      <c r="AB413" s="83"/>
      <c r="AH413" s="327" t="s">
        <v>3599</v>
      </c>
      <c r="AI413" s="81" t="s">
        <v>2407</v>
      </c>
      <c r="AJ413" s="81" t="s">
        <v>2406</v>
      </c>
      <c r="AK413" s="80">
        <v>3575</v>
      </c>
      <c r="AL413" s="80">
        <v>3439</v>
      </c>
      <c r="AM413" s="80">
        <v>3431</v>
      </c>
      <c r="AN413" s="80">
        <v>3564</v>
      </c>
      <c r="AO413" s="80">
        <v>3503</v>
      </c>
      <c r="AP413" s="80">
        <v>3675</v>
      </c>
      <c r="AQ413" s="80">
        <v>3747</v>
      </c>
      <c r="AR413" s="80">
        <v>3850</v>
      </c>
      <c r="AS413" s="80">
        <v>3933</v>
      </c>
      <c r="AT413" s="80">
        <v>3959</v>
      </c>
      <c r="AU413" s="80">
        <v>4052</v>
      </c>
      <c r="AV413" s="80">
        <v>4113</v>
      </c>
    </row>
    <row r="414" spans="20:48" ht="15" x14ac:dyDescent="0.25">
      <c r="T414" s="333" t="s">
        <v>2037</v>
      </c>
      <c r="V414" s="335" t="s">
        <v>30</v>
      </c>
      <c r="W414" s="335"/>
      <c r="X414" s="328">
        <f t="shared" si="39"/>
        <v>2607</v>
      </c>
      <c r="Y414" s="334"/>
      <c r="Z414" s="334"/>
      <c r="AA414" s="83"/>
      <c r="AB414" s="83"/>
      <c r="AH414" s="359" t="s">
        <v>3595</v>
      </c>
      <c r="AI414" s="81" t="s">
        <v>2405</v>
      </c>
      <c r="AJ414" s="81" t="s">
        <v>2404</v>
      </c>
      <c r="AK414" s="80">
        <v>14801</v>
      </c>
      <c r="AL414" s="80">
        <v>15398</v>
      </c>
      <c r="AM414" s="80">
        <v>15398</v>
      </c>
      <c r="AN414" s="80">
        <v>16210</v>
      </c>
      <c r="AO414" s="80">
        <v>16628</v>
      </c>
      <c r="AP414" s="80">
        <v>17642</v>
      </c>
      <c r="AQ414" s="80">
        <v>18228</v>
      </c>
      <c r="AR414" s="80">
        <v>19230</v>
      </c>
      <c r="AS414" s="80">
        <v>20911</v>
      </c>
      <c r="AT414" s="80">
        <v>21369</v>
      </c>
      <c r="AU414" s="80">
        <v>22557</v>
      </c>
      <c r="AV414" s="80">
        <v>23415</v>
      </c>
    </row>
    <row r="415" spans="20:48" ht="15" x14ac:dyDescent="0.25">
      <c r="T415" s="333" t="s">
        <v>2035</v>
      </c>
      <c r="V415" s="335" t="s">
        <v>30</v>
      </c>
      <c r="W415" s="335"/>
      <c r="X415" s="328">
        <f t="shared" si="39"/>
        <v>19761</v>
      </c>
      <c r="Y415" s="334"/>
      <c r="Z415" s="334"/>
      <c r="AA415" s="83"/>
      <c r="AB415" s="83"/>
      <c r="AH415" s="359" t="s">
        <v>3595</v>
      </c>
      <c r="AI415" s="81" t="s">
        <v>2403</v>
      </c>
      <c r="AJ415" s="81" t="s">
        <v>2402</v>
      </c>
      <c r="AK415" s="80">
        <v>2146</v>
      </c>
      <c r="AL415" s="80">
        <v>2247</v>
      </c>
      <c r="AM415" s="80">
        <v>2247</v>
      </c>
      <c r="AN415" s="80">
        <v>2166</v>
      </c>
      <c r="AO415" s="80">
        <v>2119</v>
      </c>
      <c r="AP415" s="80">
        <v>2158</v>
      </c>
      <c r="AQ415" s="80">
        <v>2153</v>
      </c>
      <c r="AR415" s="80">
        <v>2188</v>
      </c>
      <c r="AS415" s="80">
        <v>2192</v>
      </c>
      <c r="AT415" s="80">
        <v>2188</v>
      </c>
      <c r="AU415" s="80">
        <v>2240</v>
      </c>
      <c r="AV415" s="80">
        <v>2235</v>
      </c>
    </row>
    <row r="416" spans="20:48" ht="15" x14ac:dyDescent="0.25">
      <c r="T416" s="333" t="s">
        <v>2033</v>
      </c>
      <c r="V416" s="335" t="s">
        <v>30</v>
      </c>
      <c r="W416" s="335"/>
      <c r="X416" s="328">
        <f t="shared" si="39"/>
        <v>1924</v>
      </c>
      <c r="Y416" s="334"/>
      <c r="Z416" s="334"/>
      <c r="AA416" s="83"/>
      <c r="AB416" s="83"/>
      <c r="AH416" s="359" t="s">
        <v>3595</v>
      </c>
      <c r="AI416" s="81" t="s">
        <v>2401</v>
      </c>
      <c r="AJ416" s="81" t="s">
        <v>2400</v>
      </c>
      <c r="AK416" s="80">
        <v>4877</v>
      </c>
      <c r="AL416" s="80">
        <v>4757</v>
      </c>
      <c r="AM416" s="80">
        <v>4757</v>
      </c>
      <c r="AN416" s="80">
        <v>4979</v>
      </c>
      <c r="AO416" s="80">
        <v>5042</v>
      </c>
      <c r="AP416" s="80">
        <v>5082</v>
      </c>
      <c r="AQ416" s="80">
        <v>4984</v>
      </c>
      <c r="AR416" s="80">
        <v>5245</v>
      </c>
      <c r="AS416" s="80">
        <v>5499</v>
      </c>
      <c r="AT416" s="80">
        <v>5750</v>
      </c>
      <c r="AU416" s="80">
        <v>6258</v>
      </c>
      <c r="AV416" s="80">
        <v>6489</v>
      </c>
    </row>
    <row r="417" spans="20:48" ht="15" x14ac:dyDescent="0.25">
      <c r="T417" s="333" t="s">
        <v>2031</v>
      </c>
      <c r="V417" s="335" t="s">
        <v>30</v>
      </c>
      <c r="W417" s="335"/>
      <c r="X417" s="328">
        <f t="shared" si="39"/>
        <v>46526</v>
      </c>
      <c r="Y417" s="334"/>
      <c r="Z417" s="334"/>
      <c r="AA417" s="83"/>
      <c r="AB417" s="83"/>
      <c r="AH417" s="359" t="s">
        <v>3595</v>
      </c>
      <c r="AI417" s="81" t="s">
        <v>2399</v>
      </c>
      <c r="AJ417" s="81" t="s">
        <v>2398</v>
      </c>
      <c r="AK417" s="80">
        <v>1319</v>
      </c>
      <c r="AL417" s="80">
        <v>1474</v>
      </c>
      <c r="AM417" s="80">
        <v>1474</v>
      </c>
      <c r="AN417" s="80">
        <v>1651</v>
      </c>
      <c r="AO417" s="80">
        <v>1630</v>
      </c>
      <c r="AP417" s="80">
        <v>1606</v>
      </c>
      <c r="AQ417" s="80">
        <v>1449</v>
      </c>
      <c r="AR417" s="80">
        <v>1494</v>
      </c>
      <c r="AS417" s="80">
        <v>1444</v>
      </c>
      <c r="AT417" s="80">
        <v>1466</v>
      </c>
      <c r="AU417" s="80">
        <v>1435</v>
      </c>
      <c r="AV417" s="80">
        <v>1441</v>
      </c>
    </row>
    <row r="418" spans="20:48" ht="15" x14ac:dyDescent="0.25">
      <c r="T418" s="333" t="s">
        <v>2019</v>
      </c>
      <c r="V418" s="335" t="s">
        <v>30</v>
      </c>
      <c r="W418" s="335"/>
      <c r="X418" s="328">
        <f t="shared" si="39"/>
        <v>2987</v>
      </c>
      <c r="Y418" s="334"/>
      <c r="Z418" s="334"/>
      <c r="AA418" s="83"/>
      <c r="AB418" s="83"/>
      <c r="AH418" s="359" t="s">
        <v>3595</v>
      </c>
      <c r="AI418" s="81" t="s">
        <v>2397</v>
      </c>
      <c r="AJ418" s="81" t="s">
        <v>2396</v>
      </c>
      <c r="AK418" s="80">
        <v>1609</v>
      </c>
      <c r="AL418" s="80">
        <v>1806</v>
      </c>
      <c r="AM418" s="80">
        <v>1806</v>
      </c>
      <c r="AN418" s="80">
        <v>1683</v>
      </c>
      <c r="AO418" s="80">
        <v>1613</v>
      </c>
      <c r="AP418" s="80">
        <v>1595</v>
      </c>
      <c r="AQ418" s="80">
        <v>1669</v>
      </c>
      <c r="AR418" s="80">
        <v>1679</v>
      </c>
      <c r="AS418" s="80">
        <v>1676</v>
      </c>
      <c r="AT418" s="80">
        <v>1705</v>
      </c>
      <c r="AU418" s="80">
        <v>1682</v>
      </c>
      <c r="AV418" s="80">
        <v>1788</v>
      </c>
    </row>
    <row r="419" spans="20:48" ht="15" x14ac:dyDescent="0.25">
      <c r="T419" s="333" t="s">
        <v>2017</v>
      </c>
      <c r="V419" s="335" t="s">
        <v>30</v>
      </c>
      <c r="W419" s="335"/>
      <c r="X419" s="328">
        <f t="shared" si="39"/>
        <v>20064</v>
      </c>
      <c r="Y419" s="334"/>
      <c r="Z419" s="334"/>
      <c r="AA419" s="83"/>
      <c r="AB419" s="83"/>
      <c r="AH419" s="359" t="s">
        <v>3595</v>
      </c>
      <c r="AI419" s="81" t="s">
        <v>2395</v>
      </c>
      <c r="AJ419" s="81" t="s">
        <v>2394</v>
      </c>
      <c r="AK419" s="80">
        <v>945</v>
      </c>
      <c r="AL419" s="80">
        <v>1015</v>
      </c>
      <c r="AM419" s="80">
        <v>1015</v>
      </c>
      <c r="AN419" s="80">
        <v>1159</v>
      </c>
      <c r="AO419" s="80">
        <v>1115</v>
      </c>
      <c r="AP419" s="80">
        <v>1105</v>
      </c>
      <c r="AQ419" s="80">
        <v>1122</v>
      </c>
      <c r="AR419" s="80">
        <v>1121</v>
      </c>
      <c r="AS419" s="80">
        <v>1116</v>
      </c>
      <c r="AT419" s="80">
        <v>1142</v>
      </c>
      <c r="AU419" s="80">
        <v>1303</v>
      </c>
      <c r="AV419" s="80">
        <v>1299</v>
      </c>
    </row>
    <row r="420" spans="20:48" ht="15" x14ac:dyDescent="0.25">
      <c r="T420" s="333" t="s">
        <v>2013</v>
      </c>
      <c r="V420" s="335" t="s">
        <v>30</v>
      </c>
      <c r="W420" s="335"/>
      <c r="X420" s="328">
        <f t="shared" si="39"/>
        <v>737</v>
      </c>
      <c r="Y420" s="334"/>
      <c r="Z420" s="334"/>
      <c r="AA420" s="83"/>
      <c r="AB420" s="83"/>
      <c r="AH420" s="359" t="s">
        <v>3595</v>
      </c>
      <c r="AI420" s="81" t="s">
        <v>2393</v>
      </c>
      <c r="AJ420" s="81" t="s">
        <v>2392</v>
      </c>
      <c r="AK420" s="80">
        <v>1161</v>
      </c>
      <c r="AL420" s="80">
        <v>1179</v>
      </c>
      <c r="AM420" s="80">
        <v>1179</v>
      </c>
      <c r="AN420" s="80">
        <v>1299</v>
      </c>
      <c r="AO420" s="80">
        <v>1457</v>
      </c>
      <c r="AP420" s="80">
        <v>1470</v>
      </c>
      <c r="AQ420" s="80">
        <v>1544</v>
      </c>
      <c r="AR420" s="80">
        <v>1562</v>
      </c>
      <c r="AS420" s="80">
        <v>1552</v>
      </c>
      <c r="AT420" s="80">
        <v>1656</v>
      </c>
      <c r="AU420" s="80">
        <v>1827</v>
      </c>
      <c r="AV420" s="80">
        <v>1918</v>
      </c>
    </row>
    <row r="421" spans="20:48" ht="15" x14ac:dyDescent="0.25">
      <c r="T421" s="333" t="s">
        <v>2011</v>
      </c>
      <c r="V421" s="335" t="s">
        <v>30</v>
      </c>
      <c r="W421" s="335"/>
      <c r="X421" s="328">
        <f t="shared" si="39"/>
        <v>2812</v>
      </c>
      <c r="Y421" s="334"/>
      <c r="Z421" s="334"/>
      <c r="AA421" s="83"/>
      <c r="AB421" s="83"/>
      <c r="AH421" s="359" t="s">
        <v>3595</v>
      </c>
      <c r="AI421" s="81" t="s">
        <v>2391</v>
      </c>
      <c r="AJ421" s="81" t="s">
        <v>2390</v>
      </c>
      <c r="AK421" s="80">
        <v>915</v>
      </c>
      <c r="AL421" s="80">
        <v>918</v>
      </c>
      <c r="AM421" s="80">
        <v>918</v>
      </c>
      <c r="AN421" s="80">
        <v>907</v>
      </c>
      <c r="AO421" s="80">
        <v>901</v>
      </c>
      <c r="AP421" s="80">
        <v>898</v>
      </c>
      <c r="AQ421" s="80">
        <v>882</v>
      </c>
      <c r="AR421" s="80">
        <v>864</v>
      </c>
      <c r="AS421" s="80">
        <v>837</v>
      </c>
      <c r="AT421" s="80">
        <v>841</v>
      </c>
      <c r="AU421" s="80">
        <v>846</v>
      </c>
      <c r="AV421" s="80">
        <v>813</v>
      </c>
    </row>
    <row r="422" spans="20:48" ht="15" x14ac:dyDescent="0.25">
      <c r="T422" s="333" t="s">
        <v>2007</v>
      </c>
      <c r="V422" s="335" t="s">
        <v>30</v>
      </c>
      <c r="W422" s="335"/>
      <c r="X422" s="328">
        <f t="shared" si="39"/>
        <v>4756</v>
      </c>
      <c r="Y422" s="334"/>
      <c r="Z422" s="334"/>
      <c r="AA422" s="83"/>
      <c r="AB422" s="83"/>
      <c r="AH422" s="359" t="s">
        <v>3595</v>
      </c>
      <c r="AI422" s="81" t="s">
        <v>2389</v>
      </c>
      <c r="AJ422" s="81" t="s">
        <v>2388</v>
      </c>
      <c r="AK422" s="80">
        <v>896</v>
      </c>
      <c r="AL422" s="80">
        <v>980</v>
      </c>
      <c r="AM422" s="80">
        <v>980</v>
      </c>
      <c r="AN422" s="80">
        <v>903</v>
      </c>
      <c r="AO422" s="80">
        <v>935</v>
      </c>
      <c r="AP422" s="80">
        <v>870</v>
      </c>
      <c r="AQ422" s="80">
        <v>815</v>
      </c>
      <c r="AR422" s="80">
        <v>866</v>
      </c>
      <c r="AS422" s="80">
        <v>836</v>
      </c>
      <c r="AT422" s="80">
        <v>725</v>
      </c>
      <c r="AU422" s="80">
        <v>697</v>
      </c>
      <c r="AV422" s="80">
        <v>697</v>
      </c>
    </row>
    <row r="423" spans="20:48" ht="15" x14ac:dyDescent="0.25">
      <c r="T423" s="333" t="s">
        <v>2005</v>
      </c>
      <c r="V423" s="335" t="s">
        <v>30</v>
      </c>
      <c r="W423" s="335"/>
      <c r="X423" s="328">
        <f t="shared" si="39"/>
        <v>29303</v>
      </c>
      <c r="Y423" s="334"/>
      <c r="Z423" s="334"/>
      <c r="AA423" s="83"/>
      <c r="AB423" s="83"/>
      <c r="AH423" s="359" t="s">
        <v>3595</v>
      </c>
      <c r="AI423" s="81" t="s">
        <v>2387</v>
      </c>
      <c r="AJ423" s="81" t="s">
        <v>2386</v>
      </c>
      <c r="AK423" s="80">
        <v>1866</v>
      </c>
      <c r="AL423" s="80">
        <v>1952</v>
      </c>
      <c r="AM423" s="80">
        <v>1952</v>
      </c>
      <c r="AN423" s="80">
        <v>1984</v>
      </c>
      <c r="AO423" s="80">
        <v>1959</v>
      </c>
      <c r="AP423" s="80">
        <v>1910</v>
      </c>
      <c r="AQ423" s="80">
        <v>1949</v>
      </c>
      <c r="AR423" s="80">
        <v>2080</v>
      </c>
      <c r="AS423" s="80">
        <v>2342</v>
      </c>
      <c r="AT423" s="80">
        <v>2276</v>
      </c>
      <c r="AU423" s="80">
        <v>2132</v>
      </c>
      <c r="AV423" s="80">
        <v>2505</v>
      </c>
    </row>
    <row r="424" spans="20:48" ht="15" x14ac:dyDescent="0.25">
      <c r="T424" s="333" t="s">
        <v>2003</v>
      </c>
      <c r="V424" s="335" t="s">
        <v>30</v>
      </c>
      <c r="W424" s="335"/>
      <c r="X424" s="328">
        <f t="shared" si="39"/>
        <v>43384</v>
      </c>
      <c r="Y424" s="334"/>
      <c r="Z424" s="334"/>
      <c r="AA424" s="83"/>
      <c r="AB424" s="83"/>
      <c r="AH424" s="359" t="s">
        <v>3595</v>
      </c>
      <c r="AI424" s="81" t="s">
        <v>2385</v>
      </c>
      <c r="AJ424" s="81" t="s">
        <v>2384</v>
      </c>
      <c r="AK424" s="80">
        <v>3590</v>
      </c>
      <c r="AL424" s="80">
        <v>3560</v>
      </c>
      <c r="AM424" s="80">
        <v>3560</v>
      </c>
      <c r="AN424" s="80">
        <v>3710</v>
      </c>
      <c r="AO424" s="80">
        <v>3529</v>
      </c>
      <c r="AP424" s="80">
        <v>3673</v>
      </c>
      <c r="AQ424" s="80">
        <v>3958</v>
      </c>
      <c r="AR424" s="80">
        <v>3831</v>
      </c>
      <c r="AS424" s="80">
        <v>3998</v>
      </c>
      <c r="AT424" s="80">
        <v>3930</v>
      </c>
      <c r="AU424" s="80">
        <v>4156</v>
      </c>
      <c r="AV424" s="80">
        <v>4002</v>
      </c>
    </row>
    <row r="425" spans="20:48" ht="15" x14ac:dyDescent="0.25">
      <c r="T425" s="333" t="s">
        <v>2001</v>
      </c>
      <c r="V425" s="335" t="s">
        <v>30</v>
      </c>
      <c r="W425" s="335"/>
      <c r="X425" s="328">
        <f t="shared" si="39"/>
        <v>10648</v>
      </c>
      <c r="Y425" s="334"/>
      <c r="Z425" s="334"/>
      <c r="AA425" s="83"/>
      <c r="AB425" s="83"/>
      <c r="AH425" s="359" t="s">
        <v>3595</v>
      </c>
      <c r="AI425" s="81" t="s">
        <v>2383</v>
      </c>
      <c r="AJ425" s="81" t="s">
        <v>2382</v>
      </c>
      <c r="AK425" s="80">
        <v>5739</v>
      </c>
      <c r="AL425" s="80">
        <v>5732</v>
      </c>
      <c r="AM425" s="80">
        <v>5732</v>
      </c>
      <c r="AN425" s="80">
        <v>6044</v>
      </c>
      <c r="AO425" s="80">
        <v>5922</v>
      </c>
      <c r="AP425" s="80">
        <v>5826</v>
      </c>
      <c r="AQ425" s="80">
        <v>6177</v>
      </c>
      <c r="AR425" s="80">
        <v>6021</v>
      </c>
      <c r="AS425" s="80">
        <v>6209</v>
      </c>
      <c r="AT425" s="80">
        <v>6071</v>
      </c>
      <c r="AU425" s="80">
        <v>6007</v>
      </c>
      <c r="AV425" s="80">
        <v>6124</v>
      </c>
    </row>
    <row r="426" spans="20:48" ht="15" x14ac:dyDescent="0.25">
      <c r="T426" s="333" t="s">
        <v>1999</v>
      </c>
      <c r="V426" s="335" t="s">
        <v>30</v>
      </c>
      <c r="W426" s="335"/>
      <c r="X426" s="328">
        <f t="shared" si="39"/>
        <v>5142</v>
      </c>
      <c r="Y426" s="334"/>
      <c r="Z426" s="334"/>
      <c r="AA426" s="83"/>
      <c r="AB426" s="83"/>
      <c r="AH426" s="359" t="s">
        <v>3595</v>
      </c>
      <c r="AI426" s="81" t="s">
        <v>2381</v>
      </c>
      <c r="AJ426" s="81" t="s">
        <v>2380</v>
      </c>
      <c r="AK426" s="80">
        <v>4321</v>
      </c>
      <c r="AL426" s="80">
        <v>4523</v>
      </c>
      <c r="AM426" s="80">
        <v>4523</v>
      </c>
      <c r="AN426" s="80">
        <v>4594</v>
      </c>
      <c r="AO426" s="80">
        <v>4588</v>
      </c>
      <c r="AP426" s="80">
        <v>4562</v>
      </c>
      <c r="AQ426" s="80">
        <v>4461</v>
      </c>
      <c r="AR426" s="80">
        <v>4417</v>
      </c>
      <c r="AS426" s="80">
        <v>4520</v>
      </c>
      <c r="AT426" s="80">
        <v>4657</v>
      </c>
      <c r="AU426" s="80">
        <v>4602</v>
      </c>
      <c r="AV426" s="80">
        <v>4973</v>
      </c>
    </row>
    <row r="427" spans="20:48" ht="15" x14ac:dyDescent="0.25">
      <c r="T427" s="333" t="s">
        <v>1997</v>
      </c>
      <c r="V427" s="335" t="s">
        <v>30</v>
      </c>
      <c r="W427" s="335"/>
      <c r="X427" s="328">
        <f t="shared" si="39"/>
        <v>4022</v>
      </c>
      <c r="Y427" s="334"/>
      <c r="Z427" s="334"/>
      <c r="AA427" s="83"/>
      <c r="AB427" s="83"/>
      <c r="AH427" s="359" t="s">
        <v>3595</v>
      </c>
      <c r="AI427" s="81" t="s">
        <v>2379</v>
      </c>
      <c r="AJ427" s="81" t="s">
        <v>2378</v>
      </c>
      <c r="AK427" s="80">
        <v>1737</v>
      </c>
      <c r="AL427" s="80">
        <v>1823</v>
      </c>
      <c r="AM427" s="80">
        <v>1823</v>
      </c>
      <c r="AN427" s="80">
        <v>1803</v>
      </c>
      <c r="AO427" s="80">
        <v>1734</v>
      </c>
      <c r="AP427" s="80">
        <v>1661</v>
      </c>
      <c r="AQ427" s="80">
        <v>1744</v>
      </c>
      <c r="AR427" s="80">
        <v>1710</v>
      </c>
      <c r="AS427" s="80">
        <v>1785</v>
      </c>
      <c r="AT427" s="80">
        <v>1790</v>
      </c>
      <c r="AU427" s="80">
        <v>1774</v>
      </c>
      <c r="AV427" s="80">
        <v>1804</v>
      </c>
    </row>
    <row r="428" spans="20:48" ht="15" x14ac:dyDescent="0.25">
      <c r="T428" s="333" t="s">
        <v>1995</v>
      </c>
      <c r="V428" s="335" t="s">
        <v>30</v>
      </c>
      <c r="W428" s="335"/>
      <c r="X428" s="328">
        <f t="shared" si="39"/>
        <v>7442</v>
      </c>
      <c r="Y428" s="334"/>
      <c r="Z428" s="334"/>
      <c r="AA428" s="83"/>
      <c r="AB428" s="83"/>
      <c r="AH428" s="359" t="s">
        <v>3595</v>
      </c>
      <c r="AI428" s="81" t="s">
        <v>2377</v>
      </c>
      <c r="AJ428" s="81" t="s">
        <v>2376</v>
      </c>
      <c r="AK428" s="80">
        <v>3311</v>
      </c>
      <c r="AL428" s="80">
        <v>3601</v>
      </c>
      <c r="AM428" s="80">
        <v>3601</v>
      </c>
      <c r="AN428" s="80">
        <v>3522</v>
      </c>
      <c r="AO428" s="80">
        <v>3596</v>
      </c>
      <c r="AP428" s="80">
        <v>3706</v>
      </c>
      <c r="AQ428" s="80">
        <v>3489</v>
      </c>
      <c r="AR428" s="80">
        <v>3605</v>
      </c>
      <c r="AS428" s="80">
        <v>3593</v>
      </c>
      <c r="AT428" s="80">
        <v>3779</v>
      </c>
      <c r="AU428" s="80">
        <v>3944</v>
      </c>
      <c r="AV428" s="80">
        <v>3946</v>
      </c>
    </row>
    <row r="429" spans="20:48" ht="15" x14ac:dyDescent="0.25">
      <c r="T429" s="333" t="s">
        <v>1993</v>
      </c>
      <c r="V429" s="335" t="s">
        <v>30</v>
      </c>
      <c r="W429" s="335"/>
      <c r="X429" s="328">
        <f t="shared" si="39"/>
        <v>8092</v>
      </c>
      <c r="Y429" s="334"/>
      <c r="Z429" s="334"/>
      <c r="AA429" s="83"/>
      <c r="AB429" s="83"/>
      <c r="AH429" s="359" t="s">
        <v>3591</v>
      </c>
      <c r="AI429" s="81" t="s">
        <v>2375</v>
      </c>
      <c r="AJ429" s="81" t="s">
        <v>2374</v>
      </c>
      <c r="AK429" s="80">
        <v>6338</v>
      </c>
      <c r="AL429" s="80">
        <v>6240</v>
      </c>
      <c r="AM429" s="80">
        <v>6240</v>
      </c>
      <c r="AN429" s="80">
        <v>6038</v>
      </c>
      <c r="AO429" s="80">
        <v>5846</v>
      </c>
      <c r="AP429" s="80">
        <v>6104</v>
      </c>
      <c r="AQ429" s="80">
        <v>6001</v>
      </c>
      <c r="AR429" s="80">
        <v>6033</v>
      </c>
      <c r="AS429" s="80">
        <v>6292</v>
      </c>
      <c r="AT429" s="80">
        <v>6161</v>
      </c>
      <c r="AU429" s="80">
        <v>6770</v>
      </c>
      <c r="AV429" s="80">
        <v>6784</v>
      </c>
    </row>
    <row r="430" spans="20:48" ht="15" x14ac:dyDescent="0.25">
      <c r="T430" s="333" t="s">
        <v>1991</v>
      </c>
      <c r="V430" s="335" t="s">
        <v>30</v>
      </c>
      <c r="W430" s="335"/>
      <c r="X430" s="328">
        <f t="shared" si="39"/>
        <v>1516</v>
      </c>
      <c r="Y430" s="334"/>
      <c r="Z430" s="334"/>
      <c r="AA430" s="83"/>
      <c r="AB430" s="83"/>
      <c r="AH430" s="359" t="s">
        <v>3591</v>
      </c>
      <c r="AI430" s="81" t="s">
        <v>2373</v>
      </c>
      <c r="AJ430" s="81" t="s">
        <v>2372</v>
      </c>
      <c r="AK430" s="80">
        <v>17144</v>
      </c>
      <c r="AL430" s="80">
        <v>20249</v>
      </c>
      <c r="AM430" s="80">
        <v>20249</v>
      </c>
      <c r="AN430" s="80">
        <v>22419</v>
      </c>
      <c r="AO430" s="80">
        <v>23327</v>
      </c>
      <c r="AP430" s="80">
        <v>23260</v>
      </c>
      <c r="AQ430" s="80">
        <v>23741</v>
      </c>
      <c r="AR430" s="80">
        <v>23783</v>
      </c>
      <c r="AS430" s="80">
        <v>23665</v>
      </c>
      <c r="AT430" s="80">
        <v>23792</v>
      </c>
      <c r="AU430" s="80">
        <v>23600</v>
      </c>
      <c r="AV430" s="80">
        <v>27031</v>
      </c>
    </row>
    <row r="431" spans="20:48" ht="15" x14ac:dyDescent="0.25">
      <c r="T431" s="333" t="s">
        <v>1989</v>
      </c>
      <c r="V431" s="335" t="s">
        <v>30</v>
      </c>
      <c r="W431" s="335"/>
      <c r="X431" s="328">
        <f t="shared" si="39"/>
        <v>16958</v>
      </c>
      <c r="Y431" s="334"/>
      <c r="Z431" s="334"/>
      <c r="AA431" s="83"/>
      <c r="AB431" s="83"/>
      <c r="AH431" s="359" t="s">
        <v>3591</v>
      </c>
      <c r="AI431" s="81" t="s">
        <v>2371</v>
      </c>
      <c r="AJ431" s="81" t="s">
        <v>2370</v>
      </c>
      <c r="AK431" s="80">
        <v>1447</v>
      </c>
      <c r="AL431" s="80">
        <v>1511</v>
      </c>
      <c r="AM431" s="80">
        <v>1511</v>
      </c>
      <c r="AN431" s="80">
        <v>1578</v>
      </c>
      <c r="AO431" s="80">
        <v>1539</v>
      </c>
      <c r="AP431" s="80">
        <v>1569</v>
      </c>
      <c r="AQ431" s="80">
        <v>1447</v>
      </c>
      <c r="AR431" s="80">
        <v>1525</v>
      </c>
      <c r="AS431" s="80">
        <v>1342</v>
      </c>
      <c r="AT431" s="80">
        <v>1272</v>
      </c>
      <c r="AU431" s="80">
        <v>1468</v>
      </c>
      <c r="AV431" s="80">
        <v>1433</v>
      </c>
    </row>
    <row r="432" spans="20:48" ht="15" x14ac:dyDescent="0.25">
      <c r="T432" s="333" t="s">
        <v>1987</v>
      </c>
      <c r="V432" s="335" t="s">
        <v>30</v>
      </c>
      <c r="W432" s="335"/>
      <c r="X432" s="328">
        <f t="shared" si="39"/>
        <v>1696</v>
      </c>
      <c r="Y432" s="334"/>
      <c r="Z432" s="334"/>
      <c r="AA432" s="83"/>
      <c r="AB432" s="83"/>
      <c r="AH432" s="359" t="s">
        <v>3591</v>
      </c>
      <c r="AI432" s="81" t="s">
        <v>2369</v>
      </c>
      <c r="AJ432" s="81" t="s">
        <v>2368</v>
      </c>
      <c r="AK432" s="80">
        <v>1767</v>
      </c>
      <c r="AL432" s="80">
        <v>1863</v>
      </c>
      <c r="AM432" s="80">
        <v>1863</v>
      </c>
      <c r="AN432" s="80">
        <v>1690</v>
      </c>
      <c r="AO432" s="80">
        <v>1600</v>
      </c>
      <c r="AP432" s="80">
        <v>1584</v>
      </c>
      <c r="AQ432" s="80">
        <v>1553</v>
      </c>
      <c r="AR432" s="80">
        <v>1562</v>
      </c>
      <c r="AS432" s="80">
        <v>1557</v>
      </c>
      <c r="AT432" s="80">
        <v>1554</v>
      </c>
      <c r="AU432" s="80">
        <v>1683</v>
      </c>
      <c r="AV432" s="80">
        <v>1676</v>
      </c>
    </row>
    <row r="433" spans="20:48" ht="15" x14ac:dyDescent="0.25">
      <c r="T433" s="333" t="s">
        <v>1985</v>
      </c>
      <c r="V433" s="335" t="s">
        <v>30</v>
      </c>
      <c r="W433" s="335"/>
      <c r="X433" s="328">
        <f t="shared" si="39"/>
        <v>6756</v>
      </c>
      <c r="Y433" s="334"/>
      <c r="Z433" s="334"/>
      <c r="AA433" s="83"/>
      <c r="AB433" s="83"/>
      <c r="AH433" s="359" t="s">
        <v>3591</v>
      </c>
      <c r="AI433" s="81" t="s">
        <v>2367</v>
      </c>
      <c r="AJ433" s="81" t="s">
        <v>2366</v>
      </c>
      <c r="AK433" s="80">
        <v>3256</v>
      </c>
      <c r="AL433" s="80">
        <v>3323</v>
      </c>
      <c r="AM433" s="80">
        <v>3323</v>
      </c>
      <c r="AN433" s="80">
        <v>3636</v>
      </c>
      <c r="AO433" s="80">
        <v>4008</v>
      </c>
      <c r="AP433" s="80">
        <v>4691</v>
      </c>
      <c r="AQ433" s="80">
        <v>4644</v>
      </c>
      <c r="AR433" s="80">
        <v>4729</v>
      </c>
      <c r="AS433" s="80">
        <v>4708</v>
      </c>
      <c r="AT433" s="80">
        <v>5246</v>
      </c>
      <c r="AU433" s="80">
        <v>5466</v>
      </c>
      <c r="AV433" s="80">
        <v>5525</v>
      </c>
    </row>
    <row r="434" spans="20:48" ht="15" x14ac:dyDescent="0.25">
      <c r="T434" s="333" t="s">
        <v>1983</v>
      </c>
      <c r="V434" s="335" t="s">
        <v>30</v>
      </c>
      <c r="W434" s="335"/>
      <c r="X434" s="328">
        <f t="shared" si="39"/>
        <v>3975</v>
      </c>
      <c r="Y434" s="334"/>
      <c r="Z434" s="334"/>
      <c r="AA434" s="83"/>
      <c r="AB434" s="83"/>
      <c r="AH434" s="359" t="s">
        <v>3591</v>
      </c>
      <c r="AI434" s="81" t="s">
        <v>2365</v>
      </c>
      <c r="AJ434" s="81" t="s">
        <v>2364</v>
      </c>
      <c r="AK434" s="80">
        <v>1918</v>
      </c>
      <c r="AL434" s="80">
        <v>2012</v>
      </c>
      <c r="AM434" s="80">
        <v>2012</v>
      </c>
      <c r="AN434" s="80">
        <v>1975</v>
      </c>
      <c r="AO434" s="80">
        <v>2085</v>
      </c>
      <c r="AP434" s="80">
        <v>1920</v>
      </c>
      <c r="AQ434" s="80">
        <v>1918</v>
      </c>
      <c r="AR434" s="80">
        <v>1938</v>
      </c>
      <c r="AS434" s="80">
        <v>1809</v>
      </c>
      <c r="AT434" s="80">
        <v>1900</v>
      </c>
      <c r="AU434" s="80">
        <v>1910</v>
      </c>
      <c r="AV434" s="80">
        <v>1931</v>
      </c>
    </row>
    <row r="435" spans="20:48" ht="15" x14ac:dyDescent="0.25">
      <c r="T435" s="333" t="s">
        <v>1981</v>
      </c>
      <c r="V435" s="335" t="s">
        <v>30</v>
      </c>
      <c r="W435" s="335"/>
      <c r="X435" s="328">
        <f t="shared" si="39"/>
        <v>12037</v>
      </c>
      <c r="Y435" s="334"/>
      <c r="Z435" s="334"/>
      <c r="AA435" s="83"/>
      <c r="AB435" s="83"/>
      <c r="AH435" s="359" t="s">
        <v>3591</v>
      </c>
      <c r="AI435" s="81" t="s">
        <v>2363</v>
      </c>
      <c r="AJ435" s="81" t="s">
        <v>2362</v>
      </c>
      <c r="AK435" s="80">
        <v>1066</v>
      </c>
      <c r="AL435" s="80">
        <v>1060</v>
      </c>
      <c r="AM435" s="80">
        <v>1060</v>
      </c>
      <c r="AN435" s="80">
        <v>1171</v>
      </c>
      <c r="AO435" s="80">
        <v>1157</v>
      </c>
      <c r="AP435" s="80">
        <v>1121</v>
      </c>
      <c r="AQ435" s="80">
        <v>1255</v>
      </c>
      <c r="AR435" s="80">
        <v>1231</v>
      </c>
      <c r="AS435" s="80">
        <v>1229</v>
      </c>
      <c r="AT435" s="80">
        <v>1278</v>
      </c>
      <c r="AU435" s="80">
        <v>1207</v>
      </c>
      <c r="AV435" s="80">
        <v>1180</v>
      </c>
    </row>
    <row r="436" spans="20:48" ht="15" x14ac:dyDescent="0.25">
      <c r="T436" s="333" t="s">
        <v>1979</v>
      </c>
      <c r="V436" s="335" t="s">
        <v>30</v>
      </c>
      <c r="W436" s="335"/>
      <c r="X436" s="328">
        <f t="shared" si="39"/>
        <v>3005</v>
      </c>
      <c r="Y436" s="334"/>
      <c r="Z436" s="334"/>
      <c r="AA436" s="83"/>
      <c r="AB436" s="83"/>
      <c r="AH436" s="359" t="s">
        <v>3591</v>
      </c>
      <c r="AI436" s="81" t="s">
        <v>2361</v>
      </c>
      <c r="AJ436" s="81" t="s">
        <v>2360</v>
      </c>
      <c r="AK436" s="80">
        <v>2730</v>
      </c>
      <c r="AL436" s="80">
        <v>2724</v>
      </c>
      <c r="AM436" s="80">
        <v>2724</v>
      </c>
      <c r="AN436" s="80">
        <v>2675</v>
      </c>
      <c r="AO436" s="80">
        <v>2676</v>
      </c>
      <c r="AP436" s="80">
        <v>2710</v>
      </c>
      <c r="AQ436" s="80">
        <v>2620</v>
      </c>
      <c r="AR436" s="80">
        <v>2583</v>
      </c>
      <c r="AS436" s="80">
        <v>2517</v>
      </c>
      <c r="AT436" s="80">
        <v>2505</v>
      </c>
      <c r="AU436" s="80">
        <v>2469</v>
      </c>
      <c r="AV436" s="80">
        <v>2404</v>
      </c>
    </row>
    <row r="437" spans="20:48" ht="15" x14ac:dyDescent="0.25">
      <c r="T437" s="333" t="s">
        <v>1977</v>
      </c>
      <c r="V437" s="335" t="s">
        <v>30</v>
      </c>
      <c r="W437" s="335"/>
      <c r="X437" s="328">
        <f t="shared" si="39"/>
        <v>8632</v>
      </c>
      <c r="Y437" s="334"/>
      <c r="Z437" s="334"/>
      <c r="AA437" s="83"/>
      <c r="AB437" s="83"/>
      <c r="AH437" s="359" t="s">
        <v>3591</v>
      </c>
      <c r="AI437" s="81" t="s">
        <v>2359</v>
      </c>
      <c r="AJ437" s="81" t="s">
        <v>2358</v>
      </c>
      <c r="AK437" s="80">
        <v>2116</v>
      </c>
      <c r="AL437" s="80">
        <v>2065</v>
      </c>
      <c r="AM437" s="80">
        <v>2065</v>
      </c>
      <c r="AN437" s="80">
        <v>2109</v>
      </c>
      <c r="AO437" s="80">
        <v>2059</v>
      </c>
      <c r="AP437" s="80">
        <v>2279</v>
      </c>
      <c r="AQ437" s="80">
        <v>2239</v>
      </c>
      <c r="AR437" s="80">
        <v>2256</v>
      </c>
      <c r="AS437" s="80">
        <v>2297</v>
      </c>
      <c r="AT437" s="80">
        <v>2291</v>
      </c>
      <c r="AU437" s="80">
        <v>2203</v>
      </c>
      <c r="AV437" s="80">
        <v>2151</v>
      </c>
    </row>
    <row r="438" spans="20:48" ht="15" x14ac:dyDescent="0.25">
      <c r="T438" s="333" t="s">
        <v>1975</v>
      </c>
      <c r="V438" s="335" t="s">
        <v>30</v>
      </c>
      <c r="W438" s="335"/>
      <c r="X438" s="328">
        <f t="shared" si="39"/>
        <v>4578</v>
      </c>
      <c r="Y438" s="334"/>
      <c r="Z438" s="334"/>
      <c r="AA438" s="83"/>
      <c r="AB438" s="83"/>
      <c r="AH438" s="359" t="s">
        <v>3591</v>
      </c>
      <c r="AI438" s="81" t="s">
        <v>2357</v>
      </c>
      <c r="AJ438" s="81" t="s">
        <v>2356</v>
      </c>
      <c r="AK438" s="80">
        <v>7001</v>
      </c>
      <c r="AL438" s="80">
        <v>6951</v>
      </c>
      <c r="AM438" s="80">
        <v>6951</v>
      </c>
      <c r="AN438" s="80">
        <v>6958</v>
      </c>
      <c r="AO438" s="80">
        <v>6729</v>
      </c>
      <c r="AP438" s="80">
        <v>6692</v>
      </c>
      <c r="AQ438" s="80">
        <v>6716</v>
      </c>
      <c r="AR438" s="80">
        <v>6614</v>
      </c>
      <c r="AS438" s="80">
        <v>6339</v>
      </c>
      <c r="AT438" s="80">
        <v>6430</v>
      </c>
      <c r="AU438" s="80">
        <v>6535</v>
      </c>
      <c r="AV438" s="80">
        <v>6765</v>
      </c>
    </row>
    <row r="439" spans="20:48" ht="15" x14ac:dyDescent="0.25">
      <c r="T439" s="333" t="s">
        <v>1973</v>
      </c>
      <c r="V439" s="335" t="s">
        <v>30</v>
      </c>
      <c r="W439" s="335"/>
      <c r="X439" s="328">
        <f t="shared" si="39"/>
        <v>9262</v>
      </c>
      <c r="Y439" s="334"/>
      <c r="Z439" s="334"/>
      <c r="AA439" s="83"/>
      <c r="AB439" s="83"/>
      <c r="AH439" s="359" t="s">
        <v>3591</v>
      </c>
      <c r="AI439" s="81" t="s">
        <v>2355</v>
      </c>
      <c r="AJ439" s="81" t="s">
        <v>2354</v>
      </c>
      <c r="AK439" s="80">
        <v>5602</v>
      </c>
      <c r="AL439" s="80">
        <v>5853</v>
      </c>
      <c r="AM439" s="80">
        <v>5853</v>
      </c>
      <c r="AN439" s="80">
        <v>5765</v>
      </c>
      <c r="AO439" s="80">
        <v>5951</v>
      </c>
      <c r="AP439" s="80">
        <v>6270</v>
      </c>
      <c r="AQ439" s="80">
        <v>6381</v>
      </c>
      <c r="AR439" s="80">
        <v>6435</v>
      </c>
      <c r="AS439" s="80">
        <v>6271</v>
      </c>
      <c r="AT439" s="80">
        <v>6473</v>
      </c>
      <c r="AU439" s="80">
        <v>6511</v>
      </c>
      <c r="AV439" s="80">
        <v>6279</v>
      </c>
    </row>
    <row r="440" spans="20:48" ht="15" x14ac:dyDescent="0.25">
      <c r="T440" s="333" t="s">
        <v>1971</v>
      </c>
      <c r="V440" s="335" t="s">
        <v>30</v>
      </c>
      <c r="W440" s="335"/>
      <c r="X440" s="328">
        <f t="shared" si="39"/>
        <v>61850</v>
      </c>
      <c r="Y440" s="334"/>
      <c r="Z440" s="334"/>
      <c r="AA440" s="83"/>
      <c r="AB440" s="83"/>
      <c r="AH440" s="359" t="s">
        <v>3587</v>
      </c>
      <c r="AI440" s="81" t="s">
        <v>2353</v>
      </c>
      <c r="AJ440" s="81" t="s">
        <v>2352</v>
      </c>
      <c r="AK440" s="80">
        <v>395</v>
      </c>
      <c r="AL440" s="80">
        <v>395</v>
      </c>
      <c r="AM440" s="80">
        <v>395</v>
      </c>
      <c r="AN440" s="80">
        <v>488</v>
      </c>
      <c r="AO440" s="80">
        <v>483</v>
      </c>
      <c r="AP440" s="80">
        <v>483</v>
      </c>
      <c r="AQ440" s="80">
        <v>459</v>
      </c>
      <c r="AR440" s="80">
        <v>629</v>
      </c>
      <c r="AS440" s="80">
        <v>647</v>
      </c>
      <c r="AT440" s="80">
        <v>645</v>
      </c>
      <c r="AU440" s="80">
        <v>645</v>
      </c>
      <c r="AV440" s="80">
        <v>737</v>
      </c>
    </row>
    <row r="441" spans="20:48" ht="15" x14ac:dyDescent="0.25">
      <c r="T441" s="333" t="s">
        <v>1969</v>
      </c>
      <c r="V441" s="335" t="s">
        <v>30</v>
      </c>
      <c r="W441" s="335"/>
      <c r="X441" s="328">
        <f t="shared" si="39"/>
        <v>8673</v>
      </c>
      <c r="Y441" s="334"/>
      <c r="Z441" s="334"/>
      <c r="AA441" s="83"/>
      <c r="AB441" s="83"/>
      <c r="AH441" s="359" t="s">
        <v>3587</v>
      </c>
      <c r="AI441" s="81" t="s">
        <v>2351</v>
      </c>
      <c r="AJ441" s="81" t="s">
        <v>2350</v>
      </c>
      <c r="AK441" s="80">
        <v>974</v>
      </c>
      <c r="AL441" s="80">
        <v>973</v>
      </c>
      <c r="AM441" s="80">
        <v>973</v>
      </c>
      <c r="AN441" s="80">
        <v>973</v>
      </c>
      <c r="AO441" s="80">
        <v>1141</v>
      </c>
      <c r="AP441" s="80">
        <v>1227</v>
      </c>
      <c r="AQ441" s="80">
        <v>1500</v>
      </c>
      <c r="AR441" s="80">
        <v>1461</v>
      </c>
      <c r="AS441" s="80">
        <v>1497</v>
      </c>
      <c r="AT441" s="80">
        <v>1489</v>
      </c>
      <c r="AU441" s="80">
        <v>1445</v>
      </c>
      <c r="AV441" s="80">
        <v>1395</v>
      </c>
    </row>
    <row r="442" spans="20:48" ht="15" x14ac:dyDescent="0.25">
      <c r="T442" s="333" t="s">
        <v>1967</v>
      </c>
      <c r="V442" s="335" t="s">
        <v>30</v>
      </c>
      <c r="W442" s="335"/>
      <c r="X442" s="328">
        <f t="shared" si="39"/>
        <v>10656</v>
      </c>
      <c r="Y442" s="334"/>
      <c r="Z442" s="334"/>
      <c r="AA442" s="83"/>
      <c r="AB442" s="83"/>
      <c r="AH442" s="359" t="s">
        <v>3587</v>
      </c>
      <c r="AI442" s="81" t="s">
        <v>2349</v>
      </c>
      <c r="AJ442" s="81" t="s">
        <v>2348</v>
      </c>
      <c r="AK442" s="80">
        <v>3504</v>
      </c>
      <c r="AL442" s="80">
        <v>3723</v>
      </c>
      <c r="AM442" s="80">
        <v>3723</v>
      </c>
      <c r="AN442" s="80">
        <v>3935</v>
      </c>
      <c r="AO442" s="80">
        <v>3940</v>
      </c>
      <c r="AP442" s="80">
        <v>4076</v>
      </c>
      <c r="AQ442" s="80">
        <v>3963</v>
      </c>
      <c r="AR442" s="80">
        <v>3949</v>
      </c>
      <c r="AS442" s="80">
        <v>3990</v>
      </c>
      <c r="AT442" s="80">
        <v>4313</v>
      </c>
      <c r="AU442" s="80">
        <v>4679</v>
      </c>
      <c r="AV442" s="80">
        <v>4606</v>
      </c>
    </row>
    <row r="443" spans="20:48" ht="15" x14ac:dyDescent="0.25">
      <c r="T443" s="333" t="s">
        <v>1965</v>
      </c>
      <c r="V443" s="335" t="s">
        <v>30</v>
      </c>
      <c r="W443" s="335"/>
      <c r="X443" s="328">
        <f t="shared" si="39"/>
        <v>2813</v>
      </c>
      <c r="Y443" s="334"/>
      <c r="Z443" s="334"/>
      <c r="AA443" s="83"/>
      <c r="AB443" s="83"/>
      <c r="AH443" s="359" t="s">
        <v>3587</v>
      </c>
      <c r="AI443" s="81" t="s">
        <v>2347</v>
      </c>
      <c r="AJ443" s="81" t="s">
        <v>2346</v>
      </c>
      <c r="AK443" s="80">
        <v>3820</v>
      </c>
      <c r="AL443" s="80">
        <v>3876</v>
      </c>
      <c r="AM443" s="80">
        <v>3876</v>
      </c>
      <c r="AN443" s="80">
        <v>3911</v>
      </c>
      <c r="AO443" s="80">
        <v>3895</v>
      </c>
      <c r="AP443" s="80">
        <v>3899</v>
      </c>
      <c r="AQ443" s="80">
        <v>3855</v>
      </c>
      <c r="AR443" s="80">
        <v>3898</v>
      </c>
      <c r="AS443" s="80">
        <v>3906</v>
      </c>
      <c r="AT443" s="80">
        <v>3939</v>
      </c>
      <c r="AU443" s="80">
        <v>3962</v>
      </c>
      <c r="AV443" s="80">
        <v>4033</v>
      </c>
    </row>
    <row r="444" spans="20:48" ht="15" x14ac:dyDescent="0.25">
      <c r="T444" s="333" t="s">
        <v>1963</v>
      </c>
      <c r="V444" s="335" t="s">
        <v>30</v>
      </c>
      <c r="W444" s="335"/>
      <c r="X444" s="328">
        <f t="shared" si="39"/>
        <v>137158</v>
      </c>
      <c r="Y444" s="334"/>
      <c r="Z444" s="334"/>
      <c r="AA444" s="83"/>
      <c r="AB444" s="83"/>
      <c r="AH444" s="359" t="s">
        <v>3587</v>
      </c>
      <c r="AI444" s="81" t="s">
        <v>2345</v>
      </c>
      <c r="AJ444" s="81" t="s">
        <v>2344</v>
      </c>
      <c r="AK444" s="80">
        <v>2252</v>
      </c>
      <c r="AL444" s="80">
        <v>2182</v>
      </c>
      <c r="AM444" s="80">
        <v>2182</v>
      </c>
      <c r="AN444" s="80">
        <v>2143</v>
      </c>
      <c r="AO444" s="80">
        <v>2149</v>
      </c>
      <c r="AP444" s="80">
        <v>2337</v>
      </c>
      <c r="AQ444" s="80">
        <v>2431</v>
      </c>
      <c r="AR444" s="80">
        <v>2434</v>
      </c>
      <c r="AS444" s="80">
        <v>2488</v>
      </c>
      <c r="AT444" s="80">
        <v>2439</v>
      </c>
      <c r="AU444" s="80">
        <v>2302</v>
      </c>
      <c r="AV444" s="80">
        <v>2302</v>
      </c>
    </row>
    <row r="445" spans="20:48" ht="15" x14ac:dyDescent="0.25">
      <c r="T445" s="333" t="s">
        <v>1961</v>
      </c>
      <c r="V445" s="335" t="s">
        <v>30</v>
      </c>
      <c r="W445" s="335"/>
      <c r="X445" s="328">
        <f t="shared" si="39"/>
        <v>46185</v>
      </c>
      <c r="Y445" s="334"/>
      <c r="Z445" s="334"/>
      <c r="AA445" s="83"/>
      <c r="AB445" s="83"/>
      <c r="AH445" s="359" t="s">
        <v>3587</v>
      </c>
      <c r="AI445" s="81" t="s">
        <v>2343</v>
      </c>
      <c r="AJ445" s="81" t="s">
        <v>2342</v>
      </c>
      <c r="AK445" s="80">
        <v>3177</v>
      </c>
      <c r="AL445" s="80">
        <v>3241</v>
      </c>
      <c r="AM445" s="80">
        <v>3241</v>
      </c>
      <c r="AN445" s="80">
        <v>3396</v>
      </c>
      <c r="AO445" s="80">
        <v>3281</v>
      </c>
      <c r="AP445" s="80">
        <v>3366</v>
      </c>
      <c r="AQ445" s="80">
        <v>3414</v>
      </c>
      <c r="AR445" s="80">
        <v>3478</v>
      </c>
      <c r="AS445" s="80">
        <v>3640</v>
      </c>
      <c r="AT445" s="80">
        <v>3565</v>
      </c>
      <c r="AU445" s="80">
        <v>3669</v>
      </c>
      <c r="AV445" s="80">
        <v>3696</v>
      </c>
    </row>
    <row r="446" spans="20:48" ht="15" x14ac:dyDescent="0.25">
      <c r="T446" s="333" t="s">
        <v>1959</v>
      </c>
      <c r="V446" s="335" t="s">
        <v>30</v>
      </c>
      <c r="W446" s="335"/>
      <c r="X446" s="328">
        <f t="shared" si="39"/>
        <v>66353</v>
      </c>
      <c r="Y446" s="334"/>
      <c r="Z446" s="334"/>
      <c r="AA446" s="83"/>
      <c r="AB446" s="83"/>
      <c r="AH446" s="359" t="s">
        <v>3587</v>
      </c>
      <c r="AI446" s="81" t="s">
        <v>2341</v>
      </c>
      <c r="AJ446" s="81" t="s">
        <v>2340</v>
      </c>
      <c r="AK446" s="80">
        <v>3523</v>
      </c>
      <c r="AL446" s="80">
        <v>3479</v>
      </c>
      <c r="AM446" s="80">
        <v>3479</v>
      </c>
      <c r="AN446" s="80">
        <v>3531</v>
      </c>
      <c r="AO446" s="80">
        <v>3405</v>
      </c>
      <c r="AP446" s="80">
        <v>3483</v>
      </c>
      <c r="AQ446" s="80">
        <v>3410</v>
      </c>
      <c r="AR446" s="80">
        <v>3521</v>
      </c>
      <c r="AS446" s="80">
        <v>3437</v>
      </c>
      <c r="AT446" s="80">
        <v>3548</v>
      </c>
      <c r="AU446" s="80">
        <v>3629</v>
      </c>
      <c r="AV446" s="80">
        <v>3676</v>
      </c>
    </row>
    <row r="447" spans="20:48" ht="15" x14ac:dyDescent="0.25">
      <c r="T447" s="333" t="s">
        <v>1957</v>
      </c>
      <c r="V447" s="335" t="s">
        <v>30</v>
      </c>
      <c r="W447" s="335"/>
      <c r="X447" s="328">
        <f t="shared" si="39"/>
        <v>23727</v>
      </c>
      <c r="Y447" s="334"/>
      <c r="Z447" s="334"/>
      <c r="AA447" s="83"/>
      <c r="AB447" s="83"/>
      <c r="AH447" s="359" t="s">
        <v>3587</v>
      </c>
      <c r="AI447" s="81" t="s">
        <v>2339</v>
      </c>
      <c r="AJ447" s="81" t="s">
        <v>2338</v>
      </c>
      <c r="AK447" s="80">
        <v>2045</v>
      </c>
      <c r="AL447" s="80">
        <v>2061</v>
      </c>
      <c r="AM447" s="80">
        <v>2061</v>
      </c>
      <c r="AN447" s="80">
        <v>2076</v>
      </c>
      <c r="AO447" s="80">
        <v>1983</v>
      </c>
      <c r="AP447" s="80">
        <v>2075</v>
      </c>
      <c r="AQ447" s="80">
        <v>2003</v>
      </c>
      <c r="AR447" s="80">
        <v>2035</v>
      </c>
      <c r="AS447" s="80">
        <v>2081</v>
      </c>
      <c r="AT447" s="80">
        <v>2181</v>
      </c>
      <c r="AU447" s="80">
        <v>2325</v>
      </c>
      <c r="AV447" s="80">
        <v>2445</v>
      </c>
    </row>
    <row r="448" spans="20:48" ht="15" x14ac:dyDescent="0.25">
      <c r="T448" s="333" t="s">
        <v>1955</v>
      </c>
      <c r="V448" s="335" t="s">
        <v>30</v>
      </c>
      <c r="W448" s="335"/>
      <c r="X448" s="328">
        <f t="shared" si="39"/>
        <v>30703</v>
      </c>
      <c r="Y448" s="334"/>
      <c r="Z448" s="334"/>
      <c r="AA448" s="83"/>
      <c r="AB448" s="83"/>
      <c r="AH448" s="359" t="s">
        <v>3583</v>
      </c>
      <c r="AI448" s="81" t="s">
        <v>2337</v>
      </c>
      <c r="AJ448" s="81" t="s">
        <v>2336</v>
      </c>
      <c r="AK448" s="80">
        <v>3258</v>
      </c>
      <c r="AL448" s="80">
        <v>3331</v>
      </c>
      <c r="AM448" s="80">
        <v>3331</v>
      </c>
      <c r="AN448" s="80">
        <v>3029</v>
      </c>
      <c r="AO448" s="80">
        <v>3029</v>
      </c>
      <c r="AP448" s="80">
        <v>2934</v>
      </c>
      <c r="AQ448" s="80">
        <v>2860</v>
      </c>
      <c r="AR448" s="80">
        <v>2935</v>
      </c>
      <c r="AS448" s="80">
        <v>2957</v>
      </c>
      <c r="AT448" s="80">
        <v>2856</v>
      </c>
      <c r="AU448" s="80">
        <v>2868</v>
      </c>
      <c r="AV448" s="80">
        <v>2724</v>
      </c>
    </row>
    <row r="449" spans="20:48" ht="15" x14ac:dyDescent="0.25">
      <c r="T449" s="333" t="s">
        <v>1953</v>
      </c>
      <c r="V449" s="335" t="s">
        <v>30</v>
      </c>
      <c r="W449" s="335"/>
      <c r="X449" s="328">
        <f t="shared" si="39"/>
        <v>40795</v>
      </c>
      <c r="Y449" s="334"/>
      <c r="Z449" s="334"/>
      <c r="AA449" s="83"/>
      <c r="AB449" s="83"/>
      <c r="AH449" s="359" t="s">
        <v>3583</v>
      </c>
      <c r="AI449" s="81" t="s">
        <v>2335</v>
      </c>
      <c r="AJ449" s="81" t="s">
        <v>2334</v>
      </c>
      <c r="AK449" s="80">
        <v>3105</v>
      </c>
      <c r="AL449" s="80">
        <v>3137</v>
      </c>
      <c r="AM449" s="80">
        <v>3137</v>
      </c>
      <c r="AN449" s="80">
        <v>3244</v>
      </c>
      <c r="AO449" s="80">
        <v>3213</v>
      </c>
      <c r="AP449" s="80">
        <v>3149</v>
      </c>
      <c r="AQ449" s="80">
        <v>3129</v>
      </c>
      <c r="AR449" s="80">
        <v>3225</v>
      </c>
      <c r="AS449" s="80">
        <v>3435</v>
      </c>
      <c r="AT449" s="80">
        <v>3541</v>
      </c>
      <c r="AU449" s="80">
        <v>3700</v>
      </c>
      <c r="AV449" s="80">
        <v>3898</v>
      </c>
    </row>
    <row r="450" spans="20:48" ht="15" x14ac:dyDescent="0.25">
      <c r="T450" s="326" t="s">
        <v>1138</v>
      </c>
      <c r="V450" s="327"/>
      <c r="W450" s="327"/>
      <c r="X450" s="327">
        <f t="shared" si="39"/>
        <v>18890</v>
      </c>
      <c r="Y450" s="330">
        <f>X450/$AF$134</f>
        <v>0.5972555963070697</v>
      </c>
      <c r="Z450" s="331">
        <f>Y450*$AE$134</f>
        <v>2817798.1503730873</v>
      </c>
      <c r="AH450" s="359" t="s">
        <v>3583</v>
      </c>
      <c r="AI450" s="81" t="s">
        <v>2333</v>
      </c>
      <c r="AJ450" s="81" t="s">
        <v>2332</v>
      </c>
      <c r="AK450" s="80">
        <v>1646</v>
      </c>
      <c r="AL450" s="80">
        <v>1597</v>
      </c>
      <c r="AM450" s="80">
        <v>1597</v>
      </c>
      <c r="AN450" s="80">
        <v>1471</v>
      </c>
      <c r="AO450" s="80">
        <v>1498</v>
      </c>
      <c r="AP450" s="80">
        <v>1487</v>
      </c>
      <c r="AQ450" s="80">
        <v>1464</v>
      </c>
      <c r="AR450" s="80">
        <v>1492</v>
      </c>
      <c r="AS450" s="80">
        <v>1546</v>
      </c>
      <c r="AT450" s="80">
        <v>1540</v>
      </c>
      <c r="AU450" s="80">
        <v>1495</v>
      </c>
      <c r="AV450" s="80">
        <v>1536</v>
      </c>
    </row>
    <row r="451" spans="20:48" ht="15" x14ac:dyDescent="0.25">
      <c r="T451" s="326" t="s">
        <v>1136</v>
      </c>
      <c r="V451" s="327"/>
      <c r="W451" s="327"/>
      <c r="X451" s="327">
        <f t="shared" si="39"/>
        <v>12738</v>
      </c>
      <c r="Y451" s="330">
        <f>X451/$AF$134</f>
        <v>0.4027444036929303</v>
      </c>
      <c r="Z451" s="331">
        <f>Y451*$AE$134</f>
        <v>1900111.8496269127</v>
      </c>
      <c r="AH451" s="359" t="s">
        <v>3583</v>
      </c>
      <c r="AI451" s="81" t="s">
        <v>2331</v>
      </c>
      <c r="AJ451" s="81" t="s">
        <v>2330</v>
      </c>
      <c r="AK451" s="80">
        <v>3228</v>
      </c>
      <c r="AL451" s="80">
        <v>3365</v>
      </c>
      <c r="AM451" s="80">
        <v>3365</v>
      </c>
      <c r="AN451" s="80">
        <v>3573</v>
      </c>
      <c r="AO451" s="80">
        <v>3348</v>
      </c>
      <c r="AP451" s="80">
        <v>2981</v>
      </c>
      <c r="AQ451" s="80">
        <v>3010</v>
      </c>
      <c r="AR451" s="80">
        <v>3017</v>
      </c>
      <c r="AS451" s="80">
        <v>2953</v>
      </c>
      <c r="AT451" s="80">
        <v>2901</v>
      </c>
      <c r="AU451" s="80">
        <v>2874</v>
      </c>
      <c r="AV451" s="80">
        <v>2852</v>
      </c>
    </row>
    <row r="452" spans="20:48" ht="15" x14ac:dyDescent="0.25">
      <c r="T452" s="326" t="s">
        <v>1130</v>
      </c>
      <c r="V452" s="327"/>
      <c r="W452" s="327"/>
      <c r="X452" s="327">
        <f t="shared" ref="X452:X466" si="42">VLOOKUP(T452,$AI$14:$AV$1466,13,FALSE)</f>
        <v>3283</v>
      </c>
      <c r="Y452" s="330">
        <f>X452/$AF$135</f>
        <v>9.582883329927902E-2</v>
      </c>
      <c r="Z452" s="331">
        <f>Y452*$AE$135</f>
        <v>280143.04057328001</v>
      </c>
      <c r="AH452" s="359" t="s">
        <v>3583</v>
      </c>
      <c r="AI452" s="81" t="s">
        <v>2329</v>
      </c>
      <c r="AJ452" s="81" t="s">
        <v>2328</v>
      </c>
      <c r="AK452" s="80">
        <v>8013</v>
      </c>
      <c r="AL452" s="80">
        <v>7912</v>
      </c>
      <c r="AM452" s="80">
        <v>7912</v>
      </c>
      <c r="AN452" s="80">
        <v>7374</v>
      </c>
      <c r="AO452" s="80">
        <v>7282</v>
      </c>
      <c r="AP452" s="80">
        <v>6883</v>
      </c>
      <c r="AQ452" s="80">
        <v>6796</v>
      </c>
      <c r="AR452" s="80">
        <v>6632</v>
      </c>
      <c r="AS452" s="80">
        <v>6575</v>
      </c>
      <c r="AT452" s="80">
        <v>6394</v>
      </c>
      <c r="AU452" s="80">
        <v>6022</v>
      </c>
      <c r="AV452" s="80">
        <v>5957</v>
      </c>
    </row>
    <row r="453" spans="20:48" ht="15" x14ac:dyDescent="0.25">
      <c r="T453" s="326" t="s">
        <v>1128</v>
      </c>
      <c r="V453" s="327"/>
      <c r="W453" s="327"/>
      <c r="X453" s="327">
        <f t="shared" si="42"/>
        <v>17639</v>
      </c>
      <c r="Y453" s="330">
        <f>X453/$AF$135</f>
        <v>0.51487200443679038</v>
      </c>
      <c r="Z453" s="331">
        <f>Y453*$AE$135</f>
        <v>1505160.8567383755</v>
      </c>
      <c r="AH453" s="359" t="s">
        <v>3583</v>
      </c>
      <c r="AI453" s="81" t="s">
        <v>2327</v>
      </c>
      <c r="AJ453" s="81" t="s">
        <v>2326</v>
      </c>
      <c r="AK453" s="80">
        <v>3886</v>
      </c>
      <c r="AL453" s="80">
        <v>3910</v>
      </c>
      <c r="AM453" s="80">
        <v>3910</v>
      </c>
      <c r="AN453" s="80">
        <v>3735</v>
      </c>
      <c r="AO453" s="80">
        <v>3737</v>
      </c>
      <c r="AP453" s="80">
        <v>3593</v>
      </c>
      <c r="AQ453" s="80">
        <v>3489</v>
      </c>
      <c r="AR453" s="80">
        <v>3518</v>
      </c>
      <c r="AS453" s="80">
        <v>3601</v>
      </c>
      <c r="AT453" s="80">
        <v>3650</v>
      </c>
      <c r="AU453" s="80">
        <v>3717</v>
      </c>
      <c r="AV453" s="80">
        <v>3540</v>
      </c>
    </row>
    <row r="454" spans="20:48" ht="15" x14ac:dyDescent="0.25">
      <c r="T454" s="326" t="s">
        <v>1126</v>
      </c>
      <c r="V454" s="327"/>
      <c r="W454" s="327"/>
      <c r="X454" s="327">
        <f t="shared" si="42"/>
        <v>4702</v>
      </c>
      <c r="Y454" s="330">
        <f>X454/$AF$135</f>
        <v>0.13724860620566859</v>
      </c>
      <c r="Z454" s="331">
        <f>Y454*$AE$135</f>
        <v>401228.32067485916</v>
      </c>
      <c r="AH454" s="359" t="s">
        <v>3583</v>
      </c>
      <c r="AI454" s="81" t="s">
        <v>2325</v>
      </c>
      <c r="AJ454" s="81" t="s">
        <v>2324</v>
      </c>
      <c r="AK454" s="80">
        <v>3115</v>
      </c>
      <c r="AL454" s="80">
        <v>3146</v>
      </c>
      <c r="AM454" s="80">
        <v>3146</v>
      </c>
      <c r="AN454" s="80">
        <v>3249</v>
      </c>
      <c r="AO454" s="80">
        <v>3176</v>
      </c>
      <c r="AP454" s="80">
        <v>3183</v>
      </c>
      <c r="AQ454" s="80">
        <v>3169</v>
      </c>
      <c r="AR454" s="80">
        <v>3371</v>
      </c>
      <c r="AS454" s="80">
        <v>3656</v>
      </c>
      <c r="AT454" s="80">
        <v>3850</v>
      </c>
      <c r="AU454" s="80">
        <v>3829</v>
      </c>
      <c r="AV454" s="80">
        <v>3835</v>
      </c>
    </row>
    <row r="455" spans="20:48" ht="15" x14ac:dyDescent="0.25">
      <c r="T455" s="326" t="s">
        <v>1124</v>
      </c>
      <c r="V455" s="327"/>
      <c r="W455" s="327"/>
      <c r="X455" s="327">
        <f t="shared" si="42"/>
        <v>8635</v>
      </c>
      <c r="Y455" s="330">
        <f>X455/$AF$135</f>
        <v>0.25205055605826204</v>
      </c>
      <c r="Z455" s="331">
        <f>Y455*$AE$135</f>
        <v>736836.78201348544</v>
      </c>
      <c r="AH455" s="359" t="s">
        <v>87</v>
      </c>
      <c r="AI455" s="81" t="s">
        <v>2323</v>
      </c>
      <c r="AJ455" s="81" t="s">
        <v>2322</v>
      </c>
      <c r="AK455" s="80">
        <v>2762</v>
      </c>
      <c r="AL455" s="80">
        <v>2765</v>
      </c>
      <c r="AM455" s="80">
        <v>2765</v>
      </c>
      <c r="AN455" s="80">
        <v>2640</v>
      </c>
      <c r="AO455" s="80">
        <v>2569</v>
      </c>
      <c r="AP455" s="80">
        <v>2275</v>
      </c>
      <c r="AQ455" s="80">
        <v>2813</v>
      </c>
      <c r="AR455" s="80">
        <v>3204</v>
      </c>
      <c r="AS455" s="80">
        <v>3193</v>
      </c>
      <c r="AT455" s="80">
        <v>3409</v>
      </c>
      <c r="AU455" s="80">
        <v>3529</v>
      </c>
      <c r="AV455" s="80">
        <v>3554</v>
      </c>
    </row>
    <row r="456" spans="20:48" ht="15" x14ac:dyDescent="0.25">
      <c r="T456" s="326" t="s">
        <v>1122</v>
      </c>
      <c r="V456" s="327"/>
      <c r="W456" s="327"/>
      <c r="X456" s="327">
        <f t="shared" si="42"/>
        <v>3346</v>
      </c>
      <c r="Y456" s="330">
        <f>X456/$AF$136</f>
        <v>0.16816605518419861</v>
      </c>
      <c r="Z456" s="331">
        <f>Y456*$AE$136</f>
        <v>349029.99286324572</v>
      </c>
      <c r="AH456" s="359" t="s">
        <v>87</v>
      </c>
      <c r="AI456" s="81" t="s">
        <v>2321</v>
      </c>
      <c r="AJ456" s="81" t="s">
        <v>2320</v>
      </c>
      <c r="AK456" s="80">
        <v>4493</v>
      </c>
      <c r="AL456" s="80">
        <v>4531</v>
      </c>
      <c r="AM456" s="80">
        <v>4531</v>
      </c>
      <c r="AN456" s="80">
        <v>5185</v>
      </c>
      <c r="AO456" s="80">
        <v>5000</v>
      </c>
      <c r="AP456" s="80">
        <v>4999</v>
      </c>
      <c r="AQ456" s="80">
        <v>4933</v>
      </c>
      <c r="AR456" s="80">
        <v>5004</v>
      </c>
      <c r="AS456" s="80">
        <v>5078</v>
      </c>
      <c r="AT456" s="80">
        <v>5087</v>
      </c>
      <c r="AU456" s="80">
        <v>5373</v>
      </c>
      <c r="AV456" s="80">
        <v>5313</v>
      </c>
    </row>
    <row r="457" spans="20:48" ht="15" x14ac:dyDescent="0.25">
      <c r="T457" s="326" t="s">
        <v>1120</v>
      </c>
      <c r="V457" s="327"/>
      <c r="W457" s="327"/>
      <c r="X457" s="327">
        <f t="shared" si="42"/>
        <v>6546</v>
      </c>
      <c r="Y457" s="330">
        <f>X457/$AF$136</f>
        <v>0.32899432075187213</v>
      </c>
      <c r="Z457" s="331">
        <f>Y457*$AE$136</f>
        <v>682830.34467507666</v>
      </c>
      <c r="AH457" s="359" t="s">
        <v>87</v>
      </c>
      <c r="AI457" s="81" t="s">
        <v>2319</v>
      </c>
      <c r="AJ457" s="81" t="s">
        <v>2318</v>
      </c>
      <c r="AK457" s="80">
        <v>870</v>
      </c>
      <c r="AL457" s="80">
        <v>837</v>
      </c>
      <c r="AM457" s="80">
        <v>837</v>
      </c>
      <c r="AN457" s="80">
        <v>883</v>
      </c>
      <c r="AO457" s="80">
        <v>885</v>
      </c>
      <c r="AP457" s="80">
        <v>852</v>
      </c>
      <c r="AQ457" s="80">
        <v>852</v>
      </c>
      <c r="AR457" s="80">
        <v>929</v>
      </c>
      <c r="AS457" s="80">
        <v>925</v>
      </c>
      <c r="AT457" s="80">
        <v>842</v>
      </c>
      <c r="AU457" s="80">
        <v>888</v>
      </c>
      <c r="AV457" s="80">
        <v>834</v>
      </c>
    </row>
    <row r="458" spans="20:48" ht="15" x14ac:dyDescent="0.25">
      <c r="T458" s="326" t="s">
        <v>1118</v>
      </c>
      <c r="V458" s="327"/>
      <c r="W458" s="327"/>
      <c r="X458" s="327">
        <f t="shared" si="42"/>
        <v>10005</v>
      </c>
      <c r="Y458" s="330">
        <f>X458/$AF$136</f>
        <v>0.50283962406392924</v>
      </c>
      <c r="Z458" s="331">
        <f>Y458*$AE$136</f>
        <v>1043647.6624616777</v>
      </c>
      <c r="AH458" s="359" t="s">
        <v>87</v>
      </c>
      <c r="AI458" s="81" t="s">
        <v>2317</v>
      </c>
      <c r="AJ458" s="81" t="s">
        <v>2316</v>
      </c>
      <c r="AK458" s="80">
        <v>829</v>
      </c>
      <c r="AL458" s="80">
        <v>827</v>
      </c>
      <c r="AM458" s="80">
        <v>827</v>
      </c>
      <c r="AN458" s="80">
        <v>800</v>
      </c>
      <c r="AO458" s="80">
        <v>782</v>
      </c>
      <c r="AP458" s="80">
        <v>758</v>
      </c>
      <c r="AQ458" s="80">
        <v>790</v>
      </c>
      <c r="AR458" s="80">
        <v>796</v>
      </c>
      <c r="AS458" s="80">
        <v>779</v>
      </c>
      <c r="AT458" s="80">
        <v>755</v>
      </c>
      <c r="AU458" s="80">
        <v>881</v>
      </c>
      <c r="AV458" s="80">
        <v>871</v>
      </c>
    </row>
    <row r="459" spans="20:48" ht="15" x14ac:dyDescent="0.25">
      <c r="T459" s="326" t="s">
        <v>1116</v>
      </c>
      <c r="V459" s="327"/>
      <c r="W459" s="327"/>
      <c r="X459" s="327">
        <f t="shared" si="42"/>
        <v>13994</v>
      </c>
      <c r="Y459" s="330">
        <f>X459/$AF$137</f>
        <v>0.48115802503094485</v>
      </c>
      <c r="Z459" s="331">
        <f>Y459*$AE$137</f>
        <v>1649696.9611470224</v>
      </c>
      <c r="AH459" s="359" t="s">
        <v>87</v>
      </c>
      <c r="AI459" s="81" t="s">
        <v>2315</v>
      </c>
      <c r="AJ459" s="81" t="s">
        <v>2314</v>
      </c>
      <c r="AK459" s="80">
        <v>292</v>
      </c>
      <c r="AL459" s="80">
        <v>322</v>
      </c>
      <c r="AM459" s="80">
        <v>322</v>
      </c>
      <c r="AN459" s="80">
        <v>318</v>
      </c>
      <c r="AO459" s="80">
        <v>320</v>
      </c>
      <c r="AP459" s="80">
        <v>280</v>
      </c>
      <c r="AQ459" s="80">
        <v>282</v>
      </c>
      <c r="AR459" s="80">
        <v>457</v>
      </c>
      <c r="AS459" s="80">
        <v>478</v>
      </c>
      <c r="AT459" s="80">
        <v>474</v>
      </c>
      <c r="AU459" s="80">
        <v>448</v>
      </c>
      <c r="AV459" s="80">
        <v>468</v>
      </c>
    </row>
    <row r="460" spans="20:48" ht="15" x14ac:dyDescent="0.25">
      <c r="T460" s="326" t="s">
        <v>1114</v>
      </c>
      <c r="V460" s="327"/>
      <c r="W460" s="327"/>
      <c r="X460" s="327">
        <f t="shared" si="42"/>
        <v>7996</v>
      </c>
      <c r="Y460" s="330">
        <f>X460/$AF$137</f>
        <v>0.27492779535139594</v>
      </c>
      <c r="Z460" s="331">
        <f>Y460*$AE$137</f>
        <v>942616.61435841012</v>
      </c>
      <c r="AH460" s="359" t="s">
        <v>87</v>
      </c>
      <c r="AI460" s="81" t="s">
        <v>2313</v>
      </c>
      <c r="AJ460" s="81" t="s">
        <v>2312</v>
      </c>
      <c r="AK460" s="80">
        <v>1545</v>
      </c>
      <c r="AL460" s="80">
        <v>1692</v>
      </c>
      <c r="AM460" s="80">
        <v>1692</v>
      </c>
      <c r="AN460" s="80">
        <v>1695</v>
      </c>
      <c r="AO460" s="80">
        <v>1636</v>
      </c>
      <c r="AP460" s="80">
        <v>1560</v>
      </c>
      <c r="AQ460" s="80">
        <v>1553</v>
      </c>
      <c r="AR460" s="80">
        <v>1575</v>
      </c>
      <c r="AS460" s="80">
        <v>1535</v>
      </c>
      <c r="AT460" s="80">
        <v>1654</v>
      </c>
      <c r="AU460" s="80">
        <v>1583</v>
      </c>
      <c r="AV460" s="80">
        <v>1684</v>
      </c>
    </row>
    <row r="461" spans="20:48" ht="15" x14ac:dyDescent="0.25">
      <c r="T461" s="326" t="s">
        <v>1112</v>
      </c>
      <c r="V461" s="327"/>
      <c r="W461" s="327"/>
      <c r="X461" s="327">
        <f t="shared" si="42"/>
        <v>7094</v>
      </c>
      <c r="Y461" s="330">
        <f>X461/$AF$137</f>
        <v>0.24391417961765918</v>
      </c>
      <c r="Z461" s="331">
        <f>Y461*$AE$137</f>
        <v>836283.42449456744</v>
      </c>
      <c r="AH461" s="359" t="s">
        <v>87</v>
      </c>
      <c r="AI461" s="81" t="s">
        <v>2311</v>
      </c>
      <c r="AJ461" s="81" t="s">
        <v>2310</v>
      </c>
      <c r="AK461" s="80">
        <v>12095</v>
      </c>
      <c r="AL461" s="80">
        <v>12366</v>
      </c>
      <c r="AM461" s="80">
        <v>12366</v>
      </c>
      <c r="AN461" s="80">
        <v>11867</v>
      </c>
      <c r="AO461" s="80">
        <v>12029</v>
      </c>
      <c r="AP461" s="80">
        <v>11776</v>
      </c>
      <c r="AQ461" s="80">
        <v>11660</v>
      </c>
      <c r="AR461" s="80">
        <v>11706</v>
      </c>
      <c r="AS461" s="80">
        <v>11421</v>
      </c>
      <c r="AT461" s="80">
        <v>11216</v>
      </c>
      <c r="AU461" s="80">
        <v>11324</v>
      </c>
      <c r="AV461" s="80">
        <v>11313</v>
      </c>
    </row>
    <row r="462" spans="20:48" ht="15" x14ac:dyDescent="0.25">
      <c r="T462" s="326" t="s">
        <v>1110</v>
      </c>
      <c r="V462" s="327"/>
      <c r="W462" s="327"/>
      <c r="X462" s="327">
        <f t="shared" si="42"/>
        <v>9934</v>
      </c>
      <c r="Y462" s="330">
        <f>X462/$AF$138</f>
        <v>0.74284005084872506</v>
      </c>
      <c r="Z462" s="331">
        <f>Y462*$AE$138</f>
        <v>1054523.1079039858</v>
      </c>
      <c r="AH462" s="359" t="s">
        <v>87</v>
      </c>
      <c r="AI462" s="81" t="s">
        <v>2309</v>
      </c>
      <c r="AJ462" s="81" t="s">
        <v>2308</v>
      </c>
      <c r="AK462" s="80">
        <v>2550</v>
      </c>
      <c r="AL462" s="80">
        <v>2608</v>
      </c>
      <c r="AM462" s="80">
        <v>2608</v>
      </c>
      <c r="AN462" s="80">
        <v>2537</v>
      </c>
      <c r="AO462" s="80">
        <v>2499</v>
      </c>
      <c r="AP462" s="80">
        <v>2463</v>
      </c>
      <c r="AQ462" s="80">
        <v>2444</v>
      </c>
      <c r="AR462" s="80">
        <v>2527</v>
      </c>
      <c r="AS462" s="80">
        <v>2472</v>
      </c>
      <c r="AT462" s="80">
        <v>2430</v>
      </c>
      <c r="AU462" s="80">
        <v>2475</v>
      </c>
      <c r="AV462" s="80">
        <v>2480</v>
      </c>
    </row>
    <row r="463" spans="20:48" ht="15" x14ac:dyDescent="0.25">
      <c r="T463" s="326" t="s">
        <v>1108</v>
      </c>
      <c r="V463" s="327"/>
      <c r="W463" s="327"/>
      <c r="X463" s="327">
        <f t="shared" si="42"/>
        <v>3439</v>
      </c>
      <c r="Y463" s="330">
        <f>X463/$AF$138</f>
        <v>0.25715994915127494</v>
      </c>
      <c r="Z463" s="331">
        <f>Y463*$AE$138</f>
        <v>365059.89209601434</v>
      </c>
      <c r="AH463" s="359" t="s">
        <v>87</v>
      </c>
      <c r="AI463" s="81" t="s">
        <v>2307</v>
      </c>
      <c r="AJ463" s="81" t="s">
        <v>2306</v>
      </c>
      <c r="AK463" s="80">
        <v>3108</v>
      </c>
      <c r="AL463" s="80">
        <v>3242</v>
      </c>
      <c r="AM463" s="80">
        <v>3242</v>
      </c>
      <c r="AN463" s="80">
        <v>3249</v>
      </c>
      <c r="AO463" s="80">
        <v>3080</v>
      </c>
      <c r="AP463" s="80">
        <v>2882</v>
      </c>
      <c r="AQ463" s="80">
        <v>2874</v>
      </c>
      <c r="AR463" s="80">
        <v>2869</v>
      </c>
      <c r="AS463" s="80">
        <v>2891</v>
      </c>
      <c r="AT463" s="80">
        <v>2996</v>
      </c>
      <c r="AU463" s="80">
        <v>3010</v>
      </c>
      <c r="AV463" s="80">
        <v>2844</v>
      </c>
    </row>
    <row r="464" spans="20:48" ht="15" x14ac:dyDescent="0.25">
      <c r="T464" s="326" t="s">
        <v>1106</v>
      </c>
      <c r="V464" s="327"/>
      <c r="W464" s="327"/>
      <c r="X464" s="327">
        <f t="shared" si="42"/>
        <v>8525</v>
      </c>
      <c r="Y464" s="330">
        <f>X464/$AF$139</f>
        <v>0.42674075186464433</v>
      </c>
      <c r="Z464" s="331">
        <f>Y464*$AE$139</f>
        <v>789085.47079141007</v>
      </c>
      <c r="AH464" s="359" t="s">
        <v>87</v>
      </c>
      <c r="AI464" s="81" t="s">
        <v>2305</v>
      </c>
      <c r="AJ464" s="81" t="s">
        <v>2304</v>
      </c>
      <c r="AK464" s="80">
        <v>2949</v>
      </c>
      <c r="AL464" s="80">
        <v>2943</v>
      </c>
      <c r="AM464" s="80">
        <v>2943</v>
      </c>
      <c r="AN464" s="80">
        <v>2854</v>
      </c>
      <c r="AO464" s="80">
        <v>2612</v>
      </c>
      <c r="AP464" s="80">
        <v>2718</v>
      </c>
      <c r="AQ464" s="80">
        <v>2721</v>
      </c>
      <c r="AR464" s="80">
        <v>2645</v>
      </c>
      <c r="AS464" s="80">
        <v>2848</v>
      </c>
      <c r="AT464" s="80">
        <v>2803</v>
      </c>
      <c r="AU464" s="80">
        <v>2571</v>
      </c>
      <c r="AV464" s="80">
        <v>2604</v>
      </c>
    </row>
    <row r="465" spans="20:48" ht="15" x14ac:dyDescent="0.25">
      <c r="T465" s="326" t="s">
        <v>1104</v>
      </c>
      <c r="V465" s="327"/>
      <c r="W465" s="327"/>
      <c r="X465" s="327">
        <f t="shared" si="42"/>
        <v>6312</v>
      </c>
      <c r="Y465" s="330">
        <f>X465/$AF$139</f>
        <v>0.31596335786154078</v>
      </c>
      <c r="Z465" s="331">
        <f>Y465*$AE$139</f>
        <v>584247.21309505939</v>
      </c>
      <c r="AH465" s="359" t="s">
        <v>87</v>
      </c>
      <c r="AI465" s="81" t="s">
        <v>2303</v>
      </c>
      <c r="AJ465" s="81" t="s">
        <v>2302</v>
      </c>
      <c r="AK465" s="80">
        <v>4168</v>
      </c>
      <c r="AL465" s="80">
        <v>4324</v>
      </c>
      <c r="AM465" s="80">
        <v>4324</v>
      </c>
      <c r="AN465" s="80">
        <v>4520</v>
      </c>
      <c r="AO465" s="80">
        <v>4261</v>
      </c>
      <c r="AP465" s="80">
        <v>4244</v>
      </c>
      <c r="AQ465" s="80">
        <v>4262</v>
      </c>
      <c r="AR465" s="80">
        <v>4170</v>
      </c>
      <c r="AS465" s="80">
        <v>4338</v>
      </c>
      <c r="AT465" s="80">
        <v>4131</v>
      </c>
      <c r="AU465" s="80">
        <v>4272</v>
      </c>
      <c r="AV465" s="80">
        <v>4128</v>
      </c>
    </row>
    <row r="466" spans="20:48" ht="15" x14ac:dyDescent="0.25">
      <c r="T466" s="326" t="s">
        <v>1102</v>
      </c>
      <c r="V466" s="327"/>
      <c r="W466" s="327"/>
      <c r="X466" s="327">
        <f t="shared" si="42"/>
        <v>5140</v>
      </c>
      <c r="Y466" s="330">
        <f>X466/$AF$139</f>
        <v>0.25729589027381489</v>
      </c>
      <c r="Z466" s="331">
        <f>Y466*$AE$139</f>
        <v>475765.31611353054</v>
      </c>
      <c r="AH466" s="359" t="s">
        <v>87</v>
      </c>
      <c r="AI466" s="81" t="s">
        <v>2301</v>
      </c>
      <c r="AJ466" s="81" t="s">
        <v>2300</v>
      </c>
      <c r="AK466" s="80">
        <v>1907</v>
      </c>
      <c r="AL466" s="80">
        <v>1922</v>
      </c>
      <c r="AM466" s="80">
        <v>1922</v>
      </c>
      <c r="AN466" s="80">
        <v>2038</v>
      </c>
      <c r="AO466" s="80">
        <v>2066</v>
      </c>
      <c r="AP466" s="80">
        <v>2104</v>
      </c>
      <c r="AQ466" s="80">
        <v>2096</v>
      </c>
      <c r="AR466" s="80">
        <v>2129</v>
      </c>
      <c r="AS466" s="80">
        <v>2089</v>
      </c>
      <c r="AT466" s="80">
        <v>2146</v>
      </c>
      <c r="AU466" s="80">
        <v>2110</v>
      </c>
      <c r="AV466" s="80">
        <v>2219</v>
      </c>
    </row>
    <row r="467" spans="20:48" x14ac:dyDescent="0.2">
      <c r="AH467" s="359" t="s">
        <v>87</v>
      </c>
      <c r="AI467" s="81" t="s">
        <v>2299</v>
      </c>
      <c r="AJ467" s="81" t="s">
        <v>2298</v>
      </c>
      <c r="AK467" s="80">
        <v>3160</v>
      </c>
      <c r="AL467" s="80">
        <v>3373</v>
      </c>
      <c r="AM467" s="80">
        <v>3311</v>
      </c>
      <c r="AN467" s="80">
        <v>3157</v>
      </c>
      <c r="AO467" s="80">
        <v>3082</v>
      </c>
      <c r="AP467" s="80">
        <v>3130</v>
      </c>
      <c r="AQ467" s="80">
        <v>3053</v>
      </c>
      <c r="AR467" s="80">
        <v>3056</v>
      </c>
      <c r="AS467" s="80">
        <v>2973</v>
      </c>
      <c r="AT467" s="80">
        <v>2901</v>
      </c>
      <c r="AU467" s="80">
        <v>2864</v>
      </c>
      <c r="AV467" s="80">
        <v>3348</v>
      </c>
    </row>
    <row r="468" spans="20:48" x14ac:dyDescent="0.2">
      <c r="AH468" s="359" t="s">
        <v>87</v>
      </c>
      <c r="AI468" s="81" t="s">
        <v>2297</v>
      </c>
      <c r="AJ468" s="81" t="s">
        <v>2296</v>
      </c>
      <c r="AK468" s="80">
        <v>7353</v>
      </c>
      <c r="AL468" s="80">
        <v>7344</v>
      </c>
      <c r="AM468" s="80">
        <v>7558</v>
      </c>
      <c r="AN468" s="80">
        <v>7722</v>
      </c>
      <c r="AO468" s="80">
        <v>7661</v>
      </c>
      <c r="AP468" s="80">
        <v>7618</v>
      </c>
      <c r="AQ468" s="80">
        <v>7671</v>
      </c>
      <c r="AR468" s="80">
        <v>7625</v>
      </c>
      <c r="AS468" s="80">
        <v>7380</v>
      </c>
      <c r="AT468" s="80">
        <v>7539</v>
      </c>
      <c r="AU468" s="80">
        <v>7847</v>
      </c>
      <c r="AV468" s="80">
        <v>8077</v>
      </c>
    </row>
    <row r="469" spans="20:48" x14ac:dyDescent="0.2">
      <c r="AH469" s="359" t="s">
        <v>87</v>
      </c>
      <c r="AI469" s="81" t="s">
        <v>2295</v>
      </c>
      <c r="AJ469" s="81" t="s">
        <v>2294</v>
      </c>
      <c r="AK469" s="80">
        <v>1990</v>
      </c>
      <c r="AL469" s="80">
        <v>1974</v>
      </c>
      <c r="AM469" s="80">
        <v>1917</v>
      </c>
      <c r="AN469" s="80">
        <v>1935</v>
      </c>
      <c r="AO469" s="80">
        <v>1898</v>
      </c>
      <c r="AP469" s="80">
        <v>1869</v>
      </c>
      <c r="AQ469" s="80">
        <v>1708</v>
      </c>
      <c r="AR469" s="80">
        <v>1646</v>
      </c>
      <c r="AS469" s="80">
        <v>1640</v>
      </c>
      <c r="AT469" s="80">
        <v>1546</v>
      </c>
      <c r="AU469" s="80">
        <v>1378</v>
      </c>
      <c r="AV469" s="80">
        <v>1495</v>
      </c>
    </row>
    <row r="470" spans="20:48" x14ac:dyDescent="0.2">
      <c r="AH470" s="359" t="s">
        <v>87</v>
      </c>
      <c r="AI470" s="81" t="s">
        <v>2293</v>
      </c>
      <c r="AJ470" s="81" t="s">
        <v>2292</v>
      </c>
      <c r="AK470" s="80">
        <v>2900</v>
      </c>
      <c r="AL470" s="80">
        <v>2918</v>
      </c>
      <c r="AM470" s="80">
        <v>3004</v>
      </c>
      <c r="AN470" s="80">
        <v>3009</v>
      </c>
      <c r="AO470" s="80">
        <v>2996</v>
      </c>
      <c r="AP470" s="80">
        <v>2935</v>
      </c>
      <c r="AQ470" s="80">
        <v>3100</v>
      </c>
      <c r="AR470" s="80">
        <v>3057</v>
      </c>
      <c r="AS470" s="80">
        <v>3069</v>
      </c>
      <c r="AT470" s="80">
        <v>3258</v>
      </c>
      <c r="AU470" s="80">
        <v>3549</v>
      </c>
      <c r="AV470" s="80">
        <v>3549</v>
      </c>
    </row>
    <row r="471" spans="20:48" x14ac:dyDescent="0.2">
      <c r="AH471" s="359" t="s">
        <v>87</v>
      </c>
      <c r="AI471" s="81" t="s">
        <v>2291</v>
      </c>
      <c r="AJ471" s="81" t="s">
        <v>2290</v>
      </c>
      <c r="AK471" s="80">
        <v>1709</v>
      </c>
      <c r="AL471" s="80">
        <v>1447</v>
      </c>
      <c r="AM471" s="80">
        <v>1457</v>
      </c>
      <c r="AN471" s="80">
        <v>1646</v>
      </c>
      <c r="AO471" s="80">
        <v>1598</v>
      </c>
      <c r="AP471" s="80">
        <v>1615</v>
      </c>
      <c r="AQ471" s="80">
        <v>1514</v>
      </c>
      <c r="AR471" s="80">
        <v>1338</v>
      </c>
      <c r="AS471" s="80">
        <v>1491</v>
      </c>
      <c r="AT471" s="80">
        <v>1548</v>
      </c>
      <c r="AU471" s="80">
        <v>1521</v>
      </c>
      <c r="AV471" s="80">
        <v>1586</v>
      </c>
    </row>
    <row r="472" spans="20:48" x14ac:dyDescent="0.2">
      <c r="AH472" s="359" t="s">
        <v>87</v>
      </c>
      <c r="AI472" s="81" t="s">
        <v>2289</v>
      </c>
      <c r="AJ472" s="81" t="s">
        <v>2288</v>
      </c>
      <c r="AK472" s="80">
        <v>9066</v>
      </c>
      <c r="AL472" s="80">
        <v>9017</v>
      </c>
      <c r="AM472" s="80">
        <v>8813</v>
      </c>
      <c r="AN472" s="80">
        <v>8885</v>
      </c>
      <c r="AO472" s="80">
        <v>9072</v>
      </c>
      <c r="AP472" s="80">
        <v>9054</v>
      </c>
      <c r="AQ472" s="80">
        <v>8826</v>
      </c>
      <c r="AR472" s="80">
        <v>8973</v>
      </c>
      <c r="AS472" s="80">
        <v>9100</v>
      </c>
      <c r="AT472" s="80">
        <v>8804</v>
      </c>
      <c r="AU472" s="80">
        <v>9235</v>
      </c>
      <c r="AV472" s="80">
        <v>8719</v>
      </c>
    </row>
    <row r="473" spans="20:48" x14ac:dyDescent="0.2">
      <c r="AH473" s="359" t="s">
        <v>87</v>
      </c>
      <c r="AI473" s="81" t="s">
        <v>2287</v>
      </c>
      <c r="AJ473" s="81" t="s">
        <v>2286</v>
      </c>
      <c r="AK473" s="80">
        <v>5844</v>
      </c>
      <c r="AL473" s="80">
        <v>5925</v>
      </c>
      <c r="AM473" s="80">
        <v>5805</v>
      </c>
      <c r="AN473" s="80">
        <v>5659</v>
      </c>
      <c r="AO473" s="80">
        <v>5590</v>
      </c>
      <c r="AP473" s="80">
        <v>5496</v>
      </c>
      <c r="AQ473" s="80">
        <v>5431</v>
      </c>
      <c r="AR473" s="80">
        <v>5420</v>
      </c>
      <c r="AS473" s="80">
        <v>5392</v>
      </c>
      <c r="AT473" s="80">
        <v>5341</v>
      </c>
      <c r="AU473" s="80">
        <v>5164</v>
      </c>
      <c r="AV473" s="80">
        <v>4993</v>
      </c>
    </row>
    <row r="474" spans="20:48" x14ac:dyDescent="0.2">
      <c r="AH474" s="359" t="s">
        <v>87</v>
      </c>
      <c r="AI474" s="81" t="s">
        <v>2285</v>
      </c>
      <c r="AJ474" s="81" t="s">
        <v>2284</v>
      </c>
      <c r="AK474" s="80">
        <v>4053</v>
      </c>
      <c r="AL474" s="80">
        <v>4049</v>
      </c>
      <c r="AM474" s="80">
        <v>4026</v>
      </c>
      <c r="AN474" s="80">
        <v>4074</v>
      </c>
      <c r="AO474" s="80">
        <v>4254</v>
      </c>
      <c r="AP474" s="80">
        <v>3872</v>
      </c>
      <c r="AQ474" s="80">
        <v>3863</v>
      </c>
      <c r="AR474" s="80">
        <v>3626</v>
      </c>
      <c r="AS474" s="80">
        <v>3371</v>
      </c>
      <c r="AT474" s="80">
        <v>3387</v>
      </c>
      <c r="AU474" s="80">
        <v>3244</v>
      </c>
      <c r="AV474" s="80">
        <v>3050</v>
      </c>
    </row>
    <row r="475" spans="20:48" x14ac:dyDescent="0.2">
      <c r="AH475" s="359" t="s">
        <v>87</v>
      </c>
      <c r="AI475" s="81" t="s">
        <v>2283</v>
      </c>
      <c r="AJ475" s="81" t="s">
        <v>2282</v>
      </c>
      <c r="AK475" s="80">
        <v>5021</v>
      </c>
      <c r="AL475" s="80">
        <v>4916</v>
      </c>
      <c r="AM475" s="80">
        <v>4804</v>
      </c>
      <c r="AN475" s="80">
        <v>4833</v>
      </c>
      <c r="AO475" s="80">
        <v>4972</v>
      </c>
      <c r="AP475" s="80">
        <v>4898</v>
      </c>
      <c r="AQ475" s="80">
        <v>4841</v>
      </c>
      <c r="AR475" s="80">
        <v>5081</v>
      </c>
      <c r="AS475" s="80">
        <v>5003</v>
      </c>
      <c r="AT475" s="80">
        <v>5010</v>
      </c>
      <c r="AU475" s="80">
        <v>4858</v>
      </c>
      <c r="AV475" s="80">
        <v>5029</v>
      </c>
    </row>
    <row r="476" spans="20:48" x14ac:dyDescent="0.2">
      <c r="AH476" s="359" t="s">
        <v>87</v>
      </c>
      <c r="AI476" s="81" t="s">
        <v>2281</v>
      </c>
      <c r="AJ476" s="81" t="s">
        <v>2280</v>
      </c>
      <c r="AK476" s="80">
        <v>3859</v>
      </c>
      <c r="AL476" s="80">
        <v>3755</v>
      </c>
      <c r="AM476" s="80">
        <v>3651</v>
      </c>
      <c r="AN476" s="80">
        <v>3732</v>
      </c>
      <c r="AO476" s="80">
        <v>3722</v>
      </c>
      <c r="AP476" s="80">
        <v>3818</v>
      </c>
      <c r="AQ476" s="80">
        <v>3722</v>
      </c>
      <c r="AR476" s="80">
        <v>3671</v>
      </c>
      <c r="AS476" s="80">
        <v>3552</v>
      </c>
      <c r="AT476" s="80">
        <v>3643</v>
      </c>
      <c r="AU476" s="80">
        <v>3694</v>
      </c>
      <c r="AV476" s="80">
        <v>3693</v>
      </c>
    </row>
    <row r="477" spans="20:48" x14ac:dyDescent="0.2">
      <c r="AH477" s="359" t="s">
        <v>87</v>
      </c>
      <c r="AI477" s="81" t="s">
        <v>2279</v>
      </c>
      <c r="AJ477" s="81" t="s">
        <v>2278</v>
      </c>
      <c r="AK477" s="80">
        <v>3101</v>
      </c>
      <c r="AL477" s="80">
        <v>3173</v>
      </c>
      <c r="AM477" s="80">
        <v>3170</v>
      </c>
      <c r="AN477" s="80">
        <v>3135</v>
      </c>
      <c r="AO477" s="80">
        <v>3166</v>
      </c>
      <c r="AP477" s="80">
        <v>3031</v>
      </c>
      <c r="AQ477" s="80">
        <v>2929</v>
      </c>
      <c r="AR477" s="80">
        <v>2968</v>
      </c>
      <c r="AS477" s="80">
        <v>2966</v>
      </c>
      <c r="AT477" s="80">
        <v>3274</v>
      </c>
      <c r="AU477" s="80">
        <v>2877</v>
      </c>
      <c r="AV477" s="80">
        <v>2770</v>
      </c>
    </row>
    <row r="478" spans="20:48" x14ac:dyDescent="0.2">
      <c r="AH478" s="359" t="s">
        <v>87</v>
      </c>
      <c r="AI478" s="81" t="s">
        <v>2277</v>
      </c>
      <c r="AJ478" s="81" t="s">
        <v>2276</v>
      </c>
      <c r="AK478" s="80">
        <v>3396</v>
      </c>
      <c r="AL478" s="80">
        <v>3400</v>
      </c>
      <c r="AM478" s="80">
        <v>3750</v>
      </c>
      <c r="AN478" s="80">
        <v>3677</v>
      </c>
      <c r="AO478" s="80">
        <v>3707</v>
      </c>
      <c r="AP478" s="80">
        <v>3691</v>
      </c>
      <c r="AQ478" s="80">
        <v>3806</v>
      </c>
      <c r="AR478" s="80">
        <v>3910</v>
      </c>
      <c r="AS478" s="80">
        <v>3812</v>
      </c>
      <c r="AT478" s="80">
        <v>3760</v>
      </c>
      <c r="AU478" s="80">
        <v>3689</v>
      </c>
      <c r="AV478" s="80">
        <v>3964</v>
      </c>
    </row>
    <row r="479" spans="20:48" x14ac:dyDescent="0.2">
      <c r="AH479" s="359" t="s">
        <v>87</v>
      </c>
      <c r="AI479" s="81" t="s">
        <v>2275</v>
      </c>
      <c r="AJ479" s="81" t="s">
        <v>2274</v>
      </c>
      <c r="AK479" s="80">
        <v>9313</v>
      </c>
      <c r="AL479" s="80">
        <v>9284</v>
      </c>
      <c r="AM479" s="80">
        <v>9103</v>
      </c>
      <c r="AN479" s="80">
        <v>8936</v>
      </c>
      <c r="AO479" s="80">
        <v>8885</v>
      </c>
      <c r="AP479" s="80">
        <v>8654</v>
      </c>
      <c r="AQ479" s="80">
        <v>8663</v>
      </c>
      <c r="AR479" s="80">
        <v>8624</v>
      </c>
      <c r="AS479" s="80">
        <v>8718</v>
      </c>
      <c r="AT479" s="80">
        <v>8621</v>
      </c>
      <c r="AU479" s="80">
        <v>8665</v>
      </c>
      <c r="AV479" s="80">
        <v>8479</v>
      </c>
    </row>
    <row r="480" spans="20:48" x14ac:dyDescent="0.2">
      <c r="AH480" s="359" t="s">
        <v>87</v>
      </c>
      <c r="AI480" s="81" t="s">
        <v>2273</v>
      </c>
      <c r="AJ480" s="81" t="s">
        <v>2272</v>
      </c>
      <c r="AK480" s="80">
        <v>4739</v>
      </c>
      <c r="AL480" s="80">
        <v>5070</v>
      </c>
      <c r="AM480" s="80">
        <v>5289</v>
      </c>
      <c r="AN480" s="80">
        <v>5409</v>
      </c>
      <c r="AO480" s="80">
        <v>5564</v>
      </c>
      <c r="AP480" s="80">
        <v>5671</v>
      </c>
      <c r="AQ480" s="80">
        <v>5461</v>
      </c>
      <c r="AR480" s="80">
        <v>5346</v>
      </c>
      <c r="AS480" s="80">
        <v>5291</v>
      </c>
      <c r="AT480" s="80">
        <v>5181</v>
      </c>
      <c r="AU480" s="80">
        <v>5118</v>
      </c>
      <c r="AV480" s="80">
        <v>5041</v>
      </c>
    </row>
    <row r="481" spans="34:48" x14ac:dyDescent="0.2">
      <c r="AH481" s="359" t="s">
        <v>87</v>
      </c>
      <c r="AI481" s="81" t="s">
        <v>2271</v>
      </c>
      <c r="AJ481" s="81" t="s">
        <v>2270</v>
      </c>
      <c r="AK481" s="80">
        <v>2896</v>
      </c>
      <c r="AL481" s="80">
        <v>2898</v>
      </c>
      <c r="AM481" s="80">
        <v>2745</v>
      </c>
      <c r="AN481" s="80">
        <v>2743</v>
      </c>
      <c r="AO481" s="80">
        <v>2629</v>
      </c>
      <c r="AP481" s="80">
        <v>2868</v>
      </c>
      <c r="AQ481" s="80">
        <v>2827</v>
      </c>
      <c r="AR481" s="80">
        <v>2733</v>
      </c>
      <c r="AS481" s="80">
        <v>2540</v>
      </c>
      <c r="AT481" s="80">
        <v>2579</v>
      </c>
      <c r="AU481" s="80">
        <v>2694</v>
      </c>
      <c r="AV481" s="80">
        <v>2631</v>
      </c>
    </row>
    <row r="482" spans="34:48" x14ac:dyDescent="0.2">
      <c r="AH482" s="359" t="s">
        <v>87</v>
      </c>
      <c r="AI482" s="81" t="s">
        <v>2269</v>
      </c>
      <c r="AJ482" s="81" t="s">
        <v>2268</v>
      </c>
      <c r="AK482" s="80">
        <v>4450</v>
      </c>
      <c r="AL482" s="80">
        <v>4617</v>
      </c>
      <c r="AM482" s="80">
        <v>4459</v>
      </c>
      <c r="AN482" s="80">
        <v>4481</v>
      </c>
      <c r="AO482" s="80">
        <v>4490</v>
      </c>
      <c r="AP482" s="80">
        <v>4484</v>
      </c>
      <c r="AQ482" s="80">
        <v>4390</v>
      </c>
      <c r="AR482" s="80">
        <v>4366</v>
      </c>
      <c r="AS482" s="80">
        <v>4207</v>
      </c>
      <c r="AT482" s="80">
        <v>4813</v>
      </c>
      <c r="AU482" s="80">
        <v>4148</v>
      </c>
      <c r="AV482" s="80">
        <v>4827</v>
      </c>
    </row>
    <row r="483" spans="34:48" x14ac:dyDescent="0.2">
      <c r="AH483" s="359" t="s">
        <v>87</v>
      </c>
      <c r="AI483" s="81" t="s">
        <v>2267</v>
      </c>
      <c r="AJ483" s="81" t="s">
        <v>2266</v>
      </c>
      <c r="AK483" s="80">
        <v>723</v>
      </c>
      <c r="AL483" s="80">
        <v>713</v>
      </c>
      <c r="AM483" s="80">
        <v>713</v>
      </c>
      <c r="AN483" s="80">
        <v>671</v>
      </c>
      <c r="AO483" s="80">
        <v>681</v>
      </c>
      <c r="AP483" s="80">
        <v>676</v>
      </c>
      <c r="AQ483" s="80">
        <v>680</v>
      </c>
      <c r="AR483" s="80">
        <v>658</v>
      </c>
      <c r="AS483" s="80">
        <v>671</v>
      </c>
      <c r="AT483" s="80">
        <v>620</v>
      </c>
      <c r="AU483" s="80">
        <v>629</v>
      </c>
      <c r="AV483" s="80">
        <v>638</v>
      </c>
    </row>
    <row r="484" spans="34:48" x14ac:dyDescent="0.2">
      <c r="AH484" s="359" t="s">
        <v>87</v>
      </c>
      <c r="AI484" s="81" t="s">
        <v>2265</v>
      </c>
      <c r="AJ484" s="81" t="s">
        <v>2264</v>
      </c>
      <c r="AK484" s="80">
        <v>1358</v>
      </c>
      <c r="AL484" s="80">
        <v>1351</v>
      </c>
      <c r="AM484" s="80">
        <v>1324</v>
      </c>
      <c r="AN484" s="80">
        <v>1344</v>
      </c>
      <c r="AO484" s="80">
        <v>1402</v>
      </c>
      <c r="AP484" s="80">
        <v>1308</v>
      </c>
      <c r="AQ484" s="80">
        <v>1375</v>
      </c>
      <c r="AR484" s="80">
        <v>1336</v>
      </c>
      <c r="AS484" s="80">
        <v>1330</v>
      </c>
      <c r="AT484" s="80">
        <v>1390</v>
      </c>
      <c r="AU484" s="80">
        <v>1434</v>
      </c>
      <c r="AV484" s="80">
        <v>1434</v>
      </c>
    </row>
    <row r="485" spans="34:48" x14ac:dyDescent="0.2">
      <c r="AH485" s="359" t="s">
        <v>87</v>
      </c>
      <c r="AI485" s="81" t="s">
        <v>2263</v>
      </c>
      <c r="AJ485" s="81" t="s">
        <v>2262</v>
      </c>
      <c r="AK485" s="80">
        <v>433</v>
      </c>
      <c r="AL485" s="80">
        <v>433</v>
      </c>
      <c r="AM485" s="80">
        <v>421</v>
      </c>
      <c r="AN485" s="80">
        <v>421</v>
      </c>
      <c r="AO485" s="80">
        <v>409</v>
      </c>
      <c r="AP485" s="80">
        <v>411</v>
      </c>
      <c r="AQ485" s="80">
        <v>470</v>
      </c>
      <c r="AR485" s="80">
        <v>472</v>
      </c>
      <c r="AS485" s="80">
        <v>459</v>
      </c>
      <c r="AT485" s="80">
        <v>523</v>
      </c>
      <c r="AU485" s="80">
        <v>483</v>
      </c>
      <c r="AV485" s="80">
        <v>483</v>
      </c>
    </row>
    <row r="486" spans="34:48" x14ac:dyDescent="0.2">
      <c r="AH486" s="359" t="s">
        <v>87</v>
      </c>
      <c r="AI486" s="81" t="s">
        <v>2261</v>
      </c>
      <c r="AJ486" s="81" t="s">
        <v>2260</v>
      </c>
      <c r="AK486" s="80">
        <v>1839</v>
      </c>
      <c r="AL486" s="80">
        <v>1839</v>
      </c>
      <c r="AM486" s="80">
        <v>1839</v>
      </c>
      <c r="AN486" s="80">
        <v>1841</v>
      </c>
      <c r="AO486" s="80">
        <v>1834</v>
      </c>
      <c r="AP486" s="80">
        <v>1785</v>
      </c>
      <c r="AQ486" s="80">
        <v>1751</v>
      </c>
      <c r="AR486" s="80">
        <v>1854</v>
      </c>
      <c r="AS486" s="80">
        <v>1752</v>
      </c>
      <c r="AT486" s="80">
        <v>1778</v>
      </c>
      <c r="AU486" s="80">
        <v>1755</v>
      </c>
      <c r="AV486" s="80">
        <v>1688</v>
      </c>
    </row>
    <row r="487" spans="34:48" x14ac:dyDescent="0.2">
      <c r="AH487" s="359" t="s">
        <v>87</v>
      </c>
      <c r="AI487" s="81" t="s">
        <v>2259</v>
      </c>
      <c r="AJ487" s="81" t="s">
        <v>2258</v>
      </c>
      <c r="AK487" s="80">
        <v>4606</v>
      </c>
      <c r="AL487" s="80">
        <v>5023</v>
      </c>
      <c r="AM487" s="80">
        <v>4685</v>
      </c>
      <c r="AN487" s="80">
        <v>4735</v>
      </c>
      <c r="AO487" s="80">
        <v>4768</v>
      </c>
      <c r="AP487" s="80">
        <v>4869</v>
      </c>
      <c r="AQ487" s="80">
        <v>4796</v>
      </c>
      <c r="AR487" s="80">
        <v>4782</v>
      </c>
      <c r="AS487" s="80">
        <v>4767</v>
      </c>
      <c r="AT487" s="80">
        <v>4445</v>
      </c>
      <c r="AU487" s="80">
        <v>4773</v>
      </c>
      <c r="AV487" s="80">
        <v>4985</v>
      </c>
    </row>
    <row r="488" spans="34:48" x14ac:dyDescent="0.2">
      <c r="AH488" s="359" t="s">
        <v>87</v>
      </c>
      <c r="AI488" s="81" t="s">
        <v>2257</v>
      </c>
      <c r="AJ488" s="81" t="s">
        <v>2256</v>
      </c>
      <c r="AK488" s="80">
        <v>692</v>
      </c>
      <c r="AL488" s="80">
        <v>684</v>
      </c>
      <c r="AM488" s="80">
        <v>709</v>
      </c>
      <c r="AN488" s="80">
        <v>685</v>
      </c>
      <c r="AO488" s="80">
        <v>608</v>
      </c>
      <c r="AP488" s="80">
        <v>653</v>
      </c>
      <c r="AQ488" s="80">
        <v>619</v>
      </c>
      <c r="AR488" s="80">
        <v>684</v>
      </c>
      <c r="AS488" s="80">
        <v>674</v>
      </c>
      <c r="AT488" s="80">
        <v>775</v>
      </c>
      <c r="AU488" s="80">
        <v>801</v>
      </c>
      <c r="AV488" s="80">
        <v>840</v>
      </c>
    </row>
    <row r="489" spans="34:48" x14ac:dyDescent="0.2">
      <c r="AH489" s="359" t="s">
        <v>87</v>
      </c>
      <c r="AI489" s="81" t="s">
        <v>2255</v>
      </c>
      <c r="AJ489" s="81" t="s">
        <v>2254</v>
      </c>
      <c r="AK489" s="80">
        <v>419</v>
      </c>
      <c r="AL489" s="80">
        <v>419</v>
      </c>
      <c r="AM489" s="80">
        <v>476</v>
      </c>
      <c r="AN489" s="80">
        <v>464</v>
      </c>
      <c r="AO489" s="80">
        <v>407</v>
      </c>
      <c r="AP489" s="80">
        <v>372</v>
      </c>
      <c r="AQ489" s="80">
        <v>380</v>
      </c>
      <c r="AR489" s="80">
        <v>380</v>
      </c>
      <c r="AS489" s="80">
        <v>380</v>
      </c>
      <c r="AT489" s="80">
        <v>353</v>
      </c>
      <c r="AU489" s="80">
        <v>349</v>
      </c>
      <c r="AV489" s="80">
        <v>352</v>
      </c>
    </row>
    <row r="490" spans="34:48" x14ac:dyDescent="0.2">
      <c r="AH490" s="359" t="s">
        <v>87</v>
      </c>
      <c r="AI490" s="81" t="s">
        <v>2253</v>
      </c>
      <c r="AJ490" s="81" t="s">
        <v>2252</v>
      </c>
      <c r="AK490" s="80">
        <v>916</v>
      </c>
      <c r="AL490" s="80">
        <v>916</v>
      </c>
      <c r="AM490" s="80">
        <v>877</v>
      </c>
      <c r="AN490" s="80">
        <v>845</v>
      </c>
      <c r="AO490" s="80">
        <v>893</v>
      </c>
      <c r="AP490" s="80">
        <v>1046</v>
      </c>
      <c r="AQ490" s="80">
        <v>1045</v>
      </c>
      <c r="AR490" s="80">
        <v>1027</v>
      </c>
      <c r="AS490" s="80">
        <v>1058</v>
      </c>
      <c r="AT490" s="80">
        <v>1111</v>
      </c>
      <c r="AU490" s="80">
        <v>1080</v>
      </c>
      <c r="AV490" s="80">
        <v>1082</v>
      </c>
    </row>
    <row r="491" spans="34:48" x14ac:dyDescent="0.2">
      <c r="AH491" s="359" t="s">
        <v>87</v>
      </c>
      <c r="AI491" s="81" t="s">
        <v>2251</v>
      </c>
      <c r="AJ491" s="81" t="s">
        <v>2250</v>
      </c>
      <c r="AK491" s="80">
        <v>729</v>
      </c>
      <c r="AL491" s="80">
        <v>754</v>
      </c>
      <c r="AM491" s="80">
        <v>788</v>
      </c>
      <c r="AN491" s="80">
        <v>837</v>
      </c>
      <c r="AO491" s="80">
        <v>871</v>
      </c>
      <c r="AP491" s="80">
        <v>1013</v>
      </c>
      <c r="AQ491" s="80">
        <v>910</v>
      </c>
      <c r="AR491" s="80">
        <v>925</v>
      </c>
      <c r="AS491" s="80">
        <v>900</v>
      </c>
      <c r="AT491" s="80">
        <v>920</v>
      </c>
      <c r="AU491" s="80">
        <v>955</v>
      </c>
      <c r="AV491" s="80">
        <v>903</v>
      </c>
    </row>
    <row r="492" spans="34:48" x14ac:dyDescent="0.2">
      <c r="AH492" s="359" t="s">
        <v>87</v>
      </c>
      <c r="AI492" s="81" t="s">
        <v>2249</v>
      </c>
      <c r="AJ492" s="81" t="s">
        <v>2248</v>
      </c>
      <c r="AK492" s="80">
        <v>347</v>
      </c>
      <c r="AL492" s="80">
        <v>347</v>
      </c>
      <c r="AM492" s="80">
        <v>492</v>
      </c>
      <c r="AN492" s="80">
        <v>492</v>
      </c>
      <c r="AO492" s="80">
        <v>409</v>
      </c>
      <c r="AP492" s="80">
        <v>409</v>
      </c>
      <c r="AQ492" s="80">
        <v>411</v>
      </c>
      <c r="AR492" s="80">
        <v>413</v>
      </c>
      <c r="AS492" s="80">
        <v>411</v>
      </c>
      <c r="AT492" s="80">
        <v>408</v>
      </c>
      <c r="AU492" s="80">
        <v>385</v>
      </c>
      <c r="AV492" s="80">
        <v>346</v>
      </c>
    </row>
    <row r="493" spans="34:48" x14ac:dyDescent="0.2">
      <c r="AH493" s="359" t="s">
        <v>87</v>
      </c>
      <c r="AI493" s="81" t="s">
        <v>2247</v>
      </c>
      <c r="AJ493" s="81" t="s">
        <v>2246</v>
      </c>
      <c r="AK493" s="80">
        <v>1000</v>
      </c>
      <c r="AL493" s="80">
        <v>1053</v>
      </c>
      <c r="AM493" s="80">
        <v>1031</v>
      </c>
      <c r="AN493" s="80">
        <v>1075</v>
      </c>
      <c r="AO493" s="80">
        <v>1079</v>
      </c>
      <c r="AP493" s="80">
        <v>1159</v>
      </c>
      <c r="AQ493" s="80">
        <v>1183</v>
      </c>
      <c r="AR493" s="80">
        <v>1204</v>
      </c>
      <c r="AS493" s="80">
        <v>1244</v>
      </c>
      <c r="AT493" s="80">
        <v>1326</v>
      </c>
      <c r="AU493" s="80">
        <v>1322</v>
      </c>
      <c r="AV493" s="80">
        <v>1293</v>
      </c>
    </row>
    <row r="494" spans="34:48" x14ac:dyDescent="0.2">
      <c r="AH494" s="359" t="s">
        <v>87</v>
      </c>
      <c r="AI494" s="81" t="s">
        <v>2245</v>
      </c>
      <c r="AJ494" s="81" t="s">
        <v>2244</v>
      </c>
      <c r="AK494" s="80">
        <v>3529</v>
      </c>
      <c r="AL494" s="80">
        <v>3650</v>
      </c>
      <c r="AM494" s="80">
        <v>3592</v>
      </c>
      <c r="AN494" s="80">
        <v>3520</v>
      </c>
      <c r="AO494" s="80">
        <v>3682</v>
      </c>
      <c r="AP494" s="80">
        <v>3642</v>
      </c>
      <c r="AQ494" s="80">
        <v>3562</v>
      </c>
      <c r="AR494" s="80">
        <v>3527</v>
      </c>
      <c r="AS494" s="80">
        <v>3516</v>
      </c>
      <c r="AT494" s="80">
        <v>3467</v>
      </c>
      <c r="AU494" s="80">
        <v>3392</v>
      </c>
      <c r="AV494" s="80">
        <v>3394</v>
      </c>
    </row>
    <row r="495" spans="34:48" x14ac:dyDescent="0.2">
      <c r="AH495" s="359" t="s">
        <v>87</v>
      </c>
      <c r="AI495" s="81" t="s">
        <v>2243</v>
      </c>
      <c r="AJ495" s="81" t="s">
        <v>2242</v>
      </c>
      <c r="AK495" s="80">
        <v>577</v>
      </c>
      <c r="AL495" s="80">
        <v>633</v>
      </c>
      <c r="AM495" s="80">
        <v>702</v>
      </c>
      <c r="AN495" s="80">
        <v>832</v>
      </c>
      <c r="AO495" s="80">
        <v>852</v>
      </c>
      <c r="AP495" s="80">
        <v>868</v>
      </c>
      <c r="AQ495" s="80">
        <v>854</v>
      </c>
      <c r="AR495" s="80">
        <v>799</v>
      </c>
      <c r="AS495" s="80">
        <v>830</v>
      </c>
      <c r="AT495" s="80">
        <v>809</v>
      </c>
      <c r="AU495" s="80">
        <v>841</v>
      </c>
      <c r="AV495" s="80">
        <v>845</v>
      </c>
    </row>
    <row r="496" spans="34:48" x14ac:dyDescent="0.2">
      <c r="AH496" s="359" t="s">
        <v>87</v>
      </c>
      <c r="AI496" s="81" t="s">
        <v>2241</v>
      </c>
      <c r="AJ496" s="81" t="s">
        <v>2240</v>
      </c>
      <c r="AK496" s="80">
        <v>1016</v>
      </c>
      <c r="AL496" s="80">
        <v>1008</v>
      </c>
      <c r="AM496" s="80">
        <v>1001</v>
      </c>
      <c r="AN496" s="80">
        <v>1137</v>
      </c>
      <c r="AO496" s="80">
        <v>1102</v>
      </c>
      <c r="AP496" s="80">
        <v>1122</v>
      </c>
      <c r="AQ496" s="80">
        <v>1122</v>
      </c>
      <c r="AR496" s="80">
        <v>1168</v>
      </c>
      <c r="AS496" s="80">
        <v>1180</v>
      </c>
      <c r="AT496" s="80">
        <v>1210</v>
      </c>
      <c r="AU496" s="80">
        <v>1205</v>
      </c>
      <c r="AV496" s="80">
        <v>1179</v>
      </c>
    </row>
    <row r="497" spans="34:48" x14ac:dyDescent="0.2">
      <c r="AH497" s="359" t="s">
        <v>87</v>
      </c>
      <c r="AI497" s="81" t="s">
        <v>2239</v>
      </c>
      <c r="AJ497" s="81" t="s">
        <v>2238</v>
      </c>
      <c r="AK497" s="80">
        <v>1722</v>
      </c>
      <c r="AL497" s="80">
        <v>1770</v>
      </c>
      <c r="AM497" s="80">
        <v>1974</v>
      </c>
      <c r="AN497" s="80">
        <v>2099</v>
      </c>
      <c r="AO497" s="80">
        <v>2071</v>
      </c>
      <c r="AP497" s="80">
        <v>2125</v>
      </c>
      <c r="AQ497" s="80">
        <v>2117</v>
      </c>
      <c r="AR497" s="80">
        <v>2020</v>
      </c>
      <c r="AS497" s="80">
        <v>1953</v>
      </c>
      <c r="AT497" s="80">
        <v>2097</v>
      </c>
      <c r="AU497" s="80">
        <v>2013</v>
      </c>
      <c r="AV497" s="80">
        <v>2035</v>
      </c>
    </row>
    <row r="498" spans="34:48" x14ac:dyDescent="0.2">
      <c r="AH498" s="359" t="s">
        <v>87</v>
      </c>
      <c r="AI498" s="81" t="s">
        <v>2237</v>
      </c>
      <c r="AJ498" s="81" t="s">
        <v>2236</v>
      </c>
      <c r="AK498" s="80">
        <v>582</v>
      </c>
      <c r="AL498" s="80">
        <v>627</v>
      </c>
      <c r="AM498" s="80">
        <v>621</v>
      </c>
      <c r="AN498" s="80">
        <v>648</v>
      </c>
      <c r="AO498" s="80">
        <v>630</v>
      </c>
      <c r="AP498" s="80">
        <v>670</v>
      </c>
      <c r="AQ498" s="80">
        <v>677</v>
      </c>
      <c r="AR498" s="80">
        <v>648</v>
      </c>
      <c r="AS498" s="80">
        <v>645</v>
      </c>
      <c r="AT498" s="80">
        <v>693</v>
      </c>
      <c r="AU498" s="80">
        <v>507</v>
      </c>
      <c r="AV498" s="80">
        <v>559</v>
      </c>
    </row>
    <row r="499" spans="34:48" x14ac:dyDescent="0.2">
      <c r="AH499" s="359" t="s">
        <v>87</v>
      </c>
      <c r="AI499" s="81" t="s">
        <v>2235</v>
      </c>
      <c r="AJ499" s="81" t="s">
        <v>2234</v>
      </c>
      <c r="AK499" s="80">
        <v>4312</v>
      </c>
      <c r="AL499" s="80">
        <v>4325</v>
      </c>
      <c r="AM499" s="80">
        <v>4347</v>
      </c>
      <c r="AN499" s="80">
        <v>4325</v>
      </c>
      <c r="AO499" s="80">
        <v>4292</v>
      </c>
      <c r="AP499" s="80">
        <v>4243</v>
      </c>
      <c r="AQ499" s="80">
        <v>4197</v>
      </c>
      <c r="AR499" s="80">
        <v>4256</v>
      </c>
      <c r="AS499" s="80">
        <v>4275</v>
      </c>
      <c r="AT499" s="80">
        <v>4161</v>
      </c>
      <c r="AU499" s="80">
        <v>4013</v>
      </c>
      <c r="AV499" s="80">
        <v>4110</v>
      </c>
    </row>
    <row r="500" spans="34:48" x14ac:dyDescent="0.2">
      <c r="AH500" s="359" t="s">
        <v>87</v>
      </c>
      <c r="AI500" s="81" t="s">
        <v>2233</v>
      </c>
      <c r="AJ500" s="81" t="s">
        <v>2232</v>
      </c>
      <c r="AK500" s="80">
        <v>963</v>
      </c>
      <c r="AL500" s="80">
        <v>971</v>
      </c>
      <c r="AM500" s="80">
        <v>983</v>
      </c>
      <c r="AN500" s="80">
        <v>990</v>
      </c>
      <c r="AO500" s="80">
        <v>1038</v>
      </c>
      <c r="AP500" s="80">
        <v>1051</v>
      </c>
      <c r="AQ500" s="80">
        <v>1110</v>
      </c>
      <c r="AR500" s="80">
        <v>1131</v>
      </c>
      <c r="AS500" s="80">
        <v>1094</v>
      </c>
      <c r="AT500" s="80">
        <v>1102</v>
      </c>
      <c r="AU500" s="80">
        <v>1092</v>
      </c>
      <c r="AV500" s="80">
        <v>1065</v>
      </c>
    </row>
    <row r="501" spans="34:48" x14ac:dyDescent="0.2">
      <c r="AH501" s="359" t="s">
        <v>87</v>
      </c>
      <c r="AI501" s="81" t="s">
        <v>2231</v>
      </c>
      <c r="AJ501" s="81" t="s">
        <v>2230</v>
      </c>
      <c r="AK501" s="80">
        <v>3159</v>
      </c>
      <c r="AL501" s="80">
        <v>3013</v>
      </c>
      <c r="AM501" s="80">
        <v>3044</v>
      </c>
      <c r="AN501" s="80">
        <v>3225</v>
      </c>
      <c r="AO501" s="80">
        <v>3116</v>
      </c>
      <c r="AP501" s="80">
        <v>3160</v>
      </c>
      <c r="AQ501" s="80">
        <v>3134</v>
      </c>
      <c r="AR501" s="80">
        <v>3200</v>
      </c>
      <c r="AS501" s="80">
        <v>3275</v>
      </c>
      <c r="AT501" s="80">
        <v>3398</v>
      </c>
      <c r="AU501" s="80">
        <v>3381</v>
      </c>
      <c r="AV501" s="80">
        <v>3277</v>
      </c>
    </row>
    <row r="502" spans="34:48" x14ac:dyDescent="0.2">
      <c r="AH502" s="359" t="s">
        <v>87</v>
      </c>
      <c r="AI502" s="81" t="s">
        <v>2229</v>
      </c>
      <c r="AJ502" s="81" t="s">
        <v>2228</v>
      </c>
      <c r="AK502" s="80">
        <v>1981</v>
      </c>
      <c r="AL502" s="80">
        <v>2030</v>
      </c>
      <c r="AM502" s="80">
        <v>2000</v>
      </c>
      <c r="AN502" s="80">
        <v>1980</v>
      </c>
      <c r="AO502" s="80">
        <v>1925</v>
      </c>
      <c r="AP502" s="80">
        <v>1980</v>
      </c>
      <c r="AQ502" s="80">
        <v>1931</v>
      </c>
      <c r="AR502" s="80">
        <v>1878</v>
      </c>
      <c r="AS502" s="80">
        <v>1775</v>
      </c>
      <c r="AT502" s="80">
        <v>1872</v>
      </c>
      <c r="AU502" s="80">
        <v>1816</v>
      </c>
      <c r="AV502" s="80">
        <v>1804</v>
      </c>
    </row>
    <row r="503" spans="34:48" x14ac:dyDescent="0.2">
      <c r="AH503" s="359" t="s">
        <v>87</v>
      </c>
      <c r="AI503" s="81" t="s">
        <v>2227</v>
      </c>
      <c r="AJ503" s="81" t="s">
        <v>2226</v>
      </c>
      <c r="AK503" s="80">
        <v>3335</v>
      </c>
      <c r="AL503" s="80">
        <v>3267</v>
      </c>
      <c r="AM503" s="80">
        <v>3360</v>
      </c>
      <c r="AN503" s="80">
        <v>3417</v>
      </c>
      <c r="AO503" s="80">
        <v>3399</v>
      </c>
      <c r="AP503" s="80">
        <v>3404</v>
      </c>
      <c r="AQ503" s="80">
        <v>3312</v>
      </c>
      <c r="AR503" s="80">
        <v>3298</v>
      </c>
      <c r="AS503" s="80">
        <v>3303</v>
      </c>
      <c r="AT503" s="80">
        <v>3230</v>
      </c>
      <c r="AU503" s="80">
        <v>3185</v>
      </c>
      <c r="AV503" s="80">
        <v>3319</v>
      </c>
    </row>
    <row r="504" spans="34:48" x14ac:dyDescent="0.2">
      <c r="AH504" s="359" t="s">
        <v>87</v>
      </c>
      <c r="AI504" s="81" t="s">
        <v>2225</v>
      </c>
      <c r="AJ504" s="81" t="s">
        <v>2224</v>
      </c>
      <c r="AK504" s="80">
        <v>1401</v>
      </c>
      <c r="AL504" s="80">
        <v>1429</v>
      </c>
      <c r="AM504" s="80">
        <v>1445</v>
      </c>
      <c r="AN504" s="80">
        <v>1643</v>
      </c>
      <c r="AO504" s="80">
        <v>1663</v>
      </c>
      <c r="AP504" s="80">
        <v>1617</v>
      </c>
      <c r="AQ504" s="80">
        <v>1549</v>
      </c>
      <c r="AR504" s="80">
        <v>1544</v>
      </c>
      <c r="AS504" s="80">
        <v>1565</v>
      </c>
      <c r="AT504" s="80">
        <v>1569</v>
      </c>
      <c r="AU504" s="80">
        <v>1549</v>
      </c>
      <c r="AV504" s="80">
        <v>1651</v>
      </c>
    </row>
    <row r="505" spans="34:48" x14ac:dyDescent="0.2">
      <c r="AH505" s="359" t="s">
        <v>87</v>
      </c>
      <c r="AI505" s="81" t="s">
        <v>2223</v>
      </c>
      <c r="AJ505" s="81" t="s">
        <v>2222</v>
      </c>
      <c r="AK505" s="80">
        <v>507</v>
      </c>
      <c r="AL505" s="80">
        <v>507</v>
      </c>
      <c r="AM505" s="80">
        <v>507</v>
      </c>
      <c r="AN505" s="80">
        <v>479</v>
      </c>
      <c r="AO505" s="80">
        <v>489</v>
      </c>
      <c r="AP505" s="80">
        <v>471</v>
      </c>
      <c r="AQ505" s="80">
        <v>483</v>
      </c>
      <c r="AR505" s="80">
        <v>476</v>
      </c>
      <c r="AS505" s="80">
        <v>481</v>
      </c>
      <c r="AT505" s="80">
        <v>477</v>
      </c>
      <c r="AU505" s="80">
        <v>451</v>
      </c>
      <c r="AV505" s="80">
        <v>457</v>
      </c>
    </row>
    <row r="506" spans="34:48" x14ac:dyDescent="0.2">
      <c r="AH506" s="359" t="s">
        <v>87</v>
      </c>
      <c r="AI506" s="81" t="s">
        <v>2221</v>
      </c>
      <c r="AJ506" s="81" t="s">
        <v>2220</v>
      </c>
      <c r="AK506" s="80">
        <v>1599</v>
      </c>
      <c r="AL506" s="80">
        <v>1619</v>
      </c>
      <c r="AM506" s="80">
        <v>1634</v>
      </c>
      <c r="AN506" s="80">
        <v>1295</v>
      </c>
      <c r="AO506" s="80">
        <v>1561</v>
      </c>
      <c r="AP506" s="80">
        <v>1498</v>
      </c>
      <c r="AQ506" s="80">
        <v>1431</v>
      </c>
      <c r="AR506" s="80">
        <v>1461</v>
      </c>
      <c r="AS506" s="80">
        <v>1444</v>
      </c>
      <c r="AT506" s="80">
        <v>1474</v>
      </c>
      <c r="AU506" s="80">
        <v>1410</v>
      </c>
      <c r="AV506" s="80">
        <v>1508</v>
      </c>
    </row>
    <row r="507" spans="34:48" x14ac:dyDescent="0.2">
      <c r="AH507" s="359" t="s">
        <v>87</v>
      </c>
      <c r="AI507" s="81" t="s">
        <v>2219</v>
      </c>
      <c r="AJ507" s="81" t="s">
        <v>2218</v>
      </c>
      <c r="AK507" s="80">
        <v>1404</v>
      </c>
      <c r="AL507" s="80">
        <v>1440</v>
      </c>
      <c r="AM507" s="80">
        <v>1446</v>
      </c>
      <c r="AN507" s="80">
        <v>1427</v>
      </c>
      <c r="AO507" s="80">
        <v>1363</v>
      </c>
      <c r="AP507" s="80">
        <v>1378</v>
      </c>
      <c r="AQ507" s="80">
        <v>1364</v>
      </c>
      <c r="AR507" s="80">
        <v>1366</v>
      </c>
      <c r="AS507" s="80">
        <v>1366</v>
      </c>
      <c r="AT507" s="80">
        <v>1337</v>
      </c>
      <c r="AU507" s="80">
        <v>1315</v>
      </c>
      <c r="AV507" s="80">
        <v>1328</v>
      </c>
    </row>
    <row r="508" spans="34:48" x14ac:dyDescent="0.2">
      <c r="AH508" s="359" t="s">
        <v>87</v>
      </c>
      <c r="AI508" s="81" t="s">
        <v>2217</v>
      </c>
      <c r="AJ508" s="81" t="s">
        <v>2216</v>
      </c>
      <c r="AK508" s="80">
        <v>876</v>
      </c>
      <c r="AL508" s="80">
        <v>872</v>
      </c>
      <c r="AM508" s="80">
        <v>859</v>
      </c>
      <c r="AN508" s="80">
        <v>975</v>
      </c>
      <c r="AO508" s="80">
        <v>959</v>
      </c>
      <c r="AP508" s="80">
        <v>961</v>
      </c>
      <c r="AQ508" s="80">
        <v>927</v>
      </c>
      <c r="AR508" s="80">
        <v>1008</v>
      </c>
      <c r="AS508" s="80">
        <v>1053</v>
      </c>
      <c r="AT508" s="80">
        <v>954</v>
      </c>
      <c r="AU508" s="80">
        <v>1030</v>
      </c>
      <c r="AV508" s="80">
        <v>1146</v>
      </c>
    </row>
    <row r="509" spans="34:48" x14ac:dyDescent="0.2">
      <c r="AH509" s="359" t="s">
        <v>87</v>
      </c>
      <c r="AI509" s="81" t="s">
        <v>2215</v>
      </c>
      <c r="AJ509" s="81" t="s">
        <v>2214</v>
      </c>
      <c r="AK509" s="80">
        <v>14272</v>
      </c>
      <c r="AL509" s="80">
        <v>14415</v>
      </c>
      <c r="AM509" s="80">
        <v>14231</v>
      </c>
      <c r="AN509" s="80">
        <v>13545</v>
      </c>
      <c r="AO509" s="80">
        <v>13874</v>
      </c>
      <c r="AP509" s="80">
        <v>13868</v>
      </c>
      <c r="AQ509" s="80">
        <v>15202</v>
      </c>
      <c r="AR509" s="80">
        <v>15381</v>
      </c>
      <c r="AS509" s="80">
        <v>16521</v>
      </c>
      <c r="AT509" s="80">
        <v>16969</v>
      </c>
      <c r="AU509" s="80">
        <v>17532</v>
      </c>
      <c r="AV509" s="80">
        <v>18614</v>
      </c>
    </row>
    <row r="510" spans="34:48" x14ac:dyDescent="0.2">
      <c r="AH510" s="359" t="s">
        <v>87</v>
      </c>
      <c r="AI510" s="81" t="s">
        <v>2213</v>
      </c>
      <c r="AJ510" s="81" t="s">
        <v>2212</v>
      </c>
      <c r="AK510" s="80">
        <v>3966</v>
      </c>
      <c r="AL510" s="80">
        <v>3973</v>
      </c>
      <c r="AM510" s="80">
        <v>3920</v>
      </c>
      <c r="AN510" s="80">
        <v>3958</v>
      </c>
      <c r="AO510" s="80">
        <v>3771</v>
      </c>
      <c r="AP510" s="80">
        <v>3713</v>
      </c>
      <c r="AQ510" s="80">
        <v>3970</v>
      </c>
      <c r="AR510" s="80">
        <v>3874</v>
      </c>
      <c r="AS510" s="80">
        <v>3886</v>
      </c>
      <c r="AT510" s="80">
        <v>3930</v>
      </c>
      <c r="AU510" s="80">
        <v>5305</v>
      </c>
      <c r="AV510" s="80">
        <v>4006</v>
      </c>
    </row>
    <row r="511" spans="34:48" x14ac:dyDescent="0.2">
      <c r="AH511" s="359" t="s">
        <v>87</v>
      </c>
      <c r="AI511" s="81" t="s">
        <v>2211</v>
      </c>
      <c r="AJ511" s="81" t="s">
        <v>2210</v>
      </c>
      <c r="AK511" s="80">
        <v>4843</v>
      </c>
      <c r="AL511" s="80">
        <v>4658</v>
      </c>
      <c r="AM511" s="80">
        <v>4581</v>
      </c>
      <c r="AN511" s="80">
        <v>4557</v>
      </c>
      <c r="AO511" s="80">
        <v>4567</v>
      </c>
      <c r="AP511" s="80">
        <v>4648</v>
      </c>
      <c r="AQ511" s="80">
        <v>4702</v>
      </c>
      <c r="AR511" s="80">
        <v>4641</v>
      </c>
      <c r="AS511" s="80">
        <v>5086</v>
      </c>
      <c r="AT511" s="80">
        <v>5294</v>
      </c>
      <c r="AU511" s="80">
        <v>3945</v>
      </c>
      <c r="AV511" s="80">
        <v>5369</v>
      </c>
    </row>
    <row r="512" spans="34:48" x14ac:dyDescent="0.2">
      <c r="AH512" s="359" t="s">
        <v>87</v>
      </c>
      <c r="AI512" s="81" t="s">
        <v>2209</v>
      </c>
      <c r="AJ512" s="81" t="s">
        <v>2208</v>
      </c>
      <c r="AK512" s="80">
        <v>5038</v>
      </c>
      <c r="AL512" s="80">
        <v>5162</v>
      </c>
      <c r="AM512" s="80">
        <v>5002</v>
      </c>
      <c r="AN512" s="80">
        <v>5009</v>
      </c>
      <c r="AO512" s="80">
        <v>5119</v>
      </c>
      <c r="AP512" s="80">
        <v>5105</v>
      </c>
      <c r="AQ512" s="80">
        <v>5116</v>
      </c>
      <c r="AR512" s="80">
        <v>5063</v>
      </c>
      <c r="AS512" s="80">
        <v>5115</v>
      </c>
      <c r="AT512" s="80">
        <v>5446</v>
      </c>
      <c r="AU512" s="80">
        <v>5621</v>
      </c>
      <c r="AV512" s="80">
        <v>5654</v>
      </c>
    </row>
    <row r="513" spans="34:48" x14ac:dyDescent="0.2">
      <c r="AH513" s="359" t="s">
        <v>87</v>
      </c>
      <c r="AI513" s="81" t="s">
        <v>2207</v>
      </c>
      <c r="AJ513" s="81" t="s">
        <v>2206</v>
      </c>
      <c r="AK513" s="80">
        <v>10706</v>
      </c>
      <c r="AL513" s="80">
        <v>10761</v>
      </c>
      <c r="AM513" s="80">
        <v>10631</v>
      </c>
      <c r="AN513" s="80">
        <v>9780</v>
      </c>
      <c r="AO513" s="80">
        <v>9919</v>
      </c>
      <c r="AP513" s="80">
        <v>9546</v>
      </c>
      <c r="AQ513" s="80">
        <v>9512</v>
      </c>
      <c r="AR513" s="80">
        <v>9533</v>
      </c>
      <c r="AS513" s="80">
        <v>10567</v>
      </c>
      <c r="AT513" s="80">
        <v>10622</v>
      </c>
      <c r="AU513" s="80">
        <v>10397</v>
      </c>
      <c r="AV513" s="80">
        <v>10434</v>
      </c>
    </row>
    <row r="514" spans="34:48" x14ac:dyDescent="0.2">
      <c r="AH514" s="359" t="s">
        <v>87</v>
      </c>
      <c r="AI514" s="81" t="s">
        <v>2205</v>
      </c>
      <c r="AJ514" s="81" t="s">
        <v>2204</v>
      </c>
      <c r="AK514" s="80">
        <v>3742</v>
      </c>
      <c r="AL514" s="80">
        <v>3780</v>
      </c>
      <c r="AM514" s="80">
        <v>3832</v>
      </c>
      <c r="AN514" s="80">
        <v>3797</v>
      </c>
      <c r="AO514" s="80">
        <v>3410</v>
      </c>
      <c r="AP514" s="80">
        <v>3606</v>
      </c>
      <c r="AQ514" s="80">
        <v>3183</v>
      </c>
      <c r="AR514" s="80">
        <v>3132</v>
      </c>
      <c r="AS514" s="80">
        <v>3120</v>
      </c>
      <c r="AT514" s="80">
        <v>3423</v>
      </c>
      <c r="AU514" s="80">
        <v>3448</v>
      </c>
      <c r="AV514" s="80">
        <v>3337</v>
      </c>
    </row>
    <row r="515" spans="34:48" x14ac:dyDescent="0.2">
      <c r="AH515" s="359" t="s">
        <v>87</v>
      </c>
      <c r="AI515" s="81" t="s">
        <v>2203</v>
      </c>
      <c r="AJ515" s="81" t="s">
        <v>2202</v>
      </c>
      <c r="AK515" s="80">
        <v>9557</v>
      </c>
      <c r="AL515" s="80">
        <v>9515</v>
      </c>
      <c r="AM515" s="80">
        <v>9450</v>
      </c>
      <c r="AN515" s="80">
        <v>9464</v>
      </c>
      <c r="AO515" s="80">
        <v>9214</v>
      </c>
      <c r="AP515" s="80">
        <v>9081</v>
      </c>
      <c r="AQ515" s="80">
        <v>9098</v>
      </c>
      <c r="AR515" s="80">
        <v>8933</v>
      </c>
      <c r="AS515" s="80">
        <v>8891</v>
      </c>
      <c r="AT515" s="80">
        <v>8896</v>
      </c>
      <c r="AU515" s="80">
        <v>9142</v>
      </c>
      <c r="AV515" s="80">
        <v>9014</v>
      </c>
    </row>
    <row r="516" spans="34:48" x14ac:dyDescent="0.2">
      <c r="AH516" s="359" t="s">
        <v>87</v>
      </c>
      <c r="AI516" s="81" t="s">
        <v>2201</v>
      </c>
      <c r="AJ516" s="81" t="s">
        <v>2200</v>
      </c>
      <c r="AK516" s="80">
        <v>5287</v>
      </c>
      <c r="AL516" s="80">
        <v>5336</v>
      </c>
      <c r="AM516" s="80">
        <v>5054</v>
      </c>
      <c r="AN516" s="80">
        <v>5101</v>
      </c>
      <c r="AO516" s="80">
        <v>5252</v>
      </c>
      <c r="AP516" s="80">
        <v>5072</v>
      </c>
      <c r="AQ516" s="80">
        <v>4942</v>
      </c>
      <c r="AR516" s="80">
        <v>4966</v>
      </c>
      <c r="AS516" s="80">
        <v>4857</v>
      </c>
      <c r="AT516" s="80">
        <v>4927</v>
      </c>
      <c r="AU516" s="80">
        <v>5032</v>
      </c>
      <c r="AV516" s="80">
        <v>4969</v>
      </c>
    </row>
    <row r="517" spans="34:48" x14ac:dyDescent="0.2">
      <c r="AH517" s="359" t="s">
        <v>87</v>
      </c>
      <c r="AI517" s="81" t="s">
        <v>2199</v>
      </c>
      <c r="AJ517" s="81" t="s">
        <v>2198</v>
      </c>
      <c r="AK517" s="80">
        <v>5376</v>
      </c>
      <c r="AL517" s="80">
        <v>4161</v>
      </c>
      <c r="AM517" s="80">
        <v>4058</v>
      </c>
      <c r="AN517" s="80">
        <v>3990</v>
      </c>
      <c r="AO517" s="80">
        <v>4089</v>
      </c>
      <c r="AP517" s="80">
        <v>3977</v>
      </c>
      <c r="AQ517" s="80">
        <v>3955</v>
      </c>
      <c r="AR517" s="80">
        <v>3785</v>
      </c>
      <c r="AS517" s="80">
        <v>3733</v>
      </c>
      <c r="AT517" s="80">
        <v>3823</v>
      </c>
      <c r="AU517" s="80">
        <v>3891</v>
      </c>
      <c r="AV517" s="80">
        <v>3643</v>
      </c>
    </row>
    <row r="518" spans="34:48" x14ac:dyDescent="0.2">
      <c r="AH518" s="359" t="s">
        <v>87</v>
      </c>
      <c r="AI518" s="81" t="s">
        <v>2197</v>
      </c>
      <c r="AJ518" s="81" t="s">
        <v>2196</v>
      </c>
      <c r="AK518" s="80">
        <v>3876</v>
      </c>
      <c r="AL518" s="80">
        <v>3781</v>
      </c>
      <c r="AM518" s="80">
        <v>3625</v>
      </c>
      <c r="AN518" s="80">
        <v>3565</v>
      </c>
      <c r="AO518" s="80">
        <v>3693</v>
      </c>
      <c r="AP518" s="80">
        <v>3615</v>
      </c>
      <c r="AQ518" s="80">
        <v>3619</v>
      </c>
      <c r="AR518" s="80">
        <v>3615</v>
      </c>
      <c r="AS518" s="80">
        <v>3072</v>
      </c>
      <c r="AT518" s="80">
        <v>3318</v>
      </c>
      <c r="AU518" s="80">
        <v>3404</v>
      </c>
      <c r="AV518" s="80">
        <v>3360</v>
      </c>
    </row>
    <row r="519" spans="34:48" x14ac:dyDescent="0.2">
      <c r="AH519" s="359" t="s">
        <v>87</v>
      </c>
      <c r="AI519" s="81" t="s">
        <v>2195</v>
      </c>
      <c r="AJ519" s="81" t="s">
        <v>2194</v>
      </c>
      <c r="AK519" s="80">
        <v>10266</v>
      </c>
      <c r="AL519" s="80">
        <v>10434</v>
      </c>
      <c r="AM519" s="80">
        <v>10094</v>
      </c>
      <c r="AN519" s="80">
        <v>10328</v>
      </c>
      <c r="AO519" s="80">
        <v>10191</v>
      </c>
      <c r="AP519" s="80">
        <v>10078</v>
      </c>
      <c r="AQ519" s="80">
        <v>9888</v>
      </c>
      <c r="AR519" s="80">
        <v>9819</v>
      </c>
      <c r="AS519" s="80">
        <v>10328</v>
      </c>
      <c r="AT519" s="80">
        <v>11368</v>
      </c>
      <c r="AU519" s="80">
        <v>11449</v>
      </c>
      <c r="AV519" s="80">
        <v>11865</v>
      </c>
    </row>
    <row r="520" spans="34:48" x14ac:dyDescent="0.2">
      <c r="AH520" s="359" t="s">
        <v>87</v>
      </c>
      <c r="AI520" s="81" t="s">
        <v>2193</v>
      </c>
      <c r="AJ520" s="81" t="s">
        <v>2192</v>
      </c>
      <c r="AK520" s="80">
        <v>3325</v>
      </c>
      <c r="AL520" s="80">
        <v>2750</v>
      </c>
      <c r="AM520" s="80">
        <v>2462</v>
      </c>
      <c r="AN520" s="80">
        <v>2400</v>
      </c>
      <c r="AO520" s="80">
        <v>2420</v>
      </c>
      <c r="AP520" s="80">
        <v>2506</v>
      </c>
      <c r="AQ520" s="80">
        <v>2463</v>
      </c>
      <c r="AR520" s="80">
        <v>2512</v>
      </c>
      <c r="AS520" s="80">
        <v>2615</v>
      </c>
      <c r="AT520" s="80">
        <v>2454</v>
      </c>
      <c r="AU520" s="80">
        <v>2396</v>
      </c>
      <c r="AV520" s="80">
        <v>2414</v>
      </c>
    </row>
    <row r="521" spans="34:48" x14ac:dyDescent="0.2">
      <c r="AH521" s="359" t="s">
        <v>87</v>
      </c>
      <c r="AI521" s="81" t="s">
        <v>2191</v>
      </c>
      <c r="AJ521" s="81" t="s">
        <v>2190</v>
      </c>
      <c r="AK521" s="80">
        <v>3964</v>
      </c>
      <c r="AL521" s="80">
        <v>3965</v>
      </c>
      <c r="AM521" s="80">
        <v>3915</v>
      </c>
      <c r="AN521" s="80">
        <v>3755</v>
      </c>
      <c r="AO521" s="80">
        <v>3689</v>
      </c>
      <c r="AP521" s="80">
        <v>3702</v>
      </c>
      <c r="AQ521" s="80">
        <v>3757</v>
      </c>
      <c r="AR521" s="80">
        <v>3696</v>
      </c>
      <c r="AS521" s="80">
        <v>3912</v>
      </c>
      <c r="AT521" s="80">
        <v>3879</v>
      </c>
      <c r="AU521" s="80">
        <v>3832</v>
      </c>
      <c r="AV521" s="80">
        <v>3942</v>
      </c>
    </row>
    <row r="522" spans="34:48" x14ac:dyDescent="0.2">
      <c r="AH522" s="359" t="s">
        <v>87</v>
      </c>
      <c r="AI522" s="81" t="s">
        <v>2189</v>
      </c>
      <c r="AJ522" s="81" t="s">
        <v>2188</v>
      </c>
      <c r="AK522" s="82" t="s">
        <v>141</v>
      </c>
      <c r="AL522" s="82" t="s">
        <v>141</v>
      </c>
      <c r="AM522" s="82" t="s">
        <v>141</v>
      </c>
      <c r="AN522" s="82" t="s">
        <v>141</v>
      </c>
      <c r="AO522" s="82" t="s">
        <v>141</v>
      </c>
      <c r="AP522" s="80">
        <v>1233</v>
      </c>
      <c r="AQ522" s="80">
        <v>1143</v>
      </c>
      <c r="AR522" s="80">
        <v>1165</v>
      </c>
      <c r="AS522" s="80">
        <v>1094</v>
      </c>
      <c r="AT522" s="80">
        <v>1116</v>
      </c>
      <c r="AU522" s="80">
        <v>1093</v>
      </c>
      <c r="AV522" s="80">
        <v>1094</v>
      </c>
    </row>
    <row r="523" spans="34:48" x14ac:dyDescent="0.2">
      <c r="AH523" s="359" t="s">
        <v>87</v>
      </c>
      <c r="AI523" s="81" t="s">
        <v>2187</v>
      </c>
      <c r="AJ523" s="81" t="s">
        <v>2186</v>
      </c>
      <c r="AK523" s="82" t="s">
        <v>141</v>
      </c>
      <c r="AL523" s="82" t="s">
        <v>141</v>
      </c>
      <c r="AM523" s="82" t="s">
        <v>141</v>
      </c>
      <c r="AN523" s="82" t="s">
        <v>141</v>
      </c>
      <c r="AO523" s="82" t="s">
        <v>141</v>
      </c>
      <c r="AP523" s="80">
        <v>2148</v>
      </c>
      <c r="AQ523" s="80">
        <v>2074</v>
      </c>
      <c r="AR523" s="80">
        <v>1957</v>
      </c>
      <c r="AS523" s="80">
        <v>2003</v>
      </c>
      <c r="AT523" s="80">
        <v>2069</v>
      </c>
      <c r="AU523" s="80">
        <v>2118</v>
      </c>
      <c r="AV523" s="80">
        <v>2159</v>
      </c>
    </row>
    <row r="524" spans="34:48" x14ac:dyDescent="0.2">
      <c r="AH524" s="359" t="s">
        <v>87</v>
      </c>
      <c r="AI524" s="81" t="s">
        <v>2185</v>
      </c>
      <c r="AJ524" s="81" t="s">
        <v>2184</v>
      </c>
      <c r="AK524" s="82" t="s">
        <v>141</v>
      </c>
      <c r="AL524" s="82" t="s">
        <v>141</v>
      </c>
      <c r="AM524" s="82" t="s">
        <v>141</v>
      </c>
      <c r="AN524" s="82" t="s">
        <v>141</v>
      </c>
      <c r="AO524" s="82" t="s">
        <v>141</v>
      </c>
      <c r="AP524" s="80">
        <v>3543</v>
      </c>
      <c r="AQ524" s="80">
        <v>3573</v>
      </c>
      <c r="AR524" s="80">
        <v>3733</v>
      </c>
      <c r="AS524" s="80">
        <v>3739</v>
      </c>
      <c r="AT524" s="80">
        <v>3862</v>
      </c>
      <c r="AU524" s="80">
        <v>3831</v>
      </c>
      <c r="AV524" s="80">
        <v>3834</v>
      </c>
    </row>
    <row r="525" spans="34:48" x14ac:dyDescent="0.2">
      <c r="AH525" s="359" t="s">
        <v>87</v>
      </c>
      <c r="AI525" s="81" t="s">
        <v>2183</v>
      </c>
      <c r="AJ525" s="81" t="s">
        <v>2182</v>
      </c>
      <c r="AK525" s="82" t="s">
        <v>141</v>
      </c>
      <c r="AL525" s="82" t="s">
        <v>141</v>
      </c>
      <c r="AM525" s="82" t="s">
        <v>141</v>
      </c>
      <c r="AN525" s="82" t="s">
        <v>141</v>
      </c>
      <c r="AO525" s="82" t="s">
        <v>141</v>
      </c>
      <c r="AP525" s="80">
        <v>881</v>
      </c>
      <c r="AQ525" s="80">
        <v>953</v>
      </c>
      <c r="AR525" s="80">
        <v>1103</v>
      </c>
      <c r="AS525" s="80">
        <v>1217</v>
      </c>
      <c r="AT525" s="80">
        <v>1215</v>
      </c>
      <c r="AU525" s="80">
        <v>1250</v>
      </c>
      <c r="AV525" s="80">
        <v>1216</v>
      </c>
    </row>
    <row r="526" spans="34:48" x14ac:dyDescent="0.2">
      <c r="AH526" s="359" t="s">
        <v>87</v>
      </c>
      <c r="AI526" s="81" t="s">
        <v>2181</v>
      </c>
      <c r="AJ526" s="81" t="s">
        <v>2180</v>
      </c>
      <c r="AK526" s="82" t="s">
        <v>141</v>
      </c>
      <c r="AL526" s="82" t="s">
        <v>141</v>
      </c>
      <c r="AM526" s="82" t="s">
        <v>141</v>
      </c>
      <c r="AN526" s="82" t="s">
        <v>141</v>
      </c>
      <c r="AO526" s="82" t="s">
        <v>141</v>
      </c>
      <c r="AP526" s="80">
        <v>1604</v>
      </c>
      <c r="AQ526" s="80">
        <v>1615</v>
      </c>
      <c r="AR526" s="80">
        <v>1771</v>
      </c>
      <c r="AS526" s="80">
        <v>1826</v>
      </c>
      <c r="AT526" s="80">
        <v>1862</v>
      </c>
      <c r="AU526" s="80">
        <v>1817</v>
      </c>
      <c r="AV526" s="80">
        <v>1799</v>
      </c>
    </row>
    <row r="527" spans="34:48" x14ac:dyDescent="0.2">
      <c r="AH527" s="359" t="s">
        <v>87</v>
      </c>
      <c r="AI527" s="81" t="s">
        <v>2179</v>
      </c>
      <c r="AJ527" s="81" t="s">
        <v>2178</v>
      </c>
      <c r="AK527" s="82" t="s">
        <v>141</v>
      </c>
      <c r="AL527" s="82" t="s">
        <v>141</v>
      </c>
      <c r="AM527" s="82" t="s">
        <v>141</v>
      </c>
      <c r="AN527" s="82" t="s">
        <v>141</v>
      </c>
      <c r="AO527" s="82" t="s">
        <v>141</v>
      </c>
      <c r="AP527" s="80">
        <v>940</v>
      </c>
      <c r="AQ527" s="80">
        <v>852</v>
      </c>
      <c r="AR527" s="80">
        <v>971</v>
      </c>
      <c r="AS527" s="80">
        <v>902</v>
      </c>
      <c r="AT527" s="80">
        <v>953</v>
      </c>
      <c r="AU527" s="80">
        <v>1018</v>
      </c>
      <c r="AV527" s="80">
        <v>1108</v>
      </c>
    </row>
    <row r="528" spans="34:48" x14ac:dyDescent="0.2">
      <c r="AH528" s="359" t="s">
        <v>87</v>
      </c>
      <c r="AI528" s="81" t="s">
        <v>2177</v>
      </c>
      <c r="AJ528" s="81" t="s">
        <v>2176</v>
      </c>
      <c r="AK528" s="82" t="s">
        <v>141</v>
      </c>
      <c r="AL528" s="82" t="s">
        <v>141</v>
      </c>
      <c r="AM528" s="82" t="s">
        <v>141</v>
      </c>
      <c r="AN528" s="82" t="s">
        <v>141</v>
      </c>
      <c r="AO528" s="82" t="s">
        <v>141</v>
      </c>
      <c r="AP528" s="80">
        <v>2244</v>
      </c>
      <c r="AQ528" s="80">
        <v>2215</v>
      </c>
      <c r="AR528" s="80">
        <v>2194</v>
      </c>
      <c r="AS528" s="80">
        <v>2169</v>
      </c>
      <c r="AT528" s="80">
        <v>2122</v>
      </c>
      <c r="AU528" s="80">
        <v>2196</v>
      </c>
      <c r="AV528" s="80">
        <v>2252</v>
      </c>
    </row>
    <row r="529" spans="34:48" x14ac:dyDescent="0.2">
      <c r="AH529" s="359" t="s">
        <v>87</v>
      </c>
      <c r="AI529" s="81" t="s">
        <v>2175</v>
      </c>
      <c r="AJ529" s="81" t="s">
        <v>2174</v>
      </c>
      <c r="AK529" s="82" t="s">
        <v>141</v>
      </c>
      <c r="AL529" s="82" t="s">
        <v>141</v>
      </c>
      <c r="AM529" s="82" t="s">
        <v>141</v>
      </c>
      <c r="AN529" s="82" t="s">
        <v>141</v>
      </c>
      <c r="AO529" s="82" t="s">
        <v>141</v>
      </c>
      <c r="AP529" s="80">
        <v>2562</v>
      </c>
      <c r="AQ529" s="80">
        <v>2538</v>
      </c>
      <c r="AR529" s="80">
        <v>2591</v>
      </c>
      <c r="AS529" s="80">
        <v>2691</v>
      </c>
      <c r="AT529" s="80">
        <v>2831</v>
      </c>
      <c r="AU529" s="80">
        <v>2819</v>
      </c>
      <c r="AV529" s="80">
        <v>2856</v>
      </c>
    </row>
    <row r="530" spans="34:48" x14ac:dyDescent="0.2">
      <c r="AH530" s="359" t="s">
        <v>87</v>
      </c>
      <c r="AI530" s="81" t="s">
        <v>2173</v>
      </c>
      <c r="AJ530" s="81" t="s">
        <v>2172</v>
      </c>
      <c r="AK530" s="82" t="s">
        <v>141</v>
      </c>
      <c r="AL530" s="82" t="s">
        <v>141</v>
      </c>
      <c r="AM530" s="82" t="s">
        <v>141</v>
      </c>
      <c r="AN530" s="82" t="s">
        <v>141</v>
      </c>
      <c r="AO530" s="82" t="s">
        <v>141</v>
      </c>
      <c r="AP530" s="80">
        <v>10291</v>
      </c>
      <c r="AQ530" s="80">
        <v>10443</v>
      </c>
      <c r="AR530" s="80">
        <v>10462</v>
      </c>
      <c r="AS530" s="80">
        <v>10585</v>
      </c>
      <c r="AT530" s="80">
        <v>10465</v>
      </c>
      <c r="AU530" s="80">
        <v>10759</v>
      </c>
      <c r="AV530" s="80">
        <v>10577</v>
      </c>
    </row>
    <row r="531" spans="34:48" x14ac:dyDescent="0.2">
      <c r="AH531" s="359" t="s">
        <v>87</v>
      </c>
      <c r="AI531" s="81" t="s">
        <v>2171</v>
      </c>
      <c r="AJ531" s="81" t="s">
        <v>2170</v>
      </c>
      <c r="AK531" s="82" t="s">
        <v>141</v>
      </c>
      <c r="AL531" s="82" t="s">
        <v>141</v>
      </c>
      <c r="AM531" s="82" t="s">
        <v>141</v>
      </c>
      <c r="AN531" s="82" t="s">
        <v>141</v>
      </c>
      <c r="AO531" s="82" t="s">
        <v>141</v>
      </c>
      <c r="AP531" s="80">
        <v>1693</v>
      </c>
      <c r="AQ531" s="80">
        <v>1623</v>
      </c>
      <c r="AR531" s="80">
        <v>1684</v>
      </c>
      <c r="AS531" s="80">
        <v>1738</v>
      </c>
      <c r="AT531" s="80">
        <v>1845</v>
      </c>
      <c r="AU531" s="80">
        <v>1921</v>
      </c>
      <c r="AV531" s="80">
        <v>1811</v>
      </c>
    </row>
    <row r="532" spans="34:48" x14ac:dyDescent="0.2">
      <c r="AH532" s="359" t="s">
        <v>87</v>
      </c>
      <c r="AI532" s="81" t="s">
        <v>2169</v>
      </c>
      <c r="AJ532" s="81" t="s">
        <v>2168</v>
      </c>
      <c r="AK532" s="82" t="s">
        <v>141</v>
      </c>
      <c r="AL532" s="82" t="s">
        <v>141</v>
      </c>
      <c r="AM532" s="82" t="s">
        <v>141</v>
      </c>
      <c r="AN532" s="82" t="s">
        <v>141</v>
      </c>
      <c r="AO532" s="82" t="s">
        <v>141</v>
      </c>
      <c r="AP532" s="80">
        <v>3209</v>
      </c>
      <c r="AQ532" s="80">
        <v>3178</v>
      </c>
      <c r="AR532" s="80">
        <v>3178</v>
      </c>
      <c r="AS532" s="80">
        <v>3198</v>
      </c>
      <c r="AT532" s="80">
        <v>3452</v>
      </c>
      <c r="AU532" s="80">
        <v>3402</v>
      </c>
      <c r="AV532" s="80">
        <v>3517</v>
      </c>
    </row>
    <row r="533" spans="34:48" x14ac:dyDescent="0.2">
      <c r="AH533" s="359" t="s">
        <v>87</v>
      </c>
      <c r="AI533" s="81" t="s">
        <v>2167</v>
      </c>
      <c r="AJ533" s="81" t="s">
        <v>2166</v>
      </c>
      <c r="AK533" s="82" t="s">
        <v>141</v>
      </c>
      <c r="AL533" s="82" t="s">
        <v>141</v>
      </c>
      <c r="AM533" s="82" t="s">
        <v>141</v>
      </c>
      <c r="AN533" s="82" t="s">
        <v>141</v>
      </c>
      <c r="AO533" s="82" t="s">
        <v>141</v>
      </c>
      <c r="AP533" s="80">
        <v>1533</v>
      </c>
      <c r="AQ533" s="80">
        <v>1589</v>
      </c>
      <c r="AR533" s="80">
        <v>1645</v>
      </c>
      <c r="AS533" s="80">
        <v>1688</v>
      </c>
      <c r="AT533" s="80">
        <v>1696</v>
      </c>
      <c r="AU533" s="80">
        <v>1694</v>
      </c>
      <c r="AV533" s="80">
        <v>1639</v>
      </c>
    </row>
    <row r="534" spans="34:48" x14ac:dyDescent="0.2">
      <c r="AH534" s="359" t="s">
        <v>87</v>
      </c>
      <c r="AI534" s="81" t="s">
        <v>2165</v>
      </c>
      <c r="AJ534" s="81" t="s">
        <v>2164</v>
      </c>
      <c r="AK534" s="82" t="s">
        <v>141</v>
      </c>
      <c r="AL534" s="82" t="s">
        <v>141</v>
      </c>
      <c r="AM534" s="82" t="s">
        <v>141</v>
      </c>
      <c r="AN534" s="82" t="s">
        <v>141</v>
      </c>
      <c r="AO534" s="82" t="s">
        <v>141</v>
      </c>
      <c r="AP534" s="80">
        <v>1369</v>
      </c>
      <c r="AQ534" s="80">
        <v>1323</v>
      </c>
      <c r="AR534" s="80">
        <v>1344</v>
      </c>
      <c r="AS534" s="80">
        <v>1331</v>
      </c>
      <c r="AT534" s="80">
        <v>1351</v>
      </c>
      <c r="AU534" s="80">
        <v>1386</v>
      </c>
      <c r="AV534" s="80">
        <v>1461</v>
      </c>
    </row>
    <row r="535" spans="34:48" x14ac:dyDescent="0.2">
      <c r="AH535" s="359" t="s">
        <v>87</v>
      </c>
      <c r="AI535" s="81" t="s">
        <v>2163</v>
      </c>
      <c r="AJ535" s="81" t="s">
        <v>2162</v>
      </c>
      <c r="AK535" s="82" t="s">
        <v>141</v>
      </c>
      <c r="AL535" s="82" t="s">
        <v>141</v>
      </c>
      <c r="AM535" s="82" t="s">
        <v>141</v>
      </c>
      <c r="AN535" s="82" t="s">
        <v>141</v>
      </c>
      <c r="AO535" s="82" t="s">
        <v>141</v>
      </c>
      <c r="AP535" s="80">
        <v>2356</v>
      </c>
      <c r="AQ535" s="80">
        <v>2657</v>
      </c>
      <c r="AR535" s="80">
        <v>2767</v>
      </c>
      <c r="AS535" s="80">
        <v>2759</v>
      </c>
      <c r="AT535" s="80">
        <v>2780</v>
      </c>
      <c r="AU535" s="80">
        <v>2792</v>
      </c>
      <c r="AV535" s="80">
        <v>2658</v>
      </c>
    </row>
    <row r="536" spans="34:48" x14ac:dyDescent="0.2">
      <c r="AH536" s="327" t="s">
        <v>3544</v>
      </c>
      <c r="AI536" s="81" t="s">
        <v>2161</v>
      </c>
      <c r="AJ536" s="81" t="s">
        <v>2160</v>
      </c>
      <c r="AK536" s="80">
        <v>878</v>
      </c>
      <c r="AL536" s="80">
        <v>917</v>
      </c>
      <c r="AM536" s="80">
        <v>934</v>
      </c>
      <c r="AN536" s="80">
        <v>956</v>
      </c>
      <c r="AO536" s="80">
        <v>886</v>
      </c>
      <c r="AP536" s="80">
        <v>949</v>
      </c>
      <c r="AQ536" s="80">
        <v>911</v>
      </c>
      <c r="AR536" s="82" t="s">
        <v>141</v>
      </c>
      <c r="AS536" s="82" t="s">
        <v>141</v>
      </c>
      <c r="AT536" s="80">
        <v>739</v>
      </c>
      <c r="AU536" s="80">
        <v>897</v>
      </c>
      <c r="AV536" s="80">
        <v>962</v>
      </c>
    </row>
    <row r="537" spans="34:48" x14ac:dyDescent="0.2">
      <c r="AH537" s="327" t="s">
        <v>3544</v>
      </c>
      <c r="AI537" s="81" t="s">
        <v>2159</v>
      </c>
      <c r="AJ537" s="81" t="s">
        <v>2158</v>
      </c>
      <c r="AK537" s="80">
        <v>2360</v>
      </c>
      <c r="AL537" s="80">
        <v>2350</v>
      </c>
      <c r="AM537" s="80">
        <v>2385</v>
      </c>
      <c r="AN537" s="80">
        <v>2842</v>
      </c>
      <c r="AO537" s="80">
        <v>2425</v>
      </c>
      <c r="AP537" s="80">
        <v>2364</v>
      </c>
      <c r="AQ537" s="80">
        <v>2469</v>
      </c>
      <c r="AR537" s="80">
        <v>2444</v>
      </c>
      <c r="AS537" s="80">
        <v>2455</v>
      </c>
      <c r="AT537" s="80">
        <v>2539</v>
      </c>
      <c r="AU537" s="80">
        <v>2987</v>
      </c>
      <c r="AV537" s="80">
        <v>3033</v>
      </c>
    </row>
    <row r="538" spans="34:48" x14ac:dyDescent="0.2">
      <c r="AH538" s="327" t="s">
        <v>3544</v>
      </c>
      <c r="AI538" s="81" t="s">
        <v>2157</v>
      </c>
      <c r="AJ538" s="81" t="s">
        <v>2156</v>
      </c>
      <c r="AK538" s="80">
        <v>4850</v>
      </c>
      <c r="AL538" s="80">
        <v>4442</v>
      </c>
      <c r="AM538" s="80">
        <v>4398</v>
      </c>
      <c r="AN538" s="80">
        <v>4832</v>
      </c>
      <c r="AO538" s="80">
        <v>4508</v>
      </c>
      <c r="AP538" s="80">
        <v>4374</v>
      </c>
      <c r="AQ538" s="80">
        <v>4957</v>
      </c>
      <c r="AR538" s="80">
        <v>4980</v>
      </c>
      <c r="AS538" s="80">
        <v>5026</v>
      </c>
      <c r="AT538" s="80">
        <v>5195</v>
      </c>
      <c r="AU538" s="80">
        <v>5463</v>
      </c>
      <c r="AV538" s="80">
        <v>5633</v>
      </c>
    </row>
    <row r="539" spans="34:48" x14ac:dyDescent="0.2">
      <c r="AH539" s="327" t="s">
        <v>3544</v>
      </c>
      <c r="AI539" s="81" t="s">
        <v>2155</v>
      </c>
      <c r="AJ539" s="81" t="s">
        <v>2154</v>
      </c>
      <c r="AK539" s="80">
        <v>670</v>
      </c>
      <c r="AL539" s="80">
        <v>670</v>
      </c>
      <c r="AM539" s="80">
        <v>670</v>
      </c>
      <c r="AN539" s="80">
        <v>690</v>
      </c>
      <c r="AO539" s="80">
        <v>676</v>
      </c>
      <c r="AP539" s="80">
        <v>651</v>
      </c>
      <c r="AQ539" s="82" t="s">
        <v>141</v>
      </c>
      <c r="AR539" s="82" t="s">
        <v>141</v>
      </c>
      <c r="AS539" s="82" t="s">
        <v>141</v>
      </c>
      <c r="AT539" s="80">
        <v>602</v>
      </c>
      <c r="AU539" s="80">
        <v>605</v>
      </c>
      <c r="AV539" s="80">
        <v>589</v>
      </c>
    </row>
    <row r="540" spans="34:48" x14ac:dyDescent="0.2">
      <c r="AH540" s="327" t="s">
        <v>3544</v>
      </c>
      <c r="AI540" s="81" t="s">
        <v>2153</v>
      </c>
      <c r="AJ540" s="81" t="s">
        <v>2152</v>
      </c>
      <c r="AK540" s="80">
        <v>3341</v>
      </c>
      <c r="AL540" s="80">
        <v>3388</v>
      </c>
      <c r="AM540" s="80">
        <v>3249</v>
      </c>
      <c r="AN540" s="80">
        <v>3191</v>
      </c>
      <c r="AO540" s="80">
        <v>2888</v>
      </c>
      <c r="AP540" s="80">
        <v>3100</v>
      </c>
      <c r="AQ540" s="80">
        <v>2850</v>
      </c>
      <c r="AR540" s="80">
        <v>2869</v>
      </c>
      <c r="AS540" s="80">
        <v>2807</v>
      </c>
      <c r="AT540" s="80">
        <v>2832</v>
      </c>
      <c r="AU540" s="80">
        <v>2930</v>
      </c>
      <c r="AV540" s="80">
        <v>2892</v>
      </c>
    </row>
    <row r="541" spans="34:48" x14ac:dyDescent="0.2">
      <c r="AH541" s="327" t="s">
        <v>3544</v>
      </c>
      <c r="AI541" s="81" t="s">
        <v>2151</v>
      </c>
      <c r="AJ541" s="81" t="s">
        <v>2150</v>
      </c>
      <c r="AK541" s="80">
        <v>1936</v>
      </c>
      <c r="AL541" s="80">
        <v>1903</v>
      </c>
      <c r="AM541" s="80">
        <v>1817</v>
      </c>
      <c r="AN541" s="80">
        <v>1938</v>
      </c>
      <c r="AO541" s="80">
        <v>1816</v>
      </c>
      <c r="AP541" s="80">
        <v>1809</v>
      </c>
      <c r="AQ541" s="80">
        <v>1783</v>
      </c>
      <c r="AR541" s="80">
        <v>1808</v>
      </c>
      <c r="AS541" s="80">
        <v>1763</v>
      </c>
      <c r="AT541" s="80">
        <v>1784</v>
      </c>
      <c r="AU541" s="80">
        <v>1767</v>
      </c>
      <c r="AV541" s="80">
        <v>1785</v>
      </c>
    </row>
    <row r="542" spans="34:48" x14ac:dyDescent="0.2">
      <c r="AH542" s="327" t="s">
        <v>3544</v>
      </c>
      <c r="AI542" s="81" t="s">
        <v>2149</v>
      </c>
      <c r="AJ542" s="81" t="s">
        <v>2148</v>
      </c>
      <c r="AK542" s="80">
        <v>13057</v>
      </c>
      <c r="AL542" s="80">
        <v>12938</v>
      </c>
      <c r="AM542" s="80">
        <v>13091</v>
      </c>
      <c r="AN542" s="80">
        <v>14308</v>
      </c>
      <c r="AO542" s="80">
        <v>12496</v>
      </c>
      <c r="AP542" s="80">
        <v>12573</v>
      </c>
      <c r="AQ542" s="80">
        <v>12400</v>
      </c>
      <c r="AR542" s="80">
        <v>13065</v>
      </c>
      <c r="AS542" s="80">
        <v>12903</v>
      </c>
      <c r="AT542" s="80">
        <v>12908</v>
      </c>
      <c r="AU542" s="80">
        <v>13283</v>
      </c>
      <c r="AV542" s="80">
        <v>13395</v>
      </c>
    </row>
    <row r="543" spans="34:48" x14ac:dyDescent="0.2">
      <c r="AH543" s="327" t="s">
        <v>3544</v>
      </c>
      <c r="AI543" s="81" t="s">
        <v>2147</v>
      </c>
      <c r="AJ543" s="81" t="s">
        <v>2146</v>
      </c>
      <c r="AK543" s="80">
        <v>12887</v>
      </c>
      <c r="AL543" s="80">
        <v>12932</v>
      </c>
      <c r="AM543" s="80">
        <v>12739</v>
      </c>
      <c r="AN543" s="80">
        <v>13184</v>
      </c>
      <c r="AO543" s="80">
        <v>11910</v>
      </c>
      <c r="AP543" s="80">
        <v>12183</v>
      </c>
      <c r="AQ543" s="80">
        <v>11653</v>
      </c>
      <c r="AR543" s="80">
        <v>11468</v>
      </c>
      <c r="AS543" s="80">
        <v>11326</v>
      </c>
      <c r="AT543" s="80">
        <v>11404</v>
      </c>
      <c r="AU543" s="80">
        <v>11136</v>
      </c>
      <c r="AV543" s="80">
        <v>10935</v>
      </c>
    </row>
    <row r="544" spans="34:48" x14ac:dyDescent="0.2">
      <c r="AH544" s="327" t="s">
        <v>3544</v>
      </c>
      <c r="AI544" s="81" t="s">
        <v>2145</v>
      </c>
      <c r="AJ544" s="81" t="s">
        <v>2144</v>
      </c>
      <c r="AK544" s="80">
        <v>3128</v>
      </c>
      <c r="AL544" s="80">
        <v>3118</v>
      </c>
      <c r="AM544" s="80">
        <v>3061</v>
      </c>
      <c r="AN544" s="80">
        <v>3439</v>
      </c>
      <c r="AO544" s="80">
        <v>2900</v>
      </c>
      <c r="AP544" s="80">
        <v>2874</v>
      </c>
      <c r="AQ544" s="80">
        <v>2893</v>
      </c>
      <c r="AR544" s="80">
        <v>2896</v>
      </c>
      <c r="AS544" s="80">
        <v>3091</v>
      </c>
      <c r="AT544" s="80">
        <v>3183</v>
      </c>
      <c r="AU544" s="80">
        <v>3234</v>
      </c>
      <c r="AV544" s="80">
        <v>3236</v>
      </c>
    </row>
    <row r="545" spans="34:48" x14ac:dyDescent="0.2">
      <c r="AH545" s="327" t="s">
        <v>3544</v>
      </c>
      <c r="AI545" s="81" t="s">
        <v>2143</v>
      </c>
      <c r="AJ545" s="81" t="s">
        <v>2142</v>
      </c>
      <c r="AK545" s="80">
        <v>3017</v>
      </c>
      <c r="AL545" s="80">
        <v>2977</v>
      </c>
      <c r="AM545" s="80">
        <v>3125</v>
      </c>
      <c r="AN545" s="80">
        <v>3706</v>
      </c>
      <c r="AO545" s="80">
        <v>2940</v>
      </c>
      <c r="AP545" s="80">
        <v>3109</v>
      </c>
      <c r="AQ545" s="80">
        <v>2957</v>
      </c>
      <c r="AR545" s="80">
        <v>3032</v>
      </c>
      <c r="AS545" s="80">
        <v>2964</v>
      </c>
      <c r="AT545" s="80">
        <v>2941</v>
      </c>
      <c r="AU545" s="80">
        <v>2928</v>
      </c>
      <c r="AV545" s="80">
        <v>2792</v>
      </c>
    </row>
    <row r="546" spans="34:48" x14ac:dyDescent="0.2">
      <c r="AH546" s="327" t="s">
        <v>3544</v>
      </c>
      <c r="AI546" s="81" t="s">
        <v>2141</v>
      </c>
      <c r="AJ546" s="81" t="s">
        <v>2140</v>
      </c>
      <c r="AK546" s="80">
        <v>3148</v>
      </c>
      <c r="AL546" s="80">
        <v>3133</v>
      </c>
      <c r="AM546" s="80">
        <v>3080</v>
      </c>
      <c r="AN546" s="80">
        <v>3452</v>
      </c>
      <c r="AO546" s="80">
        <v>3302</v>
      </c>
      <c r="AP546" s="80">
        <v>3286</v>
      </c>
      <c r="AQ546" s="80">
        <v>3214</v>
      </c>
      <c r="AR546" s="80">
        <v>3213</v>
      </c>
      <c r="AS546" s="80">
        <v>3189</v>
      </c>
      <c r="AT546" s="80">
        <v>3166</v>
      </c>
      <c r="AU546" s="80">
        <v>3226</v>
      </c>
      <c r="AV546" s="80">
        <v>3339</v>
      </c>
    </row>
    <row r="547" spans="34:48" x14ac:dyDescent="0.2">
      <c r="AH547" s="327" t="s">
        <v>3544</v>
      </c>
      <c r="AI547" s="81" t="s">
        <v>2139</v>
      </c>
      <c r="AJ547" s="81" t="s">
        <v>2138</v>
      </c>
      <c r="AK547" s="80">
        <v>3702</v>
      </c>
      <c r="AL547" s="80">
        <v>3800</v>
      </c>
      <c r="AM547" s="80">
        <v>3885</v>
      </c>
      <c r="AN547" s="80">
        <v>3973</v>
      </c>
      <c r="AO547" s="80">
        <v>3603</v>
      </c>
      <c r="AP547" s="80">
        <v>3764</v>
      </c>
      <c r="AQ547" s="80">
        <v>3694</v>
      </c>
      <c r="AR547" s="80">
        <v>3702</v>
      </c>
      <c r="AS547" s="80">
        <v>3685</v>
      </c>
      <c r="AT547" s="80">
        <v>3772</v>
      </c>
      <c r="AU547" s="80">
        <v>3743</v>
      </c>
      <c r="AV547" s="80">
        <v>3585</v>
      </c>
    </row>
    <row r="548" spans="34:48" x14ac:dyDescent="0.2">
      <c r="AH548" s="327" t="s">
        <v>3544</v>
      </c>
      <c r="AI548" s="81" t="s">
        <v>2137</v>
      </c>
      <c r="AJ548" s="81" t="s">
        <v>2136</v>
      </c>
      <c r="AK548" s="80">
        <v>3113</v>
      </c>
      <c r="AL548" s="80">
        <v>2893</v>
      </c>
      <c r="AM548" s="80">
        <v>2872</v>
      </c>
      <c r="AN548" s="80">
        <v>3158</v>
      </c>
      <c r="AO548" s="80">
        <v>2987</v>
      </c>
      <c r="AP548" s="80">
        <v>2828</v>
      </c>
      <c r="AQ548" s="80">
        <v>2966</v>
      </c>
      <c r="AR548" s="80">
        <v>2959</v>
      </c>
      <c r="AS548" s="80">
        <v>2949</v>
      </c>
      <c r="AT548" s="80">
        <v>2869</v>
      </c>
      <c r="AU548" s="80">
        <v>2922</v>
      </c>
      <c r="AV548" s="80">
        <v>2916</v>
      </c>
    </row>
    <row r="549" spans="34:48" x14ac:dyDescent="0.2">
      <c r="AH549" s="327" t="s">
        <v>3544</v>
      </c>
      <c r="AI549" s="81" t="s">
        <v>2135</v>
      </c>
      <c r="AJ549" s="81" t="s">
        <v>2134</v>
      </c>
      <c r="AK549" s="80">
        <v>786</v>
      </c>
      <c r="AL549" s="80">
        <v>725</v>
      </c>
      <c r="AM549" s="80">
        <v>744</v>
      </c>
      <c r="AN549" s="80">
        <v>719</v>
      </c>
      <c r="AO549" s="80">
        <v>658</v>
      </c>
      <c r="AP549" s="80">
        <v>731</v>
      </c>
      <c r="AQ549" s="80">
        <v>713</v>
      </c>
      <c r="AR549" s="80">
        <v>713</v>
      </c>
      <c r="AS549" s="80">
        <v>683</v>
      </c>
      <c r="AT549" s="80">
        <v>699</v>
      </c>
      <c r="AU549" s="80">
        <v>752</v>
      </c>
      <c r="AV549" s="80">
        <v>765</v>
      </c>
    </row>
    <row r="550" spans="34:48" x14ac:dyDescent="0.2">
      <c r="AH550" s="327" t="s">
        <v>3544</v>
      </c>
      <c r="AI550" s="81" t="s">
        <v>2133</v>
      </c>
      <c r="AJ550" s="81" t="s">
        <v>2132</v>
      </c>
      <c r="AK550" s="80">
        <v>1451</v>
      </c>
      <c r="AL550" s="80">
        <v>1405</v>
      </c>
      <c r="AM550" s="80">
        <v>1409</v>
      </c>
      <c r="AN550" s="80">
        <v>1535</v>
      </c>
      <c r="AO550" s="80">
        <v>1607</v>
      </c>
      <c r="AP550" s="80">
        <v>1492</v>
      </c>
      <c r="AQ550" s="80">
        <v>1647</v>
      </c>
      <c r="AR550" s="80">
        <v>1646</v>
      </c>
      <c r="AS550" s="80">
        <v>1662</v>
      </c>
      <c r="AT550" s="80">
        <v>1647</v>
      </c>
      <c r="AU550" s="80">
        <v>1638</v>
      </c>
      <c r="AV550" s="80">
        <v>1647</v>
      </c>
    </row>
    <row r="551" spans="34:48" x14ac:dyDescent="0.2">
      <c r="AH551" s="359" t="s">
        <v>87</v>
      </c>
      <c r="AI551" s="81" t="s">
        <v>2131</v>
      </c>
      <c r="AJ551" s="81" t="s">
        <v>2130</v>
      </c>
      <c r="AK551" s="80">
        <v>3424</v>
      </c>
      <c r="AL551" s="80">
        <v>3472</v>
      </c>
      <c r="AM551" s="80">
        <v>3612</v>
      </c>
      <c r="AN551" s="80">
        <v>3608</v>
      </c>
      <c r="AO551" s="80">
        <v>3652</v>
      </c>
      <c r="AP551" s="80">
        <v>3908</v>
      </c>
      <c r="AQ551" s="80">
        <v>3953</v>
      </c>
      <c r="AR551" s="80">
        <v>3939</v>
      </c>
      <c r="AS551" s="80">
        <v>3950</v>
      </c>
      <c r="AT551" s="80">
        <v>4069</v>
      </c>
      <c r="AU551" s="80">
        <v>4143</v>
      </c>
      <c r="AV551" s="80">
        <v>4134</v>
      </c>
    </row>
    <row r="552" spans="34:48" x14ac:dyDescent="0.2">
      <c r="AH552" s="359" t="s">
        <v>87</v>
      </c>
      <c r="AI552" s="81" t="s">
        <v>2129</v>
      </c>
      <c r="AJ552" s="81" t="s">
        <v>2128</v>
      </c>
      <c r="AK552" s="80">
        <v>1522</v>
      </c>
      <c r="AL552" s="80">
        <v>1522</v>
      </c>
      <c r="AM552" s="80">
        <v>1547</v>
      </c>
      <c r="AN552" s="80">
        <v>1563</v>
      </c>
      <c r="AO552" s="80">
        <v>1506</v>
      </c>
      <c r="AP552" s="80">
        <v>1475</v>
      </c>
      <c r="AQ552" s="80">
        <v>1494</v>
      </c>
      <c r="AR552" s="80">
        <v>1543</v>
      </c>
      <c r="AS552" s="80">
        <v>1560</v>
      </c>
      <c r="AT552" s="80">
        <v>1478</v>
      </c>
      <c r="AU552" s="80">
        <v>1453</v>
      </c>
      <c r="AV552" s="80">
        <v>1416</v>
      </c>
    </row>
    <row r="553" spans="34:48" x14ac:dyDescent="0.2">
      <c r="AH553" s="359" t="s">
        <v>87</v>
      </c>
      <c r="AI553" s="81" t="s">
        <v>2127</v>
      </c>
      <c r="AJ553" s="81" t="s">
        <v>2126</v>
      </c>
      <c r="AK553" s="80">
        <v>1979</v>
      </c>
      <c r="AL553" s="80">
        <v>1930</v>
      </c>
      <c r="AM553" s="80">
        <v>1938</v>
      </c>
      <c r="AN553" s="80">
        <v>1932</v>
      </c>
      <c r="AO553" s="80">
        <v>1926</v>
      </c>
      <c r="AP553" s="80">
        <v>1947</v>
      </c>
      <c r="AQ553" s="80">
        <v>1936</v>
      </c>
      <c r="AR553" s="80">
        <v>1638</v>
      </c>
      <c r="AS553" s="80">
        <v>1646</v>
      </c>
      <c r="AT553" s="80">
        <v>1643</v>
      </c>
      <c r="AU553" s="80">
        <v>1674</v>
      </c>
      <c r="AV553" s="80">
        <v>1702</v>
      </c>
    </row>
    <row r="554" spans="34:48" x14ac:dyDescent="0.2">
      <c r="AH554" s="359" t="s">
        <v>87</v>
      </c>
      <c r="AI554" s="81" t="s">
        <v>2125</v>
      </c>
      <c r="AJ554" s="81" t="s">
        <v>2124</v>
      </c>
      <c r="AK554" s="80">
        <v>1573</v>
      </c>
      <c r="AL554" s="80">
        <v>1399</v>
      </c>
      <c r="AM554" s="80">
        <v>1422</v>
      </c>
      <c r="AN554" s="80">
        <v>1406</v>
      </c>
      <c r="AO554" s="80">
        <v>1384</v>
      </c>
      <c r="AP554" s="80">
        <v>1435</v>
      </c>
      <c r="AQ554" s="80">
        <v>1444</v>
      </c>
      <c r="AR554" s="80">
        <v>1492</v>
      </c>
      <c r="AS554" s="80">
        <v>1508</v>
      </c>
      <c r="AT554" s="80">
        <v>1551</v>
      </c>
      <c r="AU554" s="80">
        <v>1539</v>
      </c>
      <c r="AV554" s="80">
        <v>1521</v>
      </c>
    </row>
    <row r="555" spans="34:48" x14ac:dyDescent="0.2">
      <c r="AH555" s="359" t="s">
        <v>87</v>
      </c>
      <c r="AI555" s="81" t="s">
        <v>2123</v>
      </c>
      <c r="AJ555" s="81" t="s">
        <v>2122</v>
      </c>
      <c r="AK555" s="80">
        <v>2832</v>
      </c>
      <c r="AL555" s="80">
        <v>2847</v>
      </c>
      <c r="AM555" s="80">
        <v>2833</v>
      </c>
      <c r="AN555" s="80">
        <v>2963</v>
      </c>
      <c r="AO555" s="80">
        <v>2966</v>
      </c>
      <c r="AP555" s="80">
        <v>2968</v>
      </c>
      <c r="AQ555" s="80">
        <v>2981</v>
      </c>
      <c r="AR555" s="80">
        <v>2998</v>
      </c>
      <c r="AS555" s="80">
        <v>2995</v>
      </c>
      <c r="AT555" s="80">
        <v>3082</v>
      </c>
      <c r="AU555" s="80">
        <v>3099</v>
      </c>
      <c r="AV555" s="80">
        <v>3047</v>
      </c>
    </row>
    <row r="556" spans="34:48" x14ac:dyDescent="0.2">
      <c r="AH556" s="359" t="s">
        <v>87</v>
      </c>
      <c r="AI556" s="81" t="s">
        <v>2121</v>
      </c>
      <c r="AJ556" s="81" t="s">
        <v>2120</v>
      </c>
      <c r="AK556" s="80">
        <v>1384</v>
      </c>
      <c r="AL556" s="80">
        <v>1427</v>
      </c>
      <c r="AM556" s="80">
        <v>1415</v>
      </c>
      <c r="AN556" s="80">
        <v>1281</v>
      </c>
      <c r="AO556" s="80">
        <v>1294</v>
      </c>
      <c r="AP556" s="80">
        <v>1286</v>
      </c>
      <c r="AQ556" s="80">
        <v>1250</v>
      </c>
      <c r="AR556" s="80">
        <v>1248</v>
      </c>
      <c r="AS556" s="80">
        <v>1220</v>
      </c>
      <c r="AT556" s="80">
        <v>1480</v>
      </c>
      <c r="AU556" s="80">
        <v>1428</v>
      </c>
      <c r="AV556" s="80">
        <v>1433</v>
      </c>
    </row>
    <row r="557" spans="34:48" x14ac:dyDescent="0.2">
      <c r="AH557" s="359" t="s">
        <v>87</v>
      </c>
      <c r="AI557" s="81" t="s">
        <v>2119</v>
      </c>
      <c r="AJ557" s="81" t="s">
        <v>2118</v>
      </c>
      <c r="AK557" s="80">
        <v>1507</v>
      </c>
      <c r="AL557" s="80">
        <v>1552</v>
      </c>
      <c r="AM557" s="80">
        <v>1358</v>
      </c>
      <c r="AN557" s="80">
        <v>1313</v>
      </c>
      <c r="AO557" s="80">
        <v>1340</v>
      </c>
      <c r="AP557" s="80">
        <v>1403</v>
      </c>
      <c r="AQ557" s="80">
        <v>1426</v>
      </c>
      <c r="AR557" s="80">
        <v>1430</v>
      </c>
      <c r="AS557" s="80">
        <v>1389</v>
      </c>
      <c r="AT557" s="80">
        <v>1377</v>
      </c>
      <c r="AU557" s="80">
        <v>1303</v>
      </c>
      <c r="AV557" s="80">
        <v>1249</v>
      </c>
    </row>
    <row r="558" spans="34:48" x14ac:dyDescent="0.2">
      <c r="AH558" s="359" t="s">
        <v>87</v>
      </c>
      <c r="AI558" s="81" t="s">
        <v>2117</v>
      </c>
      <c r="AJ558" s="81" t="s">
        <v>2116</v>
      </c>
      <c r="AK558" s="80">
        <v>1220</v>
      </c>
      <c r="AL558" s="80">
        <v>1247</v>
      </c>
      <c r="AM558" s="80">
        <v>1162</v>
      </c>
      <c r="AN558" s="80">
        <v>1147</v>
      </c>
      <c r="AO558" s="80">
        <v>1118</v>
      </c>
      <c r="AP558" s="80">
        <v>1157</v>
      </c>
      <c r="AQ558" s="80">
        <v>1175</v>
      </c>
      <c r="AR558" s="80">
        <v>1057</v>
      </c>
      <c r="AS558" s="80">
        <v>1046</v>
      </c>
      <c r="AT558" s="80">
        <v>1114</v>
      </c>
      <c r="AU558" s="80">
        <v>1253</v>
      </c>
      <c r="AV558" s="80">
        <v>1164</v>
      </c>
    </row>
    <row r="559" spans="34:48" x14ac:dyDescent="0.2">
      <c r="AH559" s="359" t="s">
        <v>87</v>
      </c>
      <c r="AI559" s="81" t="s">
        <v>2115</v>
      </c>
      <c r="AJ559" s="81" t="s">
        <v>2114</v>
      </c>
      <c r="AK559" s="80">
        <v>1000</v>
      </c>
      <c r="AL559" s="80">
        <v>1075</v>
      </c>
      <c r="AM559" s="80">
        <v>932</v>
      </c>
      <c r="AN559" s="80">
        <v>851</v>
      </c>
      <c r="AO559" s="80">
        <v>934</v>
      </c>
      <c r="AP559" s="80">
        <v>928</v>
      </c>
      <c r="AQ559" s="80">
        <v>815</v>
      </c>
      <c r="AR559" s="80">
        <v>842</v>
      </c>
      <c r="AS559" s="80">
        <v>768</v>
      </c>
      <c r="AT559" s="80">
        <v>730</v>
      </c>
      <c r="AU559" s="80">
        <v>699</v>
      </c>
      <c r="AV559" s="80">
        <v>704</v>
      </c>
    </row>
    <row r="560" spans="34:48" x14ac:dyDescent="0.2">
      <c r="AH560" s="359" t="s">
        <v>87</v>
      </c>
      <c r="AI560" s="81" t="s">
        <v>2113</v>
      </c>
      <c r="AJ560" s="81" t="s">
        <v>2112</v>
      </c>
      <c r="AK560" s="80">
        <v>5392</v>
      </c>
      <c r="AL560" s="80">
        <v>5486</v>
      </c>
      <c r="AM560" s="80">
        <v>5522</v>
      </c>
      <c r="AN560" s="80">
        <v>4804</v>
      </c>
      <c r="AO560" s="80">
        <v>4814</v>
      </c>
      <c r="AP560" s="80">
        <v>4877</v>
      </c>
      <c r="AQ560" s="80">
        <v>4925</v>
      </c>
      <c r="AR560" s="80">
        <v>4653</v>
      </c>
      <c r="AS560" s="80">
        <v>4580</v>
      </c>
      <c r="AT560" s="80">
        <v>4590</v>
      </c>
      <c r="AU560" s="80">
        <v>4461</v>
      </c>
      <c r="AV560" s="80">
        <v>4522</v>
      </c>
    </row>
    <row r="561" spans="34:48" x14ac:dyDescent="0.2">
      <c r="AH561" s="359" t="s">
        <v>87</v>
      </c>
      <c r="AI561" s="81" t="s">
        <v>2111</v>
      </c>
      <c r="AJ561" s="81" t="s">
        <v>2110</v>
      </c>
      <c r="AK561" s="80">
        <v>5883</v>
      </c>
      <c r="AL561" s="80">
        <v>5824</v>
      </c>
      <c r="AM561" s="80">
        <v>5657</v>
      </c>
      <c r="AN561" s="80">
        <v>5603</v>
      </c>
      <c r="AO561" s="80">
        <v>5444</v>
      </c>
      <c r="AP561" s="80">
        <v>5034</v>
      </c>
      <c r="AQ561" s="80">
        <v>4892</v>
      </c>
      <c r="AR561" s="80">
        <v>4791</v>
      </c>
      <c r="AS561" s="80">
        <v>4809</v>
      </c>
      <c r="AT561" s="80">
        <v>4836</v>
      </c>
      <c r="AU561" s="80">
        <v>4863</v>
      </c>
      <c r="AV561" s="80">
        <v>4824</v>
      </c>
    </row>
    <row r="562" spans="34:48" x14ac:dyDescent="0.2">
      <c r="AH562" s="359" t="s">
        <v>87</v>
      </c>
      <c r="AI562" s="81" t="s">
        <v>2109</v>
      </c>
      <c r="AJ562" s="81" t="s">
        <v>2108</v>
      </c>
      <c r="AK562" s="80">
        <v>551</v>
      </c>
      <c r="AL562" s="80">
        <v>520</v>
      </c>
      <c r="AM562" s="80">
        <v>539</v>
      </c>
      <c r="AN562" s="80">
        <v>583</v>
      </c>
      <c r="AO562" s="80">
        <v>595</v>
      </c>
      <c r="AP562" s="80">
        <v>591</v>
      </c>
      <c r="AQ562" s="80">
        <v>592</v>
      </c>
      <c r="AR562" s="80">
        <v>589</v>
      </c>
      <c r="AS562" s="80">
        <v>581</v>
      </c>
      <c r="AT562" s="80">
        <v>608</v>
      </c>
      <c r="AU562" s="80">
        <v>593</v>
      </c>
      <c r="AV562" s="80">
        <v>574</v>
      </c>
    </row>
    <row r="563" spans="34:48" x14ac:dyDescent="0.2">
      <c r="AH563" s="359" t="s">
        <v>87</v>
      </c>
      <c r="AI563" s="81" t="s">
        <v>2107</v>
      </c>
      <c r="AJ563" s="81" t="s">
        <v>2106</v>
      </c>
      <c r="AK563" s="80">
        <v>2563</v>
      </c>
      <c r="AL563" s="80">
        <v>2529</v>
      </c>
      <c r="AM563" s="80">
        <v>2462</v>
      </c>
      <c r="AN563" s="80">
        <v>2446</v>
      </c>
      <c r="AO563" s="80">
        <v>2211</v>
      </c>
      <c r="AP563" s="80">
        <v>2108</v>
      </c>
      <c r="AQ563" s="80">
        <v>2083</v>
      </c>
      <c r="AR563" s="80">
        <v>2296</v>
      </c>
      <c r="AS563" s="80">
        <v>2018</v>
      </c>
      <c r="AT563" s="80">
        <v>1879</v>
      </c>
      <c r="AU563" s="80">
        <v>1835</v>
      </c>
      <c r="AV563" s="80">
        <v>1883</v>
      </c>
    </row>
    <row r="564" spans="34:48" x14ac:dyDescent="0.2">
      <c r="AH564" s="359" t="s">
        <v>87</v>
      </c>
      <c r="AI564" s="81" t="s">
        <v>2105</v>
      </c>
      <c r="AJ564" s="81" t="s">
        <v>2104</v>
      </c>
      <c r="AK564" s="80">
        <v>2823</v>
      </c>
      <c r="AL564" s="80">
        <v>2948</v>
      </c>
      <c r="AM564" s="80">
        <v>2936</v>
      </c>
      <c r="AN564" s="80">
        <v>2861</v>
      </c>
      <c r="AO564" s="80">
        <v>2940</v>
      </c>
      <c r="AP564" s="80">
        <v>2909</v>
      </c>
      <c r="AQ564" s="80">
        <v>2964</v>
      </c>
      <c r="AR564" s="80">
        <v>2954</v>
      </c>
      <c r="AS564" s="80">
        <v>2917</v>
      </c>
      <c r="AT564" s="80">
        <v>2955</v>
      </c>
      <c r="AU564" s="80">
        <v>2908</v>
      </c>
      <c r="AV564" s="80">
        <v>2931</v>
      </c>
    </row>
    <row r="565" spans="34:48" x14ac:dyDescent="0.2">
      <c r="AH565" s="359" t="s">
        <v>87</v>
      </c>
      <c r="AI565" s="81" t="s">
        <v>2103</v>
      </c>
      <c r="AJ565" s="81" t="s">
        <v>2102</v>
      </c>
      <c r="AK565" s="80">
        <v>1843</v>
      </c>
      <c r="AL565" s="80">
        <v>1845</v>
      </c>
      <c r="AM565" s="80">
        <v>1773</v>
      </c>
      <c r="AN565" s="80">
        <v>1742</v>
      </c>
      <c r="AO565" s="80">
        <v>1752</v>
      </c>
      <c r="AP565" s="80">
        <v>1789</v>
      </c>
      <c r="AQ565" s="80">
        <v>1870</v>
      </c>
      <c r="AR565" s="80">
        <v>1857</v>
      </c>
      <c r="AS565" s="80">
        <v>1819</v>
      </c>
      <c r="AT565" s="80">
        <v>1882</v>
      </c>
      <c r="AU565" s="80">
        <v>1951</v>
      </c>
      <c r="AV565" s="80">
        <v>1926</v>
      </c>
    </row>
    <row r="566" spans="34:48" x14ac:dyDescent="0.2">
      <c r="AH566" s="359" t="s">
        <v>87</v>
      </c>
      <c r="AI566" s="81" t="s">
        <v>2101</v>
      </c>
      <c r="AJ566" s="81" t="s">
        <v>2100</v>
      </c>
      <c r="AK566" s="80">
        <v>1209</v>
      </c>
      <c r="AL566" s="80">
        <v>1236</v>
      </c>
      <c r="AM566" s="80">
        <v>1217</v>
      </c>
      <c r="AN566" s="80">
        <v>1158</v>
      </c>
      <c r="AO566" s="80">
        <v>1116</v>
      </c>
      <c r="AP566" s="80">
        <v>1048</v>
      </c>
      <c r="AQ566" s="80">
        <v>1027</v>
      </c>
      <c r="AR566" s="80">
        <v>1036</v>
      </c>
      <c r="AS566" s="80">
        <v>888</v>
      </c>
      <c r="AT566" s="80">
        <v>896</v>
      </c>
      <c r="AU566" s="80">
        <v>915</v>
      </c>
      <c r="AV566" s="80">
        <v>1015</v>
      </c>
    </row>
    <row r="567" spans="34:48" x14ac:dyDescent="0.2">
      <c r="AH567" s="359" t="s">
        <v>87</v>
      </c>
      <c r="AI567" s="81" t="s">
        <v>2099</v>
      </c>
      <c r="AJ567" s="81" t="s">
        <v>2098</v>
      </c>
      <c r="AK567" s="80">
        <v>3734</v>
      </c>
      <c r="AL567" s="80">
        <v>3788</v>
      </c>
      <c r="AM567" s="80">
        <v>3751</v>
      </c>
      <c r="AN567" s="80">
        <v>3710</v>
      </c>
      <c r="AO567" s="80">
        <v>3532</v>
      </c>
      <c r="AP567" s="80">
        <v>3484</v>
      </c>
      <c r="AQ567" s="80">
        <v>3305</v>
      </c>
      <c r="AR567" s="80">
        <v>3455</v>
      </c>
      <c r="AS567" s="80">
        <v>3221</v>
      </c>
      <c r="AT567" s="80">
        <v>3096</v>
      </c>
      <c r="AU567" s="80">
        <v>2826</v>
      </c>
      <c r="AV567" s="80">
        <v>2776</v>
      </c>
    </row>
    <row r="568" spans="34:48" x14ac:dyDescent="0.2">
      <c r="AH568" s="359" t="s">
        <v>87</v>
      </c>
      <c r="AI568" s="81" t="s">
        <v>2097</v>
      </c>
      <c r="AJ568" s="81" t="s">
        <v>2096</v>
      </c>
      <c r="AK568" s="80">
        <v>1481</v>
      </c>
      <c r="AL568" s="80">
        <v>1391</v>
      </c>
      <c r="AM568" s="80">
        <v>1397</v>
      </c>
      <c r="AN568" s="80">
        <v>1377</v>
      </c>
      <c r="AO568" s="80">
        <v>1303</v>
      </c>
      <c r="AP568" s="80">
        <v>1369</v>
      </c>
      <c r="AQ568" s="80">
        <v>1365</v>
      </c>
      <c r="AR568" s="80">
        <v>1432</v>
      </c>
      <c r="AS568" s="80">
        <v>1332</v>
      </c>
      <c r="AT568" s="80">
        <v>1335</v>
      </c>
      <c r="AU568" s="80">
        <v>1289</v>
      </c>
      <c r="AV568" s="80">
        <v>1247</v>
      </c>
    </row>
    <row r="569" spans="34:48" x14ac:dyDescent="0.2">
      <c r="AH569" s="359" t="s">
        <v>87</v>
      </c>
      <c r="AI569" s="81" t="s">
        <v>2095</v>
      </c>
      <c r="AJ569" s="81" t="s">
        <v>2094</v>
      </c>
      <c r="AK569" s="80">
        <v>2250</v>
      </c>
      <c r="AL569" s="80">
        <v>2214</v>
      </c>
      <c r="AM569" s="80">
        <v>1913</v>
      </c>
      <c r="AN569" s="80">
        <v>1910</v>
      </c>
      <c r="AO569" s="80">
        <v>1853</v>
      </c>
      <c r="AP569" s="80">
        <v>1805</v>
      </c>
      <c r="AQ569" s="80">
        <v>1725</v>
      </c>
      <c r="AR569" s="80">
        <v>1740</v>
      </c>
      <c r="AS569" s="80">
        <v>1720</v>
      </c>
      <c r="AT569" s="80">
        <v>1794</v>
      </c>
      <c r="AU569" s="80">
        <v>1793</v>
      </c>
      <c r="AV569" s="80">
        <v>1739</v>
      </c>
    </row>
    <row r="570" spans="34:48" x14ac:dyDescent="0.2">
      <c r="AH570" s="359" t="s">
        <v>87</v>
      </c>
      <c r="AI570" s="81" t="s">
        <v>2093</v>
      </c>
      <c r="AJ570" s="81" t="s">
        <v>2092</v>
      </c>
      <c r="AK570" s="80">
        <v>1083</v>
      </c>
      <c r="AL570" s="80">
        <v>1309</v>
      </c>
      <c r="AM570" s="80">
        <v>1245</v>
      </c>
      <c r="AN570" s="80">
        <v>1161</v>
      </c>
      <c r="AO570" s="80">
        <v>1160</v>
      </c>
      <c r="AP570" s="80">
        <v>1208</v>
      </c>
      <c r="AQ570" s="80">
        <v>1046</v>
      </c>
      <c r="AR570" s="80">
        <v>1095</v>
      </c>
      <c r="AS570" s="80">
        <v>1098</v>
      </c>
      <c r="AT570" s="80">
        <v>1082</v>
      </c>
      <c r="AU570" s="80">
        <v>1091</v>
      </c>
      <c r="AV570" s="80">
        <v>1077</v>
      </c>
    </row>
    <row r="571" spans="34:48" x14ac:dyDescent="0.2">
      <c r="AH571" s="359" t="s">
        <v>87</v>
      </c>
      <c r="AI571" s="81" t="s">
        <v>2091</v>
      </c>
      <c r="AJ571" s="81" t="s">
        <v>2090</v>
      </c>
      <c r="AK571" s="80">
        <v>1362</v>
      </c>
      <c r="AL571" s="80">
        <v>1214</v>
      </c>
      <c r="AM571" s="80">
        <v>1130</v>
      </c>
      <c r="AN571" s="80">
        <v>1083</v>
      </c>
      <c r="AO571" s="80">
        <v>981</v>
      </c>
      <c r="AP571" s="80">
        <v>983</v>
      </c>
      <c r="AQ571" s="80">
        <v>975</v>
      </c>
      <c r="AR571" s="80">
        <v>992</v>
      </c>
      <c r="AS571" s="80">
        <v>987</v>
      </c>
      <c r="AT571" s="80">
        <v>971</v>
      </c>
      <c r="AU571" s="80">
        <v>1001</v>
      </c>
      <c r="AV571" s="80">
        <v>1028</v>
      </c>
    </row>
    <row r="572" spans="34:48" x14ac:dyDescent="0.2">
      <c r="AH572" s="359" t="s">
        <v>87</v>
      </c>
      <c r="AI572" s="81" t="s">
        <v>2089</v>
      </c>
      <c r="AJ572" s="81" t="s">
        <v>2088</v>
      </c>
      <c r="AK572" s="80">
        <v>1978</v>
      </c>
      <c r="AL572" s="80">
        <v>1924</v>
      </c>
      <c r="AM572" s="80">
        <v>1968</v>
      </c>
      <c r="AN572" s="80">
        <v>1851</v>
      </c>
      <c r="AO572" s="80">
        <v>1916</v>
      </c>
      <c r="AP572" s="80">
        <v>1843</v>
      </c>
      <c r="AQ572" s="80">
        <v>1783</v>
      </c>
      <c r="AR572" s="80">
        <v>1809</v>
      </c>
      <c r="AS572" s="80">
        <v>1882</v>
      </c>
      <c r="AT572" s="80">
        <v>1850</v>
      </c>
      <c r="AU572" s="80">
        <v>1886</v>
      </c>
      <c r="AV572" s="80">
        <v>1841</v>
      </c>
    </row>
    <row r="573" spans="34:48" x14ac:dyDescent="0.2">
      <c r="AH573" s="359" t="s">
        <v>87</v>
      </c>
      <c r="AI573" s="81" t="s">
        <v>2087</v>
      </c>
      <c r="AJ573" s="81" t="s">
        <v>2086</v>
      </c>
      <c r="AK573" s="80">
        <v>1950</v>
      </c>
      <c r="AL573" s="80">
        <v>1911</v>
      </c>
      <c r="AM573" s="80">
        <v>1853</v>
      </c>
      <c r="AN573" s="80">
        <v>1822</v>
      </c>
      <c r="AO573" s="80">
        <v>1805</v>
      </c>
      <c r="AP573" s="80">
        <v>1758</v>
      </c>
      <c r="AQ573" s="80">
        <v>1792</v>
      </c>
      <c r="AR573" s="80">
        <v>1825</v>
      </c>
      <c r="AS573" s="80">
        <v>1951</v>
      </c>
      <c r="AT573" s="80">
        <v>1962</v>
      </c>
      <c r="AU573" s="80">
        <v>2049</v>
      </c>
      <c r="AV573" s="80">
        <v>1941</v>
      </c>
    </row>
    <row r="574" spans="34:48" x14ac:dyDescent="0.2">
      <c r="AH574" s="328" t="s">
        <v>3713</v>
      </c>
      <c r="AI574" s="81" t="s">
        <v>2085</v>
      </c>
      <c r="AJ574" s="81" t="s">
        <v>2084</v>
      </c>
      <c r="AK574" s="80">
        <v>16679</v>
      </c>
      <c r="AL574" s="80">
        <v>18433</v>
      </c>
      <c r="AM574" s="80">
        <v>18762</v>
      </c>
      <c r="AN574" s="80">
        <v>19968</v>
      </c>
      <c r="AO574" s="80">
        <v>21169</v>
      </c>
      <c r="AP574" s="80">
        <v>21195</v>
      </c>
      <c r="AQ574" s="80">
        <v>21780</v>
      </c>
      <c r="AR574" s="80">
        <v>22860</v>
      </c>
      <c r="AS574" s="80">
        <v>22860</v>
      </c>
      <c r="AT574" s="80">
        <v>26386</v>
      </c>
      <c r="AU574" s="80">
        <v>28415</v>
      </c>
      <c r="AV574" s="80">
        <v>31517</v>
      </c>
    </row>
    <row r="575" spans="34:48" x14ac:dyDescent="0.2">
      <c r="AH575" s="328" t="s">
        <v>3713</v>
      </c>
      <c r="AI575" s="81" t="s">
        <v>2083</v>
      </c>
      <c r="AJ575" s="81" t="s">
        <v>2082</v>
      </c>
      <c r="AK575" s="80">
        <v>2884</v>
      </c>
      <c r="AL575" s="80">
        <v>2770</v>
      </c>
      <c r="AM575" s="80">
        <v>2900</v>
      </c>
      <c r="AN575" s="80">
        <v>3030</v>
      </c>
      <c r="AO575" s="80">
        <v>3042</v>
      </c>
      <c r="AP575" s="80">
        <v>3194</v>
      </c>
      <c r="AQ575" s="80">
        <v>3061</v>
      </c>
      <c r="AR575" s="80">
        <v>3419</v>
      </c>
      <c r="AS575" s="80">
        <v>3393</v>
      </c>
      <c r="AT575" s="80">
        <v>3315</v>
      </c>
      <c r="AU575" s="80">
        <v>3403</v>
      </c>
      <c r="AV575" s="80">
        <v>3457</v>
      </c>
    </row>
    <row r="576" spans="34:48" x14ac:dyDescent="0.2">
      <c r="AH576" s="328" t="s">
        <v>3713</v>
      </c>
      <c r="AI576" s="81" t="s">
        <v>2081</v>
      </c>
      <c r="AJ576" s="81" t="s">
        <v>2080</v>
      </c>
      <c r="AK576" s="80">
        <v>3008</v>
      </c>
      <c r="AL576" s="80">
        <v>3079</v>
      </c>
      <c r="AM576" s="80">
        <v>3409</v>
      </c>
      <c r="AN576" s="80">
        <v>3361</v>
      </c>
      <c r="AO576" s="80">
        <v>3074</v>
      </c>
      <c r="AP576" s="80">
        <v>3493</v>
      </c>
      <c r="AQ576" s="80">
        <v>3421</v>
      </c>
      <c r="AR576" s="80">
        <v>3428</v>
      </c>
      <c r="AS576" s="80">
        <v>3491</v>
      </c>
      <c r="AT576" s="80">
        <v>3347</v>
      </c>
      <c r="AU576" s="80">
        <v>3853</v>
      </c>
      <c r="AV576" s="80">
        <v>4149</v>
      </c>
    </row>
    <row r="577" spans="34:48" x14ac:dyDescent="0.2">
      <c r="AH577" s="328" t="s">
        <v>3713</v>
      </c>
      <c r="AI577" s="81" t="s">
        <v>2079</v>
      </c>
      <c r="AJ577" s="81" t="s">
        <v>2078</v>
      </c>
      <c r="AK577" s="80">
        <v>3771</v>
      </c>
      <c r="AL577" s="80">
        <v>4320</v>
      </c>
      <c r="AM577" s="80">
        <v>4190</v>
      </c>
      <c r="AN577" s="80">
        <v>4156</v>
      </c>
      <c r="AO577" s="80">
        <v>4112</v>
      </c>
      <c r="AP577" s="80">
        <v>3232</v>
      </c>
      <c r="AQ577" s="80">
        <v>3157</v>
      </c>
      <c r="AR577" s="80">
        <v>3065</v>
      </c>
      <c r="AS577" s="80">
        <v>3079</v>
      </c>
      <c r="AT577" s="80">
        <v>3075</v>
      </c>
      <c r="AU577" s="80">
        <v>3038</v>
      </c>
      <c r="AV577" s="80">
        <v>2996</v>
      </c>
    </row>
    <row r="578" spans="34:48" x14ac:dyDescent="0.2">
      <c r="AH578" s="328" t="s">
        <v>3709</v>
      </c>
      <c r="AI578" s="81" t="s">
        <v>2077</v>
      </c>
      <c r="AJ578" s="81" t="s">
        <v>2076</v>
      </c>
      <c r="AK578" s="80">
        <v>769</v>
      </c>
      <c r="AL578" s="80">
        <v>879</v>
      </c>
      <c r="AM578" s="80">
        <v>1217</v>
      </c>
      <c r="AN578" s="80">
        <v>1217</v>
      </c>
      <c r="AO578" s="80">
        <v>1217</v>
      </c>
      <c r="AP578" s="80">
        <v>1294</v>
      </c>
      <c r="AQ578" s="80">
        <v>1270</v>
      </c>
      <c r="AR578" s="80">
        <v>1270</v>
      </c>
      <c r="AS578" s="80">
        <v>1077</v>
      </c>
      <c r="AT578" s="80">
        <v>1070</v>
      </c>
      <c r="AU578" s="80">
        <v>1070</v>
      </c>
      <c r="AV578" s="80">
        <v>1099</v>
      </c>
    </row>
    <row r="579" spans="34:48" x14ac:dyDescent="0.2">
      <c r="AH579" s="328" t="s">
        <v>3709</v>
      </c>
      <c r="AI579" s="81" t="s">
        <v>2075</v>
      </c>
      <c r="AJ579" s="81" t="s">
        <v>2074</v>
      </c>
      <c r="AK579" s="80">
        <v>3528</v>
      </c>
      <c r="AL579" s="80">
        <v>3731</v>
      </c>
      <c r="AM579" s="80">
        <v>3480</v>
      </c>
      <c r="AN579" s="80">
        <v>3581</v>
      </c>
      <c r="AO579" s="80">
        <v>3856</v>
      </c>
      <c r="AP579" s="80">
        <v>3798</v>
      </c>
      <c r="AQ579" s="80">
        <v>3863</v>
      </c>
      <c r="AR579" s="80">
        <v>4398</v>
      </c>
      <c r="AS579" s="80">
        <v>3577</v>
      </c>
      <c r="AT579" s="80">
        <v>3562</v>
      </c>
      <c r="AU579" s="80">
        <v>3943</v>
      </c>
      <c r="AV579" s="80">
        <v>3889</v>
      </c>
    </row>
    <row r="580" spans="34:48" x14ac:dyDescent="0.2">
      <c r="AH580" s="328" t="s">
        <v>3705</v>
      </c>
      <c r="AI580" s="81" t="s">
        <v>2073</v>
      </c>
      <c r="AJ580" s="81" t="s">
        <v>2072</v>
      </c>
      <c r="AK580" s="80">
        <v>5281</v>
      </c>
      <c r="AL580" s="80">
        <v>5229</v>
      </c>
      <c r="AM580" s="80">
        <v>5296</v>
      </c>
      <c r="AN580" s="80">
        <v>5308</v>
      </c>
      <c r="AO580" s="80">
        <v>5519</v>
      </c>
      <c r="AP580" s="80">
        <v>5616</v>
      </c>
      <c r="AQ580" s="80">
        <v>5910</v>
      </c>
      <c r="AR580" s="80">
        <v>6213</v>
      </c>
      <c r="AS580" s="80">
        <v>6252</v>
      </c>
      <c r="AT580" s="80">
        <v>6456</v>
      </c>
      <c r="AU580" s="80">
        <v>6422</v>
      </c>
      <c r="AV580" s="80">
        <v>6690</v>
      </c>
    </row>
    <row r="581" spans="34:48" x14ac:dyDescent="0.2">
      <c r="AH581" s="328" t="s">
        <v>3705</v>
      </c>
      <c r="AI581" s="81" t="s">
        <v>2071</v>
      </c>
      <c r="AJ581" s="81" t="s">
        <v>2070</v>
      </c>
      <c r="AK581" s="80">
        <v>7901</v>
      </c>
      <c r="AL581" s="80">
        <v>8186</v>
      </c>
      <c r="AM581" s="80">
        <v>8028</v>
      </c>
      <c r="AN581" s="80">
        <v>8231</v>
      </c>
      <c r="AO581" s="80">
        <v>8345</v>
      </c>
      <c r="AP581" s="80">
        <v>8426</v>
      </c>
      <c r="AQ581" s="80">
        <v>8899</v>
      </c>
      <c r="AR581" s="80">
        <v>9213</v>
      </c>
      <c r="AS581" s="80">
        <v>9936</v>
      </c>
      <c r="AT581" s="80">
        <v>9939</v>
      </c>
      <c r="AU581" s="80">
        <v>9985</v>
      </c>
      <c r="AV581" s="80">
        <v>10432</v>
      </c>
    </row>
    <row r="582" spans="34:48" x14ac:dyDescent="0.2">
      <c r="AH582" s="328" t="s">
        <v>3701</v>
      </c>
      <c r="AI582" s="81" t="s">
        <v>2069</v>
      </c>
      <c r="AJ582" s="81" t="s">
        <v>2068</v>
      </c>
      <c r="AK582" s="80">
        <v>3345</v>
      </c>
      <c r="AL582" s="80">
        <v>7057</v>
      </c>
      <c r="AM582" s="80">
        <v>3317</v>
      </c>
      <c r="AN582" s="80">
        <v>3269</v>
      </c>
      <c r="AO582" s="80">
        <v>3463</v>
      </c>
      <c r="AP582" s="80">
        <v>3533</v>
      </c>
      <c r="AQ582" s="80">
        <v>6687</v>
      </c>
      <c r="AR582" s="80">
        <v>3161</v>
      </c>
      <c r="AS582" s="80">
        <v>3296</v>
      </c>
      <c r="AT582" s="80">
        <v>3394</v>
      </c>
      <c r="AU582" s="80">
        <v>3987</v>
      </c>
      <c r="AV582" s="80">
        <v>4472</v>
      </c>
    </row>
    <row r="583" spans="34:48" x14ac:dyDescent="0.2">
      <c r="AH583" s="328" t="s">
        <v>3701</v>
      </c>
      <c r="AI583" s="81" t="s">
        <v>2067</v>
      </c>
      <c r="AJ583" s="81" t="s">
        <v>2066</v>
      </c>
      <c r="AK583" s="80">
        <v>6781</v>
      </c>
      <c r="AL583" s="80">
        <v>3472</v>
      </c>
      <c r="AM583" s="80">
        <v>7093</v>
      </c>
      <c r="AN583" s="80">
        <v>6942</v>
      </c>
      <c r="AO583" s="80">
        <v>7151</v>
      </c>
      <c r="AP583" s="80">
        <v>6873</v>
      </c>
      <c r="AQ583" s="80">
        <v>3457</v>
      </c>
      <c r="AR583" s="80">
        <v>6876</v>
      </c>
      <c r="AS583" s="80">
        <v>7483</v>
      </c>
      <c r="AT583" s="80">
        <v>7420</v>
      </c>
      <c r="AU583" s="80">
        <v>7702</v>
      </c>
      <c r="AV583" s="80">
        <v>8458</v>
      </c>
    </row>
    <row r="584" spans="34:48" x14ac:dyDescent="0.2">
      <c r="AH584" s="328" t="s">
        <v>3697</v>
      </c>
      <c r="AI584" s="81" t="s">
        <v>2065</v>
      </c>
      <c r="AJ584" s="81" t="s">
        <v>2064</v>
      </c>
      <c r="AK584" s="80">
        <v>8906</v>
      </c>
      <c r="AL584" s="80">
        <v>9264</v>
      </c>
      <c r="AM584" s="80">
        <v>9377</v>
      </c>
      <c r="AN584" s="80">
        <v>9330</v>
      </c>
      <c r="AO584" s="80">
        <v>9345</v>
      </c>
      <c r="AP584" s="80">
        <v>9395</v>
      </c>
      <c r="AQ584" s="80">
        <v>9264</v>
      </c>
      <c r="AR584" s="80">
        <v>9481</v>
      </c>
      <c r="AS584" s="80">
        <v>9047</v>
      </c>
      <c r="AT584" s="80">
        <v>9484</v>
      </c>
      <c r="AU584" s="80">
        <v>9704</v>
      </c>
      <c r="AV584" s="80">
        <v>9856</v>
      </c>
    </row>
    <row r="585" spans="34:48" x14ac:dyDescent="0.2">
      <c r="AH585" s="335" t="s">
        <v>3535</v>
      </c>
      <c r="AI585" s="81" t="s">
        <v>2063</v>
      </c>
      <c r="AJ585" s="81" t="s">
        <v>2062</v>
      </c>
      <c r="AK585" s="82" t="s">
        <v>141</v>
      </c>
      <c r="AL585" s="82" t="s">
        <v>141</v>
      </c>
      <c r="AM585" s="82" t="s">
        <v>141</v>
      </c>
      <c r="AN585" s="82" t="s">
        <v>141</v>
      </c>
      <c r="AO585" s="80">
        <v>10261</v>
      </c>
      <c r="AP585" s="80">
        <v>11209</v>
      </c>
      <c r="AQ585" s="80">
        <v>11715</v>
      </c>
      <c r="AR585" s="80">
        <v>13000</v>
      </c>
      <c r="AS585" s="80">
        <v>13477</v>
      </c>
      <c r="AT585" s="80">
        <v>14645</v>
      </c>
      <c r="AU585" s="80">
        <v>14269</v>
      </c>
      <c r="AV585" s="80">
        <v>14364</v>
      </c>
    </row>
    <row r="586" spans="34:48" x14ac:dyDescent="0.2">
      <c r="AH586" s="335" t="s">
        <v>3535</v>
      </c>
      <c r="AI586" s="81" t="s">
        <v>2061</v>
      </c>
      <c r="AJ586" s="81" t="s">
        <v>2060</v>
      </c>
      <c r="AK586" s="82" t="s">
        <v>141</v>
      </c>
      <c r="AL586" s="82" t="s">
        <v>141</v>
      </c>
      <c r="AM586" s="82" t="s">
        <v>141</v>
      </c>
      <c r="AN586" s="82" t="s">
        <v>141</v>
      </c>
      <c r="AO586" s="80">
        <v>6935</v>
      </c>
      <c r="AP586" s="80">
        <v>7130</v>
      </c>
      <c r="AQ586" s="80">
        <v>7296</v>
      </c>
      <c r="AR586" s="80">
        <v>7814</v>
      </c>
      <c r="AS586" s="80">
        <v>7696</v>
      </c>
      <c r="AT586" s="80">
        <v>7670</v>
      </c>
      <c r="AU586" s="80">
        <v>7819</v>
      </c>
      <c r="AV586" s="80">
        <v>8170</v>
      </c>
    </row>
    <row r="587" spans="34:48" x14ac:dyDescent="0.2">
      <c r="AH587" s="335" t="s">
        <v>3535</v>
      </c>
      <c r="AI587" s="81" t="s">
        <v>2059</v>
      </c>
      <c r="AJ587" s="81" t="s">
        <v>2058</v>
      </c>
      <c r="AK587" s="82" t="s">
        <v>141</v>
      </c>
      <c r="AL587" s="82" t="s">
        <v>141</v>
      </c>
      <c r="AM587" s="82" t="s">
        <v>141</v>
      </c>
      <c r="AN587" s="82" t="s">
        <v>141</v>
      </c>
      <c r="AO587" s="80">
        <v>806</v>
      </c>
      <c r="AP587" s="80">
        <v>1049</v>
      </c>
      <c r="AQ587" s="80">
        <v>1012</v>
      </c>
      <c r="AR587" s="80">
        <v>1152</v>
      </c>
      <c r="AS587" s="80">
        <v>1272</v>
      </c>
      <c r="AT587" s="80">
        <v>1375</v>
      </c>
      <c r="AU587" s="80">
        <v>1330</v>
      </c>
      <c r="AV587" s="80">
        <v>1337</v>
      </c>
    </row>
    <row r="588" spans="34:48" x14ac:dyDescent="0.2">
      <c r="AH588" s="335" t="s">
        <v>3535</v>
      </c>
      <c r="AI588" s="81" t="s">
        <v>2057</v>
      </c>
      <c r="AJ588" s="81" t="s">
        <v>2056</v>
      </c>
      <c r="AK588" s="82" t="s">
        <v>141</v>
      </c>
      <c r="AL588" s="82" t="s">
        <v>141</v>
      </c>
      <c r="AM588" s="82" t="s">
        <v>141</v>
      </c>
      <c r="AN588" s="82" t="s">
        <v>141</v>
      </c>
      <c r="AO588" s="80">
        <v>1459</v>
      </c>
      <c r="AP588" s="80">
        <v>2105</v>
      </c>
      <c r="AQ588" s="80">
        <v>2006</v>
      </c>
      <c r="AR588" s="80">
        <v>1893</v>
      </c>
      <c r="AS588" s="80">
        <v>2280</v>
      </c>
      <c r="AT588" s="80">
        <v>2026</v>
      </c>
      <c r="AU588" s="80">
        <v>1906</v>
      </c>
      <c r="AV588" s="80">
        <v>2221</v>
      </c>
    </row>
    <row r="589" spans="34:48" x14ac:dyDescent="0.2">
      <c r="AH589" s="335" t="s">
        <v>3535</v>
      </c>
      <c r="AI589" s="81" t="s">
        <v>2055</v>
      </c>
      <c r="AJ589" s="81" t="s">
        <v>2054</v>
      </c>
      <c r="AK589" s="82" t="s">
        <v>141</v>
      </c>
      <c r="AL589" s="82" t="s">
        <v>141</v>
      </c>
      <c r="AM589" s="82" t="s">
        <v>141</v>
      </c>
      <c r="AN589" s="82" t="s">
        <v>141</v>
      </c>
      <c r="AO589" s="80">
        <v>3212</v>
      </c>
      <c r="AP589" s="80">
        <v>3735</v>
      </c>
      <c r="AQ589" s="80">
        <v>4029</v>
      </c>
      <c r="AR589" s="80">
        <v>4775</v>
      </c>
      <c r="AS589" s="80">
        <v>5035</v>
      </c>
      <c r="AT589" s="80">
        <v>5110</v>
      </c>
      <c r="AU589" s="80">
        <v>5000</v>
      </c>
      <c r="AV589" s="80">
        <v>5257</v>
      </c>
    </row>
    <row r="590" spans="34:48" x14ac:dyDescent="0.2">
      <c r="AH590" s="359" t="s">
        <v>87</v>
      </c>
      <c r="AI590" s="81" t="s">
        <v>2053</v>
      </c>
      <c r="AJ590" s="81" t="s">
        <v>2052</v>
      </c>
      <c r="AK590" s="80">
        <v>2775</v>
      </c>
      <c r="AL590" s="80">
        <v>2775</v>
      </c>
      <c r="AM590" s="80">
        <v>3122</v>
      </c>
      <c r="AN590" s="80">
        <v>3412</v>
      </c>
      <c r="AO590" s="80">
        <v>3376</v>
      </c>
      <c r="AP590" s="80">
        <v>3638</v>
      </c>
      <c r="AQ590" s="80">
        <v>3723</v>
      </c>
      <c r="AR590" s="80">
        <v>3825</v>
      </c>
      <c r="AS590" s="80">
        <v>3724</v>
      </c>
      <c r="AT590" s="80">
        <v>3854</v>
      </c>
      <c r="AU590" s="80">
        <v>3879</v>
      </c>
      <c r="AV590" s="80">
        <v>4045</v>
      </c>
    </row>
    <row r="591" spans="34:48" x14ac:dyDescent="0.2">
      <c r="AH591" s="359" t="s">
        <v>87</v>
      </c>
      <c r="AI591" s="81" t="s">
        <v>2051</v>
      </c>
      <c r="AJ591" s="81" t="s">
        <v>2050</v>
      </c>
      <c r="AK591" s="80">
        <v>991</v>
      </c>
      <c r="AL591" s="80">
        <v>991</v>
      </c>
      <c r="AM591" s="80">
        <v>960</v>
      </c>
      <c r="AN591" s="80">
        <v>1082</v>
      </c>
      <c r="AO591" s="80">
        <v>996</v>
      </c>
      <c r="AP591" s="80">
        <v>1189</v>
      </c>
      <c r="AQ591" s="80">
        <v>1141</v>
      </c>
      <c r="AR591" s="80">
        <v>1324</v>
      </c>
      <c r="AS591" s="80">
        <v>1357</v>
      </c>
      <c r="AT591" s="80">
        <v>1394</v>
      </c>
      <c r="AU591" s="80">
        <v>1404</v>
      </c>
      <c r="AV591" s="80">
        <v>1426</v>
      </c>
    </row>
    <row r="592" spans="34:48" x14ac:dyDescent="0.2">
      <c r="AH592" s="359" t="s">
        <v>87</v>
      </c>
      <c r="AI592" s="81" t="s">
        <v>2049</v>
      </c>
      <c r="AJ592" s="81" t="s">
        <v>2048</v>
      </c>
      <c r="AK592" s="80">
        <v>1028</v>
      </c>
      <c r="AL592" s="80">
        <v>1028</v>
      </c>
      <c r="AM592" s="80">
        <v>1075</v>
      </c>
      <c r="AN592" s="80">
        <v>1245</v>
      </c>
      <c r="AO592" s="80">
        <v>1109</v>
      </c>
      <c r="AP592" s="80">
        <v>1276</v>
      </c>
      <c r="AQ592" s="80">
        <v>1374</v>
      </c>
      <c r="AR592" s="80">
        <v>1352</v>
      </c>
      <c r="AS592" s="80">
        <v>1374</v>
      </c>
      <c r="AT592" s="80">
        <v>1538</v>
      </c>
      <c r="AU592" s="80">
        <v>1607</v>
      </c>
      <c r="AV592" s="80">
        <v>1607</v>
      </c>
    </row>
    <row r="593" spans="34:48" x14ac:dyDescent="0.2">
      <c r="AH593" s="359" t="s">
        <v>87</v>
      </c>
      <c r="AI593" s="81" t="s">
        <v>2047</v>
      </c>
      <c r="AJ593" s="81" t="s">
        <v>2046</v>
      </c>
      <c r="AK593" s="80">
        <v>430</v>
      </c>
      <c r="AL593" s="80">
        <v>430</v>
      </c>
      <c r="AM593" s="80">
        <v>428</v>
      </c>
      <c r="AN593" s="80">
        <v>595</v>
      </c>
      <c r="AO593" s="80">
        <v>644</v>
      </c>
      <c r="AP593" s="80">
        <v>701</v>
      </c>
      <c r="AQ593" s="80">
        <v>721</v>
      </c>
      <c r="AR593" s="80">
        <v>917</v>
      </c>
      <c r="AS593" s="80">
        <v>1002</v>
      </c>
      <c r="AT593" s="80">
        <v>1017</v>
      </c>
      <c r="AU593" s="80">
        <v>1056</v>
      </c>
      <c r="AV593" s="80">
        <v>1074</v>
      </c>
    </row>
    <row r="594" spans="34:48" x14ac:dyDescent="0.2">
      <c r="AH594" s="359" t="s">
        <v>87</v>
      </c>
      <c r="AI594" s="81" t="s">
        <v>2045</v>
      </c>
      <c r="AJ594" s="81" t="s">
        <v>2044</v>
      </c>
      <c r="AK594" s="80">
        <v>10480</v>
      </c>
      <c r="AL594" s="80">
        <v>10480</v>
      </c>
      <c r="AM594" s="80">
        <v>10241</v>
      </c>
      <c r="AN594" s="80">
        <v>10569</v>
      </c>
      <c r="AO594" s="80">
        <v>10950</v>
      </c>
      <c r="AP594" s="80">
        <v>11060</v>
      </c>
      <c r="AQ594" s="80">
        <v>11193</v>
      </c>
      <c r="AR594" s="80">
        <v>11523</v>
      </c>
      <c r="AS594" s="80">
        <v>11445</v>
      </c>
      <c r="AT594" s="80">
        <v>11899</v>
      </c>
      <c r="AU594" s="80">
        <v>13200</v>
      </c>
      <c r="AV594" s="80">
        <v>13464</v>
      </c>
    </row>
    <row r="595" spans="34:48" x14ac:dyDescent="0.2">
      <c r="AH595" s="359" t="s">
        <v>87</v>
      </c>
      <c r="AI595" s="81" t="s">
        <v>2043</v>
      </c>
      <c r="AJ595" s="81" t="s">
        <v>2042</v>
      </c>
      <c r="AK595" s="80">
        <v>814</v>
      </c>
      <c r="AL595" s="80">
        <v>814</v>
      </c>
      <c r="AM595" s="80">
        <v>864</v>
      </c>
      <c r="AN595" s="80">
        <v>1013</v>
      </c>
      <c r="AO595" s="80">
        <v>1096</v>
      </c>
      <c r="AP595" s="80">
        <v>1249</v>
      </c>
      <c r="AQ595" s="80">
        <v>1340</v>
      </c>
      <c r="AR595" s="80">
        <v>1284</v>
      </c>
      <c r="AS595" s="80">
        <v>1448</v>
      </c>
      <c r="AT595" s="80">
        <v>1482</v>
      </c>
      <c r="AU595" s="80">
        <v>1566</v>
      </c>
      <c r="AV595" s="80">
        <v>1566</v>
      </c>
    </row>
    <row r="596" spans="34:48" x14ac:dyDescent="0.2">
      <c r="AH596" s="359" t="s">
        <v>87</v>
      </c>
      <c r="AI596" s="81" t="s">
        <v>2041</v>
      </c>
      <c r="AJ596" s="81" t="s">
        <v>2040</v>
      </c>
      <c r="AK596" s="80">
        <v>10227</v>
      </c>
      <c r="AL596" s="80">
        <v>10227</v>
      </c>
      <c r="AM596" s="80">
        <v>10613</v>
      </c>
      <c r="AN596" s="80">
        <v>11477</v>
      </c>
      <c r="AO596" s="80">
        <v>12587</v>
      </c>
      <c r="AP596" s="80">
        <v>12613</v>
      </c>
      <c r="AQ596" s="80">
        <v>13310</v>
      </c>
      <c r="AR596" s="80">
        <v>13386</v>
      </c>
      <c r="AS596" s="80">
        <v>13840</v>
      </c>
      <c r="AT596" s="80">
        <v>14277</v>
      </c>
      <c r="AU596" s="80">
        <v>14139</v>
      </c>
      <c r="AV596" s="80">
        <v>14345</v>
      </c>
    </row>
    <row r="597" spans="34:48" x14ac:dyDescent="0.2">
      <c r="AH597" s="359" t="s">
        <v>87</v>
      </c>
      <c r="AI597" s="81" t="s">
        <v>2039</v>
      </c>
      <c r="AJ597" s="81" t="s">
        <v>2038</v>
      </c>
      <c r="AK597" s="80">
        <v>365</v>
      </c>
      <c r="AL597" s="80">
        <v>365</v>
      </c>
      <c r="AM597" s="80">
        <v>364</v>
      </c>
      <c r="AN597" s="80">
        <v>438</v>
      </c>
      <c r="AO597" s="80">
        <v>572</v>
      </c>
      <c r="AP597" s="80">
        <v>572</v>
      </c>
      <c r="AQ597" s="80">
        <v>567</v>
      </c>
      <c r="AR597" s="80">
        <v>612</v>
      </c>
      <c r="AS597" s="80">
        <v>629</v>
      </c>
      <c r="AT597" s="80">
        <v>742</v>
      </c>
      <c r="AU597" s="80">
        <v>845</v>
      </c>
      <c r="AV597" s="80">
        <v>845</v>
      </c>
    </row>
    <row r="598" spans="34:48" x14ac:dyDescent="0.2">
      <c r="AH598" s="359" t="s">
        <v>87</v>
      </c>
      <c r="AI598" s="81" t="s">
        <v>2037</v>
      </c>
      <c r="AJ598" s="81" t="s">
        <v>2036</v>
      </c>
      <c r="AK598" s="80">
        <v>1007</v>
      </c>
      <c r="AL598" s="80">
        <v>1007</v>
      </c>
      <c r="AM598" s="80">
        <v>1125</v>
      </c>
      <c r="AN598" s="80">
        <v>1459</v>
      </c>
      <c r="AO598" s="80">
        <v>1604</v>
      </c>
      <c r="AP598" s="80">
        <v>1686</v>
      </c>
      <c r="AQ598" s="80">
        <v>1932</v>
      </c>
      <c r="AR598" s="80">
        <v>2137</v>
      </c>
      <c r="AS598" s="80">
        <v>2262</v>
      </c>
      <c r="AT598" s="80">
        <v>2471</v>
      </c>
      <c r="AU598" s="80">
        <v>2607</v>
      </c>
      <c r="AV598" s="80">
        <v>2805</v>
      </c>
    </row>
    <row r="599" spans="34:48" x14ac:dyDescent="0.2">
      <c r="AH599" s="359" t="s">
        <v>87</v>
      </c>
      <c r="AI599" s="81" t="s">
        <v>2035</v>
      </c>
      <c r="AJ599" s="81" t="s">
        <v>2034</v>
      </c>
      <c r="AK599" s="80">
        <v>14101</v>
      </c>
      <c r="AL599" s="80">
        <v>14101</v>
      </c>
      <c r="AM599" s="80">
        <v>14494</v>
      </c>
      <c r="AN599" s="80">
        <v>16394</v>
      </c>
      <c r="AO599" s="80">
        <v>17237</v>
      </c>
      <c r="AP599" s="80">
        <v>17406</v>
      </c>
      <c r="AQ599" s="80">
        <v>17552</v>
      </c>
      <c r="AR599" s="80">
        <v>17839</v>
      </c>
      <c r="AS599" s="80">
        <v>17680</v>
      </c>
      <c r="AT599" s="80">
        <v>18044</v>
      </c>
      <c r="AU599" s="80">
        <v>19761</v>
      </c>
      <c r="AV599" s="80">
        <v>19904</v>
      </c>
    </row>
    <row r="600" spans="34:48" x14ac:dyDescent="0.2">
      <c r="AH600" s="359" t="s">
        <v>87</v>
      </c>
      <c r="AI600" s="81" t="s">
        <v>2033</v>
      </c>
      <c r="AJ600" s="81" t="s">
        <v>2032</v>
      </c>
      <c r="AK600" s="80">
        <v>1111</v>
      </c>
      <c r="AL600" s="80">
        <v>1111</v>
      </c>
      <c r="AM600" s="80">
        <v>1464</v>
      </c>
      <c r="AN600" s="80">
        <v>1189</v>
      </c>
      <c r="AO600" s="80">
        <v>1237</v>
      </c>
      <c r="AP600" s="80">
        <v>1323</v>
      </c>
      <c r="AQ600" s="80">
        <v>1244</v>
      </c>
      <c r="AR600" s="80">
        <v>1695</v>
      </c>
      <c r="AS600" s="80">
        <v>1904</v>
      </c>
      <c r="AT600" s="80">
        <v>1902</v>
      </c>
      <c r="AU600" s="80">
        <v>1924</v>
      </c>
      <c r="AV600" s="80">
        <v>1898</v>
      </c>
    </row>
    <row r="601" spans="34:48" x14ac:dyDescent="0.2">
      <c r="AH601" s="359" t="s">
        <v>87</v>
      </c>
      <c r="AI601" s="81" t="s">
        <v>2031</v>
      </c>
      <c r="AJ601" s="81" t="s">
        <v>2030</v>
      </c>
      <c r="AK601" s="80">
        <v>34023</v>
      </c>
      <c r="AL601" s="80">
        <v>34023</v>
      </c>
      <c r="AM601" s="80">
        <v>35540</v>
      </c>
      <c r="AN601" s="80">
        <v>39474</v>
      </c>
      <c r="AO601" s="80">
        <v>41745</v>
      </c>
      <c r="AP601" s="80">
        <v>44423</v>
      </c>
      <c r="AQ601" s="80">
        <v>44417</v>
      </c>
      <c r="AR601" s="80">
        <v>44764</v>
      </c>
      <c r="AS601" s="80">
        <v>45125</v>
      </c>
      <c r="AT601" s="80">
        <v>45309</v>
      </c>
      <c r="AU601" s="80">
        <v>46526</v>
      </c>
      <c r="AV601" s="80">
        <v>46193</v>
      </c>
    </row>
    <row r="602" spans="34:48" x14ac:dyDescent="0.2">
      <c r="AH602" s="359" t="s">
        <v>87</v>
      </c>
      <c r="AI602" s="81" t="s">
        <v>2029</v>
      </c>
      <c r="AJ602" s="81" t="s">
        <v>2028</v>
      </c>
      <c r="AK602" s="80">
        <v>449</v>
      </c>
      <c r="AL602" s="80">
        <v>449</v>
      </c>
      <c r="AM602" s="80">
        <v>473</v>
      </c>
      <c r="AN602" s="80">
        <v>554</v>
      </c>
      <c r="AO602" s="80">
        <v>585</v>
      </c>
      <c r="AP602" s="80">
        <v>578</v>
      </c>
      <c r="AQ602" s="80">
        <v>757</v>
      </c>
      <c r="AR602" s="80">
        <v>801</v>
      </c>
      <c r="AS602" s="80">
        <v>907</v>
      </c>
      <c r="AT602" s="80">
        <v>907</v>
      </c>
      <c r="AU602" s="80">
        <v>1012</v>
      </c>
      <c r="AV602" s="80">
        <v>1059</v>
      </c>
    </row>
    <row r="603" spans="34:48" x14ac:dyDescent="0.2">
      <c r="AH603" s="359" t="s">
        <v>87</v>
      </c>
      <c r="AI603" s="81" t="s">
        <v>2027</v>
      </c>
      <c r="AJ603" s="81" t="s">
        <v>2026</v>
      </c>
      <c r="AK603" s="80">
        <v>1096</v>
      </c>
      <c r="AL603" s="80">
        <v>1096</v>
      </c>
      <c r="AM603" s="80">
        <v>1173</v>
      </c>
      <c r="AN603" s="80">
        <v>1182</v>
      </c>
      <c r="AO603" s="80">
        <v>1204</v>
      </c>
      <c r="AP603" s="80">
        <v>1283</v>
      </c>
      <c r="AQ603" s="80">
        <v>1394</v>
      </c>
      <c r="AR603" s="80">
        <v>1442</v>
      </c>
      <c r="AS603" s="80">
        <v>1574</v>
      </c>
      <c r="AT603" s="80">
        <v>1641</v>
      </c>
      <c r="AU603" s="80">
        <v>1865</v>
      </c>
      <c r="AV603" s="80">
        <v>1865</v>
      </c>
    </row>
    <row r="604" spans="34:48" x14ac:dyDescent="0.2">
      <c r="AH604" s="359" t="s">
        <v>87</v>
      </c>
      <c r="AI604" s="81" t="s">
        <v>2025</v>
      </c>
      <c r="AJ604" s="81" t="s">
        <v>2024</v>
      </c>
      <c r="AK604" s="80">
        <v>1206</v>
      </c>
      <c r="AL604" s="80">
        <v>1206</v>
      </c>
      <c r="AM604" s="80">
        <v>1206</v>
      </c>
      <c r="AN604" s="80">
        <v>1278</v>
      </c>
      <c r="AO604" s="80">
        <v>1412</v>
      </c>
      <c r="AP604" s="80">
        <v>1441</v>
      </c>
      <c r="AQ604" s="80">
        <v>1462</v>
      </c>
      <c r="AR604" s="80">
        <v>1540</v>
      </c>
      <c r="AS604" s="80">
        <v>1656</v>
      </c>
      <c r="AT604" s="80">
        <v>1694</v>
      </c>
      <c r="AU604" s="80">
        <v>1680</v>
      </c>
      <c r="AV604" s="80">
        <v>1658</v>
      </c>
    </row>
    <row r="605" spans="34:48" x14ac:dyDescent="0.2">
      <c r="AH605" s="359" t="s">
        <v>87</v>
      </c>
      <c r="AI605" s="81" t="s">
        <v>2023</v>
      </c>
      <c r="AJ605" s="81" t="s">
        <v>2022</v>
      </c>
      <c r="AK605" s="80">
        <v>891</v>
      </c>
      <c r="AL605" s="80">
        <v>891</v>
      </c>
      <c r="AM605" s="80">
        <v>864</v>
      </c>
      <c r="AN605" s="80">
        <v>872</v>
      </c>
      <c r="AO605" s="80">
        <v>924</v>
      </c>
      <c r="AP605" s="80">
        <v>944</v>
      </c>
      <c r="AQ605" s="80">
        <v>872</v>
      </c>
      <c r="AR605" s="80">
        <v>942</v>
      </c>
      <c r="AS605" s="80">
        <v>1197</v>
      </c>
      <c r="AT605" s="80">
        <v>1179</v>
      </c>
      <c r="AU605" s="80">
        <v>1232</v>
      </c>
      <c r="AV605" s="80">
        <v>1108</v>
      </c>
    </row>
    <row r="606" spans="34:48" x14ac:dyDescent="0.2">
      <c r="AH606" s="359" t="s">
        <v>87</v>
      </c>
      <c r="AI606" s="81" t="s">
        <v>2021</v>
      </c>
      <c r="AJ606" s="81" t="s">
        <v>2020</v>
      </c>
      <c r="AK606" s="80">
        <v>1215</v>
      </c>
      <c r="AL606" s="80">
        <v>1215</v>
      </c>
      <c r="AM606" s="80">
        <v>1335</v>
      </c>
      <c r="AN606" s="80">
        <v>1378</v>
      </c>
      <c r="AO606" s="80">
        <v>1428</v>
      </c>
      <c r="AP606" s="80">
        <v>1457</v>
      </c>
      <c r="AQ606" s="80">
        <v>1478</v>
      </c>
      <c r="AR606" s="80">
        <v>1488</v>
      </c>
      <c r="AS606" s="80">
        <v>1631</v>
      </c>
      <c r="AT606" s="80">
        <v>1656</v>
      </c>
      <c r="AU606" s="80">
        <v>1816</v>
      </c>
      <c r="AV606" s="80">
        <v>1928</v>
      </c>
    </row>
    <row r="607" spans="34:48" x14ac:dyDescent="0.2">
      <c r="AH607" s="359" t="s">
        <v>87</v>
      </c>
      <c r="AI607" s="81" t="s">
        <v>2019</v>
      </c>
      <c r="AJ607" s="81" t="s">
        <v>2018</v>
      </c>
      <c r="AK607" s="80">
        <v>2582</v>
      </c>
      <c r="AL607" s="80">
        <v>2582</v>
      </c>
      <c r="AM607" s="80">
        <v>2536</v>
      </c>
      <c r="AN607" s="80">
        <v>2634</v>
      </c>
      <c r="AO607" s="80">
        <v>2640</v>
      </c>
      <c r="AP607" s="80">
        <v>3004</v>
      </c>
      <c r="AQ607" s="80">
        <v>2956</v>
      </c>
      <c r="AR607" s="80">
        <v>2991</v>
      </c>
      <c r="AS607" s="80">
        <v>2991</v>
      </c>
      <c r="AT607" s="80">
        <v>2991</v>
      </c>
      <c r="AU607" s="80">
        <v>2987</v>
      </c>
      <c r="AV607" s="80">
        <v>2837</v>
      </c>
    </row>
    <row r="608" spans="34:48" x14ac:dyDescent="0.2">
      <c r="AH608" s="359" t="s">
        <v>87</v>
      </c>
      <c r="AI608" s="81" t="s">
        <v>2017</v>
      </c>
      <c r="AJ608" s="81" t="s">
        <v>2016</v>
      </c>
      <c r="AK608" s="80">
        <v>16750</v>
      </c>
      <c r="AL608" s="80">
        <v>16750</v>
      </c>
      <c r="AM608" s="80">
        <v>17548</v>
      </c>
      <c r="AN608" s="80">
        <v>18134</v>
      </c>
      <c r="AO608" s="80">
        <v>18650</v>
      </c>
      <c r="AP608" s="80">
        <v>18515</v>
      </c>
      <c r="AQ608" s="80">
        <v>18708</v>
      </c>
      <c r="AR608" s="80">
        <v>18930</v>
      </c>
      <c r="AS608" s="80">
        <v>19364</v>
      </c>
      <c r="AT608" s="80">
        <v>19586</v>
      </c>
      <c r="AU608" s="80">
        <v>20064</v>
      </c>
      <c r="AV608" s="80">
        <v>19256</v>
      </c>
    </row>
    <row r="609" spans="34:48" x14ac:dyDescent="0.2">
      <c r="AH609" s="359" t="s">
        <v>87</v>
      </c>
      <c r="AI609" s="81" t="s">
        <v>2015</v>
      </c>
      <c r="AJ609" s="81" t="s">
        <v>2014</v>
      </c>
      <c r="AK609" s="80">
        <v>2960</v>
      </c>
      <c r="AL609" s="80">
        <v>2960</v>
      </c>
      <c r="AM609" s="80">
        <v>3109</v>
      </c>
      <c r="AN609" s="80">
        <v>3408</v>
      </c>
      <c r="AO609" s="80">
        <v>3476</v>
      </c>
      <c r="AP609" s="80">
        <v>3595</v>
      </c>
      <c r="AQ609" s="80">
        <v>3651</v>
      </c>
      <c r="AR609" s="80">
        <v>3786</v>
      </c>
      <c r="AS609" s="80">
        <v>4069</v>
      </c>
      <c r="AT609" s="80">
        <v>4204</v>
      </c>
      <c r="AU609" s="80">
        <v>4282</v>
      </c>
      <c r="AV609" s="80">
        <v>4285</v>
      </c>
    </row>
    <row r="610" spans="34:48" x14ac:dyDescent="0.2">
      <c r="AH610" s="359" t="s">
        <v>87</v>
      </c>
      <c r="AI610" s="81" t="s">
        <v>2013</v>
      </c>
      <c r="AJ610" s="81" t="s">
        <v>2012</v>
      </c>
      <c r="AK610" s="80">
        <v>398</v>
      </c>
      <c r="AL610" s="80">
        <v>398</v>
      </c>
      <c r="AM610" s="80">
        <v>427</v>
      </c>
      <c r="AN610" s="80">
        <v>481</v>
      </c>
      <c r="AO610" s="80">
        <v>631</v>
      </c>
      <c r="AP610" s="80">
        <v>653</v>
      </c>
      <c r="AQ610" s="80">
        <v>653</v>
      </c>
      <c r="AR610" s="80">
        <v>653</v>
      </c>
      <c r="AS610" s="80">
        <v>668</v>
      </c>
      <c r="AT610" s="80">
        <v>737</v>
      </c>
      <c r="AU610" s="80">
        <v>737</v>
      </c>
      <c r="AV610" s="80">
        <v>737</v>
      </c>
    </row>
    <row r="611" spans="34:48" x14ac:dyDescent="0.2">
      <c r="AH611" s="359" t="s">
        <v>87</v>
      </c>
      <c r="AI611" s="81" t="s">
        <v>2011</v>
      </c>
      <c r="AJ611" s="81" t="s">
        <v>2010</v>
      </c>
      <c r="AK611" s="80">
        <v>2184</v>
      </c>
      <c r="AL611" s="80">
        <v>2184</v>
      </c>
      <c r="AM611" s="80">
        <v>2140</v>
      </c>
      <c r="AN611" s="80">
        <v>2245</v>
      </c>
      <c r="AO611" s="80">
        <v>2301</v>
      </c>
      <c r="AP611" s="80">
        <v>2286</v>
      </c>
      <c r="AQ611" s="80">
        <v>2365</v>
      </c>
      <c r="AR611" s="80">
        <v>2397</v>
      </c>
      <c r="AS611" s="80">
        <v>2423</v>
      </c>
      <c r="AT611" s="80">
        <v>2515</v>
      </c>
      <c r="AU611" s="80">
        <v>2812</v>
      </c>
      <c r="AV611" s="80">
        <v>2909</v>
      </c>
    </row>
    <row r="612" spans="34:48" x14ac:dyDescent="0.2">
      <c r="AH612" s="359" t="s">
        <v>87</v>
      </c>
      <c r="AI612" s="81" t="s">
        <v>2009</v>
      </c>
      <c r="AJ612" s="81" t="s">
        <v>2008</v>
      </c>
      <c r="AK612" s="80">
        <v>3562</v>
      </c>
      <c r="AL612" s="80">
        <v>3562</v>
      </c>
      <c r="AM612" s="80">
        <v>6720</v>
      </c>
      <c r="AN612" s="80">
        <v>3906</v>
      </c>
      <c r="AO612" s="80">
        <v>3982</v>
      </c>
      <c r="AP612" s="80">
        <v>4002</v>
      </c>
      <c r="AQ612" s="80">
        <v>4413</v>
      </c>
      <c r="AR612" s="80">
        <v>4711</v>
      </c>
      <c r="AS612" s="80">
        <v>5596</v>
      </c>
      <c r="AT612" s="80">
        <v>5892</v>
      </c>
      <c r="AU612" s="80">
        <v>6289</v>
      </c>
      <c r="AV612" s="80">
        <v>6531</v>
      </c>
    </row>
    <row r="613" spans="34:48" x14ac:dyDescent="0.2">
      <c r="AH613" s="359" t="s">
        <v>87</v>
      </c>
      <c r="AI613" s="81" t="s">
        <v>2007</v>
      </c>
      <c r="AJ613" s="81" t="s">
        <v>2006</v>
      </c>
      <c r="AK613" s="80">
        <v>3527</v>
      </c>
      <c r="AL613" s="80">
        <v>3527</v>
      </c>
      <c r="AM613" s="80">
        <v>3531</v>
      </c>
      <c r="AN613" s="80">
        <v>3787</v>
      </c>
      <c r="AO613" s="80">
        <v>3883</v>
      </c>
      <c r="AP613" s="80">
        <v>3992</v>
      </c>
      <c r="AQ613" s="80">
        <v>3449</v>
      </c>
      <c r="AR613" s="80">
        <v>3525</v>
      </c>
      <c r="AS613" s="80">
        <v>4086</v>
      </c>
      <c r="AT613" s="80">
        <v>4313</v>
      </c>
      <c r="AU613" s="80">
        <v>4756</v>
      </c>
      <c r="AV613" s="80">
        <v>4281</v>
      </c>
    </row>
    <row r="614" spans="34:48" x14ac:dyDescent="0.2">
      <c r="AH614" s="359" t="s">
        <v>87</v>
      </c>
      <c r="AI614" s="81" t="s">
        <v>2005</v>
      </c>
      <c r="AJ614" s="81" t="s">
        <v>2004</v>
      </c>
      <c r="AK614" s="80">
        <v>16459</v>
      </c>
      <c r="AL614" s="80">
        <v>16459</v>
      </c>
      <c r="AM614" s="80">
        <v>18303</v>
      </c>
      <c r="AN614" s="80">
        <v>22201</v>
      </c>
      <c r="AO614" s="80">
        <v>24404</v>
      </c>
      <c r="AP614" s="80">
        <v>25944</v>
      </c>
      <c r="AQ614" s="80">
        <v>26426</v>
      </c>
      <c r="AR614" s="80">
        <v>26249</v>
      </c>
      <c r="AS614" s="80">
        <v>26672</v>
      </c>
      <c r="AT614" s="80">
        <v>27167</v>
      </c>
      <c r="AU614" s="80">
        <v>29303</v>
      </c>
      <c r="AV614" s="80">
        <v>28888</v>
      </c>
    </row>
    <row r="615" spans="34:48" x14ac:dyDescent="0.2">
      <c r="AH615" s="359" t="s">
        <v>87</v>
      </c>
      <c r="AI615" s="81" t="s">
        <v>2003</v>
      </c>
      <c r="AJ615" s="81" t="s">
        <v>2002</v>
      </c>
      <c r="AK615" s="80">
        <v>40906</v>
      </c>
      <c r="AL615" s="80">
        <v>40906</v>
      </c>
      <c r="AM615" s="80">
        <v>41447</v>
      </c>
      <c r="AN615" s="80">
        <v>42540</v>
      </c>
      <c r="AO615" s="80">
        <v>43998</v>
      </c>
      <c r="AP615" s="80">
        <v>43291</v>
      </c>
      <c r="AQ615" s="80">
        <v>43384</v>
      </c>
      <c r="AR615" s="80">
        <v>44656</v>
      </c>
      <c r="AS615" s="80">
        <v>45097</v>
      </c>
      <c r="AT615" s="80">
        <v>44976</v>
      </c>
      <c r="AU615" s="80">
        <v>43384</v>
      </c>
      <c r="AV615" s="80">
        <v>43945</v>
      </c>
    </row>
    <row r="616" spans="34:48" x14ac:dyDescent="0.2">
      <c r="AH616" s="359" t="s">
        <v>87</v>
      </c>
      <c r="AI616" s="81" t="s">
        <v>2001</v>
      </c>
      <c r="AJ616" s="81" t="s">
        <v>2000</v>
      </c>
      <c r="AK616" s="80">
        <v>6733</v>
      </c>
      <c r="AL616" s="80">
        <v>6733</v>
      </c>
      <c r="AM616" s="80">
        <v>6719</v>
      </c>
      <c r="AN616" s="80">
        <v>7432</v>
      </c>
      <c r="AO616" s="80">
        <v>7910</v>
      </c>
      <c r="AP616" s="80">
        <v>8581</v>
      </c>
      <c r="AQ616" s="80">
        <v>8760</v>
      </c>
      <c r="AR616" s="80">
        <v>9521</v>
      </c>
      <c r="AS616" s="80">
        <v>9402</v>
      </c>
      <c r="AT616" s="80">
        <v>9829</v>
      </c>
      <c r="AU616" s="80">
        <v>10648</v>
      </c>
      <c r="AV616" s="80">
        <v>10504</v>
      </c>
    </row>
    <row r="617" spans="34:48" x14ac:dyDescent="0.2">
      <c r="AH617" s="359" t="s">
        <v>87</v>
      </c>
      <c r="AI617" s="81" t="s">
        <v>1999</v>
      </c>
      <c r="AJ617" s="81" t="s">
        <v>1998</v>
      </c>
      <c r="AK617" s="80">
        <v>3375</v>
      </c>
      <c r="AL617" s="80">
        <v>3375</v>
      </c>
      <c r="AM617" s="80">
        <v>3753</v>
      </c>
      <c r="AN617" s="80">
        <v>3798</v>
      </c>
      <c r="AO617" s="80">
        <v>3845</v>
      </c>
      <c r="AP617" s="80">
        <v>4143</v>
      </c>
      <c r="AQ617" s="80">
        <v>4421</v>
      </c>
      <c r="AR617" s="80">
        <v>4672</v>
      </c>
      <c r="AS617" s="80">
        <v>4949</v>
      </c>
      <c r="AT617" s="80">
        <v>5009</v>
      </c>
      <c r="AU617" s="80">
        <v>5142</v>
      </c>
      <c r="AV617" s="80">
        <v>5456</v>
      </c>
    </row>
    <row r="618" spans="34:48" x14ac:dyDescent="0.2">
      <c r="AH618" s="359" t="s">
        <v>87</v>
      </c>
      <c r="AI618" s="81" t="s">
        <v>1997</v>
      </c>
      <c r="AJ618" s="81" t="s">
        <v>1996</v>
      </c>
      <c r="AK618" s="80">
        <v>3239</v>
      </c>
      <c r="AL618" s="80">
        <v>3239</v>
      </c>
      <c r="AM618" s="80">
        <v>3195</v>
      </c>
      <c r="AN618" s="80">
        <v>3374</v>
      </c>
      <c r="AO618" s="80">
        <v>3295</v>
      </c>
      <c r="AP618" s="80">
        <v>3352</v>
      </c>
      <c r="AQ618" s="80">
        <v>3380</v>
      </c>
      <c r="AR618" s="80">
        <v>3573</v>
      </c>
      <c r="AS618" s="80">
        <v>3768</v>
      </c>
      <c r="AT618" s="80">
        <v>3797</v>
      </c>
      <c r="AU618" s="80">
        <v>4022</v>
      </c>
      <c r="AV618" s="80">
        <v>3469</v>
      </c>
    </row>
    <row r="619" spans="34:48" x14ac:dyDescent="0.2">
      <c r="AH619" s="359" t="s">
        <v>87</v>
      </c>
      <c r="AI619" s="81" t="s">
        <v>1995</v>
      </c>
      <c r="AJ619" s="81" t="s">
        <v>1994</v>
      </c>
      <c r="AK619" s="80">
        <v>6138</v>
      </c>
      <c r="AL619" s="80">
        <v>6138</v>
      </c>
      <c r="AM619" s="80">
        <v>5936</v>
      </c>
      <c r="AN619" s="80">
        <v>6268</v>
      </c>
      <c r="AO619" s="80">
        <v>6536</v>
      </c>
      <c r="AP619" s="80">
        <v>6523</v>
      </c>
      <c r="AQ619" s="80">
        <v>6654</v>
      </c>
      <c r="AR619" s="80">
        <v>6749</v>
      </c>
      <c r="AS619" s="80">
        <v>7116</v>
      </c>
      <c r="AT619" s="80">
        <v>7242</v>
      </c>
      <c r="AU619" s="80">
        <v>7442</v>
      </c>
      <c r="AV619" s="80">
        <v>6836</v>
      </c>
    </row>
    <row r="620" spans="34:48" x14ac:dyDescent="0.2">
      <c r="AH620" s="359" t="s">
        <v>87</v>
      </c>
      <c r="AI620" s="81" t="s">
        <v>1993</v>
      </c>
      <c r="AJ620" s="81" t="s">
        <v>1992</v>
      </c>
      <c r="AK620" s="80">
        <v>5589</v>
      </c>
      <c r="AL620" s="80">
        <v>5589</v>
      </c>
      <c r="AM620" s="80">
        <v>5544</v>
      </c>
      <c r="AN620" s="80">
        <v>6095</v>
      </c>
      <c r="AO620" s="80">
        <v>6174</v>
      </c>
      <c r="AP620" s="80">
        <v>6282</v>
      </c>
      <c r="AQ620" s="80">
        <v>7820</v>
      </c>
      <c r="AR620" s="80">
        <v>7489</v>
      </c>
      <c r="AS620" s="80">
        <v>7671</v>
      </c>
      <c r="AT620" s="80">
        <v>7740</v>
      </c>
      <c r="AU620" s="80">
        <v>8092</v>
      </c>
      <c r="AV620" s="80">
        <v>8183</v>
      </c>
    </row>
    <row r="621" spans="34:48" x14ac:dyDescent="0.2">
      <c r="AH621" s="359" t="s">
        <v>87</v>
      </c>
      <c r="AI621" s="81" t="s">
        <v>1991</v>
      </c>
      <c r="AJ621" s="81" t="s">
        <v>1990</v>
      </c>
      <c r="AK621" s="80">
        <v>1210</v>
      </c>
      <c r="AL621" s="80">
        <v>1210</v>
      </c>
      <c r="AM621" s="80">
        <v>1113</v>
      </c>
      <c r="AN621" s="80">
        <v>1114</v>
      </c>
      <c r="AO621" s="80">
        <v>1164</v>
      </c>
      <c r="AP621" s="80">
        <v>1147</v>
      </c>
      <c r="AQ621" s="80">
        <v>1257</v>
      </c>
      <c r="AR621" s="80">
        <v>1321</v>
      </c>
      <c r="AS621" s="80">
        <v>1384</v>
      </c>
      <c r="AT621" s="80">
        <v>1459</v>
      </c>
      <c r="AU621" s="80">
        <v>1516</v>
      </c>
      <c r="AV621" s="80">
        <v>1627</v>
      </c>
    </row>
    <row r="622" spans="34:48" x14ac:dyDescent="0.2">
      <c r="AH622" s="359" t="s">
        <v>87</v>
      </c>
      <c r="AI622" s="81" t="s">
        <v>1989</v>
      </c>
      <c r="AJ622" s="81" t="s">
        <v>1988</v>
      </c>
      <c r="AK622" s="80">
        <v>15246</v>
      </c>
      <c r="AL622" s="80">
        <v>15246</v>
      </c>
      <c r="AM622" s="80">
        <v>15290</v>
      </c>
      <c r="AN622" s="80">
        <v>15206</v>
      </c>
      <c r="AO622" s="80">
        <v>15170</v>
      </c>
      <c r="AP622" s="80">
        <v>15541</v>
      </c>
      <c r="AQ622" s="80">
        <v>15581</v>
      </c>
      <c r="AR622" s="80">
        <v>15413</v>
      </c>
      <c r="AS622" s="80">
        <v>15768</v>
      </c>
      <c r="AT622" s="80">
        <v>16020</v>
      </c>
      <c r="AU622" s="80">
        <v>16958</v>
      </c>
      <c r="AV622" s="80">
        <v>16800</v>
      </c>
    </row>
    <row r="623" spans="34:48" x14ac:dyDescent="0.2">
      <c r="AH623" s="359" t="s">
        <v>87</v>
      </c>
      <c r="AI623" s="81" t="s">
        <v>1987</v>
      </c>
      <c r="AJ623" s="81" t="s">
        <v>1986</v>
      </c>
      <c r="AK623" s="80">
        <v>1411</v>
      </c>
      <c r="AL623" s="80">
        <v>1411</v>
      </c>
      <c r="AM623" s="80">
        <v>1416</v>
      </c>
      <c r="AN623" s="80">
        <v>1454</v>
      </c>
      <c r="AO623" s="80">
        <v>1478</v>
      </c>
      <c r="AP623" s="80">
        <v>1500</v>
      </c>
      <c r="AQ623" s="80">
        <v>1471</v>
      </c>
      <c r="AR623" s="80">
        <v>1490</v>
      </c>
      <c r="AS623" s="80">
        <v>1548</v>
      </c>
      <c r="AT623" s="80">
        <v>1658</v>
      </c>
      <c r="AU623" s="80">
        <v>1696</v>
      </c>
      <c r="AV623" s="80">
        <v>1629</v>
      </c>
    </row>
    <row r="624" spans="34:48" x14ac:dyDescent="0.2">
      <c r="AH624" s="359" t="s">
        <v>87</v>
      </c>
      <c r="AI624" s="81" t="s">
        <v>1985</v>
      </c>
      <c r="AJ624" s="81" t="s">
        <v>1984</v>
      </c>
      <c r="AK624" s="80">
        <v>9091</v>
      </c>
      <c r="AL624" s="80">
        <v>9091</v>
      </c>
      <c r="AM624" s="80">
        <v>8397</v>
      </c>
      <c r="AN624" s="80">
        <v>8033</v>
      </c>
      <c r="AO624" s="80">
        <v>7412</v>
      </c>
      <c r="AP624" s="80">
        <v>7354</v>
      </c>
      <c r="AQ624" s="80">
        <v>6667</v>
      </c>
      <c r="AR624" s="80">
        <v>6649</v>
      </c>
      <c r="AS624" s="80">
        <v>6602</v>
      </c>
      <c r="AT624" s="80">
        <v>6822</v>
      </c>
      <c r="AU624" s="80">
        <v>6756</v>
      </c>
      <c r="AV624" s="80">
        <v>6455</v>
      </c>
    </row>
    <row r="625" spans="34:48" x14ac:dyDescent="0.2">
      <c r="AH625" s="359" t="s">
        <v>87</v>
      </c>
      <c r="AI625" s="81" t="s">
        <v>1983</v>
      </c>
      <c r="AJ625" s="81" t="s">
        <v>1982</v>
      </c>
      <c r="AK625" s="80">
        <v>3324</v>
      </c>
      <c r="AL625" s="80">
        <v>3324</v>
      </c>
      <c r="AM625" s="80">
        <v>3191</v>
      </c>
      <c r="AN625" s="80">
        <v>3390</v>
      </c>
      <c r="AO625" s="80">
        <v>3338</v>
      </c>
      <c r="AP625" s="80">
        <v>3423</v>
      </c>
      <c r="AQ625" s="80">
        <v>3483</v>
      </c>
      <c r="AR625" s="80">
        <v>3482</v>
      </c>
      <c r="AS625" s="80">
        <v>3618</v>
      </c>
      <c r="AT625" s="80">
        <v>3735</v>
      </c>
      <c r="AU625" s="80">
        <v>3975</v>
      </c>
      <c r="AV625" s="80">
        <v>4029</v>
      </c>
    </row>
    <row r="626" spans="34:48" x14ac:dyDescent="0.2">
      <c r="AH626" s="359" t="s">
        <v>87</v>
      </c>
      <c r="AI626" s="81" t="s">
        <v>1981</v>
      </c>
      <c r="AJ626" s="81" t="s">
        <v>1980</v>
      </c>
      <c r="AK626" s="80">
        <v>11565</v>
      </c>
      <c r="AL626" s="80">
        <v>11565</v>
      </c>
      <c r="AM626" s="80">
        <v>10961</v>
      </c>
      <c r="AN626" s="80">
        <v>11161</v>
      </c>
      <c r="AO626" s="80">
        <v>11048</v>
      </c>
      <c r="AP626" s="80">
        <v>11135</v>
      </c>
      <c r="AQ626" s="80">
        <v>11210</v>
      </c>
      <c r="AR626" s="80">
        <v>11100</v>
      </c>
      <c r="AS626" s="80">
        <v>11105</v>
      </c>
      <c r="AT626" s="80">
        <v>11668</v>
      </c>
      <c r="AU626" s="80">
        <v>12037</v>
      </c>
      <c r="AV626" s="80">
        <v>11131</v>
      </c>
    </row>
    <row r="627" spans="34:48" x14ac:dyDescent="0.2">
      <c r="AH627" s="359" t="s">
        <v>87</v>
      </c>
      <c r="AI627" s="81" t="s">
        <v>1979</v>
      </c>
      <c r="AJ627" s="81" t="s">
        <v>1978</v>
      </c>
      <c r="AK627" s="80">
        <v>2126</v>
      </c>
      <c r="AL627" s="80">
        <v>2126</v>
      </c>
      <c r="AM627" s="80">
        <v>2131</v>
      </c>
      <c r="AN627" s="80">
        <v>2342</v>
      </c>
      <c r="AO627" s="80">
        <v>2337</v>
      </c>
      <c r="AP627" s="80">
        <v>2434</v>
      </c>
      <c r="AQ627" s="80">
        <v>2525</v>
      </c>
      <c r="AR627" s="80">
        <v>2599</v>
      </c>
      <c r="AS627" s="80">
        <v>2807</v>
      </c>
      <c r="AT627" s="80">
        <v>2988</v>
      </c>
      <c r="AU627" s="80">
        <v>3005</v>
      </c>
      <c r="AV627" s="80">
        <v>3045</v>
      </c>
    </row>
    <row r="628" spans="34:48" x14ac:dyDescent="0.2">
      <c r="AH628" s="359" t="s">
        <v>87</v>
      </c>
      <c r="AI628" s="81" t="s">
        <v>1977</v>
      </c>
      <c r="AJ628" s="81" t="s">
        <v>1976</v>
      </c>
      <c r="AK628" s="80">
        <v>8861</v>
      </c>
      <c r="AL628" s="80">
        <v>8861</v>
      </c>
      <c r="AM628" s="80">
        <v>7873</v>
      </c>
      <c r="AN628" s="80">
        <v>7889</v>
      </c>
      <c r="AO628" s="80">
        <v>8620</v>
      </c>
      <c r="AP628" s="80">
        <v>8593</v>
      </c>
      <c r="AQ628" s="80">
        <v>8467</v>
      </c>
      <c r="AR628" s="80">
        <v>8564</v>
      </c>
      <c r="AS628" s="80">
        <v>8647</v>
      </c>
      <c r="AT628" s="80">
        <v>8650</v>
      </c>
      <c r="AU628" s="80">
        <v>8632</v>
      </c>
      <c r="AV628" s="80">
        <v>7748</v>
      </c>
    </row>
    <row r="629" spans="34:48" x14ac:dyDescent="0.2">
      <c r="AH629" s="359" t="s">
        <v>87</v>
      </c>
      <c r="AI629" s="81" t="s">
        <v>1975</v>
      </c>
      <c r="AJ629" s="81" t="s">
        <v>1974</v>
      </c>
      <c r="AK629" s="80">
        <v>3477</v>
      </c>
      <c r="AL629" s="80">
        <v>3477</v>
      </c>
      <c r="AM629" s="80">
        <v>3172</v>
      </c>
      <c r="AN629" s="80">
        <v>3504</v>
      </c>
      <c r="AO629" s="80">
        <v>3605</v>
      </c>
      <c r="AP629" s="80">
        <v>3663</v>
      </c>
      <c r="AQ629" s="80">
        <v>3669</v>
      </c>
      <c r="AR629" s="80">
        <v>3841</v>
      </c>
      <c r="AS629" s="80">
        <v>3943</v>
      </c>
      <c r="AT629" s="80">
        <v>4214</v>
      </c>
      <c r="AU629" s="80">
        <v>4578</v>
      </c>
      <c r="AV629" s="80">
        <v>4669</v>
      </c>
    </row>
    <row r="630" spans="34:48" x14ac:dyDescent="0.2">
      <c r="AH630" s="359" t="s">
        <v>87</v>
      </c>
      <c r="AI630" s="81" t="s">
        <v>1973</v>
      </c>
      <c r="AJ630" s="81" t="s">
        <v>1972</v>
      </c>
      <c r="AK630" s="80">
        <v>5896</v>
      </c>
      <c r="AL630" s="80">
        <v>5896</v>
      </c>
      <c r="AM630" s="80">
        <v>6225</v>
      </c>
      <c r="AN630" s="80">
        <v>6545</v>
      </c>
      <c r="AO630" s="80">
        <v>6551</v>
      </c>
      <c r="AP630" s="80">
        <v>6617</v>
      </c>
      <c r="AQ630" s="80">
        <v>6824</v>
      </c>
      <c r="AR630" s="80">
        <v>7035</v>
      </c>
      <c r="AS630" s="80">
        <v>7188</v>
      </c>
      <c r="AT630" s="80">
        <v>7294</v>
      </c>
      <c r="AU630" s="80">
        <v>9262</v>
      </c>
      <c r="AV630" s="80">
        <v>9440</v>
      </c>
    </row>
    <row r="631" spans="34:48" x14ac:dyDescent="0.2">
      <c r="AH631" s="359" t="s">
        <v>87</v>
      </c>
      <c r="AI631" s="81" t="s">
        <v>1971</v>
      </c>
      <c r="AJ631" s="81" t="s">
        <v>1970</v>
      </c>
      <c r="AK631" s="80">
        <v>64299</v>
      </c>
      <c r="AL631" s="80">
        <v>64299</v>
      </c>
      <c r="AM631" s="80">
        <v>57608</v>
      </c>
      <c r="AN631" s="80">
        <v>60360</v>
      </c>
      <c r="AO631" s="80">
        <v>62309</v>
      </c>
      <c r="AP631" s="80">
        <v>62312</v>
      </c>
      <c r="AQ631" s="80">
        <v>61194</v>
      </c>
      <c r="AR631" s="80">
        <v>61888</v>
      </c>
      <c r="AS631" s="80">
        <v>62168</v>
      </c>
      <c r="AT631" s="80">
        <v>61882</v>
      </c>
      <c r="AU631" s="80">
        <v>61850</v>
      </c>
      <c r="AV631" s="80">
        <v>59774</v>
      </c>
    </row>
    <row r="632" spans="34:48" x14ac:dyDescent="0.2">
      <c r="AH632" s="359" t="s">
        <v>87</v>
      </c>
      <c r="AI632" s="81" t="s">
        <v>1969</v>
      </c>
      <c r="AJ632" s="81" t="s">
        <v>1968</v>
      </c>
      <c r="AK632" s="80">
        <v>8210</v>
      </c>
      <c r="AL632" s="80">
        <v>8210</v>
      </c>
      <c r="AM632" s="80">
        <v>7984</v>
      </c>
      <c r="AN632" s="80">
        <v>8439</v>
      </c>
      <c r="AO632" s="80">
        <v>8520</v>
      </c>
      <c r="AP632" s="80">
        <v>8483</v>
      </c>
      <c r="AQ632" s="80">
        <v>8510</v>
      </c>
      <c r="AR632" s="80">
        <v>8074</v>
      </c>
      <c r="AS632" s="80">
        <v>8064</v>
      </c>
      <c r="AT632" s="80">
        <v>8396</v>
      </c>
      <c r="AU632" s="80">
        <v>8673</v>
      </c>
      <c r="AV632" s="80">
        <v>8588</v>
      </c>
    </row>
    <row r="633" spans="34:48" x14ac:dyDescent="0.2">
      <c r="AH633" s="359" t="s">
        <v>87</v>
      </c>
      <c r="AI633" s="81" t="s">
        <v>1967</v>
      </c>
      <c r="AJ633" s="81" t="s">
        <v>1966</v>
      </c>
      <c r="AK633" s="80">
        <v>11356</v>
      </c>
      <c r="AL633" s="80">
        <v>11356</v>
      </c>
      <c r="AM633" s="80">
        <v>11210</v>
      </c>
      <c r="AN633" s="80">
        <v>11024</v>
      </c>
      <c r="AO633" s="80">
        <v>10895</v>
      </c>
      <c r="AP633" s="80">
        <v>10801</v>
      </c>
      <c r="AQ633" s="80">
        <v>10565</v>
      </c>
      <c r="AR633" s="80">
        <v>10257</v>
      </c>
      <c r="AS633" s="80">
        <v>10330</v>
      </c>
      <c r="AT633" s="80">
        <v>10613</v>
      </c>
      <c r="AU633" s="80">
        <v>10656</v>
      </c>
      <c r="AV633" s="80">
        <v>10577</v>
      </c>
    </row>
    <row r="634" spans="34:48" x14ac:dyDescent="0.2">
      <c r="AH634" s="359" t="s">
        <v>87</v>
      </c>
      <c r="AI634" s="81" t="s">
        <v>1965</v>
      </c>
      <c r="AJ634" s="81" t="s">
        <v>1964</v>
      </c>
      <c r="AK634" s="80">
        <v>2192</v>
      </c>
      <c r="AL634" s="80">
        <v>2192</v>
      </c>
      <c r="AM634" s="80">
        <v>2139</v>
      </c>
      <c r="AN634" s="80">
        <v>2352</v>
      </c>
      <c r="AO634" s="80">
        <v>2443</v>
      </c>
      <c r="AP634" s="80">
        <v>2459</v>
      </c>
      <c r="AQ634" s="80">
        <v>2471</v>
      </c>
      <c r="AR634" s="80">
        <v>2636</v>
      </c>
      <c r="AS634" s="80">
        <v>2683</v>
      </c>
      <c r="AT634" s="80">
        <v>2674</v>
      </c>
      <c r="AU634" s="80">
        <v>2813</v>
      </c>
      <c r="AV634" s="80">
        <v>2753</v>
      </c>
    </row>
    <row r="635" spans="34:48" x14ac:dyDescent="0.2">
      <c r="AH635" s="359" t="s">
        <v>87</v>
      </c>
      <c r="AI635" s="81" t="s">
        <v>1963</v>
      </c>
      <c r="AJ635" s="81" t="s">
        <v>1962</v>
      </c>
      <c r="AK635" s="80">
        <v>107186</v>
      </c>
      <c r="AL635" s="80">
        <v>107186</v>
      </c>
      <c r="AM635" s="80">
        <v>103960</v>
      </c>
      <c r="AN635" s="80">
        <v>112332</v>
      </c>
      <c r="AO635" s="80">
        <v>112990</v>
      </c>
      <c r="AP635" s="80">
        <v>115471</v>
      </c>
      <c r="AQ635" s="80">
        <v>120156</v>
      </c>
      <c r="AR635" s="80">
        <v>120540</v>
      </c>
      <c r="AS635" s="80">
        <v>122787</v>
      </c>
      <c r="AT635" s="80">
        <v>128282</v>
      </c>
      <c r="AU635" s="80">
        <v>137158</v>
      </c>
      <c r="AV635" s="80">
        <v>140456</v>
      </c>
    </row>
    <row r="636" spans="34:48" x14ac:dyDescent="0.2">
      <c r="AH636" s="359" t="s">
        <v>87</v>
      </c>
      <c r="AI636" s="81" t="s">
        <v>1961</v>
      </c>
      <c r="AJ636" s="81" t="s">
        <v>1960</v>
      </c>
      <c r="AK636" s="80">
        <v>37011</v>
      </c>
      <c r="AL636" s="80">
        <v>37011</v>
      </c>
      <c r="AM636" s="80">
        <v>37685</v>
      </c>
      <c r="AN636" s="80">
        <v>38126</v>
      </c>
      <c r="AO636" s="80">
        <v>39458</v>
      </c>
      <c r="AP636" s="80">
        <v>40635</v>
      </c>
      <c r="AQ636" s="80">
        <v>41612</v>
      </c>
      <c r="AR636" s="80">
        <v>42316</v>
      </c>
      <c r="AS636" s="80">
        <v>42911</v>
      </c>
      <c r="AT636" s="80">
        <v>43598</v>
      </c>
      <c r="AU636" s="80">
        <v>46185</v>
      </c>
      <c r="AV636" s="80">
        <v>47278</v>
      </c>
    </row>
    <row r="637" spans="34:48" x14ac:dyDescent="0.2">
      <c r="AH637" s="359" t="s">
        <v>87</v>
      </c>
      <c r="AI637" s="81" t="s">
        <v>1959</v>
      </c>
      <c r="AJ637" s="81" t="s">
        <v>1958</v>
      </c>
      <c r="AK637" s="80">
        <v>53417</v>
      </c>
      <c r="AL637" s="80">
        <v>53417</v>
      </c>
      <c r="AM637" s="80">
        <v>53474</v>
      </c>
      <c r="AN637" s="80">
        <v>57368</v>
      </c>
      <c r="AO637" s="80">
        <v>60680</v>
      </c>
      <c r="AP637" s="80">
        <v>61031</v>
      </c>
      <c r="AQ637" s="80">
        <v>62506</v>
      </c>
      <c r="AR637" s="80">
        <v>62790</v>
      </c>
      <c r="AS637" s="80">
        <v>64567</v>
      </c>
      <c r="AT637" s="80">
        <v>64838</v>
      </c>
      <c r="AU637" s="80">
        <v>66353</v>
      </c>
      <c r="AV637" s="80">
        <v>67058</v>
      </c>
    </row>
    <row r="638" spans="34:48" x14ac:dyDescent="0.2">
      <c r="AH638" s="359" t="s">
        <v>87</v>
      </c>
      <c r="AI638" s="81" t="s">
        <v>1957</v>
      </c>
      <c r="AJ638" s="81" t="s">
        <v>1956</v>
      </c>
      <c r="AK638" s="80">
        <v>20621</v>
      </c>
      <c r="AL638" s="80">
        <v>20621</v>
      </c>
      <c r="AM638" s="80">
        <v>20329</v>
      </c>
      <c r="AN638" s="80">
        <v>20642</v>
      </c>
      <c r="AO638" s="80">
        <v>21660</v>
      </c>
      <c r="AP638" s="80">
        <v>21614</v>
      </c>
      <c r="AQ638" s="80">
        <v>21140</v>
      </c>
      <c r="AR638" s="80">
        <v>20367</v>
      </c>
      <c r="AS638" s="80">
        <v>21638</v>
      </c>
      <c r="AT638" s="80">
        <v>22619</v>
      </c>
      <c r="AU638" s="80">
        <v>23727</v>
      </c>
      <c r="AV638" s="80">
        <v>23576</v>
      </c>
    </row>
    <row r="639" spans="34:48" x14ac:dyDescent="0.2">
      <c r="AH639" s="359" t="s">
        <v>87</v>
      </c>
      <c r="AI639" s="81" t="s">
        <v>1955</v>
      </c>
      <c r="AJ639" s="81" t="s">
        <v>1954</v>
      </c>
      <c r="AK639" s="80">
        <v>23132</v>
      </c>
      <c r="AL639" s="80">
        <v>23132</v>
      </c>
      <c r="AM639" s="80">
        <v>23643</v>
      </c>
      <c r="AN639" s="80">
        <v>26687</v>
      </c>
      <c r="AO639" s="80">
        <v>27353</v>
      </c>
      <c r="AP639" s="80">
        <v>28288</v>
      </c>
      <c r="AQ639" s="80">
        <v>28831</v>
      </c>
      <c r="AR639" s="80">
        <v>29107</v>
      </c>
      <c r="AS639" s="80">
        <v>29463</v>
      </c>
      <c r="AT639" s="80">
        <v>29883</v>
      </c>
      <c r="AU639" s="80">
        <v>30703</v>
      </c>
      <c r="AV639" s="80">
        <v>30382</v>
      </c>
    </row>
    <row r="640" spans="34:48" x14ac:dyDescent="0.2">
      <c r="AH640" s="359" t="s">
        <v>87</v>
      </c>
      <c r="AI640" s="81" t="s">
        <v>1953</v>
      </c>
      <c r="AJ640" s="81" t="s">
        <v>1952</v>
      </c>
      <c r="AK640" s="80">
        <v>21372</v>
      </c>
      <c r="AL640" s="80">
        <v>21372</v>
      </c>
      <c r="AM640" s="80">
        <v>22280</v>
      </c>
      <c r="AN640" s="80">
        <v>27016</v>
      </c>
      <c r="AO640" s="80">
        <v>30809</v>
      </c>
      <c r="AP640" s="80">
        <v>32547</v>
      </c>
      <c r="AQ640" s="80">
        <v>33596</v>
      </c>
      <c r="AR640" s="80">
        <v>34691</v>
      </c>
      <c r="AS640" s="80">
        <v>36009</v>
      </c>
      <c r="AT640" s="80">
        <v>37982</v>
      </c>
      <c r="AU640" s="80">
        <v>40795</v>
      </c>
      <c r="AV640" s="80">
        <v>41746</v>
      </c>
    </row>
    <row r="641" spans="34:48" x14ac:dyDescent="0.2">
      <c r="AH641" s="327" t="s">
        <v>3470</v>
      </c>
      <c r="AI641" s="81" t="s">
        <v>1951</v>
      </c>
      <c r="AJ641" s="81" t="s">
        <v>1950</v>
      </c>
      <c r="AK641" s="80">
        <v>23090</v>
      </c>
      <c r="AL641" s="80">
        <v>22947</v>
      </c>
      <c r="AM641" s="80">
        <v>22852</v>
      </c>
      <c r="AN641" s="80">
        <v>24506</v>
      </c>
      <c r="AO641" s="80">
        <v>25523</v>
      </c>
      <c r="AP641" s="80">
        <v>25519</v>
      </c>
      <c r="AQ641" s="80">
        <v>26182</v>
      </c>
      <c r="AR641" s="80">
        <v>26276</v>
      </c>
      <c r="AS641" s="80">
        <v>26915</v>
      </c>
      <c r="AT641" s="80">
        <v>27739</v>
      </c>
      <c r="AU641" s="80">
        <v>27696</v>
      </c>
      <c r="AV641" s="80">
        <v>29241</v>
      </c>
    </row>
    <row r="642" spans="34:48" x14ac:dyDescent="0.2">
      <c r="AH642" s="327" t="s">
        <v>3470</v>
      </c>
      <c r="AI642" s="81" t="s">
        <v>1949</v>
      </c>
      <c r="AJ642" s="81" t="s">
        <v>1948</v>
      </c>
      <c r="AK642" s="80">
        <v>7447</v>
      </c>
      <c r="AL642" s="80">
        <v>7569</v>
      </c>
      <c r="AM642" s="80">
        <v>7902</v>
      </c>
      <c r="AN642" s="80">
        <v>8426</v>
      </c>
      <c r="AO642" s="80">
        <v>8841</v>
      </c>
      <c r="AP642" s="80">
        <v>9012</v>
      </c>
      <c r="AQ642" s="80">
        <v>9207</v>
      </c>
      <c r="AR642" s="80">
        <v>9478</v>
      </c>
      <c r="AS642" s="80">
        <v>9688</v>
      </c>
      <c r="AT642" s="80">
        <v>9928</v>
      </c>
      <c r="AU642" s="80">
        <v>9933</v>
      </c>
      <c r="AV642" s="80">
        <v>10674</v>
      </c>
    </row>
    <row r="643" spans="34:48" x14ac:dyDescent="0.2">
      <c r="AH643" s="327" t="s">
        <v>3470</v>
      </c>
      <c r="AI643" s="81" t="s">
        <v>1947</v>
      </c>
      <c r="AJ643" s="81" t="s">
        <v>1946</v>
      </c>
      <c r="AK643" s="80">
        <v>3853</v>
      </c>
      <c r="AL643" s="80">
        <v>4085</v>
      </c>
      <c r="AM643" s="80">
        <v>4598</v>
      </c>
      <c r="AN643" s="80">
        <v>5930</v>
      </c>
      <c r="AO643" s="80">
        <v>6100</v>
      </c>
      <c r="AP643" s="80">
        <v>6197</v>
      </c>
      <c r="AQ643" s="80">
        <v>6165</v>
      </c>
      <c r="AR643" s="80">
        <v>6447</v>
      </c>
      <c r="AS643" s="80">
        <v>6688</v>
      </c>
      <c r="AT643" s="80">
        <v>6802</v>
      </c>
      <c r="AU643" s="80">
        <v>6627</v>
      </c>
      <c r="AV643" s="80">
        <v>6767</v>
      </c>
    </row>
    <row r="644" spans="34:48" x14ac:dyDescent="0.2">
      <c r="AH644" s="327" t="s">
        <v>3470</v>
      </c>
      <c r="AI644" s="81" t="s">
        <v>1945</v>
      </c>
      <c r="AJ644" s="81" t="s">
        <v>1944</v>
      </c>
      <c r="AK644" s="80">
        <v>23716</v>
      </c>
      <c r="AL644" s="80">
        <v>24610</v>
      </c>
      <c r="AM644" s="80">
        <v>26335</v>
      </c>
      <c r="AN644" s="80">
        <v>28391</v>
      </c>
      <c r="AO644" s="80">
        <v>28710</v>
      </c>
      <c r="AP644" s="80">
        <v>28273</v>
      </c>
      <c r="AQ644" s="80">
        <v>29016</v>
      </c>
      <c r="AR644" s="80">
        <v>29300</v>
      </c>
      <c r="AS644" s="80">
        <v>29907</v>
      </c>
      <c r="AT644" s="80">
        <v>30197</v>
      </c>
      <c r="AU644" s="80">
        <v>30185</v>
      </c>
      <c r="AV644" s="80">
        <v>31438</v>
      </c>
    </row>
    <row r="645" spans="34:48" x14ac:dyDescent="0.2">
      <c r="AH645" s="327" t="s">
        <v>3466</v>
      </c>
      <c r="AI645" s="81" t="s">
        <v>1943</v>
      </c>
      <c r="AJ645" s="81" t="s">
        <v>1942</v>
      </c>
      <c r="AK645" s="80">
        <v>19832</v>
      </c>
      <c r="AL645" s="80">
        <v>21789</v>
      </c>
      <c r="AM645" s="80">
        <v>23111</v>
      </c>
      <c r="AN645" s="80">
        <v>24898</v>
      </c>
      <c r="AO645" s="80">
        <v>25638</v>
      </c>
      <c r="AP645" s="80">
        <v>26969</v>
      </c>
      <c r="AQ645" s="80">
        <v>27416</v>
      </c>
      <c r="AR645" s="80">
        <v>27643</v>
      </c>
      <c r="AS645" s="80">
        <v>28241</v>
      </c>
      <c r="AT645" s="80">
        <v>28964</v>
      </c>
      <c r="AU645" s="80">
        <v>29071</v>
      </c>
      <c r="AV645" s="80">
        <v>29933</v>
      </c>
    </row>
    <row r="646" spans="34:48" x14ac:dyDescent="0.2">
      <c r="AH646" s="327" t="s">
        <v>3462</v>
      </c>
      <c r="AI646" s="81" t="s">
        <v>1941</v>
      </c>
      <c r="AJ646" s="81" t="s">
        <v>1940</v>
      </c>
      <c r="AK646" s="80">
        <v>19672</v>
      </c>
      <c r="AL646" s="80">
        <v>20500</v>
      </c>
      <c r="AM646" s="80">
        <v>20811</v>
      </c>
      <c r="AN646" s="80">
        <v>21956</v>
      </c>
      <c r="AO646" s="80">
        <v>23085</v>
      </c>
      <c r="AP646" s="80">
        <v>23183</v>
      </c>
      <c r="AQ646" s="80">
        <v>23494</v>
      </c>
      <c r="AR646" s="80">
        <v>23547</v>
      </c>
      <c r="AS646" s="80">
        <v>23327</v>
      </c>
      <c r="AT646" s="80">
        <v>23336</v>
      </c>
      <c r="AU646" s="80">
        <v>23166</v>
      </c>
      <c r="AV646" s="80">
        <v>23316</v>
      </c>
    </row>
    <row r="647" spans="34:48" x14ac:dyDescent="0.2">
      <c r="AH647" s="327" t="s">
        <v>3462</v>
      </c>
      <c r="AI647" s="81" t="s">
        <v>1939</v>
      </c>
      <c r="AJ647" s="81" t="s">
        <v>1938</v>
      </c>
      <c r="AK647" s="80">
        <v>3142</v>
      </c>
      <c r="AL647" s="80">
        <v>3157</v>
      </c>
      <c r="AM647" s="80">
        <v>3256</v>
      </c>
      <c r="AN647" s="80">
        <v>3538</v>
      </c>
      <c r="AO647" s="80">
        <v>3428</v>
      </c>
      <c r="AP647" s="80">
        <v>3440</v>
      </c>
      <c r="AQ647" s="80">
        <v>3446</v>
      </c>
      <c r="AR647" s="80">
        <v>3648</v>
      </c>
      <c r="AS647" s="80">
        <v>3794</v>
      </c>
      <c r="AT647" s="80">
        <v>4020</v>
      </c>
      <c r="AU647" s="80">
        <v>4413</v>
      </c>
      <c r="AV647" s="80">
        <v>4940</v>
      </c>
    </row>
    <row r="648" spans="34:48" x14ac:dyDescent="0.2">
      <c r="AH648" s="327" t="s">
        <v>3459</v>
      </c>
      <c r="AI648" s="81" t="s">
        <v>1937</v>
      </c>
      <c r="AJ648" s="81" t="s">
        <v>1936</v>
      </c>
      <c r="AK648" s="80">
        <v>8778</v>
      </c>
      <c r="AL648" s="80">
        <v>8634</v>
      </c>
      <c r="AM648" s="80">
        <v>8943</v>
      </c>
      <c r="AN648" s="80">
        <v>8904</v>
      </c>
      <c r="AO648" s="80">
        <v>8926</v>
      </c>
      <c r="AP648" s="80">
        <v>8967</v>
      </c>
      <c r="AQ648" s="80">
        <v>8893</v>
      </c>
      <c r="AR648" s="80">
        <v>9394</v>
      </c>
      <c r="AS648" s="80">
        <v>9359</v>
      </c>
      <c r="AT648" s="80">
        <v>9714</v>
      </c>
      <c r="AU648" s="80">
        <v>10285</v>
      </c>
      <c r="AV648" s="80">
        <v>10501</v>
      </c>
    </row>
    <row r="649" spans="34:48" x14ac:dyDescent="0.2">
      <c r="AH649" s="327" t="s">
        <v>3459</v>
      </c>
      <c r="AI649" s="81" t="s">
        <v>1935</v>
      </c>
      <c r="AJ649" s="81" t="s">
        <v>1934</v>
      </c>
      <c r="AK649" s="80">
        <v>6026</v>
      </c>
      <c r="AL649" s="80">
        <v>5983</v>
      </c>
      <c r="AM649" s="80">
        <v>6244</v>
      </c>
      <c r="AN649" s="80">
        <v>7708</v>
      </c>
      <c r="AO649" s="80">
        <v>7878</v>
      </c>
      <c r="AP649" s="80">
        <v>9380</v>
      </c>
      <c r="AQ649" s="80">
        <v>10077</v>
      </c>
      <c r="AR649" s="80">
        <v>10582</v>
      </c>
      <c r="AS649" s="80">
        <v>10932</v>
      </c>
      <c r="AT649" s="80">
        <v>11082</v>
      </c>
      <c r="AU649" s="80">
        <v>13005</v>
      </c>
      <c r="AV649" s="80">
        <v>13808</v>
      </c>
    </row>
    <row r="650" spans="34:48" x14ac:dyDescent="0.2">
      <c r="AH650" s="359" t="s">
        <v>87</v>
      </c>
      <c r="AI650" s="81" t="s">
        <v>1933</v>
      </c>
      <c r="AJ650" s="81" t="s">
        <v>1932</v>
      </c>
      <c r="AK650" s="80">
        <v>7926</v>
      </c>
      <c r="AL650" s="80">
        <v>9529</v>
      </c>
      <c r="AM650" s="80">
        <v>10109</v>
      </c>
      <c r="AN650" s="80">
        <v>10391</v>
      </c>
      <c r="AO650" s="80">
        <v>10391</v>
      </c>
      <c r="AP650" s="80">
        <v>10608</v>
      </c>
      <c r="AQ650" s="80">
        <v>11064</v>
      </c>
      <c r="AR650" s="80">
        <v>11198</v>
      </c>
      <c r="AS650" s="80">
        <v>11924</v>
      </c>
      <c r="AT650" s="80">
        <v>12089</v>
      </c>
      <c r="AU650" s="80">
        <v>12128</v>
      </c>
      <c r="AV650" s="80">
        <v>13897</v>
      </c>
    </row>
    <row r="651" spans="34:48" x14ac:dyDescent="0.2">
      <c r="AH651" s="359" t="s">
        <v>87</v>
      </c>
      <c r="AI651" s="81" t="s">
        <v>1931</v>
      </c>
      <c r="AJ651" s="81" t="s">
        <v>1930</v>
      </c>
      <c r="AK651" s="80">
        <v>4833</v>
      </c>
      <c r="AL651" s="80">
        <v>5166</v>
      </c>
      <c r="AM651" s="80">
        <v>5514</v>
      </c>
      <c r="AN651" s="80">
        <v>5661</v>
      </c>
      <c r="AO651" s="80">
        <v>5836</v>
      </c>
      <c r="AP651" s="80">
        <v>6056</v>
      </c>
      <c r="AQ651" s="80">
        <v>6269</v>
      </c>
      <c r="AR651" s="80">
        <v>6445</v>
      </c>
      <c r="AS651" s="80">
        <v>6489</v>
      </c>
      <c r="AT651" s="80">
        <v>6515</v>
      </c>
      <c r="AU651" s="80">
        <v>6608</v>
      </c>
      <c r="AV651" s="80">
        <v>6695</v>
      </c>
    </row>
    <row r="652" spans="34:48" x14ac:dyDescent="0.2">
      <c r="AH652" s="359" t="s">
        <v>87</v>
      </c>
      <c r="AI652" s="81" t="s">
        <v>1929</v>
      </c>
      <c r="AJ652" s="81" t="s">
        <v>1928</v>
      </c>
      <c r="AK652" s="80">
        <v>14474</v>
      </c>
      <c r="AL652" s="80">
        <v>14784</v>
      </c>
      <c r="AM652" s="80">
        <v>15137</v>
      </c>
      <c r="AN652" s="80">
        <v>15471</v>
      </c>
      <c r="AO652" s="80">
        <v>15473</v>
      </c>
      <c r="AP652" s="80">
        <v>16352</v>
      </c>
      <c r="AQ652" s="80">
        <v>16676</v>
      </c>
      <c r="AR652" s="80">
        <v>17545</v>
      </c>
      <c r="AS652" s="80">
        <v>18188</v>
      </c>
      <c r="AT652" s="80">
        <v>18590</v>
      </c>
      <c r="AU652" s="80">
        <v>18529</v>
      </c>
      <c r="AV652" s="80">
        <v>18698</v>
      </c>
    </row>
    <row r="653" spans="34:48" x14ac:dyDescent="0.2">
      <c r="AH653" s="359" t="s">
        <v>87</v>
      </c>
      <c r="AI653" s="81" t="s">
        <v>1927</v>
      </c>
      <c r="AJ653" s="81" t="s">
        <v>1926</v>
      </c>
      <c r="AK653" s="80">
        <v>5720</v>
      </c>
      <c r="AL653" s="80">
        <v>5756</v>
      </c>
      <c r="AM653" s="80">
        <v>5722</v>
      </c>
      <c r="AN653" s="80">
        <v>5657</v>
      </c>
      <c r="AO653" s="80">
        <v>5791</v>
      </c>
      <c r="AP653" s="80">
        <v>5953</v>
      </c>
      <c r="AQ653" s="80">
        <v>6285</v>
      </c>
      <c r="AR653" s="80">
        <v>7094</v>
      </c>
      <c r="AS653" s="80">
        <v>7166</v>
      </c>
      <c r="AT653" s="80">
        <v>7478</v>
      </c>
      <c r="AU653" s="80">
        <v>7682</v>
      </c>
      <c r="AV653" s="80">
        <v>7870</v>
      </c>
    </row>
    <row r="654" spans="34:48" x14ac:dyDescent="0.2">
      <c r="AH654" s="359" t="s">
        <v>87</v>
      </c>
      <c r="AI654" s="81" t="s">
        <v>1925</v>
      </c>
      <c r="AJ654" s="81" t="s">
        <v>1924</v>
      </c>
      <c r="AK654" s="80">
        <v>11557</v>
      </c>
      <c r="AL654" s="80">
        <v>11939</v>
      </c>
      <c r="AM654" s="80">
        <v>12123</v>
      </c>
      <c r="AN654" s="80">
        <v>12232</v>
      </c>
      <c r="AO654" s="80">
        <v>12402</v>
      </c>
      <c r="AP654" s="80">
        <v>12325</v>
      </c>
      <c r="AQ654" s="80">
        <v>12630</v>
      </c>
      <c r="AR654" s="80">
        <v>13960</v>
      </c>
      <c r="AS654" s="80">
        <v>17290</v>
      </c>
      <c r="AT654" s="80">
        <v>18488</v>
      </c>
      <c r="AU654" s="80">
        <v>18861</v>
      </c>
      <c r="AV654" s="80">
        <v>18996</v>
      </c>
    </row>
    <row r="655" spans="34:48" x14ac:dyDescent="0.2">
      <c r="AH655" s="359" t="s">
        <v>87</v>
      </c>
      <c r="AI655" s="81" t="s">
        <v>1923</v>
      </c>
      <c r="AJ655" s="81" t="s">
        <v>1922</v>
      </c>
      <c r="AK655" s="80">
        <v>64427</v>
      </c>
      <c r="AL655" s="80">
        <v>64814</v>
      </c>
      <c r="AM655" s="80">
        <v>67871</v>
      </c>
      <c r="AN655" s="80">
        <v>71448</v>
      </c>
      <c r="AO655" s="80">
        <v>78862</v>
      </c>
      <c r="AP655" s="80">
        <v>86624</v>
      </c>
      <c r="AQ655" s="80">
        <v>89576</v>
      </c>
      <c r="AR655" s="80">
        <v>92802</v>
      </c>
      <c r="AS655" s="80">
        <v>96547</v>
      </c>
      <c r="AT655" s="80">
        <v>102750</v>
      </c>
      <c r="AU655" s="80">
        <v>105021</v>
      </c>
      <c r="AV655" s="80">
        <v>108292</v>
      </c>
    </row>
    <row r="656" spans="34:48" x14ac:dyDescent="0.2">
      <c r="AH656" s="359" t="s">
        <v>87</v>
      </c>
      <c r="AI656" s="81" t="s">
        <v>1921</v>
      </c>
      <c r="AJ656" s="81" t="s">
        <v>1920</v>
      </c>
      <c r="AK656" s="80">
        <v>4019</v>
      </c>
      <c r="AL656" s="80">
        <v>4068</v>
      </c>
      <c r="AM656" s="80">
        <v>4312</v>
      </c>
      <c r="AN656" s="80">
        <v>4503</v>
      </c>
      <c r="AO656" s="80">
        <v>4615</v>
      </c>
      <c r="AP656" s="80">
        <v>4630</v>
      </c>
      <c r="AQ656" s="80">
        <v>5140</v>
      </c>
      <c r="AR656" s="80">
        <v>5267</v>
      </c>
      <c r="AS656" s="80">
        <v>5329</v>
      </c>
      <c r="AT656" s="80">
        <v>5390</v>
      </c>
      <c r="AU656" s="80">
        <v>5594</v>
      </c>
      <c r="AV656" s="80">
        <v>5770</v>
      </c>
    </row>
    <row r="657" spans="34:48" x14ac:dyDescent="0.2">
      <c r="AH657" s="359" t="s">
        <v>87</v>
      </c>
      <c r="AI657" s="81" t="s">
        <v>1919</v>
      </c>
      <c r="AJ657" s="81" t="s">
        <v>1918</v>
      </c>
      <c r="AK657" s="80">
        <v>7425</v>
      </c>
      <c r="AL657" s="80">
        <v>7556</v>
      </c>
      <c r="AM657" s="80">
        <v>8149</v>
      </c>
      <c r="AN657" s="80">
        <v>8328</v>
      </c>
      <c r="AO657" s="80">
        <v>8673</v>
      </c>
      <c r="AP657" s="80">
        <v>9159</v>
      </c>
      <c r="AQ657" s="80">
        <v>9189</v>
      </c>
      <c r="AR657" s="80">
        <v>9286</v>
      </c>
      <c r="AS657" s="80">
        <v>9546</v>
      </c>
      <c r="AT657" s="80">
        <v>9690</v>
      </c>
      <c r="AU657" s="80">
        <v>9698</v>
      </c>
      <c r="AV657" s="80">
        <v>9809</v>
      </c>
    </row>
    <row r="658" spans="34:48" x14ac:dyDescent="0.2">
      <c r="AH658" s="359" t="s">
        <v>87</v>
      </c>
      <c r="AI658" s="81" t="s">
        <v>1917</v>
      </c>
      <c r="AJ658" s="81" t="s">
        <v>1916</v>
      </c>
      <c r="AK658" s="80">
        <v>9099</v>
      </c>
      <c r="AL658" s="80">
        <v>9613</v>
      </c>
      <c r="AM658" s="80">
        <v>9594</v>
      </c>
      <c r="AN658" s="80">
        <v>9935</v>
      </c>
      <c r="AO658" s="80">
        <v>10223</v>
      </c>
      <c r="AP658" s="80">
        <v>10548</v>
      </c>
      <c r="AQ658" s="80">
        <v>11096</v>
      </c>
      <c r="AR658" s="80">
        <v>11018</v>
      </c>
      <c r="AS658" s="80">
        <v>11302</v>
      </c>
      <c r="AT658" s="80">
        <v>11640</v>
      </c>
      <c r="AU658" s="80">
        <v>11806</v>
      </c>
      <c r="AV658" s="80">
        <v>12331</v>
      </c>
    </row>
    <row r="659" spans="34:48" x14ac:dyDescent="0.2">
      <c r="AH659" s="359" t="s">
        <v>87</v>
      </c>
      <c r="AI659" s="81" t="s">
        <v>1915</v>
      </c>
      <c r="AJ659" s="81" t="s">
        <v>1914</v>
      </c>
      <c r="AK659" s="80">
        <v>3150</v>
      </c>
      <c r="AL659" s="80">
        <v>3172</v>
      </c>
      <c r="AM659" s="80">
        <v>3402</v>
      </c>
      <c r="AN659" s="80">
        <v>3439</v>
      </c>
      <c r="AO659" s="80">
        <v>3635</v>
      </c>
      <c r="AP659" s="80">
        <v>3692</v>
      </c>
      <c r="AQ659" s="80">
        <v>3770</v>
      </c>
      <c r="AR659" s="80">
        <v>3803</v>
      </c>
      <c r="AS659" s="80">
        <v>3734</v>
      </c>
      <c r="AT659" s="80">
        <v>3764</v>
      </c>
      <c r="AU659" s="80">
        <v>3619</v>
      </c>
      <c r="AV659" s="80">
        <v>3662</v>
      </c>
    </row>
    <row r="660" spans="34:48" x14ac:dyDescent="0.2">
      <c r="AH660" s="359" t="s">
        <v>87</v>
      </c>
      <c r="AI660" s="81" t="s">
        <v>1913</v>
      </c>
      <c r="AJ660" s="81" t="s">
        <v>1912</v>
      </c>
      <c r="AK660" s="80">
        <v>8256</v>
      </c>
      <c r="AL660" s="80">
        <v>8401</v>
      </c>
      <c r="AM660" s="80">
        <v>9040</v>
      </c>
      <c r="AN660" s="80">
        <v>10329</v>
      </c>
      <c r="AO660" s="80">
        <v>10648</v>
      </c>
      <c r="AP660" s="80">
        <v>10577</v>
      </c>
      <c r="AQ660" s="80">
        <v>10943</v>
      </c>
      <c r="AR660" s="80">
        <v>11320</v>
      </c>
      <c r="AS660" s="80">
        <v>11431</v>
      </c>
      <c r="AT660" s="80">
        <v>11611</v>
      </c>
      <c r="AU660" s="80">
        <v>11927</v>
      </c>
      <c r="AV660" s="80">
        <v>12155</v>
      </c>
    </row>
    <row r="661" spans="34:48" x14ac:dyDescent="0.2">
      <c r="AH661" s="359" t="s">
        <v>87</v>
      </c>
      <c r="AI661" s="81" t="s">
        <v>1911</v>
      </c>
      <c r="AJ661" s="81" t="s">
        <v>1910</v>
      </c>
      <c r="AK661" s="80">
        <v>3693</v>
      </c>
      <c r="AL661" s="80">
        <v>4200</v>
      </c>
      <c r="AM661" s="80">
        <v>4372</v>
      </c>
      <c r="AN661" s="80">
        <v>4616</v>
      </c>
      <c r="AO661" s="80">
        <v>4655</v>
      </c>
      <c r="AP661" s="80">
        <v>4691</v>
      </c>
      <c r="AQ661" s="80">
        <v>5344</v>
      </c>
      <c r="AR661" s="80">
        <v>5752</v>
      </c>
      <c r="AS661" s="80">
        <v>5872</v>
      </c>
      <c r="AT661" s="80">
        <v>6082</v>
      </c>
      <c r="AU661" s="80">
        <v>6150</v>
      </c>
      <c r="AV661" s="80">
        <v>6360</v>
      </c>
    </row>
    <row r="662" spans="34:48" x14ac:dyDescent="0.2">
      <c r="AH662" s="359" t="s">
        <v>87</v>
      </c>
      <c r="AI662" s="81" t="s">
        <v>1909</v>
      </c>
      <c r="AJ662" s="81" t="s">
        <v>1908</v>
      </c>
      <c r="AK662" s="80">
        <v>3259</v>
      </c>
      <c r="AL662" s="80">
        <v>3370</v>
      </c>
      <c r="AM662" s="80">
        <v>3741</v>
      </c>
      <c r="AN662" s="80">
        <v>3605</v>
      </c>
      <c r="AO662" s="80">
        <v>3686</v>
      </c>
      <c r="AP662" s="80">
        <v>3863</v>
      </c>
      <c r="AQ662" s="80">
        <v>4000</v>
      </c>
      <c r="AR662" s="80">
        <v>3917</v>
      </c>
      <c r="AS662" s="80">
        <v>3923</v>
      </c>
      <c r="AT662" s="80">
        <v>4050</v>
      </c>
      <c r="AU662" s="80">
        <v>4357</v>
      </c>
      <c r="AV662" s="80">
        <v>4466</v>
      </c>
    </row>
    <row r="663" spans="34:48" x14ac:dyDescent="0.2">
      <c r="AH663" s="359" t="s">
        <v>87</v>
      </c>
      <c r="AI663" s="81" t="s">
        <v>1907</v>
      </c>
      <c r="AJ663" s="81" t="s">
        <v>1906</v>
      </c>
      <c r="AK663" s="80">
        <v>5364</v>
      </c>
      <c r="AL663" s="80">
        <v>5658</v>
      </c>
      <c r="AM663" s="80">
        <v>6188</v>
      </c>
      <c r="AN663" s="80">
        <v>6568</v>
      </c>
      <c r="AO663" s="80">
        <v>6772</v>
      </c>
      <c r="AP663" s="80">
        <v>7127</v>
      </c>
      <c r="AQ663" s="80">
        <v>7745</v>
      </c>
      <c r="AR663" s="80">
        <v>7823</v>
      </c>
      <c r="AS663" s="80">
        <v>7977</v>
      </c>
      <c r="AT663" s="80">
        <v>7937</v>
      </c>
      <c r="AU663" s="80">
        <v>7947</v>
      </c>
      <c r="AV663" s="80">
        <v>8325</v>
      </c>
    </row>
    <row r="664" spans="34:48" x14ac:dyDescent="0.2">
      <c r="AH664" s="359" t="s">
        <v>87</v>
      </c>
      <c r="AI664" s="81" t="s">
        <v>1905</v>
      </c>
      <c r="AJ664" s="81" t="s">
        <v>1904</v>
      </c>
      <c r="AK664" s="80">
        <v>3274</v>
      </c>
      <c r="AL664" s="80">
        <v>3379</v>
      </c>
      <c r="AM664" s="80">
        <v>3489</v>
      </c>
      <c r="AN664" s="80">
        <v>3607</v>
      </c>
      <c r="AO664" s="80">
        <v>3732</v>
      </c>
      <c r="AP664" s="80">
        <v>3713</v>
      </c>
      <c r="AQ664" s="80">
        <v>3701</v>
      </c>
      <c r="AR664" s="80">
        <v>3651</v>
      </c>
      <c r="AS664" s="80">
        <v>3631</v>
      </c>
      <c r="AT664" s="80">
        <v>3584</v>
      </c>
      <c r="AU664" s="80">
        <v>3752</v>
      </c>
      <c r="AV664" s="80">
        <v>3862</v>
      </c>
    </row>
    <row r="665" spans="34:48" x14ac:dyDescent="0.2">
      <c r="AH665" s="359" t="s">
        <v>87</v>
      </c>
      <c r="AI665" s="81" t="s">
        <v>1903</v>
      </c>
      <c r="AJ665" s="81" t="s">
        <v>1902</v>
      </c>
      <c r="AK665" s="80">
        <v>5733</v>
      </c>
      <c r="AL665" s="80">
        <v>5841</v>
      </c>
      <c r="AM665" s="80">
        <v>5827</v>
      </c>
      <c r="AN665" s="80">
        <v>6020</v>
      </c>
      <c r="AO665" s="80">
        <v>6011</v>
      </c>
      <c r="AP665" s="80">
        <v>5985</v>
      </c>
      <c r="AQ665" s="80">
        <v>6450</v>
      </c>
      <c r="AR665" s="80">
        <v>6629</v>
      </c>
      <c r="AS665" s="80">
        <v>6825</v>
      </c>
      <c r="AT665" s="80">
        <v>7496</v>
      </c>
      <c r="AU665" s="80">
        <v>7716</v>
      </c>
      <c r="AV665" s="80">
        <v>8090</v>
      </c>
    </row>
    <row r="666" spans="34:48" x14ac:dyDescent="0.2">
      <c r="AH666" s="359" t="s">
        <v>87</v>
      </c>
      <c r="AI666" s="81" t="s">
        <v>1901</v>
      </c>
      <c r="AJ666" s="81" t="s">
        <v>1900</v>
      </c>
      <c r="AK666" s="80">
        <v>6281</v>
      </c>
      <c r="AL666" s="80">
        <v>6544</v>
      </c>
      <c r="AM666" s="80">
        <v>6408</v>
      </c>
      <c r="AN666" s="80">
        <v>6341</v>
      </c>
      <c r="AO666" s="80">
        <v>6359</v>
      </c>
      <c r="AP666" s="80">
        <v>6778</v>
      </c>
      <c r="AQ666" s="80">
        <v>7426</v>
      </c>
      <c r="AR666" s="80">
        <v>7588</v>
      </c>
      <c r="AS666" s="80">
        <v>7913</v>
      </c>
      <c r="AT666" s="80">
        <v>8053</v>
      </c>
      <c r="AU666" s="80">
        <v>8238</v>
      </c>
      <c r="AV666" s="80">
        <v>8650</v>
      </c>
    </row>
    <row r="667" spans="34:48" x14ac:dyDescent="0.2">
      <c r="AH667" s="359" t="s">
        <v>87</v>
      </c>
      <c r="AI667" s="81" t="s">
        <v>1899</v>
      </c>
      <c r="AJ667" s="81" t="s">
        <v>1898</v>
      </c>
      <c r="AK667" s="80">
        <v>4760</v>
      </c>
      <c r="AL667" s="80">
        <v>4579</v>
      </c>
      <c r="AM667" s="80">
        <v>5065</v>
      </c>
      <c r="AN667" s="80">
        <v>5202</v>
      </c>
      <c r="AO667" s="80">
        <v>5219</v>
      </c>
      <c r="AP667" s="80">
        <v>5409</v>
      </c>
      <c r="AQ667" s="80">
        <v>5604</v>
      </c>
      <c r="AR667" s="80">
        <v>5541</v>
      </c>
      <c r="AS667" s="80">
        <v>5693</v>
      </c>
      <c r="AT667" s="80">
        <v>5879</v>
      </c>
      <c r="AU667" s="80">
        <v>6085</v>
      </c>
      <c r="AV667" s="80">
        <v>6408</v>
      </c>
    </row>
    <row r="668" spans="34:48" x14ac:dyDescent="0.2">
      <c r="AH668" s="359" t="s">
        <v>87</v>
      </c>
      <c r="AI668" s="81" t="s">
        <v>1897</v>
      </c>
      <c r="AJ668" s="81" t="s">
        <v>1896</v>
      </c>
      <c r="AK668" s="80">
        <v>3443</v>
      </c>
      <c r="AL668" s="80">
        <v>3807</v>
      </c>
      <c r="AM668" s="80">
        <v>3962</v>
      </c>
      <c r="AN668" s="80">
        <v>4438</v>
      </c>
      <c r="AO668" s="80">
        <v>4684</v>
      </c>
      <c r="AP668" s="80">
        <v>4516</v>
      </c>
      <c r="AQ668" s="80">
        <v>4734</v>
      </c>
      <c r="AR668" s="80">
        <v>5126</v>
      </c>
      <c r="AS668" s="80">
        <v>5184</v>
      </c>
      <c r="AT668" s="80">
        <v>5148</v>
      </c>
      <c r="AU668" s="80">
        <v>5183</v>
      </c>
      <c r="AV668" s="80">
        <v>5335</v>
      </c>
    </row>
    <row r="669" spans="34:48" x14ac:dyDescent="0.2">
      <c r="AH669" s="359" t="s">
        <v>87</v>
      </c>
      <c r="AI669" s="81" t="s">
        <v>1895</v>
      </c>
      <c r="AJ669" s="81" t="s">
        <v>1894</v>
      </c>
      <c r="AK669" s="80">
        <v>7312</v>
      </c>
      <c r="AL669" s="80">
        <v>7420</v>
      </c>
      <c r="AM669" s="80">
        <v>7623</v>
      </c>
      <c r="AN669" s="80">
        <v>7701</v>
      </c>
      <c r="AO669" s="80">
        <v>8008</v>
      </c>
      <c r="AP669" s="80">
        <v>8437</v>
      </c>
      <c r="AQ669" s="80">
        <v>8907</v>
      </c>
      <c r="AR669" s="80">
        <v>9310</v>
      </c>
      <c r="AS669" s="80">
        <v>9880</v>
      </c>
      <c r="AT669" s="80">
        <v>10384</v>
      </c>
      <c r="AU669" s="80">
        <v>10522</v>
      </c>
      <c r="AV669" s="80">
        <v>10750</v>
      </c>
    </row>
    <row r="670" spans="34:48" x14ac:dyDescent="0.2">
      <c r="AH670" s="359" t="s">
        <v>87</v>
      </c>
      <c r="AI670" s="81" t="s">
        <v>1893</v>
      </c>
      <c r="AJ670" s="81" t="s">
        <v>1892</v>
      </c>
      <c r="AK670" s="80">
        <v>6965</v>
      </c>
      <c r="AL670" s="80">
        <v>6973</v>
      </c>
      <c r="AM670" s="80">
        <v>6864</v>
      </c>
      <c r="AN670" s="80">
        <v>7205</v>
      </c>
      <c r="AO670" s="80">
        <v>7220</v>
      </c>
      <c r="AP670" s="80">
        <v>7618</v>
      </c>
      <c r="AQ670" s="80">
        <v>7928</v>
      </c>
      <c r="AR670" s="80">
        <v>7959</v>
      </c>
      <c r="AS670" s="80">
        <v>8513</v>
      </c>
      <c r="AT670" s="80">
        <v>8644</v>
      </c>
      <c r="AU670" s="80">
        <v>8775</v>
      </c>
      <c r="AV670" s="80">
        <v>10683</v>
      </c>
    </row>
    <row r="671" spans="34:48" x14ac:dyDescent="0.2">
      <c r="AH671" s="359" t="s">
        <v>87</v>
      </c>
      <c r="AI671" s="81" t="s">
        <v>1891</v>
      </c>
      <c r="AJ671" s="81" t="s">
        <v>1890</v>
      </c>
      <c r="AK671" s="80">
        <v>7924</v>
      </c>
      <c r="AL671" s="80">
        <v>8272</v>
      </c>
      <c r="AM671" s="80">
        <v>8571</v>
      </c>
      <c r="AN671" s="80">
        <v>9195</v>
      </c>
      <c r="AO671" s="80">
        <v>9577</v>
      </c>
      <c r="AP671" s="80">
        <v>9880</v>
      </c>
      <c r="AQ671" s="80">
        <v>9971</v>
      </c>
      <c r="AR671" s="80">
        <v>9621</v>
      </c>
      <c r="AS671" s="80">
        <v>9868</v>
      </c>
      <c r="AT671" s="80">
        <v>10369</v>
      </c>
      <c r="AU671" s="80">
        <v>10509</v>
      </c>
      <c r="AV671" s="80">
        <v>11364</v>
      </c>
    </row>
    <row r="672" spans="34:48" x14ac:dyDescent="0.2">
      <c r="AH672" s="327" t="s">
        <v>3426</v>
      </c>
      <c r="AI672" s="81" t="s">
        <v>1889</v>
      </c>
      <c r="AJ672" s="81" t="s">
        <v>1888</v>
      </c>
      <c r="AK672" s="80">
        <v>91098</v>
      </c>
      <c r="AL672" s="80">
        <v>92214</v>
      </c>
      <c r="AM672" s="80">
        <v>98505</v>
      </c>
      <c r="AN672" s="80">
        <v>101377</v>
      </c>
      <c r="AO672" s="80">
        <v>104234</v>
      </c>
      <c r="AP672" s="80">
        <v>109761</v>
      </c>
      <c r="AQ672" s="80">
        <v>107363</v>
      </c>
      <c r="AR672" s="80">
        <v>108658</v>
      </c>
      <c r="AS672" s="80">
        <v>113402</v>
      </c>
      <c r="AT672" s="80">
        <v>127430</v>
      </c>
      <c r="AU672" s="80">
        <v>133512</v>
      </c>
      <c r="AV672" s="80">
        <v>138597</v>
      </c>
    </row>
    <row r="673" spans="34:48" x14ac:dyDescent="0.2">
      <c r="AH673" s="327" t="s">
        <v>3426</v>
      </c>
      <c r="AI673" s="81" t="s">
        <v>1887</v>
      </c>
      <c r="AJ673" s="81" t="s">
        <v>1886</v>
      </c>
      <c r="AK673" s="80">
        <v>88784</v>
      </c>
      <c r="AL673" s="80">
        <v>88950</v>
      </c>
      <c r="AM673" s="80">
        <v>87866</v>
      </c>
      <c r="AN673" s="80">
        <v>88202</v>
      </c>
      <c r="AO673" s="80">
        <v>88086</v>
      </c>
      <c r="AP673" s="80">
        <v>86486</v>
      </c>
      <c r="AQ673" s="80">
        <v>88733</v>
      </c>
      <c r="AR673" s="80">
        <v>85822</v>
      </c>
      <c r="AS673" s="80">
        <v>84651</v>
      </c>
      <c r="AT673" s="80">
        <v>87931</v>
      </c>
      <c r="AU673" s="80">
        <v>87968</v>
      </c>
      <c r="AV673" s="80">
        <v>88653</v>
      </c>
    </row>
    <row r="674" spans="34:48" x14ac:dyDescent="0.2">
      <c r="AH674" s="327" t="s">
        <v>3426</v>
      </c>
      <c r="AI674" s="81" t="s">
        <v>1885</v>
      </c>
      <c r="AJ674" s="81" t="s">
        <v>1884</v>
      </c>
      <c r="AK674" s="80">
        <v>16712</v>
      </c>
      <c r="AL674" s="80">
        <v>17063</v>
      </c>
      <c r="AM674" s="80">
        <v>17401</v>
      </c>
      <c r="AN674" s="80">
        <v>17994</v>
      </c>
      <c r="AO674" s="80">
        <v>18561</v>
      </c>
      <c r="AP674" s="80">
        <v>19259</v>
      </c>
      <c r="AQ674" s="80">
        <v>19237</v>
      </c>
      <c r="AR674" s="80">
        <v>19463</v>
      </c>
      <c r="AS674" s="80">
        <v>19488</v>
      </c>
      <c r="AT674" s="80">
        <v>20156</v>
      </c>
      <c r="AU674" s="80">
        <v>20274</v>
      </c>
      <c r="AV674" s="80">
        <v>21043</v>
      </c>
    </row>
    <row r="675" spans="34:48" x14ac:dyDescent="0.2">
      <c r="AH675" s="327" t="s">
        <v>3426</v>
      </c>
      <c r="AI675" s="81" t="s">
        <v>1883</v>
      </c>
      <c r="AJ675" s="81" t="s">
        <v>1882</v>
      </c>
      <c r="AK675" s="80">
        <v>43340</v>
      </c>
      <c r="AL675" s="80">
        <v>46490</v>
      </c>
      <c r="AM675" s="80">
        <v>58173</v>
      </c>
      <c r="AN675" s="80">
        <v>58555</v>
      </c>
      <c r="AO675" s="80">
        <v>61558</v>
      </c>
      <c r="AP675" s="80">
        <v>61268</v>
      </c>
      <c r="AQ675" s="80">
        <v>61804</v>
      </c>
      <c r="AR675" s="80">
        <v>61304</v>
      </c>
      <c r="AS675" s="80">
        <v>62816</v>
      </c>
      <c r="AT675" s="80">
        <v>65309</v>
      </c>
      <c r="AU675" s="80">
        <v>67496</v>
      </c>
      <c r="AV675" s="80">
        <v>68616</v>
      </c>
    </row>
    <row r="676" spans="34:48" x14ac:dyDescent="0.2">
      <c r="AH676" s="327" t="s">
        <v>3422</v>
      </c>
      <c r="AI676" s="81" t="s">
        <v>1881</v>
      </c>
      <c r="AJ676" s="81" t="s">
        <v>1880</v>
      </c>
      <c r="AK676" s="80">
        <v>56783</v>
      </c>
      <c r="AL676" s="80">
        <v>57489</v>
      </c>
      <c r="AM676" s="80">
        <v>61113</v>
      </c>
      <c r="AN676" s="80">
        <v>64647</v>
      </c>
      <c r="AO676" s="80">
        <v>65698</v>
      </c>
      <c r="AP676" s="80">
        <v>66105</v>
      </c>
      <c r="AQ676" s="80">
        <v>68693</v>
      </c>
      <c r="AR676" s="80">
        <v>70380</v>
      </c>
      <c r="AS676" s="80">
        <v>73119</v>
      </c>
      <c r="AT676" s="80">
        <v>73707</v>
      </c>
      <c r="AU676" s="80">
        <v>74128</v>
      </c>
      <c r="AV676" s="80">
        <v>74533</v>
      </c>
    </row>
    <row r="677" spans="34:48" x14ac:dyDescent="0.2">
      <c r="AH677" s="327" t="s">
        <v>3422</v>
      </c>
      <c r="AI677" s="81" t="s">
        <v>1879</v>
      </c>
      <c r="AJ677" s="81" t="s">
        <v>1878</v>
      </c>
      <c r="AK677" s="80">
        <v>19119</v>
      </c>
      <c r="AL677" s="80">
        <v>19178</v>
      </c>
      <c r="AM677" s="80">
        <v>22223</v>
      </c>
      <c r="AN677" s="80">
        <v>21199</v>
      </c>
      <c r="AO677" s="80">
        <v>23353</v>
      </c>
      <c r="AP677" s="80">
        <v>23385</v>
      </c>
      <c r="AQ677" s="80">
        <v>23248</v>
      </c>
      <c r="AR677" s="80">
        <v>23288</v>
      </c>
      <c r="AS677" s="80">
        <v>25123</v>
      </c>
      <c r="AT677" s="80">
        <v>25285</v>
      </c>
      <c r="AU677" s="80">
        <v>26107</v>
      </c>
      <c r="AV677" s="80">
        <v>26102</v>
      </c>
    </row>
    <row r="678" spans="34:48" x14ac:dyDescent="0.2">
      <c r="AH678" s="327" t="s">
        <v>3422</v>
      </c>
      <c r="AI678" s="81" t="s">
        <v>1877</v>
      </c>
      <c r="AJ678" s="81" t="s">
        <v>1876</v>
      </c>
      <c r="AK678" s="80">
        <v>21630</v>
      </c>
      <c r="AL678" s="80">
        <v>22653</v>
      </c>
      <c r="AM678" s="80">
        <v>25409</v>
      </c>
      <c r="AN678" s="80">
        <v>27720</v>
      </c>
      <c r="AO678" s="80">
        <v>29483</v>
      </c>
      <c r="AP678" s="80">
        <v>32254</v>
      </c>
      <c r="AQ678" s="80">
        <v>34511</v>
      </c>
      <c r="AR678" s="80">
        <v>37719</v>
      </c>
      <c r="AS678" s="80">
        <v>38886</v>
      </c>
      <c r="AT678" s="80">
        <v>38643</v>
      </c>
      <c r="AU678" s="80">
        <v>39578</v>
      </c>
      <c r="AV678" s="80">
        <v>39655</v>
      </c>
    </row>
    <row r="679" spans="34:48" x14ac:dyDescent="0.2">
      <c r="AH679" s="327" t="s">
        <v>3418</v>
      </c>
      <c r="AI679" s="81" t="s">
        <v>1875</v>
      </c>
      <c r="AJ679" s="81" t="s">
        <v>1874</v>
      </c>
      <c r="AK679" s="80">
        <v>58845</v>
      </c>
      <c r="AL679" s="80">
        <v>56755</v>
      </c>
      <c r="AM679" s="80">
        <v>57229</v>
      </c>
      <c r="AN679" s="80">
        <v>59657</v>
      </c>
      <c r="AO679" s="80">
        <v>59838</v>
      </c>
      <c r="AP679" s="80">
        <v>60100</v>
      </c>
      <c r="AQ679" s="80">
        <v>60100</v>
      </c>
      <c r="AR679" s="80">
        <v>59829</v>
      </c>
      <c r="AS679" s="80">
        <v>59783</v>
      </c>
      <c r="AT679" s="80">
        <v>61254</v>
      </c>
      <c r="AU679" s="80">
        <v>61931</v>
      </c>
      <c r="AV679" s="80">
        <v>63781</v>
      </c>
    </row>
    <row r="680" spans="34:48" x14ac:dyDescent="0.2">
      <c r="AH680" s="327" t="s">
        <v>3418</v>
      </c>
      <c r="AI680" s="81" t="s">
        <v>1873</v>
      </c>
      <c r="AJ680" s="81" t="s">
        <v>1872</v>
      </c>
      <c r="AK680" s="80">
        <v>230179</v>
      </c>
      <c r="AL680" s="80">
        <v>222185</v>
      </c>
      <c r="AM680" s="80">
        <v>223644</v>
      </c>
      <c r="AN680" s="80">
        <v>237570</v>
      </c>
      <c r="AO680" s="80">
        <v>237097</v>
      </c>
      <c r="AP680" s="80">
        <v>239174</v>
      </c>
      <c r="AQ680" s="80">
        <v>239713</v>
      </c>
      <c r="AR680" s="80">
        <v>238486</v>
      </c>
      <c r="AS680" s="80">
        <v>237369</v>
      </c>
      <c r="AT680" s="80">
        <v>245260</v>
      </c>
      <c r="AU680" s="80">
        <v>247013</v>
      </c>
      <c r="AV680" s="80">
        <v>257114</v>
      </c>
    </row>
    <row r="681" spans="34:48" x14ac:dyDescent="0.2">
      <c r="AH681" s="327" t="s">
        <v>3418</v>
      </c>
      <c r="AI681" s="81" t="s">
        <v>1871</v>
      </c>
      <c r="AJ681" s="81" t="s">
        <v>1870</v>
      </c>
      <c r="AK681" s="80">
        <v>25642</v>
      </c>
      <c r="AL681" s="80">
        <v>24823</v>
      </c>
      <c r="AM681" s="80">
        <v>25666</v>
      </c>
      <c r="AN681" s="80">
        <v>25706</v>
      </c>
      <c r="AO681" s="80">
        <v>26251</v>
      </c>
      <c r="AP681" s="80">
        <v>26791</v>
      </c>
      <c r="AQ681" s="80">
        <v>26795</v>
      </c>
      <c r="AR681" s="80">
        <v>27713</v>
      </c>
      <c r="AS681" s="80">
        <v>28420</v>
      </c>
      <c r="AT681" s="80">
        <v>28479</v>
      </c>
      <c r="AU681" s="80">
        <v>29001</v>
      </c>
      <c r="AV681" s="80">
        <v>30690</v>
      </c>
    </row>
    <row r="682" spans="34:48" x14ac:dyDescent="0.2">
      <c r="AH682" s="327" t="s">
        <v>3414</v>
      </c>
      <c r="AI682" s="81" t="s">
        <v>1869</v>
      </c>
      <c r="AJ682" s="81" t="s">
        <v>1868</v>
      </c>
      <c r="AK682" s="80">
        <v>22425</v>
      </c>
      <c r="AL682" s="80">
        <v>21565</v>
      </c>
      <c r="AM682" s="80">
        <v>24258</v>
      </c>
      <c r="AN682" s="80">
        <v>26686</v>
      </c>
      <c r="AO682" s="80">
        <v>31301</v>
      </c>
      <c r="AP682" s="80">
        <v>31661</v>
      </c>
      <c r="AQ682" s="80">
        <v>34475</v>
      </c>
      <c r="AR682" s="80">
        <v>36040</v>
      </c>
      <c r="AS682" s="80">
        <v>37938</v>
      </c>
      <c r="AT682" s="80">
        <v>40348</v>
      </c>
      <c r="AU682" s="80">
        <v>39934</v>
      </c>
      <c r="AV682" s="80">
        <v>40736</v>
      </c>
    </row>
    <row r="683" spans="34:48" x14ac:dyDescent="0.2">
      <c r="AH683" s="327" t="s">
        <v>3414</v>
      </c>
      <c r="AI683" s="81" t="s">
        <v>1867</v>
      </c>
      <c r="AJ683" s="81" t="s">
        <v>1866</v>
      </c>
      <c r="AK683" s="80">
        <v>27410</v>
      </c>
      <c r="AL683" s="80">
        <v>29002</v>
      </c>
      <c r="AM683" s="80">
        <v>32195</v>
      </c>
      <c r="AN683" s="80">
        <v>35096</v>
      </c>
      <c r="AO683" s="80">
        <v>41047</v>
      </c>
      <c r="AP683" s="80">
        <v>41437</v>
      </c>
      <c r="AQ683" s="80">
        <v>44821</v>
      </c>
      <c r="AR683" s="80">
        <v>46860</v>
      </c>
      <c r="AS683" s="80">
        <v>48088</v>
      </c>
      <c r="AT683" s="80">
        <v>48283</v>
      </c>
      <c r="AU683" s="80">
        <v>48899</v>
      </c>
      <c r="AV683" s="80">
        <v>50349</v>
      </c>
    </row>
    <row r="684" spans="34:48" x14ac:dyDescent="0.2">
      <c r="AH684" s="327" t="s">
        <v>3414</v>
      </c>
      <c r="AI684" s="81" t="s">
        <v>1865</v>
      </c>
      <c r="AJ684" s="81" t="s">
        <v>1864</v>
      </c>
      <c r="AK684" s="80">
        <v>7794</v>
      </c>
      <c r="AL684" s="80">
        <v>8194</v>
      </c>
      <c r="AM684" s="80">
        <v>8358</v>
      </c>
      <c r="AN684" s="80">
        <v>8934</v>
      </c>
      <c r="AO684" s="80">
        <v>9399</v>
      </c>
      <c r="AP684" s="80">
        <v>9745</v>
      </c>
      <c r="AQ684" s="80">
        <v>9691</v>
      </c>
      <c r="AR684" s="80">
        <v>9604</v>
      </c>
      <c r="AS684" s="80">
        <v>9823</v>
      </c>
      <c r="AT684" s="80">
        <v>10190</v>
      </c>
      <c r="AU684" s="80">
        <v>10550</v>
      </c>
      <c r="AV684" s="80">
        <v>11537</v>
      </c>
    </row>
    <row r="685" spans="34:48" x14ac:dyDescent="0.2">
      <c r="AH685" s="327" t="s">
        <v>3414</v>
      </c>
      <c r="AI685" s="81" t="s">
        <v>1863</v>
      </c>
      <c r="AJ685" s="81" t="s">
        <v>1862</v>
      </c>
      <c r="AK685" s="80">
        <v>23003</v>
      </c>
      <c r="AL685" s="80">
        <v>23331</v>
      </c>
      <c r="AM685" s="80">
        <v>25050</v>
      </c>
      <c r="AN685" s="80">
        <v>26093</v>
      </c>
      <c r="AO685" s="80">
        <v>27794</v>
      </c>
      <c r="AP685" s="80">
        <v>28959</v>
      </c>
      <c r="AQ685" s="80">
        <v>29938</v>
      </c>
      <c r="AR685" s="80">
        <v>30912</v>
      </c>
      <c r="AS685" s="80">
        <v>32828</v>
      </c>
      <c r="AT685" s="80">
        <v>33619</v>
      </c>
      <c r="AU685" s="80">
        <v>34510</v>
      </c>
      <c r="AV685" s="80">
        <v>34979</v>
      </c>
    </row>
    <row r="686" spans="34:48" x14ac:dyDescent="0.2">
      <c r="AH686" s="327" t="s">
        <v>3414</v>
      </c>
      <c r="AI686" s="81" t="s">
        <v>1861</v>
      </c>
      <c r="AJ686" s="81" t="s">
        <v>1860</v>
      </c>
      <c r="AK686" s="80">
        <v>12818</v>
      </c>
      <c r="AL686" s="80">
        <v>15183</v>
      </c>
      <c r="AM686" s="80">
        <v>14396</v>
      </c>
      <c r="AN686" s="80">
        <v>16223</v>
      </c>
      <c r="AO686" s="80">
        <v>20714</v>
      </c>
      <c r="AP686" s="80">
        <v>22900</v>
      </c>
      <c r="AQ686" s="80">
        <v>24098</v>
      </c>
      <c r="AR686" s="80">
        <v>24946</v>
      </c>
      <c r="AS686" s="80">
        <v>26329</v>
      </c>
      <c r="AT686" s="80">
        <v>26441</v>
      </c>
      <c r="AU686" s="80">
        <v>27130</v>
      </c>
      <c r="AV686" s="80">
        <v>30148</v>
      </c>
    </row>
    <row r="687" spans="34:48" x14ac:dyDescent="0.2">
      <c r="AH687" s="327" t="s">
        <v>3414</v>
      </c>
      <c r="AI687" s="81" t="s">
        <v>1859</v>
      </c>
      <c r="AJ687" s="81" t="s">
        <v>1858</v>
      </c>
      <c r="AK687" s="80">
        <v>6557</v>
      </c>
      <c r="AL687" s="80">
        <v>7105</v>
      </c>
      <c r="AM687" s="80">
        <v>7276</v>
      </c>
      <c r="AN687" s="80">
        <v>7608</v>
      </c>
      <c r="AO687" s="80">
        <v>7842</v>
      </c>
      <c r="AP687" s="80">
        <v>8118</v>
      </c>
      <c r="AQ687" s="80">
        <v>8852</v>
      </c>
      <c r="AR687" s="80">
        <v>9235</v>
      </c>
      <c r="AS687" s="80">
        <v>9531</v>
      </c>
      <c r="AT687" s="80">
        <v>9722</v>
      </c>
      <c r="AU687" s="80">
        <v>10185</v>
      </c>
      <c r="AV687" s="80">
        <v>10506</v>
      </c>
    </row>
    <row r="688" spans="34:48" x14ac:dyDescent="0.2">
      <c r="AH688" s="327" t="s">
        <v>3414</v>
      </c>
      <c r="AI688" s="81" t="s">
        <v>1857</v>
      </c>
      <c r="AJ688" s="81" t="s">
        <v>1856</v>
      </c>
      <c r="AK688" s="80">
        <v>67865</v>
      </c>
      <c r="AL688" s="80">
        <v>73780</v>
      </c>
      <c r="AM688" s="80">
        <v>76945</v>
      </c>
      <c r="AN688" s="80">
        <v>78033</v>
      </c>
      <c r="AO688" s="80">
        <v>86702</v>
      </c>
      <c r="AP688" s="80">
        <v>91391</v>
      </c>
      <c r="AQ688" s="80">
        <v>89576</v>
      </c>
      <c r="AR688" s="80">
        <v>96210</v>
      </c>
      <c r="AS688" s="80">
        <v>99200</v>
      </c>
      <c r="AT688" s="80">
        <v>100112</v>
      </c>
      <c r="AU688" s="80">
        <v>98334</v>
      </c>
      <c r="AV688" s="80">
        <v>100979</v>
      </c>
    </row>
    <row r="689" spans="34:48" x14ac:dyDescent="0.2">
      <c r="AH689" s="327" t="s">
        <v>3414</v>
      </c>
      <c r="AI689" s="81" t="s">
        <v>1855</v>
      </c>
      <c r="AJ689" s="81" t="s">
        <v>1854</v>
      </c>
      <c r="AK689" s="80">
        <v>20611</v>
      </c>
      <c r="AL689" s="80">
        <v>20605</v>
      </c>
      <c r="AM689" s="80">
        <v>21746</v>
      </c>
      <c r="AN689" s="80">
        <v>22240</v>
      </c>
      <c r="AO689" s="80">
        <v>23412</v>
      </c>
      <c r="AP689" s="80">
        <v>25178</v>
      </c>
      <c r="AQ689" s="80">
        <v>25371</v>
      </c>
      <c r="AR689" s="80">
        <v>25786</v>
      </c>
      <c r="AS689" s="80">
        <v>25972</v>
      </c>
      <c r="AT689" s="80">
        <v>26293</v>
      </c>
      <c r="AU689" s="80">
        <v>27724</v>
      </c>
      <c r="AV689" s="80">
        <v>28406</v>
      </c>
    </row>
    <row r="690" spans="34:48" x14ac:dyDescent="0.2">
      <c r="AH690" s="327" t="s">
        <v>3410</v>
      </c>
      <c r="AI690" s="81" t="s">
        <v>1853</v>
      </c>
      <c r="AJ690" s="81" t="s">
        <v>1852</v>
      </c>
      <c r="AK690" s="80">
        <v>15560</v>
      </c>
      <c r="AL690" s="80">
        <v>15672</v>
      </c>
      <c r="AM690" s="80">
        <v>16177</v>
      </c>
      <c r="AN690" s="80">
        <v>16732</v>
      </c>
      <c r="AO690" s="80">
        <v>17094</v>
      </c>
      <c r="AP690" s="80">
        <v>18292</v>
      </c>
      <c r="AQ690" s="80">
        <v>18687</v>
      </c>
      <c r="AR690" s="80">
        <v>20384</v>
      </c>
      <c r="AS690" s="80">
        <v>20541</v>
      </c>
      <c r="AT690" s="80">
        <v>20927</v>
      </c>
      <c r="AU690" s="80">
        <v>21156</v>
      </c>
      <c r="AV690" s="80">
        <v>21281</v>
      </c>
    </row>
    <row r="691" spans="34:48" x14ac:dyDescent="0.2">
      <c r="AH691" s="327" t="s">
        <v>3406</v>
      </c>
      <c r="AI691" s="81" t="s">
        <v>1851</v>
      </c>
      <c r="AJ691" s="81" t="s">
        <v>1850</v>
      </c>
      <c r="AK691" s="80">
        <v>974</v>
      </c>
      <c r="AL691" s="80">
        <v>990</v>
      </c>
      <c r="AM691" s="80">
        <v>943</v>
      </c>
      <c r="AN691" s="80">
        <v>966</v>
      </c>
      <c r="AO691" s="80">
        <v>962</v>
      </c>
      <c r="AP691" s="80">
        <v>962</v>
      </c>
      <c r="AQ691" s="80">
        <v>870</v>
      </c>
      <c r="AR691" s="80">
        <v>861</v>
      </c>
      <c r="AS691" s="80">
        <v>855</v>
      </c>
      <c r="AT691" s="80">
        <v>871</v>
      </c>
      <c r="AU691" s="80">
        <v>926</v>
      </c>
      <c r="AV691" s="80">
        <v>926</v>
      </c>
    </row>
    <row r="692" spans="34:48" x14ac:dyDescent="0.2">
      <c r="AH692" s="327" t="s">
        <v>3402</v>
      </c>
      <c r="AI692" s="81" t="s">
        <v>1849</v>
      </c>
      <c r="AJ692" s="81" t="s">
        <v>1848</v>
      </c>
      <c r="AK692" s="80">
        <v>798</v>
      </c>
      <c r="AL692" s="80">
        <v>798</v>
      </c>
      <c r="AM692" s="80">
        <v>668</v>
      </c>
      <c r="AN692" s="80">
        <v>940</v>
      </c>
      <c r="AO692" s="80">
        <v>940</v>
      </c>
      <c r="AP692" s="80">
        <v>896</v>
      </c>
      <c r="AQ692" s="80">
        <v>890</v>
      </c>
      <c r="AR692" s="80">
        <v>848</v>
      </c>
      <c r="AS692" s="80">
        <v>848</v>
      </c>
      <c r="AT692" s="80">
        <v>838</v>
      </c>
      <c r="AU692" s="80">
        <v>849</v>
      </c>
      <c r="AV692" s="80">
        <v>851</v>
      </c>
    </row>
    <row r="693" spans="34:48" x14ac:dyDescent="0.2">
      <c r="AH693" s="327" t="s">
        <v>3398</v>
      </c>
      <c r="AI693" s="81" t="s">
        <v>1847</v>
      </c>
      <c r="AJ693" s="81" t="s">
        <v>1846</v>
      </c>
      <c r="AK693" s="80">
        <v>424</v>
      </c>
      <c r="AL693" s="80">
        <v>424</v>
      </c>
      <c r="AM693" s="80">
        <v>411</v>
      </c>
      <c r="AN693" s="80">
        <v>411</v>
      </c>
      <c r="AO693" s="80">
        <v>411</v>
      </c>
      <c r="AP693" s="80">
        <v>417</v>
      </c>
      <c r="AQ693" s="80">
        <v>400</v>
      </c>
      <c r="AR693" s="80">
        <v>400</v>
      </c>
      <c r="AS693" s="80">
        <v>378</v>
      </c>
      <c r="AT693" s="80">
        <v>366</v>
      </c>
      <c r="AU693" s="80">
        <v>366</v>
      </c>
      <c r="AV693" s="80">
        <v>366</v>
      </c>
    </row>
    <row r="694" spans="34:48" x14ac:dyDescent="0.2">
      <c r="AH694" s="327" t="s">
        <v>3398</v>
      </c>
      <c r="AI694" s="81" t="s">
        <v>1845</v>
      </c>
      <c r="AJ694" s="81" t="s">
        <v>1844</v>
      </c>
      <c r="AK694" s="80">
        <v>14422</v>
      </c>
      <c r="AL694" s="80">
        <v>14464</v>
      </c>
      <c r="AM694" s="80">
        <v>14435</v>
      </c>
      <c r="AN694" s="80">
        <v>14785</v>
      </c>
      <c r="AO694" s="80">
        <v>15864</v>
      </c>
      <c r="AP694" s="80">
        <v>28206</v>
      </c>
      <c r="AQ694" s="80">
        <v>28051</v>
      </c>
      <c r="AR694" s="80">
        <v>27924</v>
      </c>
      <c r="AS694" s="80">
        <v>33470</v>
      </c>
      <c r="AT694" s="80">
        <v>33590</v>
      </c>
      <c r="AU694" s="80">
        <v>46155</v>
      </c>
      <c r="AV694" s="80">
        <v>47022</v>
      </c>
    </row>
    <row r="695" spans="34:48" x14ac:dyDescent="0.2">
      <c r="AH695" s="327" t="s">
        <v>3398</v>
      </c>
      <c r="AI695" s="81" t="s">
        <v>1843</v>
      </c>
      <c r="AJ695" s="81" t="s">
        <v>1842</v>
      </c>
      <c r="AK695" s="80">
        <v>41185</v>
      </c>
      <c r="AL695" s="80">
        <v>40648</v>
      </c>
      <c r="AM695" s="80">
        <v>41010</v>
      </c>
      <c r="AN695" s="80">
        <v>41131</v>
      </c>
      <c r="AO695" s="80">
        <v>42442</v>
      </c>
      <c r="AP695" s="80">
        <v>52320</v>
      </c>
      <c r="AQ695" s="80">
        <v>54133</v>
      </c>
      <c r="AR695" s="80">
        <v>54307</v>
      </c>
      <c r="AS695" s="80">
        <v>54140</v>
      </c>
      <c r="AT695" s="80">
        <v>54426</v>
      </c>
      <c r="AU695" s="80">
        <v>59309</v>
      </c>
      <c r="AV695" s="80">
        <v>59861</v>
      </c>
    </row>
    <row r="696" spans="34:48" x14ac:dyDescent="0.2">
      <c r="AH696" s="327" t="s">
        <v>3398</v>
      </c>
      <c r="AI696" s="81" t="s">
        <v>1841</v>
      </c>
      <c r="AJ696" s="81" t="s">
        <v>1840</v>
      </c>
      <c r="AK696" s="80">
        <v>1616</v>
      </c>
      <c r="AL696" s="80">
        <v>1608</v>
      </c>
      <c r="AM696" s="80">
        <v>1676</v>
      </c>
      <c r="AN696" s="80">
        <v>1720</v>
      </c>
      <c r="AO696" s="80">
        <v>1770</v>
      </c>
      <c r="AP696" s="80">
        <v>1734</v>
      </c>
      <c r="AQ696" s="80">
        <v>1737</v>
      </c>
      <c r="AR696" s="80">
        <v>1713</v>
      </c>
      <c r="AS696" s="80">
        <v>1684</v>
      </c>
      <c r="AT696" s="80">
        <v>1659</v>
      </c>
      <c r="AU696" s="80">
        <v>1854</v>
      </c>
      <c r="AV696" s="80">
        <v>1881</v>
      </c>
    </row>
    <row r="697" spans="34:48" x14ac:dyDescent="0.2">
      <c r="AH697" s="327" t="s">
        <v>3398</v>
      </c>
      <c r="AI697" s="81" t="s">
        <v>1839</v>
      </c>
      <c r="AJ697" s="81" t="s">
        <v>1838</v>
      </c>
      <c r="AK697" s="80">
        <v>1746</v>
      </c>
      <c r="AL697" s="80">
        <v>1744</v>
      </c>
      <c r="AM697" s="80">
        <v>1905</v>
      </c>
      <c r="AN697" s="80">
        <v>1911</v>
      </c>
      <c r="AO697" s="80">
        <v>2462</v>
      </c>
      <c r="AP697" s="80">
        <v>2405</v>
      </c>
      <c r="AQ697" s="80">
        <v>4601</v>
      </c>
      <c r="AR697" s="80">
        <v>4601</v>
      </c>
      <c r="AS697" s="80">
        <v>4601</v>
      </c>
      <c r="AT697" s="80">
        <v>4287</v>
      </c>
      <c r="AU697" s="80">
        <v>4404</v>
      </c>
      <c r="AV697" s="80">
        <v>4421</v>
      </c>
    </row>
    <row r="698" spans="34:48" x14ac:dyDescent="0.2">
      <c r="AH698" s="327" t="s">
        <v>3398</v>
      </c>
      <c r="AI698" s="81" t="s">
        <v>1837</v>
      </c>
      <c r="AJ698" s="81" t="s">
        <v>1836</v>
      </c>
      <c r="AK698" s="80">
        <v>18556</v>
      </c>
      <c r="AL698" s="80">
        <v>18519</v>
      </c>
      <c r="AM698" s="80">
        <v>18699</v>
      </c>
      <c r="AN698" s="80">
        <v>19691</v>
      </c>
      <c r="AO698" s="80">
        <v>19795</v>
      </c>
      <c r="AP698" s="80">
        <v>26070</v>
      </c>
      <c r="AQ698" s="80">
        <v>25583</v>
      </c>
      <c r="AR698" s="80">
        <v>25583</v>
      </c>
      <c r="AS698" s="80">
        <v>27563</v>
      </c>
      <c r="AT698" s="80">
        <v>30018</v>
      </c>
      <c r="AU698" s="80">
        <v>33676</v>
      </c>
      <c r="AV698" s="80">
        <v>34431</v>
      </c>
    </row>
    <row r="699" spans="34:48" x14ac:dyDescent="0.2">
      <c r="AH699" s="327" t="s">
        <v>3398</v>
      </c>
      <c r="AI699" s="81" t="s">
        <v>1835</v>
      </c>
      <c r="AJ699" s="81" t="s">
        <v>1834</v>
      </c>
      <c r="AK699" s="80">
        <v>65351</v>
      </c>
      <c r="AL699" s="80">
        <v>67894</v>
      </c>
      <c r="AM699" s="80">
        <v>73418</v>
      </c>
      <c r="AN699" s="80">
        <v>73946</v>
      </c>
      <c r="AO699" s="80">
        <v>76881</v>
      </c>
      <c r="AP699" s="80">
        <v>79210</v>
      </c>
      <c r="AQ699" s="80">
        <v>84230</v>
      </c>
      <c r="AR699" s="80">
        <v>84571</v>
      </c>
      <c r="AS699" s="80">
        <v>85196</v>
      </c>
      <c r="AT699" s="80">
        <v>84080</v>
      </c>
      <c r="AU699" s="80">
        <v>86674</v>
      </c>
      <c r="AV699" s="80">
        <v>87918</v>
      </c>
    </row>
    <row r="700" spans="34:48" x14ac:dyDescent="0.2">
      <c r="AH700" s="359" t="s">
        <v>87</v>
      </c>
      <c r="AI700" s="81" t="s">
        <v>1833</v>
      </c>
      <c r="AJ700" s="81" t="s">
        <v>1832</v>
      </c>
      <c r="AK700" s="80">
        <v>8225</v>
      </c>
      <c r="AL700" s="80">
        <v>8014</v>
      </c>
      <c r="AM700" s="80">
        <v>8176</v>
      </c>
      <c r="AN700" s="80">
        <v>7350</v>
      </c>
      <c r="AO700" s="80">
        <v>8684</v>
      </c>
      <c r="AP700" s="80">
        <v>8595</v>
      </c>
      <c r="AQ700" s="80">
        <v>8285</v>
      </c>
      <c r="AR700" s="80">
        <v>8344</v>
      </c>
      <c r="AS700" s="80">
        <v>8552</v>
      </c>
      <c r="AT700" s="80">
        <v>8884</v>
      </c>
      <c r="AU700" s="80">
        <v>8866</v>
      </c>
      <c r="AV700" s="80">
        <v>8573</v>
      </c>
    </row>
    <row r="701" spans="34:48" x14ac:dyDescent="0.2">
      <c r="AH701" s="359" t="s">
        <v>87</v>
      </c>
      <c r="AI701" s="81" t="s">
        <v>1831</v>
      </c>
      <c r="AJ701" s="81" t="s">
        <v>1830</v>
      </c>
      <c r="AK701" s="80">
        <v>3707</v>
      </c>
      <c r="AL701" s="80">
        <v>3626</v>
      </c>
      <c r="AM701" s="80">
        <v>3566</v>
      </c>
      <c r="AN701" s="80">
        <v>3771</v>
      </c>
      <c r="AO701" s="80">
        <v>3785</v>
      </c>
      <c r="AP701" s="80">
        <v>3639</v>
      </c>
      <c r="AQ701" s="80">
        <v>3559</v>
      </c>
      <c r="AR701" s="80">
        <v>3517</v>
      </c>
      <c r="AS701" s="80">
        <v>3586</v>
      </c>
      <c r="AT701" s="80">
        <v>3478</v>
      </c>
      <c r="AU701" s="80">
        <v>3528</v>
      </c>
      <c r="AV701" s="80">
        <v>3701</v>
      </c>
    </row>
    <row r="702" spans="34:48" x14ac:dyDescent="0.2">
      <c r="AH702" s="359" t="s">
        <v>87</v>
      </c>
      <c r="AI702" s="81" t="s">
        <v>1829</v>
      </c>
      <c r="AJ702" s="81" t="s">
        <v>1828</v>
      </c>
      <c r="AK702" s="80">
        <v>3627</v>
      </c>
      <c r="AL702" s="80">
        <v>3447</v>
      </c>
      <c r="AM702" s="80">
        <v>3412</v>
      </c>
      <c r="AN702" s="80">
        <v>3541</v>
      </c>
      <c r="AO702" s="80">
        <v>3487</v>
      </c>
      <c r="AP702" s="80">
        <v>3107</v>
      </c>
      <c r="AQ702" s="80">
        <v>3110</v>
      </c>
      <c r="AR702" s="80">
        <v>3069</v>
      </c>
      <c r="AS702" s="80">
        <v>3099</v>
      </c>
      <c r="AT702" s="80">
        <v>3053</v>
      </c>
      <c r="AU702" s="80">
        <v>3133</v>
      </c>
      <c r="AV702" s="80">
        <v>2857</v>
      </c>
    </row>
    <row r="703" spans="34:48" x14ac:dyDescent="0.2">
      <c r="AH703" s="359" t="s">
        <v>87</v>
      </c>
      <c r="AI703" s="81" t="s">
        <v>1827</v>
      </c>
      <c r="AJ703" s="81" t="s">
        <v>1826</v>
      </c>
      <c r="AK703" s="80">
        <v>3579</v>
      </c>
      <c r="AL703" s="80">
        <v>3506</v>
      </c>
      <c r="AM703" s="80">
        <v>3251</v>
      </c>
      <c r="AN703" s="80">
        <v>3191</v>
      </c>
      <c r="AO703" s="80">
        <v>2922</v>
      </c>
      <c r="AP703" s="80">
        <v>2814</v>
      </c>
      <c r="AQ703" s="80">
        <v>2855</v>
      </c>
      <c r="AR703" s="80">
        <v>2874</v>
      </c>
      <c r="AS703" s="80">
        <v>2879</v>
      </c>
      <c r="AT703" s="80">
        <v>2755</v>
      </c>
      <c r="AU703" s="80">
        <v>2668</v>
      </c>
      <c r="AV703" s="80">
        <v>2736</v>
      </c>
    </row>
    <row r="704" spans="34:48" x14ac:dyDescent="0.2">
      <c r="AH704" s="359" t="s">
        <v>87</v>
      </c>
      <c r="AI704" s="81" t="s">
        <v>1825</v>
      </c>
      <c r="AJ704" s="81" t="s">
        <v>1824</v>
      </c>
      <c r="AK704" s="80">
        <v>7793</v>
      </c>
      <c r="AL704" s="80">
        <v>7802</v>
      </c>
      <c r="AM704" s="80">
        <v>7803</v>
      </c>
      <c r="AN704" s="80">
        <v>7588</v>
      </c>
      <c r="AO704" s="80">
        <v>7882</v>
      </c>
      <c r="AP704" s="80">
        <v>8209</v>
      </c>
      <c r="AQ704" s="80">
        <v>8107</v>
      </c>
      <c r="AR704" s="80">
        <v>8279</v>
      </c>
      <c r="AS704" s="80">
        <v>7456</v>
      </c>
      <c r="AT704" s="80">
        <v>7956</v>
      </c>
      <c r="AU704" s="80">
        <v>7880</v>
      </c>
      <c r="AV704" s="80">
        <v>7882</v>
      </c>
    </row>
    <row r="705" spans="34:48" x14ac:dyDescent="0.2">
      <c r="AH705" s="359" t="s">
        <v>87</v>
      </c>
      <c r="AI705" s="81" t="s">
        <v>1823</v>
      </c>
      <c r="AJ705" s="81" t="s">
        <v>1822</v>
      </c>
      <c r="AK705" s="82" t="s">
        <v>141</v>
      </c>
      <c r="AL705" s="82" t="s">
        <v>141</v>
      </c>
      <c r="AM705" s="82" t="s">
        <v>141</v>
      </c>
      <c r="AN705" s="82" t="s">
        <v>141</v>
      </c>
      <c r="AO705" s="80">
        <v>25271</v>
      </c>
      <c r="AP705" s="80">
        <v>25918</v>
      </c>
      <c r="AQ705" s="80">
        <v>25444</v>
      </c>
      <c r="AR705" s="80">
        <v>26437</v>
      </c>
      <c r="AS705" s="80">
        <v>27912</v>
      </c>
      <c r="AT705" s="80">
        <v>27889</v>
      </c>
      <c r="AU705" s="80">
        <v>28451</v>
      </c>
      <c r="AV705" s="80">
        <v>28669</v>
      </c>
    </row>
    <row r="706" spans="34:48" x14ac:dyDescent="0.2">
      <c r="AH706" s="359" t="s">
        <v>87</v>
      </c>
      <c r="AI706" s="81" t="s">
        <v>1821</v>
      </c>
      <c r="AJ706" s="81" t="s">
        <v>1820</v>
      </c>
      <c r="AK706" s="82" t="s">
        <v>141</v>
      </c>
      <c r="AL706" s="82" t="s">
        <v>141</v>
      </c>
      <c r="AM706" s="82" t="s">
        <v>141</v>
      </c>
      <c r="AN706" s="82" t="s">
        <v>141</v>
      </c>
      <c r="AO706" s="80">
        <v>7033</v>
      </c>
      <c r="AP706" s="80">
        <v>6701</v>
      </c>
      <c r="AQ706" s="80">
        <v>6943</v>
      </c>
      <c r="AR706" s="80">
        <v>7046</v>
      </c>
      <c r="AS706" s="80">
        <v>7003</v>
      </c>
      <c r="AT706" s="80">
        <v>6812</v>
      </c>
      <c r="AU706" s="80">
        <v>6331</v>
      </c>
      <c r="AV706" s="80">
        <v>6634</v>
      </c>
    </row>
    <row r="707" spans="34:48" x14ac:dyDescent="0.2">
      <c r="AH707" s="359" t="s">
        <v>87</v>
      </c>
      <c r="AI707" s="81" t="s">
        <v>1819</v>
      </c>
      <c r="AJ707" s="81" t="s">
        <v>1818</v>
      </c>
      <c r="AK707" s="82" t="s">
        <v>141</v>
      </c>
      <c r="AL707" s="82" t="s">
        <v>141</v>
      </c>
      <c r="AM707" s="82" t="s">
        <v>141</v>
      </c>
      <c r="AN707" s="82" t="s">
        <v>141</v>
      </c>
      <c r="AO707" s="80">
        <v>3716</v>
      </c>
      <c r="AP707" s="80">
        <v>3441</v>
      </c>
      <c r="AQ707" s="80">
        <v>3368</v>
      </c>
      <c r="AR707" s="80">
        <v>3332</v>
      </c>
      <c r="AS707" s="80">
        <v>3316</v>
      </c>
      <c r="AT707" s="80">
        <v>3233</v>
      </c>
      <c r="AU707" s="80">
        <v>2943</v>
      </c>
      <c r="AV707" s="80">
        <v>2943</v>
      </c>
    </row>
    <row r="708" spans="34:48" x14ac:dyDescent="0.2">
      <c r="AH708" s="359" t="s">
        <v>87</v>
      </c>
      <c r="AI708" s="81" t="s">
        <v>1817</v>
      </c>
      <c r="AJ708" s="81" t="s">
        <v>1816</v>
      </c>
      <c r="AK708" s="82" t="s">
        <v>141</v>
      </c>
      <c r="AL708" s="82" t="s">
        <v>141</v>
      </c>
      <c r="AM708" s="82" t="s">
        <v>141</v>
      </c>
      <c r="AN708" s="82" t="s">
        <v>141</v>
      </c>
      <c r="AO708" s="80">
        <v>3963</v>
      </c>
      <c r="AP708" s="80">
        <v>3995</v>
      </c>
      <c r="AQ708" s="80">
        <v>4143</v>
      </c>
      <c r="AR708" s="80">
        <v>3873</v>
      </c>
      <c r="AS708" s="80">
        <v>3873</v>
      </c>
      <c r="AT708" s="80">
        <v>3846</v>
      </c>
      <c r="AU708" s="80">
        <v>4222</v>
      </c>
      <c r="AV708" s="80">
        <v>4251</v>
      </c>
    </row>
    <row r="709" spans="34:48" x14ac:dyDescent="0.2">
      <c r="AH709" s="359" t="s">
        <v>87</v>
      </c>
      <c r="AI709" s="81" t="s">
        <v>1815</v>
      </c>
      <c r="AJ709" s="81" t="s">
        <v>1814</v>
      </c>
      <c r="AK709" s="82" t="s">
        <v>141</v>
      </c>
      <c r="AL709" s="82" t="s">
        <v>141</v>
      </c>
      <c r="AM709" s="82" t="s">
        <v>141</v>
      </c>
      <c r="AN709" s="82" t="s">
        <v>141</v>
      </c>
      <c r="AO709" s="80">
        <v>2253</v>
      </c>
      <c r="AP709" s="80">
        <v>2254</v>
      </c>
      <c r="AQ709" s="80">
        <v>2207</v>
      </c>
      <c r="AR709" s="80">
        <v>2252</v>
      </c>
      <c r="AS709" s="80">
        <v>2332</v>
      </c>
      <c r="AT709" s="80">
        <v>2050</v>
      </c>
      <c r="AU709" s="80">
        <v>2070</v>
      </c>
      <c r="AV709" s="80">
        <v>2070</v>
      </c>
    </row>
    <row r="710" spans="34:48" x14ac:dyDescent="0.2">
      <c r="AH710" s="359" t="s">
        <v>87</v>
      </c>
      <c r="AI710" s="81" t="s">
        <v>1813</v>
      </c>
      <c r="AJ710" s="81" t="s">
        <v>1812</v>
      </c>
      <c r="AK710" s="82" t="s">
        <v>141</v>
      </c>
      <c r="AL710" s="82" t="s">
        <v>141</v>
      </c>
      <c r="AM710" s="82" t="s">
        <v>141</v>
      </c>
      <c r="AN710" s="82" t="s">
        <v>141</v>
      </c>
      <c r="AO710" s="80">
        <v>3666</v>
      </c>
      <c r="AP710" s="80">
        <v>3203</v>
      </c>
      <c r="AQ710" s="80">
        <v>3187</v>
      </c>
      <c r="AR710" s="80">
        <v>3179</v>
      </c>
      <c r="AS710" s="80">
        <v>2832</v>
      </c>
      <c r="AT710" s="80">
        <v>2828</v>
      </c>
      <c r="AU710" s="80">
        <v>2743</v>
      </c>
      <c r="AV710" s="80">
        <v>3185</v>
      </c>
    </row>
    <row r="711" spans="34:48" x14ac:dyDescent="0.2">
      <c r="AH711" s="359" t="s">
        <v>87</v>
      </c>
      <c r="AI711" s="81" t="s">
        <v>1811</v>
      </c>
      <c r="AJ711" s="81" t="s">
        <v>1810</v>
      </c>
      <c r="AK711" s="82" t="s">
        <v>141</v>
      </c>
      <c r="AL711" s="82" t="s">
        <v>141</v>
      </c>
      <c r="AM711" s="82" t="s">
        <v>141</v>
      </c>
      <c r="AN711" s="82" t="s">
        <v>141</v>
      </c>
      <c r="AO711" s="80">
        <v>5644</v>
      </c>
      <c r="AP711" s="80">
        <v>5006</v>
      </c>
      <c r="AQ711" s="80">
        <v>5034</v>
      </c>
      <c r="AR711" s="80">
        <v>5020</v>
      </c>
      <c r="AS711" s="80">
        <v>4836</v>
      </c>
      <c r="AT711" s="80">
        <v>4588</v>
      </c>
      <c r="AU711" s="80">
        <v>4478</v>
      </c>
      <c r="AV711" s="80">
        <v>5163</v>
      </c>
    </row>
    <row r="712" spans="34:48" x14ac:dyDescent="0.2">
      <c r="AH712" s="359" t="s">
        <v>87</v>
      </c>
      <c r="AI712" s="81" t="s">
        <v>1809</v>
      </c>
      <c r="AJ712" s="81" t="s">
        <v>1808</v>
      </c>
      <c r="AK712" s="82" t="s">
        <v>141</v>
      </c>
      <c r="AL712" s="82" t="s">
        <v>141</v>
      </c>
      <c r="AM712" s="82" t="s">
        <v>141</v>
      </c>
      <c r="AN712" s="82" t="s">
        <v>141</v>
      </c>
      <c r="AO712" s="80">
        <v>5376</v>
      </c>
      <c r="AP712" s="80">
        <v>5563</v>
      </c>
      <c r="AQ712" s="80">
        <v>5824</v>
      </c>
      <c r="AR712" s="80">
        <v>5912</v>
      </c>
      <c r="AS712" s="80">
        <v>6600</v>
      </c>
      <c r="AT712" s="80">
        <v>6337</v>
      </c>
      <c r="AU712" s="80">
        <v>6200</v>
      </c>
      <c r="AV712" s="80">
        <v>5739</v>
      </c>
    </row>
    <row r="713" spans="34:48" x14ac:dyDescent="0.2">
      <c r="AH713" s="359" t="s">
        <v>87</v>
      </c>
      <c r="AI713" s="81" t="s">
        <v>1807</v>
      </c>
      <c r="AJ713" s="81" t="s">
        <v>1806</v>
      </c>
      <c r="AK713" s="82" t="s">
        <v>141</v>
      </c>
      <c r="AL713" s="82" t="s">
        <v>141</v>
      </c>
      <c r="AM713" s="82" t="s">
        <v>141</v>
      </c>
      <c r="AN713" s="82" t="s">
        <v>141</v>
      </c>
      <c r="AO713" s="80">
        <v>4257</v>
      </c>
      <c r="AP713" s="80">
        <v>3666</v>
      </c>
      <c r="AQ713" s="80">
        <v>3446</v>
      </c>
      <c r="AR713" s="80">
        <v>3324</v>
      </c>
      <c r="AS713" s="80">
        <v>3195</v>
      </c>
      <c r="AT713" s="80">
        <v>3488</v>
      </c>
      <c r="AU713" s="80">
        <v>3635</v>
      </c>
      <c r="AV713" s="80">
        <v>3627</v>
      </c>
    </row>
    <row r="714" spans="34:48" x14ac:dyDescent="0.2">
      <c r="AH714" s="359" t="s">
        <v>87</v>
      </c>
      <c r="AI714" s="81" t="s">
        <v>1805</v>
      </c>
      <c r="AJ714" s="81" t="s">
        <v>1804</v>
      </c>
      <c r="AK714" s="82" t="s">
        <v>141</v>
      </c>
      <c r="AL714" s="82" t="s">
        <v>141</v>
      </c>
      <c r="AM714" s="82" t="s">
        <v>141</v>
      </c>
      <c r="AN714" s="82" t="s">
        <v>141</v>
      </c>
      <c r="AO714" s="80">
        <v>4594</v>
      </c>
      <c r="AP714" s="80">
        <v>4747</v>
      </c>
      <c r="AQ714" s="80">
        <v>5066</v>
      </c>
      <c r="AR714" s="80">
        <v>4802</v>
      </c>
      <c r="AS714" s="80">
        <v>5203</v>
      </c>
      <c r="AT714" s="80">
        <v>4945</v>
      </c>
      <c r="AU714" s="80">
        <v>4887</v>
      </c>
      <c r="AV714" s="80">
        <v>4969</v>
      </c>
    </row>
    <row r="715" spans="34:48" x14ac:dyDescent="0.2">
      <c r="AH715" s="359" t="s">
        <v>87</v>
      </c>
      <c r="AI715" s="81" t="s">
        <v>1803</v>
      </c>
      <c r="AJ715" s="81" t="s">
        <v>1802</v>
      </c>
      <c r="AK715" s="82" t="s">
        <v>141</v>
      </c>
      <c r="AL715" s="82" t="s">
        <v>141</v>
      </c>
      <c r="AM715" s="82" t="s">
        <v>141</v>
      </c>
      <c r="AN715" s="82" t="s">
        <v>141</v>
      </c>
      <c r="AO715" s="80">
        <v>1239</v>
      </c>
      <c r="AP715" s="80">
        <v>1217</v>
      </c>
      <c r="AQ715" s="80">
        <v>1233</v>
      </c>
      <c r="AR715" s="80">
        <v>1135</v>
      </c>
      <c r="AS715" s="80">
        <v>1100</v>
      </c>
      <c r="AT715" s="80">
        <v>1135</v>
      </c>
      <c r="AU715" s="80">
        <v>1131</v>
      </c>
      <c r="AV715" s="80">
        <v>1131</v>
      </c>
    </row>
    <row r="716" spans="34:48" x14ac:dyDescent="0.2">
      <c r="AH716" s="359" t="s">
        <v>87</v>
      </c>
      <c r="AI716" s="81" t="s">
        <v>1801</v>
      </c>
      <c r="AJ716" s="81" t="s">
        <v>1800</v>
      </c>
      <c r="AK716" s="82" t="s">
        <v>141</v>
      </c>
      <c r="AL716" s="82" t="s">
        <v>141</v>
      </c>
      <c r="AM716" s="82" t="s">
        <v>141</v>
      </c>
      <c r="AN716" s="82" t="s">
        <v>141</v>
      </c>
      <c r="AO716" s="80">
        <v>7930</v>
      </c>
      <c r="AP716" s="80">
        <v>7345</v>
      </c>
      <c r="AQ716" s="80">
        <v>7568</v>
      </c>
      <c r="AR716" s="80">
        <v>8169</v>
      </c>
      <c r="AS716" s="80">
        <v>7696</v>
      </c>
      <c r="AT716" s="80">
        <v>7855</v>
      </c>
      <c r="AU716" s="80">
        <v>8038</v>
      </c>
      <c r="AV716" s="80">
        <v>7999</v>
      </c>
    </row>
    <row r="717" spans="34:48" x14ac:dyDescent="0.2">
      <c r="AH717" s="359" t="s">
        <v>87</v>
      </c>
      <c r="AI717" s="81" t="s">
        <v>1799</v>
      </c>
      <c r="AJ717" s="81" t="s">
        <v>1798</v>
      </c>
      <c r="AK717" s="82" t="s">
        <v>141</v>
      </c>
      <c r="AL717" s="82" t="s">
        <v>141</v>
      </c>
      <c r="AM717" s="82" t="s">
        <v>141</v>
      </c>
      <c r="AN717" s="82" t="s">
        <v>141</v>
      </c>
      <c r="AO717" s="80">
        <v>15478</v>
      </c>
      <c r="AP717" s="80">
        <v>15537</v>
      </c>
      <c r="AQ717" s="80">
        <v>16252</v>
      </c>
      <c r="AR717" s="80">
        <v>16294</v>
      </c>
      <c r="AS717" s="80">
        <v>16612</v>
      </c>
      <c r="AT717" s="80">
        <v>16504</v>
      </c>
      <c r="AU717" s="80">
        <v>17384</v>
      </c>
      <c r="AV717" s="80">
        <v>17514</v>
      </c>
    </row>
    <row r="718" spans="34:48" x14ac:dyDescent="0.2">
      <c r="AH718" s="359" t="s">
        <v>87</v>
      </c>
      <c r="AI718" s="81" t="s">
        <v>1797</v>
      </c>
      <c r="AJ718" s="81" t="s">
        <v>1796</v>
      </c>
      <c r="AK718" s="80">
        <v>2829</v>
      </c>
      <c r="AL718" s="80">
        <v>2829</v>
      </c>
      <c r="AM718" s="80">
        <v>2829</v>
      </c>
      <c r="AN718" s="80">
        <v>2880</v>
      </c>
      <c r="AO718" s="80">
        <v>2761</v>
      </c>
      <c r="AP718" s="80">
        <v>2648</v>
      </c>
      <c r="AQ718" s="80">
        <v>2539</v>
      </c>
      <c r="AR718" s="80">
        <v>2539</v>
      </c>
      <c r="AS718" s="80">
        <v>2539</v>
      </c>
      <c r="AT718" s="80">
        <v>2539</v>
      </c>
      <c r="AU718" s="80">
        <v>2539</v>
      </c>
      <c r="AV718" s="80">
        <v>2539</v>
      </c>
    </row>
    <row r="719" spans="34:48" x14ac:dyDescent="0.2">
      <c r="AH719" s="359" t="s">
        <v>87</v>
      </c>
      <c r="AI719" s="81" t="s">
        <v>1795</v>
      </c>
      <c r="AJ719" s="81" t="s">
        <v>1794</v>
      </c>
      <c r="AK719" s="80">
        <v>156375</v>
      </c>
      <c r="AL719" s="80">
        <v>144326</v>
      </c>
      <c r="AM719" s="80">
        <v>151658</v>
      </c>
      <c r="AN719" s="80">
        <v>153532</v>
      </c>
      <c r="AO719" s="80">
        <v>154026</v>
      </c>
      <c r="AP719" s="80">
        <v>155432</v>
      </c>
      <c r="AQ719" s="80">
        <v>155218</v>
      </c>
      <c r="AR719" s="80">
        <v>154524</v>
      </c>
      <c r="AS719" s="80">
        <v>156330</v>
      </c>
      <c r="AT719" s="80">
        <v>156488</v>
      </c>
      <c r="AU719" s="80">
        <v>156304</v>
      </c>
      <c r="AV719" s="80">
        <v>156764</v>
      </c>
    </row>
    <row r="720" spans="34:48" x14ac:dyDescent="0.2">
      <c r="AH720" s="359" t="s">
        <v>87</v>
      </c>
      <c r="AI720" s="81" t="s">
        <v>1793</v>
      </c>
      <c r="AJ720" s="81" t="s">
        <v>1792</v>
      </c>
      <c r="AK720" s="80">
        <v>25428</v>
      </c>
      <c r="AL720" s="80">
        <v>25090</v>
      </c>
      <c r="AM720" s="80">
        <v>26886</v>
      </c>
      <c r="AN720" s="80">
        <v>27202</v>
      </c>
      <c r="AO720" s="80">
        <v>28406</v>
      </c>
      <c r="AP720" s="80">
        <v>29312</v>
      </c>
      <c r="AQ720" s="80">
        <v>29200</v>
      </c>
      <c r="AR720" s="80">
        <v>30336</v>
      </c>
      <c r="AS720" s="80">
        <v>30604</v>
      </c>
      <c r="AT720" s="80">
        <v>30938</v>
      </c>
      <c r="AU720" s="80">
        <v>30450</v>
      </c>
      <c r="AV720" s="80">
        <v>30458</v>
      </c>
    </row>
    <row r="721" spans="34:48" x14ac:dyDescent="0.2">
      <c r="AH721" s="359" t="s">
        <v>87</v>
      </c>
      <c r="AI721" s="81" t="s">
        <v>1791</v>
      </c>
      <c r="AJ721" s="81" t="s">
        <v>1790</v>
      </c>
      <c r="AK721" s="80">
        <v>12132</v>
      </c>
      <c r="AL721" s="80">
        <v>11980</v>
      </c>
      <c r="AM721" s="80">
        <v>14786</v>
      </c>
      <c r="AN721" s="80">
        <v>14952</v>
      </c>
      <c r="AO721" s="80">
        <v>14642</v>
      </c>
      <c r="AP721" s="80">
        <v>15066</v>
      </c>
      <c r="AQ721" s="80">
        <v>14946</v>
      </c>
      <c r="AR721" s="80">
        <v>15344</v>
      </c>
      <c r="AS721" s="80">
        <v>15370</v>
      </c>
      <c r="AT721" s="80">
        <v>15260</v>
      </c>
      <c r="AU721" s="80">
        <v>15274</v>
      </c>
      <c r="AV721" s="80">
        <v>15626</v>
      </c>
    </row>
    <row r="722" spans="34:48" x14ac:dyDescent="0.2">
      <c r="AH722" s="359" t="s">
        <v>87</v>
      </c>
      <c r="AI722" s="81" t="s">
        <v>1789</v>
      </c>
      <c r="AJ722" s="81" t="s">
        <v>1788</v>
      </c>
      <c r="AK722" s="80">
        <v>11048</v>
      </c>
      <c r="AL722" s="80">
        <v>11048</v>
      </c>
      <c r="AM722" s="80">
        <v>13668</v>
      </c>
      <c r="AN722" s="80">
        <v>12872</v>
      </c>
      <c r="AO722" s="80">
        <v>12740</v>
      </c>
      <c r="AP722" s="80">
        <v>12580</v>
      </c>
      <c r="AQ722" s="80">
        <v>13146</v>
      </c>
      <c r="AR722" s="80">
        <v>13474</v>
      </c>
      <c r="AS722" s="80">
        <v>13726</v>
      </c>
      <c r="AT722" s="80">
        <v>13318</v>
      </c>
      <c r="AU722" s="80">
        <v>13160</v>
      </c>
      <c r="AV722" s="80">
        <v>13156</v>
      </c>
    </row>
    <row r="723" spans="34:48" x14ac:dyDescent="0.2">
      <c r="AH723" s="359" t="s">
        <v>87</v>
      </c>
      <c r="AI723" s="81" t="s">
        <v>1787</v>
      </c>
      <c r="AJ723" s="81" t="s">
        <v>1786</v>
      </c>
      <c r="AK723" s="80">
        <v>22319</v>
      </c>
      <c r="AL723" s="80">
        <v>19764</v>
      </c>
      <c r="AM723" s="80">
        <v>23810</v>
      </c>
      <c r="AN723" s="80">
        <v>23908</v>
      </c>
      <c r="AO723" s="80">
        <v>23790</v>
      </c>
      <c r="AP723" s="80">
        <v>24074</v>
      </c>
      <c r="AQ723" s="80">
        <v>24854</v>
      </c>
      <c r="AR723" s="80">
        <v>26328</v>
      </c>
      <c r="AS723" s="80">
        <v>27192</v>
      </c>
      <c r="AT723" s="80">
        <v>27110</v>
      </c>
      <c r="AU723" s="80">
        <v>27422</v>
      </c>
      <c r="AV723" s="80">
        <v>27676</v>
      </c>
    </row>
    <row r="724" spans="34:48" x14ac:dyDescent="0.2">
      <c r="AH724" s="359" t="s">
        <v>87</v>
      </c>
      <c r="AI724" s="81" t="s">
        <v>1785</v>
      </c>
      <c r="AJ724" s="81" t="s">
        <v>1784</v>
      </c>
      <c r="AK724" s="80">
        <v>13594</v>
      </c>
      <c r="AL724" s="80">
        <v>13336</v>
      </c>
      <c r="AM724" s="80">
        <v>20548</v>
      </c>
      <c r="AN724" s="80">
        <v>19660</v>
      </c>
      <c r="AO724" s="80">
        <v>19762</v>
      </c>
      <c r="AP724" s="80">
        <v>20384</v>
      </c>
      <c r="AQ724" s="80">
        <v>21204</v>
      </c>
      <c r="AR724" s="80">
        <v>20736</v>
      </c>
      <c r="AS724" s="80">
        <v>21352</v>
      </c>
      <c r="AT724" s="80">
        <v>21184</v>
      </c>
      <c r="AU724" s="80">
        <v>21720</v>
      </c>
      <c r="AV724" s="80">
        <v>22128</v>
      </c>
    </row>
    <row r="725" spans="34:48" x14ac:dyDescent="0.2">
      <c r="AH725" s="359" t="s">
        <v>87</v>
      </c>
      <c r="AI725" s="81" t="s">
        <v>1783</v>
      </c>
      <c r="AJ725" s="81" t="s">
        <v>1782</v>
      </c>
      <c r="AK725" s="80">
        <v>12351</v>
      </c>
      <c r="AL725" s="80">
        <v>12084</v>
      </c>
      <c r="AM725" s="80">
        <v>14918</v>
      </c>
      <c r="AN725" s="80">
        <v>15506</v>
      </c>
      <c r="AO725" s="80">
        <v>15544</v>
      </c>
      <c r="AP725" s="80">
        <v>15936</v>
      </c>
      <c r="AQ725" s="80">
        <v>15108</v>
      </c>
      <c r="AR725" s="80">
        <v>15608</v>
      </c>
      <c r="AS725" s="80">
        <v>16258</v>
      </c>
      <c r="AT725" s="80">
        <v>15976</v>
      </c>
      <c r="AU725" s="80">
        <v>15754</v>
      </c>
      <c r="AV725" s="80">
        <v>15762</v>
      </c>
    </row>
    <row r="726" spans="34:48" x14ac:dyDescent="0.2">
      <c r="AH726" s="359" t="s">
        <v>87</v>
      </c>
      <c r="AI726" s="81" t="s">
        <v>1781</v>
      </c>
      <c r="AJ726" s="81" t="s">
        <v>1780</v>
      </c>
      <c r="AK726" s="80">
        <v>12748</v>
      </c>
      <c r="AL726" s="80">
        <v>12448</v>
      </c>
      <c r="AM726" s="80">
        <v>16172</v>
      </c>
      <c r="AN726" s="80">
        <v>18406</v>
      </c>
      <c r="AO726" s="80">
        <v>19170</v>
      </c>
      <c r="AP726" s="80">
        <v>19710</v>
      </c>
      <c r="AQ726" s="80">
        <v>19930</v>
      </c>
      <c r="AR726" s="80">
        <v>20118</v>
      </c>
      <c r="AS726" s="80">
        <v>20610</v>
      </c>
      <c r="AT726" s="80">
        <v>20274</v>
      </c>
      <c r="AU726" s="80">
        <v>20248</v>
      </c>
      <c r="AV726" s="80">
        <v>20308</v>
      </c>
    </row>
    <row r="727" spans="34:48" x14ac:dyDescent="0.2">
      <c r="AH727" s="359" t="s">
        <v>87</v>
      </c>
      <c r="AI727" s="81" t="s">
        <v>1779</v>
      </c>
      <c r="AJ727" s="81" t="s">
        <v>1778</v>
      </c>
      <c r="AK727" s="80">
        <v>1894</v>
      </c>
      <c r="AL727" s="80">
        <v>1894</v>
      </c>
      <c r="AM727" s="80">
        <v>1858</v>
      </c>
      <c r="AN727" s="80">
        <v>1850</v>
      </c>
      <c r="AO727" s="80">
        <v>1820</v>
      </c>
      <c r="AP727" s="80">
        <v>1906</v>
      </c>
      <c r="AQ727" s="80">
        <v>2068</v>
      </c>
      <c r="AR727" s="80">
        <v>2078</v>
      </c>
      <c r="AS727" s="80">
        <v>2052</v>
      </c>
      <c r="AT727" s="80">
        <v>2002</v>
      </c>
      <c r="AU727" s="80">
        <v>1980</v>
      </c>
      <c r="AV727" s="80">
        <v>1978</v>
      </c>
    </row>
    <row r="728" spans="34:48" x14ac:dyDescent="0.2">
      <c r="AH728" s="359" t="s">
        <v>87</v>
      </c>
      <c r="AI728" s="81" t="s">
        <v>1777</v>
      </c>
      <c r="AJ728" s="81" t="s">
        <v>1776</v>
      </c>
      <c r="AK728" s="80">
        <v>3298</v>
      </c>
      <c r="AL728" s="80">
        <v>3298</v>
      </c>
      <c r="AM728" s="80">
        <v>3284</v>
      </c>
      <c r="AN728" s="80">
        <v>3396</v>
      </c>
      <c r="AO728" s="80">
        <v>3494</v>
      </c>
      <c r="AP728" s="80">
        <v>4074</v>
      </c>
      <c r="AQ728" s="80">
        <v>4094</v>
      </c>
      <c r="AR728" s="80">
        <v>4180</v>
      </c>
      <c r="AS728" s="80">
        <v>4208</v>
      </c>
      <c r="AT728" s="80">
        <v>4262</v>
      </c>
      <c r="AU728" s="80">
        <v>4130</v>
      </c>
      <c r="AV728" s="80">
        <v>4254</v>
      </c>
    </row>
    <row r="729" spans="34:48" x14ac:dyDescent="0.2">
      <c r="AH729" s="359" t="s">
        <v>87</v>
      </c>
      <c r="AI729" s="81" t="s">
        <v>1775</v>
      </c>
      <c r="AJ729" s="81" t="s">
        <v>1774</v>
      </c>
      <c r="AK729" s="80">
        <v>7396</v>
      </c>
      <c r="AL729" s="80">
        <v>7396</v>
      </c>
      <c r="AM729" s="80">
        <v>7618</v>
      </c>
      <c r="AN729" s="80">
        <v>7570</v>
      </c>
      <c r="AO729" s="80">
        <v>7538</v>
      </c>
      <c r="AP729" s="80">
        <v>8398</v>
      </c>
      <c r="AQ729" s="80">
        <v>8750</v>
      </c>
      <c r="AR729" s="80">
        <v>8750</v>
      </c>
      <c r="AS729" s="80">
        <v>8750</v>
      </c>
      <c r="AT729" s="80">
        <v>8778</v>
      </c>
      <c r="AU729" s="80">
        <v>9086</v>
      </c>
      <c r="AV729" s="80">
        <v>9528</v>
      </c>
    </row>
    <row r="730" spans="34:48" x14ac:dyDescent="0.2">
      <c r="AH730" s="359" t="s">
        <v>87</v>
      </c>
      <c r="AI730" s="81" t="s">
        <v>1773</v>
      </c>
      <c r="AJ730" s="81" t="s">
        <v>1772</v>
      </c>
      <c r="AK730" s="80">
        <v>3304</v>
      </c>
      <c r="AL730" s="80">
        <v>3304</v>
      </c>
      <c r="AM730" s="80">
        <v>3222</v>
      </c>
      <c r="AN730" s="80">
        <v>3234</v>
      </c>
      <c r="AO730" s="80">
        <v>3158</v>
      </c>
      <c r="AP730" s="80">
        <v>3208</v>
      </c>
      <c r="AQ730" s="80">
        <v>3346</v>
      </c>
      <c r="AR730" s="80">
        <v>3300</v>
      </c>
      <c r="AS730" s="80">
        <v>3284</v>
      </c>
      <c r="AT730" s="80">
        <v>3230</v>
      </c>
      <c r="AU730" s="80">
        <v>3290</v>
      </c>
      <c r="AV730" s="80">
        <v>3286</v>
      </c>
    </row>
    <row r="731" spans="34:48" x14ac:dyDescent="0.2">
      <c r="AH731" s="359" t="s">
        <v>87</v>
      </c>
      <c r="AI731" s="81" t="s">
        <v>1771</v>
      </c>
      <c r="AJ731" s="81" t="s">
        <v>1770</v>
      </c>
      <c r="AK731" s="80">
        <v>3692</v>
      </c>
      <c r="AL731" s="80">
        <v>3692</v>
      </c>
      <c r="AM731" s="80">
        <v>3660</v>
      </c>
      <c r="AN731" s="80">
        <v>3662</v>
      </c>
      <c r="AO731" s="80">
        <v>3722</v>
      </c>
      <c r="AP731" s="80">
        <v>3694</v>
      </c>
      <c r="AQ731" s="80">
        <v>3834</v>
      </c>
      <c r="AR731" s="80">
        <v>3710</v>
      </c>
      <c r="AS731" s="80">
        <v>3926</v>
      </c>
      <c r="AT731" s="80">
        <v>3896</v>
      </c>
      <c r="AU731" s="80">
        <v>3974</v>
      </c>
      <c r="AV731" s="80">
        <v>3958</v>
      </c>
    </row>
    <row r="732" spans="34:48" x14ac:dyDescent="0.2">
      <c r="AH732" s="359" t="s">
        <v>87</v>
      </c>
      <c r="AI732" s="81" t="s">
        <v>1769</v>
      </c>
      <c r="AJ732" s="81" t="s">
        <v>1768</v>
      </c>
      <c r="AK732" s="80">
        <v>6894</v>
      </c>
      <c r="AL732" s="80">
        <v>6894</v>
      </c>
      <c r="AM732" s="80">
        <v>7380</v>
      </c>
      <c r="AN732" s="80">
        <v>7316</v>
      </c>
      <c r="AO732" s="80">
        <v>7268</v>
      </c>
      <c r="AP732" s="80">
        <v>7268</v>
      </c>
      <c r="AQ732" s="80">
        <v>7166</v>
      </c>
      <c r="AR732" s="80">
        <v>7132</v>
      </c>
      <c r="AS732" s="80">
        <v>7184</v>
      </c>
      <c r="AT732" s="80">
        <v>7374</v>
      </c>
      <c r="AU732" s="80">
        <v>7536</v>
      </c>
      <c r="AV732" s="80">
        <v>7540</v>
      </c>
    </row>
    <row r="733" spans="34:48" x14ac:dyDescent="0.2">
      <c r="AH733" s="327" t="s">
        <v>3386</v>
      </c>
      <c r="AI733" s="81" t="s">
        <v>1767</v>
      </c>
      <c r="AJ733" s="81" t="s">
        <v>1766</v>
      </c>
      <c r="AK733" s="80">
        <v>5438</v>
      </c>
      <c r="AL733" s="80">
        <v>3910</v>
      </c>
      <c r="AM733" s="80">
        <v>4140</v>
      </c>
      <c r="AN733" s="80">
        <v>4336</v>
      </c>
      <c r="AO733" s="80">
        <v>4800</v>
      </c>
      <c r="AP733" s="80">
        <v>4704</v>
      </c>
      <c r="AQ733" s="80">
        <v>4942</v>
      </c>
      <c r="AR733" s="80">
        <v>4962</v>
      </c>
      <c r="AS733" s="80">
        <v>5156</v>
      </c>
      <c r="AT733" s="80">
        <v>5518</v>
      </c>
      <c r="AU733" s="80">
        <v>5558</v>
      </c>
      <c r="AV733" s="80">
        <v>5498</v>
      </c>
    </row>
    <row r="734" spans="34:48" x14ac:dyDescent="0.2">
      <c r="AH734" s="327" t="s">
        <v>3382</v>
      </c>
      <c r="AI734" s="81" t="s">
        <v>1765</v>
      </c>
      <c r="AJ734" s="81" t="s">
        <v>1764</v>
      </c>
      <c r="AK734" s="80">
        <v>8034</v>
      </c>
      <c r="AL734" s="80">
        <v>4150</v>
      </c>
      <c r="AM734" s="80">
        <v>4146</v>
      </c>
      <c r="AN734" s="80">
        <v>4142</v>
      </c>
      <c r="AO734" s="80">
        <v>4070</v>
      </c>
      <c r="AP734" s="80">
        <v>4102</v>
      </c>
      <c r="AQ734" s="80">
        <v>4440</v>
      </c>
      <c r="AR734" s="80">
        <v>4340</v>
      </c>
      <c r="AS734" s="80">
        <v>4584</v>
      </c>
      <c r="AT734" s="80">
        <v>4460</v>
      </c>
      <c r="AU734" s="80">
        <v>4444</v>
      </c>
      <c r="AV734" s="80">
        <v>4472</v>
      </c>
    </row>
    <row r="735" spans="34:48" x14ac:dyDescent="0.2">
      <c r="AH735" s="327" t="s">
        <v>3382</v>
      </c>
      <c r="AI735" s="81" t="s">
        <v>1763</v>
      </c>
      <c r="AJ735" s="81" t="s">
        <v>1762</v>
      </c>
      <c r="AK735" s="80">
        <v>13568</v>
      </c>
      <c r="AL735" s="80">
        <v>13568</v>
      </c>
      <c r="AM735" s="80">
        <v>13740</v>
      </c>
      <c r="AN735" s="80">
        <v>14480</v>
      </c>
      <c r="AO735" s="80">
        <v>14356</v>
      </c>
      <c r="AP735" s="80">
        <v>14574</v>
      </c>
      <c r="AQ735" s="80">
        <v>14658</v>
      </c>
      <c r="AR735" s="80">
        <v>14934</v>
      </c>
      <c r="AS735" s="80">
        <v>15248</v>
      </c>
      <c r="AT735" s="80">
        <v>14806</v>
      </c>
      <c r="AU735" s="80">
        <v>14874</v>
      </c>
      <c r="AV735" s="80">
        <v>14880</v>
      </c>
    </row>
    <row r="736" spans="34:48" x14ac:dyDescent="0.2">
      <c r="AH736" s="359" t="s">
        <v>87</v>
      </c>
      <c r="AI736" s="81" t="s">
        <v>1761</v>
      </c>
      <c r="AJ736" s="81" t="s">
        <v>1760</v>
      </c>
      <c r="AK736" s="80">
        <v>4154</v>
      </c>
      <c r="AL736" s="80">
        <v>4154</v>
      </c>
      <c r="AM736" s="80">
        <v>4114</v>
      </c>
      <c r="AN736" s="80">
        <v>4284</v>
      </c>
      <c r="AO736" s="80">
        <v>4250</v>
      </c>
      <c r="AP736" s="80">
        <v>4430</v>
      </c>
      <c r="AQ736" s="80">
        <v>4240</v>
      </c>
      <c r="AR736" s="80">
        <v>4242</v>
      </c>
      <c r="AS736" s="80">
        <v>4358</v>
      </c>
      <c r="AT736" s="80">
        <v>4382</v>
      </c>
      <c r="AU736" s="80">
        <v>4276</v>
      </c>
      <c r="AV736" s="80">
        <v>4240</v>
      </c>
    </row>
    <row r="737" spans="34:48" x14ac:dyDescent="0.2">
      <c r="AH737" s="359" t="s">
        <v>87</v>
      </c>
      <c r="AI737" s="81" t="s">
        <v>1759</v>
      </c>
      <c r="AJ737" s="81" t="s">
        <v>1758</v>
      </c>
      <c r="AK737" s="80">
        <v>3820</v>
      </c>
      <c r="AL737" s="80">
        <v>3820</v>
      </c>
      <c r="AM737" s="80">
        <v>3800</v>
      </c>
      <c r="AN737" s="80">
        <v>3758</v>
      </c>
      <c r="AO737" s="80">
        <v>3662</v>
      </c>
      <c r="AP737" s="80">
        <v>3822</v>
      </c>
      <c r="AQ737" s="80">
        <v>3808</v>
      </c>
      <c r="AR737" s="80">
        <v>3960</v>
      </c>
      <c r="AS737" s="80">
        <v>4058</v>
      </c>
      <c r="AT737" s="80">
        <v>4056</v>
      </c>
      <c r="AU737" s="80">
        <v>4258</v>
      </c>
      <c r="AV737" s="80">
        <v>4288</v>
      </c>
    </row>
    <row r="738" spans="34:48" x14ac:dyDescent="0.2">
      <c r="AH738" s="359" t="s">
        <v>87</v>
      </c>
      <c r="AI738" s="81" t="s">
        <v>1757</v>
      </c>
      <c r="AJ738" s="81" t="s">
        <v>1756</v>
      </c>
      <c r="AK738" s="80">
        <v>3234</v>
      </c>
      <c r="AL738" s="80">
        <v>3234</v>
      </c>
      <c r="AM738" s="80">
        <v>3282</v>
      </c>
      <c r="AN738" s="80">
        <v>3492</v>
      </c>
      <c r="AO738" s="80">
        <v>3344</v>
      </c>
      <c r="AP738" s="80">
        <v>3502</v>
      </c>
      <c r="AQ738" s="80">
        <v>3360</v>
      </c>
      <c r="AR738" s="80">
        <v>3488</v>
      </c>
      <c r="AS738" s="80">
        <v>3476</v>
      </c>
      <c r="AT738" s="80">
        <v>3408</v>
      </c>
      <c r="AU738" s="80">
        <v>3298</v>
      </c>
      <c r="AV738" s="80">
        <v>3242</v>
      </c>
    </row>
    <row r="739" spans="34:48" x14ac:dyDescent="0.2">
      <c r="AH739" s="359" t="s">
        <v>87</v>
      </c>
      <c r="AI739" s="81" t="s">
        <v>1755</v>
      </c>
      <c r="AJ739" s="81" t="s">
        <v>1754</v>
      </c>
      <c r="AK739" s="80">
        <v>12228</v>
      </c>
      <c r="AL739" s="80">
        <v>11828</v>
      </c>
      <c r="AM739" s="80">
        <v>11742</v>
      </c>
      <c r="AN739" s="80">
        <v>11994</v>
      </c>
      <c r="AO739" s="80">
        <v>11802</v>
      </c>
      <c r="AP739" s="80">
        <v>12238</v>
      </c>
      <c r="AQ739" s="80">
        <v>11926</v>
      </c>
      <c r="AR739" s="80">
        <v>11848</v>
      </c>
      <c r="AS739" s="80">
        <v>11982</v>
      </c>
      <c r="AT739" s="80">
        <v>11826</v>
      </c>
      <c r="AU739" s="80">
        <v>11698</v>
      </c>
      <c r="AV739" s="80">
        <v>11712</v>
      </c>
    </row>
    <row r="740" spans="34:48" x14ac:dyDescent="0.2">
      <c r="AH740" s="359" t="s">
        <v>87</v>
      </c>
      <c r="AI740" s="81" t="s">
        <v>1753</v>
      </c>
      <c r="AJ740" s="81" t="s">
        <v>1752</v>
      </c>
      <c r="AK740" s="80">
        <v>10020</v>
      </c>
      <c r="AL740" s="80">
        <v>6500</v>
      </c>
      <c r="AM740" s="80">
        <v>6414</v>
      </c>
      <c r="AN740" s="80">
        <v>6468</v>
      </c>
      <c r="AO740" s="80">
        <v>6448</v>
      </c>
      <c r="AP740" s="80">
        <v>6322</v>
      </c>
      <c r="AQ740" s="80">
        <v>6172</v>
      </c>
      <c r="AR740" s="80">
        <v>6080</v>
      </c>
      <c r="AS740" s="80">
        <v>6058</v>
      </c>
      <c r="AT740" s="80">
        <v>6232</v>
      </c>
      <c r="AU740" s="80">
        <v>6082</v>
      </c>
      <c r="AV740" s="80">
        <v>6098</v>
      </c>
    </row>
    <row r="741" spans="34:48" x14ac:dyDescent="0.2">
      <c r="AH741" s="359" t="s">
        <v>87</v>
      </c>
      <c r="AI741" s="81" t="s">
        <v>1751</v>
      </c>
      <c r="AJ741" s="81" t="s">
        <v>1750</v>
      </c>
      <c r="AK741" s="80">
        <v>9866</v>
      </c>
      <c r="AL741" s="80">
        <v>9266</v>
      </c>
      <c r="AM741" s="80">
        <v>9250</v>
      </c>
      <c r="AN741" s="80">
        <v>9570</v>
      </c>
      <c r="AO741" s="80">
        <v>9414</v>
      </c>
      <c r="AP741" s="80">
        <v>9730</v>
      </c>
      <c r="AQ741" s="80">
        <v>9830</v>
      </c>
      <c r="AR741" s="80">
        <v>9742</v>
      </c>
      <c r="AS741" s="80">
        <v>9722</v>
      </c>
      <c r="AT741" s="80">
        <v>9746</v>
      </c>
      <c r="AU741" s="80">
        <v>9598</v>
      </c>
      <c r="AV741" s="80">
        <v>9652</v>
      </c>
    </row>
    <row r="742" spans="34:48" x14ac:dyDescent="0.2">
      <c r="AH742" s="327" t="s">
        <v>3374</v>
      </c>
      <c r="AI742" s="81" t="s">
        <v>1749</v>
      </c>
      <c r="AJ742" s="81" t="s">
        <v>1748</v>
      </c>
      <c r="AK742" s="80">
        <v>19572</v>
      </c>
      <c r="AL742" s="80">
        <v>15986</v>
      </c>
      <c r="AM742" s="80">
        <v>16218</v>
      </c>
      <c r="AN742" s="80">
        <v>16076</v>
      </c>
      <c r="AO742" s="80">
        <v>16256</v>
      </c>
      <c r="AP742" s="80">
        <v>18064</v>
      </c>
      <c r="AQ742" s="80">
        <v>18138</v>
      </c>
      <c r="AR742" s="80">
        <v>18212</v>
      </c>
      <c r="AS742" s="80">
        <v>18148</v>
      </c>
      <c r="AT742" s="80">
        <v>18496</v>
      </c>
      <c r="AU742" s="80">
        <v>18954</v>
      </c>
      <c r="AV742" s="80">
        <v>18964</v>
      </c>
    </row>
    <row r="743" spans="34:48" x14ac:dyDescent="0.2">
      <c r="AH743" s="327" t="s">
        <v>3374</v>
      </c>
      <c r="AI743" s="81" t="s">
        <v>1747</v>
      </c>
      <c r="AJ743" s="81" t="s">
        <v>1746</v>
      </c>
      <c r="AK743" s="80">
        <v>7224</v>
      </c>
      <c r="AL743" s="80">
        <v>6910</v>
      </c>
      <c r="AM743" s="80">
        <v>7212</v>
      </c>
      <c r="AN743" s="80">
        <v>7398</v>
      </c>
      <c r="AO743" s="80">
        <v>7364</v>
      </c>
      <c r="AP743" s="80">
        <v>8228</v>
      </c>
      <c r="AQ743" s="80">
        <v>7954</v>
      </c>
      <c r="AR743" s="80">
        <v>8020</v>
      </c>
      <c r="AS743" s="80">
        <v>7972</v>
      </c>
      <c r="AT743" s="80">
        <v>7984</v>
      </c>
      <c r="AU743" s="80">
        <v>7920</v>
      </c>
      <c r="AV743" s="80">
        <v>7944</v>
      </c>
    </row>
    <row r="744" spans="34:48" x14ac:dyDescent="0.2">
      <c r="AH744" s="327" t="s">
        <v>3374</v>
      </c>
      <c r="AI744" s="81" t="s">
        <v>1745</v>
      </c>
      <c r="AJ744" s="81" t="s">
        <v>1744</v>
      </c>
      <c r="AK744" s="80">
        <v>4354</v>
      </c>
      <c r="AL744" s="80">
        <v>4354</v>
      </c>
      <c r="AM744" s="80">
        <v>4226</v>
      </c>
      <c r="AN744" s="80">
        <v>4084</v>
      </c>
      <c r="AO744" s="80">
        <v>4066</v>
      </c>
      <c r="AP744" s="80">
        <v>4250</v>
      </c>
      <c r="AQ744" s="80">
        <v>4040</v>
      </c>
      <c r="AR744" s="80">
        <v>3908</v>
      </c>
      <c r="AS744" s="80">
        <v>3834</v>
      </c>
      <c r="AT744" s="80">
        <v>3620</v>
      </c>
      <c r="AU744" s="80">
        <v>3744</v>
      </c>
      <c r="AV744" s="80">
        <v>3702</v>
      </c>
    </row>
    <row r="745" spans="34:48" x14ac:dyDescent="0.2">
      <c r="AH745" s="359" t="s">
        <v>87</v>
      </c>
      <c r="AI745" s="81" t="s">
        <v>1743</v>
      </c>
      <c r="AJ745" s="81" t="s">
        <v>1742</v>
      </c>
      <c r="AK745" s="80">
        <v>10762</v>
      </c>
      <c r="AL745" s="80">
        <v>10762</v>
      </c>
      <c r="AM745" s="80">
        <v>11292</v>
      </c>
      <c r="AN745" s="80">
        <v>11148</v>
      </c>
      <c r="AO745" s="80">
        <v>11176</v>
      </c>
      <c r="AP745" s="80">
        <v>13438</v>
      </c>
      <c r="AQ745" s="80">
        <v>13668</v>
      </c>
      <c r="AR745" s="80">
        <v>14000</v>
      </c>
      <c r="AS745" s="80">
        <v>13952</v>
      </c>
      <c r="AT745" s="80">
        <v>14144</v>
      </c>
      <c r="AU745" s="80">
        <v>14032</v>
      </c>
      <c r="AV745" s="80">
        <v>14096</v>
      </c>
    </row>
    <row r="746" spans="34:48" x14ac:dyDescent="0.2">
      <c r="AH746" s="359" t="s">
        <v>87</v>
      </c>
      <c r="AI746" s="81" t="s">
        <v>1741</v>
      </c>
      <c r="AJ746" s="81" t="s">
        <v>1740</v>
      </c>
      <c r="AK746" s="80">
        <v>3711</v>
      </c>
      <c r="AL746" s="80">
        <v>3376</v>
      </c>
      <c r="AM746" s="80">
        <v>3684</v>
      </c>
      <c r="AN746" s="80">
        <v>3530</v>
      </c>
      <c r="AO746" s="80">
        <v>3488</v>
      </c>
      <c r="AP746" s="80">
        <v>3704</v>
      </c>
      <c r="AQ746" s="80">
        <v>3838</v>
      </c>
      <c r="AR746" s="80">
        <v>3788</v>
      </c>
      <c r="AS746" s="80">
        <v>3798</v>
      </c>
      <c r="AT746" s="80">
        <v>3690</v>
      </c>
      <c r="AU746" s="80">
        <v>3608</v>
      </c>
      <c r="AV746" s="80">
        <v>3800</v>
      </c>
    </row>
    <row r="747" spans="34:48" x14ac:dyDescent="0.2">
      <c r="AH747" s="359" t="s">
        <v>87</v>
      </c>
      <c r="AI747" s="81" t="s">
        <v>1739</v>
      </c>
      <c r="AJ747" s="81" t="s">
        <v>1738</v>
      </c>
      <c r="AK747" s="80">
        <v>8956</v>
      </c>
      <c r="AL747" s="80">
        <v>8620</v>
      </c>
      <c r="AM747" s="80">
        <v>9740</v>
      </c>
      <c r="AN747" s="80">
        <v>9952</v>
      </c>
      <c r="AO747" s="80">
        <v>9850</v>
      </c>
      <c r="AP747" s="80">
        <v>9988</v>
      </c>
      <c r="AQ747" s="80">
        <v>10184</v>
      </c>
      <c r="AR747" s="80">
        <v>10298</v>
      </c>
      <c r="AS747" s="80">
        <v>10156</v>
      </c>
      <c r="AT747" s="80">
        <v>9952</v>
      </c>
      <c r="AU747" s="80">
        <v>9806</v>
      </c>
      <c r="AV747" s="80">
        <v>9672</v>
      </c>
    </row>
    <row r="748" spans="34:48" x14ac:dyDescent="0.2">
      <c r="AH748" s="359" t="s">
        <v>87</v>
      </c>
      <c r="AI748" s="81" t="s">
        <v>1737</v>
      </c>
      <c r="AJ748" s="81" t="s">
        <v>1736</v>
      </c>
      <c r="AK748" s="80">
        <v>4638</v>
      </c>
      <c r="AL748" s="80">
        <v>4638</v>
      </c>
      <c r="AM748" s="80">
        <v>5076</v>
      </c>
      <c r="AN748" s="80">
        <v>4994</v>
      </c>
      <c r="AO748" s="80">
        <v>5168</v>
      </c>
      <c r="AP748" s="80">
        <v>5500</v>
      </c>
      <c r="AQ748" s="80">
        <v>5548</v>
      </c>
      <c r="AR748" s="80">
        <v>5696</v>
      </c>
      <c r="AS748" s="80">
        <v>5598</v>
      </c>
      <c r="AT748" s="80">
        <v>5466</v>
      </c>
      <c r="AU748" s="80">
        <v>5276</v>
      </c>
      <c r="AV748" s="80">
        <v>5306</v>
      </c>
    </row>
    <row r="749" spans="34:48" x14ac:dyDescent="0.2">
      <c r="AH749" s="327" t="s">
        <v>3366</v>
      </c>
      <c r="AI749" s="81" t="s">
        <v>1735</v>
      </c>
      <c r="AJ749" s="81" t="s">
        <v>1734</v>
      </c>
      <c r="AK749" s="80">
        <v>19760</v>
      </c>
      <c r="AL749" s="80">
        <v>19524</v>
      </c>
      <c r="AM749" s="80">
        <v>19728</v>
      </c>
      <c r="AN749" s="80">
        <v>20186</v>
      </c>
      <c r="AO749" s="80">
        <v>20826</v>
      </c>
      <c r="AP749" s="80">
        <v>20664</v>
      </c>
      <c r="AQ749" s="80">
        <v>20448</v>
      </c>
      <c r="AR749" s="80">
        <v>20774</v>
      </c>
      <c r="AS749" s="80">
        <v>20754</v>
      </c>
      <c r="AT749" s="80">
        <v>21316</v>
      </c>
      <c r="AU749" s="80">
        <v>21616</v>
      </c>
      <c r="AV749" s="80">
        <v>22066</v>
      </c>
    </row>
    <row r="750" spans="34:48" x14ac:dyDescent="0.2">
      <c r="AH750" s="327" t="s">
        <v>3366</v>
      </c>
      <c r="AI750" s="81" t="s">
        <v>1733</v>
      </c>
      <c r="AJ750" s="81" t="s">
        <v>1732</v>
      </c>
      <c r="AK750" s="80">
        <v>13754</v>
      </c>
      <c r="AL750" s="80">
        <v>12222</v>
      </c>
      <c r="AM750" s="80">
        <v>12508</v>
      </c>
      <c r="AN750" s="80">
        <v>13562</v>
      </c>
      <c r="AO750" s="80">
        <v>13954</v>
      </c>
      <c r="AP750" s="80">
        <v>14254</v>
      </c>
      <c r="AQ750" s="80">
        <v>14424</v>
      </c>
      <c r="AR750" s="80">
        <v>14736</v>
      </c>
      <c r="AS750" s="80">
        <v>14802</v>
      </c>
      <c r="AT750" s="80">
        <v>14366</v>
      </c>
      <c r="AU750" s="80">
        <v>14220</v>
      </c>
      <c r="AV750" s="80">
        <v>14230</v>
      </c>
    </row>
    <row r="751" spans="34:48" x14ac:dyDescent="0.2">
      <c r="AH751" s="359" t="s">
        <v>87</v>
      </c>
      <c r="AI751" s="81" t="s">
        <v>1731</v>
      </c>
      <c r="AJ751" s="81" t="s">
        <v>1730</v>
      </c>
      <c r="AK751" s="80">
        <v>6514</v>
      </c>
      <c r="AL751" s="80">
        <v>6514</v>
      </c>
      <c r="AM751" s="80">
        <v>6944</v>
      </c>
      <c r="AN751" s="80">
        <v>6952</v>
      </c>
      <c r="AO751" s="80">
        <v>6914</v>
      </c>
      <c r="AP751" s="80">
        <v>7172</v>
      </c>
      <c r="AQ751" s="80">
        <v>7064</v>
      </c>
      <c r="AR751" s="80">
        <v>7340</v>
      </c>
      <c r="AS751" s="80">
        <v>7296</v>
      </c>
      <c r="AT751" s="80">
        <v>7308</v>
      </c>
      <c r="AU751" s="80">
        <v>7324</v>
      </c>
      <c r="AV751" s="80">
        <v>7252</v>
      </c>
    </row>
    <row r="752" spans="34:48" x14ac:dyDescent="0.2">
      <c r="AH752" s="359" t="s">
        <v>87</v>
      </c>
      <c r="AI752" s="81" t="s">
        <v>1729</v>
      </c>
      <c r="AJ752" s="81" t="s">
        <v>1728</v>
      </c>
      <c r="AK752" s="80">
        <v>1614</v>
      </c>
      <c r="AL752" s="80">
        <v>1614</v>
      </c>
      <c r="AM752" s="80">
        <v>1804</v>
      </c>
      <c r="AN752" s="80">
        <v>1782</v>
      </c>
      <c r="AO752" s="80">
        <v>1760</v>
      </c>
      <c r="AP752" s="80">
        <v>1796</v>
      </c>
      <c r="AQ752" s="80">
        <v>1788</v>
      </c>
      <c r="AR752" s="80">
        <v>1906</v>
      </c>
      <c r="AS752" s="80">
        <v>1912</v>
      </c>
      <c r="AT752" s="80">
        <v>1862</v>
      </c>
      <c r="AU752" s="80">
        <v>2006</v>
      </c>
      <c r="AV752" s="80">
        <v>2072</v>
      </c>
    </row>
    <row r="753" spans="33:48" x14ac:dyDescent="0.2">
      <c r="AH753" s="359" t="s">
        <v>87</v>
      </c>
      <c r="AI753" s="81" t="s">
        <v>1727</v>
      </c>
      <c r="AJ753" s="81" t="s">
        <v>1726</v>
      </c>
      <c r="AK753" s="80">
        <v>9026</v>
      </c>
      <c r="AL753" s="80">
        <v>9026</v>
      </c>
      <c r="AM753" s="80">
        <v>9448</v>
      </c>
      <c r="AN753" s="80">
        <v>9414</v>
      </c>
      <c r="AO753" s="80">
        <v>9370</v>
      </c>
      <c r="AP753" s="80">
        <v>9848</v>
      </c>
      <c r="AQ753" s="80">
        <v>9818</v>
      </c>
      <c r="AR753" s="80">
        <v>9782</v>
      </c>
      <c r="AS753" s="80">
        <v>10016</v>
      </c>
      <c r="AT753" s="80">
        <v>10022</v>
      </c>
      <c r="AU753" s="80">
        <v>9924</v>
      </c>
      <c r="AV753" s="80">
        <v>9962</v>
      </c>
    </row>
    <row r="754" spans="33:48" x14ac:dyDescent="0.2">
      <c r="AH754" s="359" t="s">
        <v>87</v>
      </c>
      <c r="AI754" s="81" t="s">
        <v>1725</v>
      </c>
      <c r="AJ754" s="81" t="s">
        <v>1724</v>
      </c>
      <c r="AK754" s="80">
        <v>9139</v>
      </c>
      <c r="AL754" s="80">
        <v>8834</v>
      </c>
      <c r="AM754" s="80">
        <v>9056</v>
      </c>
      <c r="AN754" s="80">
        <v>8568</v>
      </c>
      <c r="AO754" s="80">
        <v>8328</v>
      </c>
      <c r="AP754" s="80">
        <v>8610</v>
      </c>
      <c r="AQ754" s="80">
        <v>8394</v>
      </c>
      <c r="AR754" s="80">
        <v>8258</v>
      </c>
      <c r="AS754" s="80">
        <v>8064</v>
      </c>
      <c r="AT754" s="80">
        <v>7786</v>
      </c>
      <c r="AU754" s="80">
        <v>7510</v>
      </c>
      <c r="AV754" s="80">
        <v>7358</v>
      </c>
    </row>
    <row r="755" spans="33:48" x14ac:dyDescent="0.2">
      <c r="AH755" s="359" t="s">
        <v>87</v>
      </c>
      <c r="AI755" s="81" t="s">
        <v>1723</v>
      </c>
      <c r="AJ755" s="81" t="s">
        <v>1722</v>
      </c>
      <c r="AK755" s="80">
        <v>20874</v>
      </c>
      <c r="AL755" s="80">
        <v>20046</v>
      </c>
      <c r="AM755" s="80">
        <v>22054</v>
      </c>
      <c r="AN755" s="80">
        <v>22076</v>
      </c>
      <c r="AO755" s="80">
        <v>22134</v>
      </c>
      <c r="AP755" s="80">
        <v>21792</v>
      </c>
      <c r="AQ755" s="80">
        <v>21768</v>
      </c>
      <c r="AR755" s="80">
        <v>21696</v>
      </c>
      <c r="AS755" s="80">
        <v>21534</v>
      </c>
      <c r="AT755" s="80">
        <v>21644</v>
      </c>
      <c r="AU755" s="80">
        <v>21750</v>
      </c>
      <c r="AV755" s="80">
        <v>21950</v>
      </c>
    </row>
    <row r="756" spans="33:48" x14ac:dyDescent="0.2">
      <c r="AH756" s="359" t="s">
        <v>87</v>
      </c>
      <c r="AI756" s="81" t="s">
        <v>1721</v>
      </c>
      <c r="AJ756" s="81" t="s">
        <v>1720</v>
      </c>
      <c r="AK756" s="80">
        <v>16838</v>
      </c>
      <c r="AL756" s="80">
        <v>16330</v>
      </c>
      <c r="AM756" s="80">
        <v>16736</v>
      </c>
      <c r="AN756" s="80">
        <v>16888</v>
      </c>
      <c r="AO756" s="80">
        <v>16420</v>
      </c>
      <c r="AP756" s="80">
        <v>16514</v>
      </c>
      <c r="AQ756" s="80">
        <v>16276</v>
      </c>
      <c r="AR756" s="80">
        <v>16306</v>
      </c>
      <c r="AS756" s="80">
        <v>16328</v>
      </c>
      <c r="AT756" s="80">
        <v>16100</v>
      </c>
      <c r="AU756" s="80">
        <v>16622</v>
      </c>
      <c r="AV756" s="80">
        <v>16882</v>
      </c>
    </row>
    <row r="757" spans="33:48" x14ac:dyDescent="0.2">
      <c r="AH757" s="359" t="s">
        <v>87</v>
      </c>
      <c r="AI757" s="81" t="s">
        <v>1719</v>
      </c>
      <c r="AJ757" s="81" t="s">
        <v>1718</v>
      </c>
      <c r="AK757" s="80">
        <v>7520</v>
      </c>
      <c r="AL757" s="80">
        <v>7520</v>
      </c>
      <c r="AM757" s="80">
        <v>7194</v>
      </c>
      <c r="AN757" s="80">
        <v>7216</v>
      </c>
      <c r="AO757" s="80">
        <v>6994</v>
      </c>
      <c r="AP757" s="80">
        <v>7596</v>
      </c>
      <c r="AQ757" s="80">
        <v>7404</v>
      </c>
      <c r="AR757" s="80">
        <v>7486</v>
      </c>
      <c r="AS757" s="80">
        <v>7188</v>
      </c>
      <c r="AT757" s="80">
        <v>7246</v>
      </c>
      <c r="AU757" s="80">
        <v>7250</v>
      </c>
      <c r="AV757" s="80">
        <v>7308</v>
      </c>
    </row>
    <row r="758" spans="33:48" x14ac:dyDescent="0.2">
      <c r="AH758" s="359" t="s">
        <v>87</v>
      </c>
      <c r="AI758" s="81" t="s">
        <v>1717</v>
      </c>
      <c r="AJ758" s="81" t="s">
        <v>1716</v>
      </c>
      <c r="AK758" s="80">
        <v>4790</v>
      </c>
      <c r="AL758" s="80">
        <v>4466</v>
      </c>
      <c r="AM758" s="80">
        <v>4272</v>
      </c>
      <c r="AN758" s="80">
        <v>4390</v>
      </c>
      <c r="AO758" s="80">
        <v>4350</v>
      </c>
      <c r="AP758" s="80">
        <v>4310</v>
      </c>
      <c r="AQ758" s="80">
        <v>4236</v>
      </c>
      <c r="AR758" s="80">
        <v>4438</v>
      </c>
      <c r="AS758" s="80">
        <v>4372</v>
      </c>
      <c r="AT758" s="80">
        <v>4412</v>
      </c>
      <c r="AU758" s="80">
        <v>4196</v>
      </c>
      <c r="AV758" s="80">
        <v>4110</v>
      </c>
    </row>
    <row r="759" spans="33:48" x14ac:dyDescent="0.2">
      <c r="AH759" s="359" t="s">
        <v>87</v>
      </c>
      <c r="AI759" s="81" t="s">
        <v>1715</v>
      </c>
      <c r="AJ759" s="81" t="s">
        <v>1714</v>
      </c>
      <c r="AK759" s="80">
        <v>1960</v>
      </c>
      <c r="AL759" s="80">
        <v>1960</v>
      </c>
      <c r="AM759" s="80">
        <v>1894</v>
      </c>
      <c r="AN759" s="80">
        <v>1798</v>
      </c>
      <c r="AO759" s="80">
        <v>1970</v>
      </c>
      <c r="AP759" s="80">
        <v>2042</v>
      </c>
      <c r="AQ759" s="80">
        <v>2000</v>
      </c>
      <c r="AR759" s="80">
        <v>1984</v>
      </c>
      <c r="AS759" s="80">
        <v>1836</v>
      </c>
      <c r="AT759" s="80">
        <v>1750</v>
      </c>
      <c r="AU759" s="80">
        <v>1798</v>
      </c>
      <c r="AV759" s="80">
        <v>1668</v>
      </c>
    </row>
    <row r="760" spans="33:48" x14ac:dyDescent="0.2">
      <c r="AH760" s="359" t="s">
        <v>87</v>
      </c>
      <c r="AI760" s="81" t="s">
        <v>1713</v>
      </c>
      <c r="AJ760" s="81" t="s">
        <v>1712</v>
      </c>
      <c r="AK760" s="80">
        <v>1690</v>
      </c>
      <c r="AL760" s="80">
        <v>1690</v>
      </c>
      <c r="AM760" s="80">
        <v>1630</v>
      </c>
      <c r="AN760" s="80">
        <v>1626</v>
      </c>
      <c r="AO760" s="80">
        <v>1634</v>
      </c>
      <c r="AP760" s="80">
        <v>1772</v>
      </c>
      <c r="AQ760" s="80">
        <v>1756</v>
      </c>
      <c r="AR760" s="80">
        <v>1736</v>
      </c>
      <c r="AS760" s="80">
        <v>1902</v>
      </c>
      <c r="AT760" s="80">
        <v>1884</v>
      </c>
      <c r="AU760" s="80">
        <v>1766</v>
      </c>
      <c r="AV760" s="80">
        <v>1868</v>
      </c>
    </row>
    <row r="761" spans="33:48" x14ac:dyDescent="0.2">
      <c r="AH761" s="327" t="s">
        <v>3351</v>
      </c>
      <c r="AI761" s="81" t="s">
        <v>1711</v>
      </c>
      <c r="AJ761" s="81" t="s">
        <v>1710</v>
      </c>
      <c r="AK761" s="80">
        <v>21323</v>
      </c>
      <c r="AL761" s="80">
        <v>17174</v>
      </c>
      <c r="AM761" s="80">
        <v>17476</v>
      </c>
      <c r="AN761" s="80">
        <v>17534</v>
      </c>
      <c r="AO761" s="80">
        <v>17922</v>
      </c>
      <c r="AP761" s="80">
        <v>17992</v>
      </c>
      <c r="AQ761" s="80">
        <v>17844</v>
      </c>
      <c r="AR761" s="80">
        <v>18062</v>
      </c>
      <c r="AS761" s="80">
        <v>17916</v>
      </c>
      <c r="AT761" s="80">
        <v>18232</v>
      </c>
      <c r="AU761" s="80">
        <v>18668</v>
      </c>
      <c r="AV761" s="80">
        <v>19024</v>
      </c>
    </row>
    <row r="762" spans="33:48" x14ac:dyDescent="0.2">
      <c r="AH762" s="327" t="s">
        <v>3351</v>
      </c>
      <c r="AI762" s="81" t="s">
        <v>1709</v>
      </c>
      <c r="AJ762" s="81" t="s">
        <v>1708</v>
      </c>
      <c r="AK762" s="80">
        <v>6474</v>
      </c>
      <c r="AL762" s="80">
        <v>6474</v>
      </c>
      <c r="AM762" s="80">
        <v>6400</v>
      </c>
      <c r="AN762" s="80">
        <v>6718</v>
      </c>
      <c r="AO762" s="80">
        <v>6840</v>
      </c>
      <c r="AP762" s="80">
        <v>7156</v>
      </c>
      <c r="AQ762" s="80">
        <v>7526</v>
      </c>
      <c r="AR762" s="80">
        <v>7682</v>
      </c>
      <c r="AS762" s="80">
        <v>7786</v>
      </c>
      <c r="AT762" s="80">
        <v>7848</v>
      </c>
      <c r="AU762" s="80">
        <v>7940</v>
      </c>
      <c r="AV762" s="80">
        <v>8082</v>
      </c>
    </row>
    <row r="763" spans="33:48" x14ac:dyDescent="0.2">
      <c r="AH763" s="327" t="s">
        <v>3351</v>
      </c>
      <c r="AI763" s="81" t="s">
        <v>1707</v>
      </c>
      <c r="AJ763" s="81" t="s">
        <v>1706</v>
      </c>
      <c r="AK763" s="80">
        <v>2110</v>
      </c>
      <c r="AL763" s="80">
        <v>2110</v>
      </c>
      <c r="AM763" s="80">
        <v>2054</v>
      </c>
      <c r="AN763" s="80">
        <v>1984</v>
      </c>
      <c r="AO763" s="80">
        <v>1898</v>
      </c>
      <c r="AP763" s="80">
        <v>2152</v>
      </c>
      <c r="AQ763" s="80">
        <v>2098</v>
      </c>
      <c r="AR763" s="80">
        <v>2232</v>
      </c>
      <c r="AS763" s="80">
        <v>2222</v>
      </c>
      <c r="AT763" s="80">
        <v>2214</v>
      </c>
      <c r="AU763" s="80">
        <v>2150</v>
      </c>
      <c r="AV763" s="80">
        <v>2064</v>
      </c>
    </row>
    <row r="764" spans="33:48" x14ac:dyDescent="0.2">
      <c r="AH764" s="327" t="s">
        <v>3351</v>
      </c>
      <c r="AI764" s="81" t="s">
        <v>1705</v>
      </c>
      <c r="AJ764" s="81" t="s">
        <v>1704</v>
      </c>
      <c r="AK764" s="80">
        <v>5054</v>
      </c>
      <c r="AL764" s="80">
        <v>5054</v>
      </c>
      <c r="AM764" s="80">
        <v>4974</v>
      </c>
      <c r="AN764" s="80">
        <v>4924</v>
      </c>
      <c r="AO764" s="80">
        <v>4932</v>
      </c>
      <c r="AP764" s="80">
        <v>5356</v>
      </c>
      <c r="AQ764" s="80">
        <v>5630</v>
      </c>
      <c r="AR764" s="80">
        <v>5796</v>
      </c>
      <c r="AS764" s="80">
        <v>5808</v>
      </c>
      <c r="AT764" s="80">
        <v>5914</v>
      </c>
      <c r="AU764" s="80">
        <v>5890</v>
      </c>
      <c r="AV764" s="80">
        <v>5866</v>
      </c>
    </row>
    <row r="765" spans="33:48" x14ac:dyDescent="0.2">
      <c r="AH765" s="327" t="s">
        <v>3351</v>
      </c>
      <c r="AI765" s="81" t="s">
        <v>1703</v>
      </c>
      <c r="AJ765" s="81" t="s">
        <v>1702</v>
      </c>
      <c r="AK765" s="80">
        <v>15407</v>
      </c>
      <c r="AL765" s="80">
        <v>8560</v>
      </c>
      <c r="AM765" s="80">
        <v>8522</v>
      </c>
      <c r="AN765" s="80">
        <v>8608</v>
      </c>
      <c r="AO765" s="80">
        <v>8458</v>
      </c>
      <c r="AP765" s="80">
        <v>8460</v>
      </c>
      <c r="AQ765" s="80">
        <v>8728</v>
      </c>
      <c r="AR765" s="80">
        <v>8736</v>
      </c>
      <c r="AS765" s="80">
        <v>8574</v>
      </c>
      <c r="AT765" s="80">
        <v>8762</v>
      </c>
      <c r="AU765" s="80">
        <v>8624</v>
      </c>
      <c r="AV765" s="80">
        <v>8828</v>
      </c>
    </row>
    <row r="766" spans="33:48" x14ac:dyDescent="0.2">
      <c r="AH766" s="327" t="s">
        <v>3347</v>
      </c>
      <c r="AI766" s="81" t="s">
        <v>1701</v>
      </c>
      <c r="AJ766" s="81" t="s">
        <v>1700</v>
      </c>
      <c r="AK766" s="80">
        <v>8890</v>
      </c>
      <c r="AL766" s="80">
        <v>7944</v>
      </c>
      <c r="AM766" s="80">
        <v>7504</v>
      </c>
      <c r="AN766" s="80">
        <v>7520</v>
      </c>
      <c r="AO766" s="80">
        <v>7274</v>
      </c>
      <c r="AP766" s="80">
        <v>7892</v>
      </c>
      <c r="AQ766" s="80">
        <v>7686</v>
      </c>
      <c r="AR766" s="80">
        <v>7624</v>
      </c>
      <c r="AS766" s="80">
        <v>7704</v>
      </c>
      <c r="AT766" s="80">
        <v>7550</v>
      </c>
      <c r="AU766" s="80">
        <v>7752</v>
      </c>
      <c r="AV766" s="80">
        <v>7756</v>
      </c>
    </row>
    <row r="767" spans="33:48" x14ac:dyDescent="0.2">
      <c r="AH767" s="327" t="s">
        <v>3347</v>
      </c>
      <c r="AI767" s="81" t="s">
        <v>1699</v>
      </c>
      <c r="AJ767" s="81" t="s">
        <v>1698</v>
      </c>
      <c r="AK767" s="80">
        <v>15821</v>
      </c>
      <c r="AL767" s="80">
        <v>12956</v>
      </c>
      <c r="AM767" s="80">
        <v>12596</v>
      </c>
      <c r="AN767" s="80">
        <v>12346</v>
      </c>
      <c r="AO767" s="80">
        <v>12410</v>
      </c>
      <c r="AP767" s="80">
        <v>13244</v>
      </c>
      <c r="AQ767" s="80">
        <v>13480</v>
      </c>
      <c r="AR767" s="80">
        <v>12998</v>
      </c>
      <c r="AS767" s="80">
        <v>12914</v>
      </c>
      <c r="AT767" s="80">
        <v>13080</v>
      </c>
      <c r="AU767" s="80">
        <v>13028</v>
      </c>
      <c r="AV767" s="80">
        <v>13140</v>
      </c>
    </row>
    <row r="768" spans="33:48" x14ac:dyDescent="0.2">
      <c r="AG768" s="328"/>
      <c r="AH768" s="327" t="s">
        <v>3347</v>
      </c>
      <c r="AI768" s="81" t="s">
        <v>1697</v>
      </c>
      <c r="AJ768" s="81" t="s">
        <v>1696</v>
      </c>
      <c r="AK768" s="80">
        <v>15986</v>
      </c>
      <c r="AL768" s="80">
        <v>15332</v>
      </c>
      <c r="AM768" s="80">
        <v>15748</v>
      </c>
      <c r="AN768" s="80">
        <v>15734</v>
      </c>
      <c r="AO768" s="80">
        <v>15980</v>
      </c>
      <c r="AP768" s="80">
        <v>16468</v>
      </c>
      <c r="AQ768" s="80">
        <v>16284</v>
      </c>
      <c r="AR768" s="80">
        <v>16238</v>
      </c>
      <c r="AS768" s="80">
        <v>16890</v>
      </c>
      <c r="AT768" s="80">
        <v>17062</v>
      </c>
      <c r="AU768" s="80">
        <v>17164</v>
      </c>
      <c r="AV768" s="80">
        <v>17430</v>
      </c>
    </row>
    <row r="769" spans="33:48" x14ac:dyDescent="0.2">
      <c r="AG769" s="328"/>
      <c r="AH769" s="327" t="s">
        <v>3347</v>
      </c>
      <c r="AI769" s="81" t="s">
        <v>1695</v>
      </c>
      <c r="AJ769" s="81" t="s">
        <v>1694</v>
      </c>
      <c r="AK769" s="80">
        <v>17615</v>
      </c>
      <c r="AL769" s="80">
        <v>12812</v>
      </c>
      <c r="AM769" s="80">
        <v>12548</v>
      </c>
      <c r="AN769" s="80">
        <v>12436</v>
      </c>
      <c r="AO769" s="80">
        <v>12458</v>
      </c>
      <c r="AP769" s="80">
        <v>12574</v>
      </c>
      <c r="AQ769" s="80">
        <v>12678</v>
      </c>
      <c r="AR769" s="80">
        <v>12702</v>
      </c>
      <c r="AS769" s="80">
        <v>12580</v>
      </c>
      <c r="AT769" s="80">
        <v>12742</v>
      </c>
      <c r="AU769" s="80">
        <v>12402</v>
      </c>
      <c r="AV769" s="80">
        <v>12280</v>
      </c>
    </row>
    <row r="770" spans="33:48" x14ac:dyDescent="0.2">
      <c r="AG770" s="328"/>
      <c r="AH770" s="327" t="s">
        <v>3343</v>
      </c>
      <c r="AI770" s="81" t="s">
        <v>1693</v>
      </c>
      <c r="AJ770" s="81" t="s">
        <v>1692</v>
      </c>
      <c r="AK770" s="80">
        <v>3766</v>
      </c>
      <c r="AL770" s="80">
        <v>3766</v>
      </c>
      <c r="AM770" s="80">
        <v>3772</v>
      </c>
      <c r="AN770" s="80">
        <v>3856</v>
      </c>
      <c r="AO770" s="80">
        <v>3790</v>
      </c>
      <c r="AP770" s="80">
        <v>3804</v>
      </c>
      <c r="AQ770" s="80">
        <v>3820</v>
      </c>
      <c r="AR770" s="80">
        <v>3660</v>
      </c>
      <c r="AS770" s="80">
        <v>3560</v>
      </c>
      <c r="AT770" s="80">
        <v>3546</v>
      </c>
      <c r="AU770" s="80">
        <v>3266</v>
      </c>
      <c r="AV770" s="80">
        <v>3234</v>
      </c>
    </row>
    <row r="771" spans="33:48" x14ac:dyDescent="0.2">
      <c r="AG771" s="328"/>
      <c r="AH771" s="327" t="s">
        <v>3343</v>
      </c>
      <c r="AI771" s="81" t="s">
        <v>1691</v>
      </c>
      <c r="AJ771" s="81" t="s">
        <v>1690</v>
      </c>
      <c r="AK771" s="80">
        <v>17593</v>
      </c>
      <c r="AL771" s="80">
        <v>14002</v>
      </c>
      <c r="AM771" s="80">
        <v>14080</v>
      </c>
      <c r="AN771" s="80">
        <v>14122</v>
      </c>
      <c r="AO771" s="80">
        <v>14236</v>
      </c>
      <c r="AP771" s="80">
        <v>14256</v>
      </c>
      <c r="AQ771" s="80">
        <v>14582</v>
      </c>
      <c r="AR771" s="80">
        <v>14476</v>
      </c>
      <c r="AS771" s="80">
        <v>14384</v>
      </c>
      <c r="AT771" s="80">
        <v>14264</v>
      </c>
      <c r="AU771" s="80">
        <v>13826</v>
      </c>
      <c r="AV771" s="80">
        <v>13912</v>
      </c>
    </row>
    <row r="772" spans="33:48" x14ac:dyDescent="0.2">
      <c r="AG772" s="328"/>
      <c r="AH772" s="327" t="s">
        <v>3343</v>
      </c>
      <c r="AI772" s="81" t="s">
        <v>1689</v>
      </c>
      <c r="AJ772" s="81" t="s">
        <v>1688</v>
      </c>
      <c r="AK772" s="80">
        <v>3348</v>
      </c>
      <c r="AL772" s="80">
        <v>3348</v>
      </c>
      <c r="AM772" s="80">
        <v>3308</v>
      </c>
      <c r="AN772" s="80">
        <v>3308</v>
      </c>
      <c r="AO772" s="80">
        <v>3320</v>
      </c>
      <c r="AP772" s="80">
        <v>3230</v>
      </c>
      <c r="AQ772" s="80">
        <v>3262</v>
      </c>
      <c r="AR772" s="80">
        <v>3326</v>
      </c>
      <c r="AS772" s="80">
        <v>3430</v>
      </c>
      <c r="AT772" s="80">
        <v>3420</v>
      </c>
      <c r="AU772" s="80">
        <v>3272</v>
      </c>
      <c r="AV772" s="80">
        <v>3592</v>
      </c>
    </row>
    <row r="773" spans="33:48" x14ac:dyDescent="0.2">
      <c r="AG773" s="328"/>
      <c r="AH773" s="327" t="s">
        <v>3343</v>
      </c>
      <c r="AI773" s="81" t="s">
        <v>1687</v>
      </c>
      <c r="AJ773" s="81" t="s">
        <v>1686</v>
      </c>
      <c r="AK773" s="80">
        <v>11780</v>
      </c>
      <c r="AL773" s="80">
        <v>11630</v>
      </c>
      <c r="AM773" s="80">
        <v>11350</v>
      </c>
      <c r="AN773" s="80">
        <v>11364</v>
      </c>
      <c r="AO773" s="80">
        <v>11382</v>
      </c>
      <c r="AP773" s="80">
        <v>10640</v>
      </c>
      <c r="AQ773" s="80">
        <v>10072</v>
      </c>
      <c r="AR773" s="80">
        <v>9870</v>
      </c>
      <c r="AS773" s="80">
        <v>9782</v>
      </c>
      <c r="AT773" s="80">
        <v>9792</v>
      </c>
      <c r="AU773" s="80">
        <v>9044</v>
      </c>
      <c r="AV773" s="80">
        <v>9388</v>
      </c>
    </row>
    <row r="774" spans="33:48" x14ac:dyDescent="0.2">
      <c r="AH774" s="327" t="s">
        <v>3339</v>
      </c>
      <c r="AI774" s="81" t="s">
        <v>1685</v>
      </c>
      <c r="AJ774" s="81" t="s">
        <v>1684</v>
      </c>
      <c r="AK774" s="80">
        <v>9442</v>
      </c>
      <c r="AL774" s="80">
        <v>8650</v>
      </c>
      <c r="AM774" s="80">
        <v>8226</v>
      </c>
      <c r="AN774" s="80">
        <v>8166</v>
      </c>
      <c r="AO774" s="80">
        <v>8220</v>
      </c>
      <c r="AP774" s="80">
        <v>8410</v>
      </c>
      <c r="AQ774" s="80">
        <v>8254</v>
      </c>
      <c r="AR774" s="80">
        <v>8518</v>
      </c>
      <c r="AS774" s="80">
        <v>8540</v>
      </c>
      <c r="AT774" s="80">
        <v>8618</v>
      </c>
      <c r="AU774" s="80">
        <v>8740</v>
      </c>
      <c r="AV774" s="80">
        <v>8526</v>
      </c>
    </row>
    <row r="775" spans="33:48" x14ac:dyDescent="0.2">
      <c r="AH775" s="327" t="s">
        <v>3339</v>
      </c>
      <c r="AI775" s="81" t="s">
        <v>1683</v>
      </c>
      <c r="AJ775" s="81" t="s">
        <v>1682</v>
      </c>
      <c r="AK775" s="80">
        <v>30793</v>
      </c>
      <c r="AL775" s="80">
        <v>19500</v>
      </c>
      <c r="AM775" s="80">
        <v>19072</v>
      </c>
      <c r="AN775" s="80">
        <v>19380</v>
      </c>
      <c r="AO775" s="80">
        <v>19414</v>
      </c>
      <c r="AP775" s="80">
        <v>20012</v>
      </c>
      <c r="AQ775" s="80">
        <v>20430</v>
      </c>
      <c r="AR775" s="80">
        <v>20726</v>
      </c>
      <c r="AS775" s="80">
        <v>21462</v>
      </c>
      <c r="AT775" s="80">
        <v>21666</v>
      </c>
      <c r="AU775" s="80">
        <v>23600</v>
      </c>
      <c r="AV775" s="80">
        <v>23860</v>
      </c>
    </row>
    <row r="776" spans="33:48" x14ac:dyDescent="0.2">
      <c r="AH776" s="327" t="s">
        <v>3339</v>
      </c>
      <c r="AI776" s="81" t="s">
        <v>1681</v>
      </c>
      <c r="AJ776" s="81" t="s">
        <v>1680</v>
      </c>
      <c r="AK776" s="80">
        <v>20776</v>
      </c>
      <c r="AL776" s="80">
        <v>10412</v>
      </c>
      <c r="AM776" s="80">
        <v>10414</v>
      </c>
      <c r="AN776" s="80">
        <v>10204</v>
      </c>
      <c r="AO776" s="80">
        <v>10026</v>
      </c>
      <c r="AP776" s="80">
        <v>9998</v>
      </c>
      <c r="AQ776" s="80">
        <v>9704</v>
      </c>
      <c r="AR776" s="80">
        <v>9340</v>
      </c>
      <c r="AS776" s="80">
        <v>8916</v>
      </c>
      <c r="AT776" s="80">
        <v>9172</v>
      </c>
      <c r="AU776" s="80">
        <v>9068</v>
      </c>
      <c r="AV776" s="80">
        <v>8914</v>
      </c>
    </row>
    <row r="777" spans="33:48" x14ac:dyDescent="0.2">
      <c r="AH777" s="327" t="s">
        <v>3339</v>
      </c>
      <c r="AI777" s="81" t="s">
        <v>1679</v>
      </c>
      <c r="AJ777" s="81" t="s">
        <v>1678</v>
      </c>
      <c r="AK777" s="80">
        <v>2800</v>
      </c>
      <c r="AL777" s="80">
        <v>2800</v>
      </c>
      <c r="AM777" s="80">
        <v>2916</v>
      </c>
      <c r="AN777" s="80">
        <v>2648</v>
      </c>
      <c r="AO777" s="80">
        <v>2586</v>
      </c>
      <c r="AP777" s="80">
        <v>2898</v>
      </c>
      <c r="AQ777" s="80">
        <v>3128</v>
      </c>
      <c r="AR777" s="80">
        <v>3280</v>
      </c>
      <c r="AS777" s="80">
        <v>3254</v>
      </c>
      <c r="AT777" s="80">
        <v>3376</v>
      </c>
      <c r="AU777" s="80">
        <v>3412</v>
      </c>
      <c r="AV777" s="80">
        <v>3342</v>
      </c>
    </row>
    <row r="778" spans="33:48" x14ac:dyDescent="0.2">
      <c r="AH778" s="327" t="s">
        <v>3339</v>
      </c>
      <c r="AI778" s="81" t="s">
        <v>1677</v>
      </c>
      <c r="AJ778" s="81" t="s">
        <v>1676</v>
      </c>
      <c r="AK778" s="80">
        <v>26590</v>
      </c>
      <c r="AL778" s="80">
        <v>19966</v>
      </c>
      <c r="AM778" s="80">
        <v>19586</v>
      </c>
      <c r="AN778" s="80">
        <v>19236</v>
      </c>
      <c r="AO778" s="80">
        <v>18852</v>
      </c>
      <c r="AP778" s="80">
        <v>18714</v>
      </c>
      <c r="AQ778" s="80">
        <v>18854</v>
      </c>
      <c r="AR778" s="80">
        <v>18704</v>
      </c>
      <c r="AS778" s="80">
        <v>18292</v>
      </c>
      <c r="AT778" s="80">
        <v>18346</v>
      </c>
      <c r="AU778" s="80">
        <v>18594</v>
      </c>
      <c r="AV778" s="80">
        <v>18752</v>
      </c>
    </row>
    <row r="779" spans="33:48" x14ac:dyDescent="0.2">
      <c r="AH779" s="359" t="s">
        <v>87</v>
      </c>
      <c r="AI779" s="81" t="s">
        <v>1675</v>
      </c>
      <c r="AJ779" s="81" t="s">
        <v>1674</v>
      </c>
      <c r="AK779" s="80">
        <v>3060</v>
      </c>
      <c r="AL779" s="80">
        <v>3060</v>
      </c>
      <c r="AM779" s="80">
        <v>2712</v>
      </c>
      <c r="AN779" s="80">
        <v>2688</v>
      </c>
      <c r="AO779" s="80">
        <v>2644</v>
      </c>
      <c r="AP779" s="80">
        <v>2676</v>
      </c>
      <c r="AQ779" s="80">
        <v>2672</v>
      </c>
      <c r="AR779" s="80">
        <v>2630</v>
      </c>
      <c r="AS779" s="80">
        <v>2508</v>
      </c>
      <c r="AT779" s="80">
        <v>2564</v>
      </c>
      <c r="AU779" s="80">
        <v>2434</v>
      </c>
      <c r="AV779" s="80">
        <v>2392</v>
      </c>
    </row>
    <row r="780" spans="33:48" x14ac:dyDescent="0.2">
      <c r="AH780" s="359" t="s">
        <v>87</v>
      </c>
      <c r="AI780" s="81" t="s">
        <v>1673</v>
      </c>
      <c r="AJ780" s="81" t="s">
        <v>1672</v>
      </c>
      <c r="AK780" s="80">
        <v>7146</v>
      </c>
      <c r="AL780" s="80">
        <v>7146</v>
      </c>
      <c r="AM780" s="80">
        <v>7218</v>
      </c>
      <c r="AN780" s="80">
        <v>7132</v>
      </c>
      <c r="AO780" s="80">
        <v>7172</v>
      </c>
      <c r="AP780" s="80">
        <v>7084</v>
      </c>
      <c r="AQ780" s="80">
        <v>7322</v>
      </c>
      <c r="AR780" s="80">
        <v>7202</v>
      </c>
      <c r="AS780" s="80">
        <v>7398</v>
      </c>
      <c r="AT780" s="80">
        <v>7334</v>
      </c>
      <c r="AU780" s="80">
        <v>7808</v>
      </c>
      <c r="AV780" s="80">
        <v>7550</v>
      </c>
    </row>
    <row r="781" spans="33:48" x14ac:dyDescent="0.2">
      <c r="AH781" s="359" t="s">
        <v>87</v>
      </c>
      <c r="AI781" s="81" t="s">
        <v>1671</v>
      </c>
      <c r="AJ781" s="81" t="s">
        <v>1670</v>
      </c>
      <c r="AK781" s="80">
        <v>19466</v>
      </c>
      <c r="AL781" s="80">
        <v>18094</v>
      </c>
      <c r="AM781" s="80">
        <v>18780</v>
      </c>
      <c r="AN781" s="80">
        <v>18874</v>
      </c>
      <c r="AO781" s="80">
        <v>18668</v>
      </c>
      <c r="AP781" s="80">
        <v>18490</v>
      </c>
      <c r="AQ781" s="80">
        <v>17670</v>
      </c>
      <c r="AR781" s="80">
        <v>18392</v>
      </c>
      <c r="AS781" s="80">
        <v>18234</v>
      </c>
      <c r="AT781" s="80">
        <v>18814</v>
      </c>
      <c r="AU781" s="80">
        <v>19232</v>
      </c>
      <c r="AV781" s="80">
        <v>19364</v>
      </c>
    </row>
    <row r="782" spans="33:48" x14ac:dyDescent="0.2">
      <c r="AH782" s="359" t="s">
        <v>87</v>
      </c>
      <c r="AI782" s="81" t="s">
        <v>1669</v>
      </c>
      <c r="AJ782" s="81" t="s">
        <v>1668</v>
      </c>
      <c r="AK782" s="80">
        <v>2792</v>
      </c>
      <c r="AL782" s="80">
        <v>2792</v>
      </c>
      <c r="AM782" s="80">
        <v>2994</v>
      </c>
      <c r="AN782" s="80">
        <v>2826</v>
      </c>
      <c r="AO782" s="80">
        <v>2802</v>
      </c>
      <c r="AP782" s="80">
        <v>2816</v>
      </c>
      <c r="AQ782" s="80">
        <v>2782</v>
      </c>
      <c r="AR782" s="80">
        <v>2696</v>
      </c>
      <c r="AS782" s="80">
        <v>2630</v>
      </c>
      <c r="AT782" s="80">
        <v>2666</v>
      </c>
      <c r="AU782" s="80">
        <v>2638</v>
      </c>
      <c r="AV782" s="80">
        <v>2554</v>
      </c>
    </row>
    <row r="783" spans="33:48" x14ac:dyDescent="0.2">
      <c r="AH783" s="359" t="s">
        <v>87</v>
      </c>
      <c r="AI783" s="81" t="s">
        <v>1667</v>
      </c>
      <c r="AJ783" s="81" t="s">
        <v>1666</v>
      </c>
      <c r="AK783" s="80">
        <v>5874</v>
      </c>
      <c r="AL783" s="80">
        <v>5874</v>
      </c>
      <c r="AM783" s="80">
        <v>6016</v>
      </c>
      <c r="AN783" s="80">
        <v>6108</v>
      </c>
      <c r="AO783" s="80">
        <v>6004</v>
      </c>
      <c r="AP783" s="80">
        <v>5872</v>
      </c>
      <c r="AQ783" s="80">
        <v>5840</v>
      </c>
      <c r="AR783" s="80">
        <v>5928</v>
      </c>
      <c r="AS783" s="80">
        <v>5628</v>
      </c>
      <c r="AT783" s="80">
        <v>5668</v>
      </c>
      <c r="AU783" s="80">
        <v>5284</v>
      </c>
      <c r="AV783" s="80">
        <v>5192</v>
      </c>
    </row>
    <row r="784" spans="33:48" x14ac:dyDescent="0.2">
      <c r="AH784" s="359" t="s">
        <v>87</v>
      </c>
      <c r="AI784" s="81" t="s">
        <v>1665</v>
      </c>
      <c r="AJ784" s="81" t="s">
        <v>1664</v>
      </c>
      <c r="AK784" s="80">
        <v>41664</v>
      </c>
      <c r="AL784" s="80">
        <v>40102</v>
      </c>
      <c r="AM784" s="80">
        <v>39144</v>
      </c>
      <c r="AN784" s="80">
        <v>39026</v>
      </c>
      <c r="AO784" s="80">
        <v>38242</v>
      </c>
      <c r="AP784" s="80">
        <v>37980</v>
      </c>
      <c r="AQ784" s="80">
        <v>36286</v>
      </c>
      <c r="AR784" s="80">
        <v>35132</v>
      </c>
      <c r="AS784" s="80">
        <v>35048</v>
      </c>
      <c r="AT784" s="80">
        <v>34110</v>
      </c>
      <c r="AU784" s="80">
        <v>33676</v>
      </c>
      <c r="AV784" s="80">
        <v>33046</v>
      </c>
    </row>
    <row r="785" spans="34:48" x14ac:dyDescent="0.2">
      <c r="AH785" s="359" t="s">
        <v>87</v>
      </c>
      <c r="AI785" s="81" t="s">
        <v>1663</v>
      </c>
      <c r="AJ785" s="81" t="s">
        <v>1662</v>
      </c>
      <c r="AK785" s="80">
        <v>3596</v>
      </c>
      <c r="AL785" s="80">
        <v>3596</v>
      </c>
      <c r="AM785" s="80">
        <v>3472</v>
      </c>
      <c r="AN785" s="80">
        <v>3502</v>
      </c>
      <c r="AO785" s="80">
        <v>3542</v>
      </c>
      <c r="AP785" s="80">
        <v>3654</v>
      </c>
      <c r="AQ785" s="80">
        <v>3796</v>
      </c>
      <c r="AR785" s="80">
        <v>4006</v>
      </c>
      <c r="AS785" s="80">
        <v>4026</v>
      </c>
      <c r="AT785" s="80">
        <v>4136</v>
      </c>
      <c r="AU785" s="80">
        <v>4064</v>
      </c>
      <c r="AV785" s="80">
        <v>3998</v>
      </c>
    </row>
    <row r="786" spans="34:48" x14ac:dyDescent="0.2">
      <c r="AH786" s="359" t="s">
        <v>87</v>
      </c>
      <c r="AI786" s="81" t="s">
        <v>1661</v>
      </c>
      <c r="AJ786" s="81" t="s">
        <v>1660</v>
      </c>
      <c r="AK786" s="80">
        <v>1710</v>
      </c>
      <c r="AL786" s="80">
        <v>1710</v>
      </c>
      <c r="AM786" s="80">
        <v>1714</v>
      </c>
      <c r="AN786" s="80">
        <v>1742</v>
      </c>
      <c r="AO786" s="80">
        <v>1856</v>
      </c>
      <c r="AP786" s="80">
        <v>2022</v>
      </c>
      <c r="AQ786" s="80">
        <v>2060</v>
      </c>
      <c r="AR786" s="80">
        <v>2406</v>
      </c>
      <c r="AS786" s="80">
        <v>2374</v>
      </c>
      <c r="AT786" s="80">
        <v>2392</v>
      </c>
      <c r="AU786" s="80">
        <v>2384</v>
      </c>
      <c r="AV786" s="80">
        <v>2472</v>
      </c>
    </row>
    <row r="787" spans="34:48" x14ac:dyDescent="0.2">
      <c r="AH787" s="359" t="s">
        <v>87</v>
      </c>
      <c r="AI787" s="81" t="s">
        <v>1659</v>
      </c>
      <c r="AJ787" s="81" t="s">
        <v>1658</v>
      </c>
      <c r="AK787" s="80">
        <v>4426</v>
      </c>
      <c r="AL787" s="80">
        <v>4426</v>
      </c>
      <c r="AM787" s="80">
        <v>4396</v>
      </c>
      <c r="AN787" s="80">
        <v>4302</v>
      </c>
      <c r="AO787" s="80">
        <v>4336</v>
      </c>
      <c r="AP787" s="80">
        <v>4258</v>
      </c>
      <c r="AQ787" s="80">
        <v>4364</v>
      </c>
      <c r="AR787" s="80">
        <v>4456</v>
      </c>
      <c r="AS787" s="80">
        <v>4542</v>
      </c>
      <c r="AT787" s="80">
        <v>4658</v>
      </c>
      <c r="AU787" s="80">
        <v>5140</v>
      </c>
      <c r="AV787" s="80">
        <v>4660</v>
      </c>
    </row>
    <row r="788" spans="34:48" x14ac:dyDescent="0.2">
      <c r="AH788" s="359" t="s">
        <v>87</v>
      </c>
      <c r="AI788" s="81" t="s">
        <v>1657</v>
      </c>
      <c r="AJ788" s="81" t="s">
        <v>1656</v>
      </c>
      <c r="AK788" s="80">
        <v>1480</v>
      </c>
      <c r="AL788" s="80">
        <v>1480</v>
      </c>
      <c r="AM788" s="80">
        <v>1334</v>
      </c>
      <c r="AN788" s="80">
        <v>1392</v>
      </c>
      <c r="AO788" s="80">
        <v>1374</v>
      </c>
      <c r="AP788" s="80">
        <v>1460</v>
      </c>
      <c r="AQ788" s="80">
        <v>1448</v>
      </c>
      <c r="AR788" s="80">
        <v>1510</v>
      </c>
      <c r="AS788" s="80">
        <v>1400</v>
      </c>
      <c r="AT788" s="80">
        <v>1400</v>
      </c>
      <c r="AU788" s="80">
        <v>1476</v>
      </c>
      <c r="AV788" s="80">
        <v>1418</v>
      </c>
    </row>
    <row r="789" spans="34:48" x14ac:dyDescent="0.2">
      <c r="AH789" s="359" t="s">
        <v>87</v>
      </c>
      <c r="AI789" s="81" t="s">
        <v>1655</v>
      </c>
      <c r="AJ789" s="81" t="s">
        <v>1654</v>
      </c>
      <c r="AK789" s="80">
        <v>4776</v>
      </c>
      <c r="AL789" s="80">
        <v>4776</v>
      </c>
      <c r="AM789" s="80">
        <v>4756</v>
      </c>
      <c r="AN789" s="80">
        <v>4822</v>
      </c>
      <c r="AO789" s="80">
        <v>4880</v>
      </c>
      <c r="AP789" s="80">
        <v>4912</v>
      </c>
      <c r="AQ789" s="80">
        <v>4764</v>
      </c>
      <c r="AR789" s="80">
        <v>4664</v>
      </c>
      <c r="AS789" s="80">
        <v>4728</v>
      </c>
      <c r="AT789" s="80">
        <v>5058</v>
      </c>
      <c r="AU789" s="80">
        <v>5096</v>
      </c>
      <c r="AV789" s="80">
        <v>5096</v>
      </c>
    </row>
    <row r="790" spans="34:48" x14ac:dyDescent="0.2">
      <c r="AH790" s="359" t="s">
        <v>87</v>
      </c>
      <c r="AI790" s="81" t="s">
        <v>1653</v>
      </c>
      <c r="AJ790" s="81" t="s">
        <v>1652</v>
      </c>
      <c r="AK790" s="80">
        <v>8857</v>
      </c>
      <c r="AL790" s="80">
        <v>8258</v>
      </c>
      <c r="AM790" s="80">
        <v>8266</v>
      </c>
      <c r="AN790" s="80">
        <v>8520</v>
      </c>
      <c r="AO790" s="80">
        <v>8640</v>
      </c>
      <c r="AP790" s="80">
        <v>8642</v>
      </c>
      <c r="AQ790" s="80">
        <v>8276</v>
      </c>
      <c r="AR790" s="80">
        <v>8220</v>
      </c>
      <c r="AS790" s="80">
        <v>8098</v>
      </c>
      <c r="AT790" s="80">
        <v>8062</v>
      </c>
      <c r="AU790" s="80">
        <v>7634</v>
      </c>
      <c r="AV790" s="80">
        <v>7774</v>
      </c>
    </row>
    <row r="791" spans="34:48" x14ac:dyDescent="0.2">
      <c r="AH791" s="359" t="s">
        <v>87</v>
      </c>
      <c r="AI791" s="81" t="s">
        <v>1651</v>
      </c>
      <c r="AJ791" s="81" t="s">
        <v>1650</v>
      </c>
      <c r="AK791" s="80">
        <v>6371</v>
      </c>
      <c r="AL791" s="80">
        <v>5378</v>
      </c>
      <c r="AM791" s="80">
        <v>5218</v>
      </c>
      <c r="AN791" s="80">
        <v>5314</v>
      </c>
      <c r="AO791" s="80">
        <v>5406</v>
      </c>
      <c r="AP791" s="80">
        <v>5514</v>
      </c>
      <c r="AQ791" s="80">
        <v>5360</v>
      </c>
      <c r="AR791" s="80">
        <v>5258</v>
      </c>
      <c r="AS791" s="80">
        <v>5472</v>
      </c>
      <c r="AT791" s="80">
        <v>5204</v>
      </c>
      <c r="AU791" s="80">
        <v>5232</v>
      </c>
      <c r="AV791" s="80">
        <v>5148</v>
      </c>
    </row>
    <row r="792" spans="34:48" x14ac:dyDescent="0.2">
      <c r="AH792" s="359" t="s">
        <v>87</v>
      </c>
      <c r="AI792" s="81" t="s">
        <v>1649</v>
      </c>
      <c r="AJ792" s="81" t="s">
        <v>1648</v>
      </c>
      <c r="AK792" s="80">
        <v>9403</v>
      </c>
      <c r="AL792" s="80">
        <v>9340</v>
      </c>
      <c r="AM792" s="80">
        <v>8868</v>
      </c>
      <c r="AN792" s="80">
        <v>9182</v>
      </c>
      <c r="AO792" s="80">
        <v>9114</v>
      </c>
      <c r="AP792" s="80">
        <v>9340</v>
      </c>
      <c r="AQ792" s="80">
        <v>8990</v>
      </c>
      <c r="AR792" s="80">
        <v>8654</v>
      </c>
      <c r="AS792" s="80">
        <v>8666</v>
      </c>
      <c r="AT792" s="80">
        <v>8628</v>
      </c>
      <c r="AU792" s="80">
        <v>8396</v>
      </c>
      <c r="AV792" s="80">
        <v>8284</v>
      </c>
    </row>
    <row r="793" spans="34:48" x14ac:dyDescent="0.2">
      <c r="AH793" s="359" t="s">
        <v>87</v>
      </c>
      <c r="AI793" s="81" t="s">
        <v>1647</v>
      </c>
      <c r="AJ793" s="81" t="s">
        <v>1646</v>
      </c>
      <c r="AK793" s="80">
        <v>29572</v>
      </c>
      <c r="AL793" s="80">
        <v>19280</v>
      </c>
      <c r="AM793" s="80">
        <v>18834</v>
      </c>
      <c r="AN793" s="80">
        <v>19542</v>
      </c>
      <c r="AO793" s="80">
        <v>18316</v>
      </c>
      <c r="AP793" s="80">
        <v>18488</v>
      </c>
      <c r="AQ793" s="80">
        <v>18358</v>
      </c>
      <c r="AR793" s="80">
        <v>17660</v>
      </c>
      <c r="AS793" s="80">
        <v>16964</v>
      </c>
      <c r="AT793" s="80">
        <v>16968</v>
      </c>
      <c r="AU793" s="80">
        <v>17198</v>
      </c>
      <c r="AV793" s="80">
        <v>17990</v>
      </c>
    </row>
    <row r="794" spans="34:48" x14ac:dyDescent="0.2">
      <c r="AH794" s="359" t="s">
        <v>87</v>
      </c>
      <c r="AI794" s="81" t="s">
        <v>1645</v>
      </c>
      <c r="AJ794" s="81" t="s">
        <v>1644</v>
      </c>
      <c r="AK794" s="80">
        <v>6228</v>
      </c>
      <c r="AL794" s="80">
        <v>6228</v>
      </c>
      <c r="AM794" s="80">
        <v>6172</v>
      </c>
      <c r="AN794" s="80">
        <v>6296</v>
      </c>
      <c r="AO794" s="80">
        <v>6274</v>
      </c>
      <c r="AP794" s="80">
        <v>6022</v>
      </c>
      <c r="AQ794" s="80">
        <v>6010</v>
      </c>
      <c r="AR794" s="80">
        <v>6016</v>
      </c>
      <c r="AS794" s="80">
        <v>6200</v>
      </c>
      <c r="AT794" s="80">
        <v>6102</v>
      </c>
      <c r="AU794" s="80">
        <v>6166</v>
      </c>
      <c r="AV794" s="80">
        <v>6102</v>
      </c>
    </row>
    <row r="795" spans="34:48" x14ac:dyDescent="0.2">
      <c r="AH795" s="359" t="s">
        <v>87</v>
      </c>
      <c r="AI795" s="81" t="s">
        <v>1643</v>
      </c>
      <c r="AJ795" s="81" t="s">
        <v>1642</v>
      </c>
      <c r="AK795" s="80">
        <v>26246</v>
      </c>
      <c r="AL795" s="80">
        <v>25096</v>
      </c>
      <c r="AM795" s="80">
        <v>26192</v>
      </c>
      <c r="AN795" s="80">
        <v>25984</v>
      </c>
      <c r="AO795" s="80">
        <v>25832</v>
      </c>
      <c r="AP795" s="80">
        <v>26212</v>
      </c>
      <c r="AQ795" s="80">
        <v>26476</v>
      </c>
      <c r="AR795" s="80">
        <v>26770</v>
      </c>
      <c r="AS795" s="80">
        <v>27544</v>
      </c>
      <c r="AT795" s="80">
        <v>27352</v>
      </c>
      <c r="AU795" s="80">
        <v>27158</v>
      </c>
      <c r="AV795" s="80">
        <v>28562</v>
      </c>
    </row>
    <row r="796" spans="34:48" x14ac:dyDescent="0.2">
      <c r="AH796" s="359" t="s">
        <v>87</v>
      </c>
      <c r="AI796" s="81" t="s">
        <v>1641</v>
      </c>
      <c r="AJ796" s="81" t="s">
        <v>1640</v>
      </c>
      <c r="AK796" s="80">
        <v>99464</v>
      </c>
      <c r="AL796" s="80">
        <v>34808</v>
      </c>
      <c r="AM796" s="80">
        <v>34456</v>
      </c>
      <c r="AN796" s="80">
        <v>34372</v>
      </c>
      <c r="AO796" s="80">
        <v>34442</v>
      </c>
      <c r="AP796" s="80">
        <v>33068</v>
      </c>
      <c r="AQ796" s="80">
        <v>32032</v>
      </c>
      <c r="AR796" s="80">
        <v>31230</v>
      </c>
      <c r="AS796" s="80">
        <v>30968</v>
      </c>
      <c r="AT796" s="80">
        <v>30124</v>
      </c>
      <c r="AU796" s="80">
        <v>29472</v>
      </c>
      <c r="AV796" s="80">
        <v>29826</v>
      </c>
    </row>
    <row r="797" spans="34:48" x14ac:dyDescent="0.2">
      <c r="AH797" s="359" t="s">
        <v>87</v>
      </c>
      <c r="AI797" s="81" t="s">
        <v>1639</v>
      </c>
      <c r="AJ797" s="81" t="s">
        <v>1638</v>
      </c>
      <c r="AK797" s="80">
        <v>57602</v>
      </c>
      <c r="AL797" s="80">
        <v>36076</v>
      </c>
      <c r="AM797" s="80">
        <v>34048</v>
      </c>
      <c r="AN797" s="80">
        <v>34346</v>
      </c>
      <c r="AO797" s="80">
        <v>33760</v>
      </c>
      <c r="AP797" s="80">
        <v>33484</v>
      </c>
      <c r="AQ797" s="80">
        <v>32858</v>
      </c>
      <c r="AR797" s="80">
        <v>32340</v>
      </c>
      <c r="AS797" s="80">
        <v>31958</v>
      </c>
      <c r="AT797" s="80">
        <v>31844</v>
      </c>
      <c r="AU797" s="80">
        <v>31428</v>
      </c>
      <c r="AV797" s="80">
        <v>31632</v>
      </c>
    </row>
    <row r="798" spans="34:48" x14ac:dyDescent="0.2">
      <c r="AH798" s="359" t="s">
        <v>87</v>
      </c>
      <c r="AI798" s="81" t="s">
        <v>1637</v>
      </c>
      <c r="AJ798" s="81" t="s">
        <v>1636</v>
      </c>
      <c r="AK798" s="80">
        <v>8869</v>
      </c>
      <c r="AL798" s="80">
        <v>8762</v>
      </c>
      <c r="AM798" s="80">
        <v>8226</v>
      </c>
      <c r="AN798" s="80">
        <v>7884</v>
      </c>
      <c r="AO798" s="80">
        <v>7730</v>
      </c>
      <c r="AP798" s="80">
        <v>8072</v>
      </c>
      <c r="AQ798" s="80">
        <v>7790</v>
      </c>
      <c r="AR798" s="80">
        <v>7274</v>
      </c>
      <c r="AS798" s="80">
        <v>7126</v>
      </c>
      <c r="AT798" s="80">
        <v>6802</v>
      </c>
      <c r="AU798" s="80">
        <v>6642</v>
      </c>
      <c r="AV798" s="80">
        <v>6636</v>
      </c>
    </row>
    <row r="799" spans="34:48" x14ac:dyDescent="0.2">
      <c r="AH799" s="359" t="s">
        <v>87</v>
      </c>
      <c r="AI799" s="81" t="s">
        <v>1635</v>
      </c>
      <c r="AJ799" s="81" t="s">
        <v>1634</v>
      </c>
      <c r="AK799" s="80">
        <v>6468</v>
      </c>
      <c r="AL799" s="80">
        <v>6468</v>
      </c>
      <c r="AM799" s="80">
        <v>6058</v>
      </c>
      <c r="AN799" s="80">
        <v>6298</v>
      </c>
      <c r="AO799" s="80">
        <v>6340</v>
      </c>
      <c r="AP799" s="80">
        <v>6084</v>
      </c>
      <c r="AQ799" s="80">
        <v>5996</v>
      </c>
      <c r="AR799" s="80">
        <v>5788</v>
      </c>
      <c r="AS799" s="80">
        <v>5804</v>
      </c>
      <c r="AT799" s="80">
        <v>5666</v>
      </c>
      <c r="AU799" s="80">
        <v>5250</v>
      </c>
      <c r="AV799" s="80">
        <v>5276</v>
      </c>
    </row>
    <row r="800" spans="34:48" x14ac:dyDescent="0.2">
      <c r="AH800" s="359" t="s">
        <v>87</v>
      </c>
      <c r="AI800" s="81" t="s">
        <v>1633</v>
      </c>
      <c r="AJ800" s="81" t="s">
        <v>1632</v>
      </c>
      <c r="AK800" s="80">
        <v>3242</v>
      </c>
      <c r="AL800" s="80">
        <v>3242</v>
      </c>
      <c r="AM800" s="80">
        <v>3506</v>
      </c>
      <c r="AN800" s="80">
        <v>3618</v>
      </c>
      <c r="AO800" s="80">
        <v>3580</v>
      </c>
      <c r="AP800" s="80">
        <v>3586</v>
      </c>
      <c r="AQ800" s="80">
        <v>3582</v>
      </c>
      <c r="AR800" s="80">
        <v>3510</v>
      </c>
      <c r="AS800" s="80">
        <v>3472</v>
      </c>
      <c r="AT800" s="80">
        <v>3334</v>
      </c>
      <c r="AU800" s="80">
        <v>3234</v>
      </c>
      <c r="AV800" s="80">
        <v>3202</v>
      </c>
    </row>
    <row r="801" spans="34:48" x14ac:dyDescent="0.2">
      <c r="AH801" s="359" t="s">
        <v>87</v>
      </c>
      <c r="AI801" s="81" t="s">
        <v>1631</v>
      </c>
      <c r="AJ801" s="81" t="s">
        <v>1630</v>
      </c>
      <c r="AK801" s="80">
        <v>17720</v>
      </c>
      <c r="AL801" s="80">
        <v>17336</v>
      </c>
      <c r="AM801" s="80">
        <v>16760</v>
      </c>
      <c r="AN801" s="80">
        <v>16442</v>
      </c>
      <c r="AO801" s="80">
        <v>16426</v>
      </c>
      <c r="AP801" s="80">
        <v>16136</v>
      </c>
      <c r="AQ801" s="80">
        <v>15774</v>
      </c>
      <c r="AR801" s="80">
        <v>15452</v>
      </c>
      <c r="AS801" s="80">
        <v>15100</v>
      </c>
      <c r="AT801" s="80">
        <v>14838</v>
      </c>
      <c r="AU801" s="80">
        <v>14406</v>
      </c>
      <c r="AV801" s="80">
        <v>14536</v>
      </c>
    </row>
    <row r="802" spans="34:48" x14ac:dyDescent="0.2">
      <c r="AH802" s="327" t="s">
        <v>3319</v>
      </c>
      <c r="AI802" s="81" t="s">
        <v>1629</v>
      </c>
      <c r="AJ802" s="81" t="s">
        <v>1628</v>
      </c>
      <c r="AK802" s="80">
        <v>8566</v>
      </c>
      <c r="AL802" s="80">
        <v>6030</v>
      </c>
      <c r="AM802" s="80">
        <v>6234</v>
      </c>
      <c r="AN802" s="80">
        <v>6300</v>
      </c>
      <c r="AO802" s="80">
        <v>6454</v>
      </c>
      <c r="AP802" s="80">
        <v>7132</v>
      </c>
      <c r="AQ802" s="80">
        <v>7410</v>
      </c>
      <c r="AR802" s="80">
        <v>7356</v>
      </c>
      <c r="AS802" s="80">
        <v>7358</v>
      </c>
      <c r="AT802" s="80">
        <v>7270</v>
      </c>
      <c r="AU802" s="80">
        <v>7528</v>
      </c>
      <c r="AV802" s="80">
        <v>7358</v>
      </c>
    </row>
    <row r="803" spans="34:48" x14ac:dyDescent="0.2">
      <c r="AH803" s="327" t="s">
        <v>3319</v>
      </c>
      <c r="AI803" s="81" t="s">
        <v>1627</v>
      </c>
      <c r="AJ803" s="81" t="s">
        <v>1626</v>
      </c>
      <c r="AK803" s="80">
        <v>13482</v>
      </c>
      <c r="AL803" s="80">
        <v>9580</v>
      </c>
      <c r="AM803" s="80">
        <v>9606</v>
      </c>
      <c r="AN803" s="80">
        <v>9602</v>
      </c>
      <c r="AO803" s="80">
        <v>9726</v>
      </c>
      <c r="AP803" s="80">
        <v>10040</v>
      </c>
      <c r="AQ803" s="80">
        <v>10322</v>
      </c>
      <c r="AR803" s="80">
        <v>9860</v>
      </c>
      <c r="AS803" s="80">
        <v>9728</v>
      </c>
      <c r="AT803" s="80">
        <v>9856</v>
      </c>
      <c r="AU803" s="80">
        <v>9786</v>
      </c>
      <c r="AV803" s="80">
        <v>9796</v>
      </c>
    </row>
    <row r="804" spans="34:48" x14ac:dyDescent="0.2">
      <c r="AH804" s="327" t="s">
        <v>3319</v>
      </c>
      <c r="AI804" s="81" t="s">
        <v>1625</v>
      </c>
      <c r="AJ804" s="81" t="s">
        <v>1624</v>
      </c>
      <c r="AK804" s="80">
        <v>32848</v>
      </c>
      <c r="AL804" s="80">
        <v>17036</v>
      </c>
      <c r="AM804" s="80">
        <v>17416</v>
      </c>
      <c r="AN804" s="80">
        <v>17328</v>
      </c>
      <c r="AO804" s="80">
        <v>17128</v>
      </c>
      <c r="AP804" s="80">
        <v>18640</v>
      </c>
      <c r="AQ804" s="80">
        <v>19092</v>
      </c>
      <c r="AR804" s="80">
        <v>18862</v>
      </c>
      <c r="AS804" s="80">
        <v>18900</v>
      </c>
      <c r="AT804" s="80">
        <v>18804</v>
      </c>
      <c r="AU804" s="80">
        <v>19286</v>
      </c>
      <c r="AV804" s="80">
        <v>19284</v>
      </c>
    </row>
    <row r="805" spans="34:48" x14ac:dyDescent="0.2">
      <c r="AH805" s="327" t="s">
        <v>3319</v>
      </c>
      <c r="AI805" s="81" t="s">
        <v>1623</v>
      </c>
      <c r="AJ805" s="81" t="s">
        <v>1622</v>
      </c>
      <c r="AK805" s="80">
        <v>4840</v>
      </c>
      <c r="AL805" s="80">
        <v>4840</v>
      </c>
      <c r="AM805" s="80">
        <v>4702</v>
      </c>
      <c r="AN805" s="80">
        <v>4764</v>
      </c>
      <c r="AO805" s="80">
        <v>4840</v>
      </c>
      <c r="AP805" s="80">
        <v>4784</v>
      </c>
      <c r="AQ805" s="80">
        <v>4690</v>
      </c>
      <c r="AR805" s="80">
        <v>4690</v>
      </c>
      <c r="AS805" s="80">
        <v>4600</v>
      </c>
      <c r="AT805" s="80">
        <v>4494</v>
      </c>
      <c r="AU805" s="80">
        <v>4428</v>
      </c>
      <c r="AV805" s="80">
        <v>4428</v>
      </c>
    </row>
    <row r="806" spans="34:48" x14ac:dyDescent="0.2">
      <c r="AH806" s="327" t="s">
        <v>3319</v>
      </c>
      <c r="AI806" s="81" t="s">
        <v>1621</v>
      </c>
      <c r="AJ806" s="81" t="s">
        <v>1620</v>
      </c>
      <c r="AK806" s="80">
        <v>24886</v>
      </c>
      <c r="AL806" s="80">
        <v>14850</v>
      </c>
      <c r="AM806" s="80">
        <v>14790</v>
      </c>
      <c r="AN806" s="80">
        <v>13904</v>
      </c>
      <c r="AO806" s="80">
        <v>13896</v>
      </c>
      <c r="AP806" s="80">
        <v>14200</v>
      </c>
      <c r="AQ806" s="80">
        <v>13724</v>
      </c>
      <c r="AR806" s="80">
        <v>12908</v>
      </c>
      <c r="AS806" s="80">
        <v>12808</v>
      </c>
      <c r="AT806" s="80">
        <v>12338</v>
      </c>
      <c r="AU806" s="80">
        <v>12286</v>
      </c>
      <c r="AV806" s="80">
        <v>11918</v>
      </c>
    </row>
    <row r="807" spans="34:48" x14ac:dyDescent="0.2">
      <c r="AH807" s="327" t="s">
        <v>3315</v>
      </c>
      <c r="AI807" s="81" t="s">
        <v>1619</v>
      </c>
      <c r="AJ807" s="81" t="s">
        <v>1618</v>
      </c>
      <c r="AK807" s="80">
        <v>7798</v>
      </c>
      <c r="AL807" s="80">
        <v>5906</v>
      </c>
      <c r="AM807" s="80">
        <v>5850</v>
      </c>
      <c r="AN807" s="80">
        <v>5746</v>
      </c>
      <c r="AO807" s="80">
        <v>5650</v>
      </c>
      <c r="AP807" s="80">
        <v>5866</v>
      </c>
      <c r="AQ807" s="80">
        <v>5684</v>
      </c>
      <c r="AR807" s="80">
        <v>5682</v>
      </c>
      <c r="AS807" s="80">
        <v>5228</v>
      </c>
      <c r="AT807" s="80">
        <v>5044</v>
      </c>
      <c r="AU807" s="80">
        <v>5152</v>
      </c>
      <c r="AV807" s="80">
        <v>5256</v>
      </c>
    </row>
    <row r="808" spans="34:48" x14ac:dyDescent="0.2">
      <c r="AH808" s="327" t="s">
        <v>3315</v>
      </c>
      <c r="AI808" s="81" t="s">
        <v>1617</v>
      </c>
      <c r="AJ808" s="81" t="s">
        <v>1616</v>
      </c>
      <c r="AK808" s="80">
        <v>20619</v>
      </c>
      <c r="AL808" s="80">
        <v>11444</v>
      </c>
      <c r="AM808" s="80">
        <v>11580</v>
      </c>
      <c r="AN808" s="80">
        <v>11450</v>
      </c>
      <c r="AO808" s="80">
        <v>11286</v>
      </c>
      <c r="AP808" s="80">
        <v>11042</v>
      </c>
      <c r="AQ808" s="80">
        <v>10700</v>
      </c>
      <c r="AR808" s="80">
        <v>10444</v>
      </c>
      <c r="AS808" s="80">
        <v>10054</v>
      </c>
      <c r="AT808" s="80">
        <v>9028</v>
      </c>
      <c r="AU808" s="80">
        <v>7760</v>
      </c>
      <c r="AV808" s="80">
        <v>7786</v>
      </c>
    </row>
    <row r="809" spans="34:48" x14ac:dyDescent="0.2">
      <c r="AH809" s="327" t="s">
        <v>3315</v>
      </c>
      <c r="AI809" s="81" t="s">
        <v>1615</v>
      </c>
      <c r="AJ809" s="81" t="s">
        <v>1614</v>
      </c>
      <c r="AK809" s="80">
        <v>91139</v>
      </c>
      <c r="AL809" s="80">
        <v>55054</v>
      </c>
      <c r="AM809" s="80">
        <v>54730</v>
      </c>
      <c r="AN809" s="80">
        <v>54950</v>
      </c>
      <c r="AO809" s="80">
        <v>54290</v>
      </c>
      <c r="AP809" s="80">
        <v>54924</v>
      </c>
      <c r="AQ809" s="80">
        <v>54244</v>
      </c>
      <c r="AR809" s="80">
        <v>53176</v>
      </c>
      <c r="AS809" s="80">
        <v>53550</v>
      </c>
      <c r="AT809" s="80">
        <v>53400</v>
      </c>
      <c r="AU809" s="80">
        <v>53432</v>
      </c>
      <c r="AV809" s="80">
        <v>52944</v>
      </c>
    </row>
    <row r="810" spans="34:48" x14ac:dyDescent="0.2">
      <c r="AH810" s="327" t="s">
        <v>3315</v>
      </c>
      <c r="AI810" s="81" t="s">
        <v>1613</v>
      </c>
      <c r="AJ810" s="81" t="s">
        <v>1612</v>
      </c>
      <c r="AK810" s="80">
        <v>36089</v>
      </c>
      <c r="AL810" s="80">
        <v>28846</v>
      </c>
      <c r="AM810" s="80">
        <v>29220</v>
      </c>
      <c r="AN810" s="80">
        <v>29086</v>
      </c>
      <c r="AO810" s="80">
        <v>28918</v>
      </c>
      <c r="AP810" s="80">
        <v>30070</v>
      </c>
      <c r="AQ810" s="80">
        <v>31036</v>
      </c>
      <c r="AR810" s="80">
        <v>30570</v>
      </c>
      <c r="AS810" s="80">
        <v>31250</v>
      </c>
      <c r="AT810" s="80">
        <v>30858</v>
      </c>
      <c r="AU810" s="80">
        <v>31298</v>
      </c>
      <c r="AV810" s="80">
        <v>32020</v>
      </c>
    </row>
    <row r="811" spans="34:48" x14ac:dyDescent="0.2">
      <c r="AH811" s="327" t="s">
        <v>3315</v>
      </c>
      <c r="AI811" s="81" t="s">
        <v>1611</v>
      </c>
      <c r="AJ811" s="81" t="s">
        <v>1610</v>
      </c>
      <c r="AK811" s="80">
        <v>61147</v>
      </c>
      <c r="AL811" s="80">
        <v>24060</v>
      </c>
      <c r="AM811" s="80">
        <v>24082</v>
      </c>
      <c r="AN811" s="80">
        <v>24188</v>
      </c>
      <c r="AO811" s="80">
        <v>24916</v>
      </c>
      <c r="AP811" s="80">
        <v>25564</v>
      </c>
      <c r="AQ811" s="80">
        <v>26112</v>
      </c>
      <c r="AR811" s="80">
        <v>25522</v>
      </c>
      <c r="AS811" s="80">
        <v>24978</v>
      </c>
      <c r="AT811" s="80">
        <v>24292</v>
      </c>
      <c r="AU811" s="80">
        <v>24466</v>
      </c>
      <c r="AV811" s="80">
        <v>25008</v>
      </c>
    </row>
    <row r="812" spans="34:48" x14ac:dyDescent="0.2">
      <c r="AH812" s="327" t="s">
        <v>3315</v>
      </c>
      <c r="AI812" s="81" t="s">
        <v>1609</v>
      </c>
      <c r="AJ812" s="81" t="s">
        <v>1608</v>
      </c>
      <c r="AK812" s="80">
        <v>12216</v>
      </c>
      <c r="AL812" s="80">
        <v>11500</v>
      </c>
      <c r="AM812" s="80">
        <v>11108</v>
      </c>
      <c r="AN812" s="80">
        <v>11836</v>
      </c>
      <c r="AO812" s="80">
        <v>12366</v>
      </c>
      <c r="AP812" s="80">
        <v>12830</v>
      </c>
      <c r="AQ812" s="80">
        <v>13198</v>
      </c>
      <c r="AR812" s="80">
        <v>13284</v>
      </c>
      <c r="AS812" s="80">
        <v>13736</v>
      </c>
      <c r="AT812" s="80">
        <v>13796</v>
      </c>
      <c r="AU812" s="80">
        <v>13906</v>
      </c>
      <c r="AV812" s="80">
        <v>14108</v>
      </c>
    </row>
    <row r="813" spans="34:48" x14ac:dyDescent="0.2">
      <c r="AH813" s="327" t="s">
        <v>3311</v>
      </c>
      <c r="AI813" s="81" t="s">
        <v>1607</v>
      </c>
      <c r="AJ813" s="81" t="s">
        <v>1606</v>
      </c>
      <c r="AK813" s="80">
        <v>14563</v>
      </c>
      <c r="AL813" s="80">
        <v>12226</v>
      </c>
      <c r="AM813" s="80">
        <v>12602</v>
      </c>
      <c r="AN813" s="80">
        <v>12244</v>
      </c>
      <c r="AO813" s="80">
        <v>12116</v>
      </c>
      <c r="AP813" s="80">
        <v>13318</v>
      </c>
      <c r="AQ813" s="80">
        <v>12580</v>
      </c>
      <c r="AR813" s="80">
        <v>12628</v>
      </c>
      <c r="AS813" s="80">
        <v>12670</v>
      </c>
      <c r="AT813" s="80">
        <v>12708</v>
      </c>
      <c r="AU813" s="80">
        <v>12862</v>
      </c>
      <c r="AV813" s="80">
        <v>12610</v>
      </c>
    </row>
    <row r="814" spans="34:48" x14ac:dyDescent="0.2">
      <c r="AH814" s="327" t="s">
        <v>3311</v>
      </c>
      <c r="AI814" s="81" t="s">
        <v>1605</v>
      </c>
      <c r="AJ814" s="81" t="s">
        <v>1604</v>
      </c>
      <c r="AK814" s="80">
        <v>10539</v>
      </c>
      <c r="AL814" s="80">
        <v>8590</v>
      </c>
      <c r="AM814" s="80">
        <v>8566</v>
      </c>
      <c r="AN814" s="80">
        <v>8430</v>
      </c>
      <c r="AO814" s="80">
        <v>8346</v>
      </c>
      <c r="AP814" s="80">
        <v>9258</v>
      </c>
      <c r="AQ814" s="80">
        <v>9252</v>
      </c>
      <c r="AR814" s="80">
        <v>9124</v>
      </c>
      <c r="AS814" s="80">
        <v>9352</v>
      </c>
      <c r="AT814" s="80">
        <v>9376</v>
      </c>
      <c r="AU814" s="80">
        <v>9404</v>
      </c>
      <c r="AV814" s="80">
        <v>9438</v>
      </c>
    </row>
    <row r="815" spans="34:48" x14ac:dyDescent="0.2">
      <c r="AH815" s="327" t="s">
        <v>3307</v>
      </c>
      <c r="AI815" s="81" t="s">
        <v>1603</v>
      </c>
      <c r="AJ815" s="81" t="s">
        <v>1602</v>
      </c>
      <c r="AK815" s="82" t="s">
        <v>141</v>
      </c>
      <c r="AL815" s="80">
        <v>14404</v>
      </c>
      <c r="AM815" s="80">
        <v>14234</v>
      </c>
      <c r="AN815" s="80">
        <v>13764</v>
      </c>
      <c r="AO815" s="80">
        <v>16038</v>
      </c>
      <c r="AP815" s="80">
        <v>13254</v>
      </c>
      <c r="AQ815" s="80">
        <v>12720</v>
      </c>
      <c r="AR815" s="80">
        <v>12144</v>
      </c>
      <c r="AS815" s="80">
        <v>10508</v>
      </c>
      <c r="AT815" s="80">
        <v>9486</v>
      </c>
      <c r="AU815" s="80">
        <v>8920</v>
      </c>
      <c r="AV815" s="80">
        <v>8870</v>
      </c>
    </row>
    <row r="816" spans="34:48" x14ac:dyDescent="0.2">
      <c r="AH816" s="327" t="s">
        <v>3304</v>
      </c>
      <c r="AI816" s="81" t="s">
        <v>1601</v>
      </c>
      <c r="AJ816" s="81" t="s">
        <v>1600</v>
      </c>
      <c r="AK816" s="82" t="s">
        <v>141</v>
      </c>
      <c r="AL816" s="80">
        <v>12430</v>
      </c>
      <c r="AM816" s="80">
        <v>12430</v>
      </c>
      <c r="AN816" s="80">
        <v>7800</v>
      </c>
      <c r="AO816" s="80">
        <v>8706</v>
      </c>
      <c r="AP816" s="80">
        <v>12197</v>
      </c>
      <c r="AQ816" s="80">
        <v>9494</v>
      </c>
      <c r="AR816" s="80">
        <v>9692</v>
      </c>
      <c r="AS816" s="80">
        <v>9356</v>
      </c>
      <c r="AT816" s="80">
        <v>8256</v>
      </c>
      <c r="AU816" s="80">
        <v>7314</v>
      </c>
      <c r="AV816" s="80">
        <v>7138</v>
      </c>
    </row>
    <row r="817" spans="34:48" x14ac:dyDescent="0.2">
      <c r="AH817" s="327" t="s">
        <v>3301</v>
      </c>
      <c r="AI817" s="81" t="s">
        <v>1599</v>
      </c>
      <c r="AJ817" s="81" t="s">
        <v>1598</v>
      </c>
      <c r="AK817" s="82" t="s">
        <v>141</v>
      </c>
      <c r="AL817" s="80">
        <v>2150</v>
      </c>
      <c r="AM817" s="80">
        <v>2150</v>
      </c>
      <c r="AN817" s="80">
        <v>2150</v>
      </c>
      <c r="AO817" s="80">
        <v>2398</v>
      </c>
      <c r="AP817" s="80">
        <v>2500</v>
      </c>
      <c r="AQ817" s="80">
        <v>2398</v>
      </c>
      <c r="AR817" s="80">
        <v>2328</v>
      </c>
      <c r="AS817" s="80">
        <v>2408</v>
      </c>
      <c r="AT817" s="80">
        <v>2334</v>
      </c>
      <c r="AU817" s="80">
        <v>2360</v>
      </c>
      <c r="AV817" s="80">
        <v>2462</v>
      </c>
    </row>
    <row r="818" spans="34:48" x14ac:dyDescent="0.2">
      <c r="AH818" s="327" t="s">
        <v>3298</v>
      </c>
      <c r="AI818" s="81" t="s">
        <v>1597</v>
      </c>
      <c r="AJ818" s="81" t="s">
        <v>1596</v>
      </c>
      <c r="AK818" s="82" t="s">
        <v>141</v>
      </c>
      <c r="AL818" s="80">
        <v>6354</v>
      </c>
      <c r="AM818" s="80">
        <v>5204</v>
      </c>
      <c r="AN818" s="80">
        <v>5324</v>
      </c>
      <c r="AO818" s="80">
        <v>7555</v>
      </c>
      <c r="AP818" s="80">
        <v>7570</v>
      </c>
      <c r="AQ818" s="80">
        <v>6086</v>
      </c>
      <c r="AR818" s="80">
        <v>4950</v>
      </c>
      <c r="AS818" s="80">
        <v>4314</v>
      </c>
      <c r="AT818" s="80">
        <v>4208</v>
      </c>
      <c r="AU818" s="80">
        <v>4194</v>
      </c>
      <c r="AV818" s="80">
        <v>4234</v>
      </c>
    </row>
    <row r="819" spans="34:48" x14ac:dyDescent="0.2">
      <c r="AH819" s="359" t="s">
        <v>87</v>
      </c>
      <c r="AI819" s="81" t="s">
        <v>1595</v>
      </c>
      <c r="AJ819" s="81" t="s">
        <v>1594</v>
      </c>
      <c r="AK819" s="80">
        <v>34610</v>
      </c>
      <c r="AL819" s="80">
        <v>34146</v>
      </c>
      <c r="AM819" s="80">
        <v>32762</v>
      </c>
      <c r="AN819" s="80">
        <v>34680</v>
      </c>
      <c r="AO819" s="80">
        <v>37350</v>
      </c>
      <c r="AP819" s="80">
        <v>38918</v>
      </c>
      <c r="AQ819" s="80">
        <v>28505</v>
      </c>
      <c r="AR819" s="80">
        <v>28086</v>
      </c>
      <c r="AS819" s="80">
        <v>26904</v>
      </c>
      <c r="AT819" s="80">
        <v>25079</v>
      </c>
      <c r="AU819" s="80">
        <v>25136</v>
      </c>
      <c r="AV819" s="80">
        <v>24459</v>
      </c>
    </row>
    <row r="820" spans="34:48" x14ac:dyDescent="0.2">
      <c r="AH820" s="359" t="s">
        <v>87</v>
      </c>
      <c r="AI820" s="81" t="s">
        <v>1593</v>
      </c>
      <c r="AJ820" s="81" t="s">
        <v>1592</v>
      </c>
      <c r="AK820" s="80">
        <v>3071</v>
      </c>
      <c r="AL820" s="80">
        <v>2769</v>
      </c>
      <c r="AM820" s="80">
        <v>2177</v>
      </c>
      <c r="AN820" s="80">
        <v>2662</v>
      </c>
      <c r="AO820" s="80">
        <v>3063</v>
      </c>
      <c r="AP820" s="80">
        <v>2717</v>
      </c>
      <c r="AQ820" s="80">
        <v>1952</v>
      </c>
      <c r="AR820" s="80">
        <v>1980</v>
      </c>
      <c r="AS820" s="80">
        <v>2029</v>
      </c>
      <c r="AT820" s="80">
        <v>2442</v>
      </c>
      <c r="AU820" s="80">
        <v>2548</v>
      </c>
      <c r="AV820" s="80">
        <v>2446</v>
      </c>
    </row>
    <row r="821" spans="34:48" x14ac:dyDescent="0.2">
      <c r="AH821" s="359" t="s">
        <v>87</v>
      </c>
      <c r="AI821" s="81" t="s">
        <v>1591</v>
      </c>
      <c r="AJ821" s="81" t="s">
        <v>1590</v>
      </c>
      <c r="AK821" s="80">
        <v>13545</v>
      </c>
      <c r="AL821" s="80">
        <v>13715</v>
      </c>
      <c r="AM821" s="80">
        <v>13605</v>
      </c>
      <c r="AN821" s="80">
        <v>14909</v>
      </c>
      <c r="AO821" s="80">
        <v>15416</v>
      </c>
      <c r="AP821" s="80">
        <v>15633</v>
      </c>
      <c r="AQ821" s="80">
        <v>11469</v>
      </c>
      <c r="AR821" s="80">
        <v>11675</v>
      </c>
      <c r="AS821" s="80">
        <v>11039</v>
      </c>
      <c r="AT821" s="80">
        <v>10910</v>
      </c>
      <c r="AU821" s="80">
        <v>10984</v>
      </c>
      <c r="AV821" s="80">
        <v>11579</v>
      </c>
    </row>
    <row r="822" spans="34:48" x14ac:dyDescent="0.2">
      <c r="AH822" s="359" t="s">
        <v>87</v>
      </c>
      <c r="AI822" s="81" t="s">
        <v>1589</v>
      </c>
      <c r="AJ822" s="81" t="s">
        <v>1588</v>
      </c>
      <c r="AK822" s="80">
        <v>6403</v>
      </c>
      <c r="AL822" s="80">
        <v>7022</v>
      </c>
      <c r="AM822" s="80">
        <v>8760</v>
      </c>
      <c r="AN822" s="80">
        <v>9193</v>
      </c>
      <c r="AO822" s="80">
        <v>9489</v>
      </c>
      <c r="AP822" s="80">
        <v>9500</v>
      </c>
      <c r="AQ822" s="80">
        <v>7419</v>
      </c>
      <c r="AR822" s="80">
        <v>7553</v>
      </c>
      <c r="AS822" s="80">
        <v>7509</v>
      </c>
      <c r="AT822" s="80">
        <v>7396</v>
      </c>
      <c r="AU822" s="80">
        <v>7714</v>
      </c>
      <c r="AV822" s="80">
        <v>7606</v>
      </c>
    </row>
    <row r="823" spans="34:48" x14ac:dyDescent="0.2">
      <c r="AH823" s="359" t="s">
        <v>87</v>
      </c>
      <c r="AI823" s="81" t="s">
        <v>1587</v>
      </c>
      <c r="AJ823" s="81" t="s">
        <v>1586</v>
      </c>
      <c r="AK823" s="80">
        <v>30662</v>
      </c>
      <c r="AL823" s="80">
        <v>27986</v>
      </c>
      <c r="AM823" s="80">
        <v>28798</v>
      </c>
      <c r="AN823" s="80">
        <v>28737</v>
      </c>
      <c r="AO823" s="80">
        <v>29607</v>
      </c>
      <c r="AP823" s="80">
        <v>29433</v>
      </c>
      <c r="AQ823" s="80">
        <v>25571</v>
      </c>
      <c r="AR823" s="80">
        <v>26233</v>
      </c>
      <c r="AS823" s="80">
        <v>26334</v>
      </c>
      <c r="AT823" s="80">
        <v>23824</v>
      </c>
      <c r="AU823" s="80">
        <v>24372</v>
      </c>
      <c r="AV823" s="80">
        <v>25675</v>
      </c>
    </row>
    <row r="824" spans="34:48" x14ac:dyDescent="0.2">
      <c r="AH824" s="359" t="s">
        <v>87</v>
      </c>
      <c r="AI824" s="81" t="s">
        <v>1585</v>
      </c>
      <c r="AJ824" s="81" t="s">
        <v>1584</v>
      </c>
      <c r="AK824" s="80">
        <v>75107</v>
      </c>
      <c r="AL824" s="80">
        <v>72543</v>
      </c>
      <c r="AM824" s="80">
        <v>71194</v>
      </c>
      <c r="AN824" s="80">
        <v>72918</v>
      </c>
      <c r="AO824" s="80">
        <v>71783</v>
      </c>
      <c r="AP824" s="80">
        <v>72374</v>
      </c>
      <c r="AQ824" s="80">
        <v>57309</v>
      </c>
      <c r="AR824" s="80">
        <v>55793</v>
      </c>
      <c r="AS824" s="80">
        <v>55919</v>
      </c>
      <c r="AT824" s="80">
        <v>45458</v>
      </c>
      <c r="AU824" s="80">
        <v>45591</v>
      </c>
      <c r="AV824" s="80">
        <v>47208</v>
      </c>
    </row>
    <row r="825" spans="34:48" x14ac:dyDescent="0.2">
      <c r="AH825" s="359" t="s">
        <v>87</v>
      </c>
      <c r="AI825" s="81" t="s">
        <v>1583</v>
      </c>
      <c r="AJ825" s="81" t="s">
        <v>1582</v>
      </c>
      <c r="AK825" s="80">
        <v>18797</v>
      </c>
      <c r="AL825" s="80">
        <v>18596</v>
      </c>
      <c r="AM825" s="80">
        <v>18143</v>
      </c>
      <c r="AN825" s="80">
        <v>18571</v>
      </c>
      <c r="AO825" s="80">
        <v>19602</v>
      </c>
      <c r="AP825" s="80">
        <v>20136</v>
      </c>
      <c r="AQ825" s="80">
        <v>18635</v>
      </c>
      <c r="AR825" s="80">
        <v>18727</v>
      </c>
      <c r="AS825" s="80">
        <v>20182</v>
      </c>
      <c r="AT825" s="80">
        <v>20933</v>
      </c>
      <c r="AU825" s="80">
        <v>21216</v>
      </c>
      <c r="AV825" s="80">
        <v>21863</v>
      </c>
    </row>
    <row r="826" spans="34:48" x14ac:dyDescent="0.2">
      <c r="AH826" s="359" t="s">
        <v>87</v>
      </c>
      <c r="AI826" s="81" t="s">
        <v>1581</v>
      </c>
      <c r="AJ826" s="81" t="s">
        <v>1580</v>
      </c>
      <c r="AK826" s="80">
        <v>6681</v>
      </c>
      <c r="AL826" s="80">
        <v>4050</v>
      </c>
      <c r="AM826" s="80">
        <v>5430</v>
      </c>
      <c r="AN826" s="80">
        <v>4689</v>
      </c>
      <c r="AO826" s="80">
        <v>5379</v>
      </c>
      <c r="AP826" s="80">
        <v>6144</v>
      </c>
      <c r="AQ826" s="80">
        <v>5848</v>
      </c>
      <c r="AR826" s="80">
        <v>6376</v>
      </c>
      <c r="AS826" s="80">
        <v>6594</v>
      </c>
      <c r="AT826" s="80">
        <v>6692</v>
      </c>
      <c r="AU826" s="80">
        <v>6662</v>
      </c>
      <c r="AV826" s="80">
        <v>6808</v>
      </c>
    </row>
    <row r="827" spans="34:48" x14ac:dyDescent="0.2">
      <c r="AH827" s="359" t="s">
        <v>87</v>
      </c>
      <c r="AI827" s="81" t="s">
        <v>1579</v>
      </c>
      <c r="AJ827" s="81" t="s">
        <v>1578</v>
      </c>
      <c r="AK827" s="80">
        <v>579</v>
      </c>
      <c r="AL827" s="80">
        <v>415</v>
      </c>
      <c r="AM827" s="80">
        <v>375</v>
      </c>
      <c r="AN827" s="80">
        <v>448</v>
      </c>
      <c r="AO827" s="80">
        <v>527</v>
      </c>
      <c r="AP827" s="80">
        <v>648</v>
      </c>
      <c r="AQ827" s="80">
        <v>413</v>
      </c>
      <c r="AR827" s="80">
        <v>313</v>
      </c>
      <c r="AS827" s="80">
        <v>264</v>
      </c>
      <c r="AT827" s="80">
        <v>364</v>
      </c>
      <c r="AU827" s="80">
        <v>418</v>
      </c>
      <c r="AV827" s="80">
        <v>285</v>
      </c>
    </row>
    <row r="828" spans="34:48" x14ac:dyDescent="0.2">
      <c r="AH828" s="359" t="s">
        <v>87</v>
      </c>
      <c r="AI828" s="81" t="s">
        <v>1577</v>
      </c>
      <c r="AJ828" s="81" t="s">
        <v>1576</v>
      </c>
      <c r="AK828" s="80">
        <v>1044</v>
      </c>
      <c r="AL828" s="80">
        <v>487</v>
      </c>
      <c r="AM828" s="80">
        <v>942</v>
      </c>
      <c r="AN828" s="80">
        <v>837</v>
      </c>
      <c r="AO828" s="80">
        <v>822</v>
      </c>
      <c r="AP828" s="80">
        <v>856</v>
      </c>
      <c r="AQ828" s="80">
        <v>871</v>
      </c>
      <c r="AR828" s="80">
        <v>1003</v>
      </c>
      <c r="AS828" s="80">
        <v>1078</v>
      </c>
      <c r="AT828" s="80">
        <v>1026</v>
      </c>
      <c r="AU828" s="80">
        <v>1191</v>
      </c>
      <c r="AV828" s="80">
        <v>1146</v>
      </c>
    </row>
    <row r="829" spans="34:48" x14ac:dyDescent="0.2">
      <c r="AH829" s="359" t="s">
        <v>87</v>
      </c>
      <c r="AI829" s="81" t="s">
        <v>1575</v>
      </c>
      <c r="AJ829" s="81" t="s">
        <v>1574</v>
      </c>
      <c r="AK829" s="80">
        <v>1499</v>
      </c>
      <c r="AL829" s="80">
        <v>802</v>
      </c>
      <c r="AM829" s="80">
        <v>761</v>
      </c>
      <c r="AN829" s="80">
        <v>751</v>
      </c>
      <c r="AO829" s="80">
        <v>764</v>
      </c>
      <c r="AP829" s="80">
        <v>738</v>
      </c>
      <c r="AQ829" s="80">
        <v>469</v>
      </c>
      <c r="AR829" s="80">
        <v>567</v>
      </c>
      <c r="AS829" s="80">
        <v>583</v>
      </c>
      <c r="AT829" s="80">
        <v>531</v>
      </c>
      <c r="AU829" s="80">
        <v>559</v>
      </c>
      <c r="AV829" s="80">
        <v>567</v>
      </c>
    </row>
    <row r="830" spans="34:48" x14ac:dyDescent="0.2">
      <c r="AH830" s="359" t="s">
        <v>87</v>
      </c>
      <c r="AI830" s="81" t="s">
        <v>1573</v>
      </c>
      <c r="AJ830" s="81" t="s">
        <v>1572</v>
      </c>
      <c r="AK830" s="80">
        <v>354</v>
      </c>
      <c r="AL830" s="80">
        <v>338</v>
      </c>
      <c r="AM830" s="80">
        <v>371</v>
      </c>
      <c r="AN830" s="80">
        <v>362</v>
      </c>
      <c r="AO830" s="80">
        <v>394</v>
      </c>
      <c r="AP830" s="80">
        <v>404</v>
      </c>
      <c r="AQ830" s="80">
        <v>301</v>
      </c>
      <c r="AR830" s="80">
        <v>301</v>
      </c>
      <c r="AS830" s="80">
        <v>301</v>
      </c>
      <c r="AT830" s="80">
        <v>356</v>
      </c>
      <c r="AU830" s="80">
        <v>356</v>
      </c>
      <c r="AV830" s="80">
        <v>315</v>
      </c>
    </row>
    <row r="831" spans="34:48" x14ac:dyDescent="0.2">
      <c r="AH831" s="359" t="s">
        <v>87</v>
      </c>
      <c r="AI831" s="81" t="s">
        <v>1571</v>
      </c>
      <c r="AJ831" s="81" t="s">
        <v>1570</v>
      </c>
      <c r="AK831" s="80">
        <v>336</v>
      </c>
      <c r="AL831" s="80">
        <v>343</v>
      </c>
      <c r="AM831" s="80">
        <v>372</v>
      </c>
      <c r="AN831" s="80">
        <v>385</v>
      </c>
      <c r="AO831" s="80">
        <v>386</v>
      </c>
      <c r="AP831" s="80">
        <v>766</v>
      </c>
      <c r="AQ831" s="80">
        <v>225</v>
      </c>
      <c r="AR831" s="80">
        <v>225</v>
      </c>
      <c r="AS831" s="80">
        <v>220</v>
      </c>
      <c r="AT831" s="80">
        <v>563</v>
      </c>
      <c r="AU831" s="80">
        <v>624</v>
      </c>
      <c r="AV831" s="80">
        <v>682</v>
      </c>
    </row>
    <row r="832" spans="34:48" x14ac:dyDescent="0.2">
      <c r="AH832" s="359" t="s">
        <v>87</v>
      </c>
      <c r="AI832" s="81" t="s">
        <v>1569</v>
      </c>
      <c r="AJ832" s="81" t="s">
        <v>1568</v>
      </c>
      <c r="AK832" s="80">
        <v>673</v>
      </c>
      <c r="AL832" s="80">
        <v>457</v>
      </c>
      <c r="AM832" s="80">
        <v>187</v>
      </c>
      <c r="AN832" s="80">
        <v>182</v>
      </c>
      <c r="AO832" s="80">
        <v>179</v>
      </c>
      <c r="AP832" s="80">
        <v>216</v>
      </c>
      <c r="AQ832" s="80">
        <v>181</v>
      </c>
      <c r="AR832" s="80">
        <v>171</v>
      </c>
      <c r="AS832" s="80">
        <v>191</v>
      </c>
      <c r="AT832" s="80">
        <v>210</v>
      </c>
      <c r="AU832" s="80">
        <v>210</v>
      </c>
      <c r="AV832" s="80">
        <v>219</v>
      </c>
    </row>
    <row r="833" spans="34:48" x14ac:dyDescent="0.2">
      <c r="AH833" s="359" t="s">
        <v>87</v>
      </c>
      <c r="AI833" s="81" t="s">
        <v>1567</v>
      </c>
      <c r="AJ833" s="81" t="s">
        <v>1566</v>
      </c>
      <c r="AK833" s="80">
        <v>213</v>
      </c>
      <c r="AL833" s="80">
        <v>52</v>
      </c>
      <c r="AM833" s="80">
        <v>60</v>
      </c>
      <c r="AN833" s="80">
        <v>87</v>
      </c>
      <c r="AO833" s="80">
        <v>82</v>
      </c>
      <c r="AP833" s="80">
        <v>93</v>
      </c>
      <c r="AQ833" s="80">
        <v>59</v>
      </c>
      <c r="AR833" s="80">
        <v>62</v>
      </c>
      <c r="AS833" s="80">
        <v>77</v>
      </c>
      <c r="AT833" s="80">
        <v>77</v>
      </c>
      <c r="AU833" s="80">
        <v>86</v>
      </c>
      <c r="AV833" s="80">
        <v>86</v>
      </c>
    </row>
    <row r="834" spans="34:48" x14ac:dyDescent="0.2">
      <c r="AH834" s="359" t="s">
        <v>87</v>
      </c>
      <c r="AI834" s="81" t="s">
        <v>1565</v>
      </c>
      <c r="AJ834" s="81" t="s">
        <v>1564</v>
      </c>
      <c r="AK834" s="80">
        <v>154</v>
      </c>
      <c r="AL834" s="80">
        <v>163</v>
      </c>
      <c r="AM834" s="80">
        <v>179</v>
      </c>
      <c r="AN834" s="80">
        <v>158</v>
      </c>
      <c r="AO834" s="80">
        <v>166</v>
      </c>
      <c r="AP834" s="80">
        <v>157</v>
      </c>
      <c r="AQ834" s="80">
        <v>20</v>
      </c>
      <c r="AR834" s="80">
        <v>20</v>
      </c>
      <c r="AS834" s="80">
        <v>20</v>
      </c>
      <c r="AT834" s="80">
        <v>57</v>
      </c>
      <c r="AU834" s="80">
        <v>57</v>
      </c>
      <c r="AV834" s="80">
        <v>57</v>
      </c>
    </row>
    <row r="835" spans="34:48" x14ac:dyDescent="0.2">
      <c r="AH835" s="359" t="s">
        <v>87</v>
      </c>
      <c r="AI835" s="81" t="s">
        <v>1563</v>
      </c>
      <c r="AJ835" s="81" t="s">
        <v>1562</v>
      </c>
      <c r="AK835" s="80">
        <v>440</v>
      </c>
      <c r="AL835" s="80">
        <v>350</v>
      </c>
      <c r="AM835" s="80">
        <v>415</v>
      </c>
      <c r="AN835" s="80">
        <v>481</v>
      </c>
      <c r="AO835" s="80">
        <v>487</v>
      </c>
      <c r="AP835" s="80">
        <v>644</v>
      </c>
      <c r="AQ835" s="80">
        <v>364</v>
      </c>
      <c r="AR835" s="80">
        <v>372</v>
      </c>
      <c r="AS835" s="80">
        <v>415</v>
      </c>
      <c r="AT835" s="80">
        <v>427</v>
      </c>
      <c r="AU835" s="80">
        <v>366</v>
      </c>
      <c r="AV835" s="80">
        <v>369</v>
      </c>
    </row>
    <row r="836" spans="34:48" x14ac:dyDescent="0.2">
      <c r="AH836" s="359" t="s">
        <v>87</v>
      </c>
      <c r="AI836" s="81" t="s">
        <v>1561</v>
      </c>
      <c r="AJ836" s="81" t="s">
        <v>1560</v>
      </c>
      <c r="AK836" s="80">
        <v>1607</v>
      </c>
      <c r="AL836" s="80">
        <v>1408</v>
      </c>
      <c r="AM836" s="80">
        <v>1424</v>
      </c>
      <c r="AN836" s="80">
        <v>1396</v>
      </c>
      <c r="AO836" s="80">
        <v>1192</v>
      </c>
      <c r="AP836" s="80">
        <v>1593</v>
      </c>
      <c r="AQ836" s="80">
        <v>1363</v>
      </c>
      <c r="AR836" s="80">
        <v>1488</v>
      </c>
      <c r="AS836" s="80">
        <v>1628</v>
      </c>
      <c r="AT836" s="80">
        <v>1611</v>
      </c>
      <c r="AU836" s="80">
        <v>1429</v>
      </c>
      <c r="AV836" s="80">
        <v>1290</v>
      </c>
    </row>
    <row r="837" spans="34:48" x14ac:dyDescent="0.2">
      <c r="AH837" s="359" t="s">
        <v>87</v>
      </c>
      <c r="AI837" s="81" t="s">
        <v>1559</v>
      </c>
      <c r="AJ837" s="81" t="s">
        <v>1558</v>
      </c>
      <c r="AK837" s="80">
        <v>657</v>
      </c>
      <c r="AL837" s="80">
        <v>739</v>
      </c>
      <c r="AM837" s="80">
        <v>638</v>
      </c>
      <c r="AN837" s="80">
        <v>674</v>
      </c>
      <c r="AO837" s="80">
        <v>706</v>
      </c>
      <c r="AP837" s="80">
        <v>894</v>
      </c>
      <c r="AQ837" s="80">
        <v>805</v>
      </c>
      <c r="AR837" s="80">
        <v>876</v>
      </c>
      <c r="AS837" s="80">
        <v>876</v>
      </c>
      <c r="AT837" s="80">
        <v>809</v>
      </c>
      <c r="AU837" s="80">
        <v>841</v>
      </c>
      <c r="AV837" s="80">
        <v>961</v>
      </c>
    </row>
    <row r="838" spans="34:48" x14ac:dyDescent="0.2">
      <c r="AH838" s="359" t="s">
        <v>87</v>
      </c>
      <c r="AI838" s="81" t="s">
        <v>1557</v>
      </c>
      <c r="AJ838" s="81" t="s">
        <v>1556</v>
      </c>
      <c r="AK838" s="80">
        <v>854</v>
      </c>
      <c r="AL838" s="80">
        <v>903</v>
      </c>
      <c r="AM838" s="80">
        <v>929</v>
      </c>
      <c r="AN838" s="80">
        <v>995</v>
      </c>
      <c r="AO838" s="80">
        <v>1210</v>
      </c>
      <c r="AP838" s="80">
        <v>1197</v>
      </c>
      <c r="AQ838" s="80">
        <v>810</v>
      </c>
      <c r="AR838" s="80">
        <v>866</v>
      </c>
      <c r="AS838" s="80">
        <v>885</v>
      </c>
      <c r="AT838" s="80">
        <v>769</v>
      </c>
      <c r="AU838" s="80">
        <v>786</v>
      </c>
      <c r="AV838" s="80">
        <v>621</v>
      </c>
    </row>
    <row r="839" spans="34:48" x14ac:dyDescent="0.2">
      <c r="AH839" s="359" t="s">
        <v>87</v>
      </c>
      <c r="AI839" s="81" t="s">
        <v>1555</v>
      </c>
      <c r="AJ839" s="81" t="s">
        <v>1554</v>
      </c>
      <c r="AK839" s="80">
        <v>560</v>
      </c>
      <c r="AL839" s="80">
        <v>465</v>
      </c>
      <c r="AM839" s="80">
        <v>425</v>
      </c>
      <c r="AN839" s="80">
        <v>423</v>
      </c>
      <c r="AO839" s="80">
        <v>429</v>
      </c>
      <c r="AP839" s="80">
        <v>403</v>
      </c>
      <c r="AQ839" s="80">
        <v>579</v>
      </c>
      <c r="AR839" s="80">
        <v>484</v>
      </c>
      <c r="AS839" s="80">
        <v>498</v>
      </c>
      <c r="AT839" s="80">
        <v>535</v>
      </c>
      <c r="AU839" s="80">
        <v>535</v>
      </c>
      <c r="AV839" s="80">
        <v>491</v>
      </c>
    </row>
    <row r="840" spans="34:48" x14ac:dyDescent="0.2">
      <c r="AH840" s="359" t="s">
        <v>87</v>
      </c>
      <c r="AI840" s="81" t="s">
        <v>1553</v>
      </c>
      <c r="AJ840" s="81" t="s">
        <v>1552</v>
      </c>
      <c r="AK840" s="82" t="s">
        <v>141</v>
      </c>
      <c r="AL840" s="80">
        <v>33311</v>
      </c>
      <c r="AM840" s="80">
        <v>34004</v>
      </c>
      <c r="AN840" s="80">
        <v>35475</v>
      </c>
      <c r="AO840" s="80">
        <v>36102</v>
      </c>
      <c r="AP840" s="80">
        <v>35849</v>
      </c>
      <c r="AQ840" s="80">
        <v>37154</v>
      </c>
      <c r="AR840" s="80">
        <v>37193</v>
      </c>
      <c r="AS840" s="80">
        <v>36526</v>
      </c>
      <c r="AT840" s="80">
        <v>38958</v>
      </c>
      <c r="AU840" s="80">
        <v>40357</v>
      </c>
      <c r="AV840" s="80">
        <v>41797</v>
      </c>
    </row>
    <row r="841" spans="34:48" x14ac:dyDescent="0.2">
      <c r="AH841" s="359" t="s">
        <v>87</v>
      </c>
      <c r="AI841" s="81" t="s">
        <v>1551</v>
      </c>
      <c r="AJ841" s="81" t="s">
        <v>1550</v>
      </c>
      <c r="AK841" s="82" t="s">
        <v>141</v>
      </c>
      <c r="AL841" s="80">
        <v>5411</v>
      </c>
      <c r="AM841" s="80">
        <v>5649</v>
      </c>
      <c r="AN841" s="80">
        <v>5154</v>
      </c>
      <c r="AO841" s="80">
        <v>5224</v>
      </c>
      <c r="AP841" s="80">
        <v>5323</v>
      </c>
      <c r="AQ841" s="80">
        <v>5569</v>
      </c>
      <c r="AR841" s="80">
        <v>5817</v>
      </c>
      <c r="AS841" s="80">
        <v>5745</v>
      </c>
      <c r="AT841" s="80">
        <v>6549</v>
      </c>
      <c r="AU841" s="80">
        <v>7032</v>
      </c>
      <c r="AV841" s="80">
        <v>7690</v>
      </c>
    </row>
    <row r="842" spans="34:48" x14ac:dyDescent="0.2">
      <c r="AH842" s="359" t="s">
        <v>87</v>
      </c>
      <c r="AI842" s="81" t="s">
        <v>1549</v>
      </c>
      <c r="AJ842" s="81" t="s">
        <v>1548</v>
      </c>
      <c r="AK842" s="82" t="s">
        <v>141</v>
      </c>
      <c r="AL842" s="80">
        <v>2095</v>
      </c>
      <c r="AM842" s="80">
        <v>2629</v>
      </c>
      <c r="AN842" s="80">
        <v>3347</v>
      </c>
      <c r="AO842" s="80">
        <v>3330</v>
      </c>
      <c r="AP842" s="80">
        <v>3651</v>
      </c>
      <c r="AQ842" s="80">
        <v>3713</v>
      </c>
      <c r="AR842" s="80">
        <v>3272</v>
      </c>
      <c r="AS842" s="80">
        <v>2931</v>
      </c>
      <c r="AT842" s="80">
        <v>3280</v>
      </c>
      <c r="AU842" s="80">
        <v>3352</v>
      </c>
      <c r="AV842" s="80">
        <v>4262</v>
      </c>
    </row>
    <row r="843" spans="34:48" x14ac:dyDescent="0.2">
      <c r="AH843" s="359" t="s">
        <v>87</v>
      </c>
      <c r="AI843" s="81" t="s">
        <v>1547</v>
      </c>
      <c r="AJ843" s="81" t="s">
        <v>1546</v>
      </c>
      <c r="AK843" s="82" t="s">
        <v>141</v>
      </c>
      <c r="AL843" s="80">
        <v>2378</v>
      </c>
      <c r="AM843" s="80">
        <v>2680</v>
      </c>
      <c r="AN843" s="80">
        <v>2652</v>
      </c>
      <c r="AO843" s="80">
        <v>2690</v>
      </c>
      <c r="AP843" s="80">
        <v>3353</v>
      </c>
      <c r="AQ843" s="80">
        <v>2853</v>
      </c>
      <c r="AR843" s="80">
        <v>2548</v>
      </c>
      <c r="AS843" s="80">
        <v>2490</v>
      </c>
      <c r="AT843" s="80">
        <v>2602</v>
      </c>
      <c r="AU843" s="80">
        <v>2637</v>
      </c>
      <c r="AV843" s="80">
        <v>2363</v>
      </c>
    </row>
    <row r="844" spans="34:48" x14ac:dyDescent="0.2">
      <c r="AH844" s="359" t="s">
        <v>87</v>
      </c>
      <c r="AI844" s="81" t="s">
        <v>1545</v>
      </c>
      <c r="AJ844" s="81" t="s">
        <v>1544</v>
      </c>
      <c r="AK844" s="82" t="s">
        <v>141</v>
      </c>
      <c r="AL844" s="80">
        <v>12426</v>
      </c>
      <c r="AM844" s="80">
        <v>12804</v>
      </c>
      <c r="AN844" s="80">
        <v>13453</v>
      </c>
      <c r="AO844" s="80">
        <v>13044</v>
      </c>
      <c r="AP844" s="80">
        <v>14704</v>
      </c>
      <c r="AQ844" s="80">
        <v>14043</v>
      </c>
      <c r="AR844" s="80">
        <v>11692</v>
      </c>
      <c r="AS844" s="80">
        <v>12273</v>
      </c>
      <c r="AT844" s="80">
        <v>12218</v>
      </c>
      <c r="AU844" s="80">
        <v>12195</v>
      </c>
      <c r="AV844" s="80">
        <v>12081</v>
      </c>
    </row>
    <row r="845" spans="34:48" x14ac:dyDescent="0.2">
      <c r="AH845" s="359" t="s">
        <v>87</v>
      </c>
      <c r="AI845" s="81" t="s">
        <v>1543</v>
      </c>
      <c r="AJ845" s="81" t="s">
        <v>1542</v>
      </c>
      <c r="AK845" s="82" t="s">
        <v>141</v>
      </c>
      <c r="AL845" s="80">
        <v>7569</v>
      </c>
      <c r="AM845" s="80">
        <v>8393</v>
      </c>
      <c r="AN845" s="80">
        <v>7583</v>
      </c>
      <c r="AO845" s="80">
        <v>8782</v>
      </c>
      <c r="AP845" s="80">
        <v>8731</v>
      </c>
      <c r="AQ845" s="80">
        <v>7854</v>
      </c>
      <c r="AR845" s="80">
        <v>7592</v>
      </c>
      <c r="AS845" s="80">
        <v>8353</v>
      </c>
      <c r="AT845" s="80">
        <v>8271</v>
      </c>
      <c r="AU845" s="80">
        <v>9082</v>
      </c>
      <c r="AV845" s="80">
        <v>9020</v>
      </c>
    </row>
    <row r="846" spans="34:48" x14ac:dyDescent="0.2">
      <c r="AH846" s="359" t="s">
        <v>87</v>
      </c>
      <c r="AI846" s="81" t="s">
        <v>1541</v>
      </c>
      <c r="AJ846" s="81" t="s">
        <v>1540</v>
      </c>
      <c r="AK846" s="82" t="s">
        <v>141</v>
      </c>
      <c r="AL846" s="80">
        <v>6181</v>
      </c>
      <c r="AM846" s="80">
        <v>5829</v>
      </c>
      <c r="AN846" s="80">
        <v>5683</v>
      </c>
      <c r="AO846" s="80">
        <v>6498</v>
      </c>
      <c r="AP846" s="80">
        <v>6901</v>
      </c>
      <c r="AQ846" s="80">
        <v>6419</v>
      </c>
      <c r="AR846" s="80">
        <v>6951</v>
      </c>
      <c r="AS846" s="80">
        <v>7680</v>
      </c>
      <c r="AT846" s="80">
        <v>8460</v>
      </c>
      <c r="AU846" s="80">
        <v>8912</v>
      </c>
      <c r="AV846" s="80">
        <v>8312</v>
      </c>
    </row>
    <row r="847" spans="34:48" x14ac:dyDescent="0.2">
      <c r="AH847" s="359" t="s">
        <v>87</v>
      </c>
      <c r="AI847" s="81" t="s">
        <v>1539</v>
      </c>
      <c r="AJ847" s="81" t="s">
        <v>1538</v>
      </c>
      <c r="AK847" s="82" t="s">
        <v>141</v>
      </c>
      <c r="AL847" s="80">
        <v>12160</v>
      </c>
      <c r="AM847" s="80">
        <v>11838</v>
      </c>
      <c r="AN847" s="80">
        <v>13323</v>
      </c>
      <c r="AO847" s="80">
        <v>12282</v>
      </c>
      <c r="AP847" s="80">
        <v>13968</v>
      </c>
      <c r="AQ847" s="80">
        <v>13870</v>
      </c>
      <c r="AR847" s="80">
        <v>13501</v>
      </c>
      <c r="AS847" s="80">
        <v>13434</v>
      </c>
      <c r="AT847" s="80">
        <v>14189</v>
      </c>
      <c r="AU847" s="80">
        <v>14699</v>
      </c>
      <c r="AV847" s="80">
        <v>14590</v>
      </c>
    </row>
    <row r="848" spans="34:48" x14ac:dyDescent="0.2">
      <c r="AH848" s="359" t="s">
        <v>87</v>
      </c>
      <c r="AI848" s="81" t="s">
        <v>1537</v>
      </c>
      <c r="AJ848" s="81" t="s">
        <v>1536</v>
      </c>
      <c r="AK848" s="82" t="s">
        <v>141</v>
      </c>
      <c r="AL848" s="80">
        <v>5687</v>
      </c>
      <c r="AM848" s="80">
        <v>5584</v>
      </c>
      <c r="AN848" s="80">
        <v>5494</v>
      </c>
      <c r="AO848" s="80">
        <v>5263</v>
      </c>
      <c r="AP848" s="80">
        <v>5554</v>
      </c>
      <c r="AQ848" s="80">
        <v>5197</v>
      </c>
      <c r="AR848" s="80">
        <v>5294</v>
      </c>
      <c r="AS848" s="80">
        <v>5331</v>
      </c>
      <c r="AT848" s="80">
        <v>5343</v>
      </c>
      <c r="AU848" s="80">
        <v>5588</v>
      </c>
      <c r="AV848" s="80">
        <v>5519</v>
      </c>
    </row>
    <row r="849" spans="34:48" x14ac:dyDescent="0.2">
      <c r="AH849" s="359" t="s">
        <v>87</v>
      </c>
      <c r="AI849" s="81" t="s">
        <v>1535</v>
      </c>
      <c r="AJ849" s="81" t="s">
        <v>1534</v>
      </c>
      <c r="AK849" s="82" t="s">
        <v>141</v>
      </c>
      <c r="AL849" s="80">
        <v>18913</v>
      </c>
      <c r="AM849" s="80">
        <v>20944</v>
      </c>
      <c r="AN849" s="80">
        <v>20089</v>
      </c>
      <c r="AO849" s="80">
        <v>21486</v>
      </c>
      <c r="AP849" s="80">
        <v>20727</v>
      </c>
      <c r="AQ849" s="80">
        <v>19984</v>
      </c>
      <c r="AR849" s="80">
        <v>18144</v>
      </c>
      <c r="AS849" s="80">
        <v>17013</v>
      </c>
      <c r="AT849" s="80">
        <v>16471</v>
      </c>
      <c r="AU849" s="80">
        <v>15646</v>
      </c>
      <c r="AV849" s="80">
        <v>12561</v>
      </c>
    </row>
    <row r="850" spans="34:48" x14ac:dyDescent="0.2">
      <c r="AH850" s="359" t="s">
        <v>87</v>
      </c>
      <c r="AI850" s="81" t="s">
        <v>1533</v>
      </c>
      <c r="AJ850" s="81" t="s">
        <v>1532</v>
      </c>
      <c r="AK850" s="82" t="s">
        <v>141</v>
      </c>
      <c r="AL850" s="80">
        <v>1738</v>
      </c>
      <c r="AM850" s="80">
        <v>2106</v>
      </c>
      <c r="AN850" s="80">
        <v>2251</v>
      </c>
      <c r="AO850" s="80">
        <v>2211</v>
      </c>
      <c r="AP850" s="80">
        <v>2115</v>
      </c>
      <c r="AQ850" s="80">
        <v>2221</v>
      </c>
      <c r="AR850" s="80">
        <v>2173</v>
      </c>
      <c r="AS850" s="80">
        <v>2165</v>
      </c>
      <c r="AT850" s="80">
        <v>1932</v>
      </c>
      <c r="AU850" s="80">
        <v>1633</v>
      </c>
      <c r="AV850" s="80">
        <v>1383</v>
      </c>
    </row>
    <row r="851" spans="34:48" x14ac:dyDescent="0.2">
      <c r="AH851" s="359" t="s">
        <v>87</v>
      </c>
      <c r="AI851" s="81" t="s">
        <v>1531</v>
      </c>
      <c r="AJ851" s="81" t="s">
        <v>1530</v>
      </c>
      <c r="AK851" s="82" t="s">
        <v>141</v>
      </c>
      <c r="AL851" s="80">
        <v>8174</v>
      </c>
      <c r="AM851" s="80">
        <v>7566</v>
      </c>
      <c r="AN851" s="80">
        <v>8324</v>
      </c>
      <c r="AO851" s="80">
        <v>7613</v>
      </c>
      <c r="AP851" s="80">
        <v>8092</v>
      </c>
      <c r="AQ851" s="80">
        <v>6720</v>
      </c>
      <c r="AR851" s="80">
        <v>7766</v>
      </c>
      <c r="AS851" s="80">
        <v>7708</v>
      </c>
      <c r="AT851" s="80">
        <v>7674</v>
      </c>
      <c r="AU851" s="80">
        <v>7728</v>
      </c>
      <c r="AV851" s="80">
        <v>6989</v>
      </c>
    </row>
    <row r="852" spans="34:48" x14ac:dyDescent="0.2">
      <c r="AH852" s="359" t="s">
        <v>87</v>
      </c>
      <c r="AI852" s="81" t="s">
        <v>1529</v>
      </c>
      <c r="AJ852" s="81" t="s">
        <v>1528</v>
      </c>
      <c r="AK852" s="82" t="s">
        <v>141</v>
      </c>
      <c r="AL852" s="80">
        <v>4916</v>
      </c>
      <c r="AM852" s="80">
        <v>4680</v>
      </c>
      <c r="AN852" s="80">
        <v>5266</v>
      </c>
      <c r="AO852" s="80">
        <v>5322</v>
      </c>
      <c r="AP852" s="80">
        <v>5527</v>
      </c>
      <c r="AQ852" s="80">
        <v>5401</v>
      </c>
      <c r="AR852" s="80">
        <v>5471</v>
      </c>
      <c r="AS852" s="80">
        <v>5509</v>
      </c>
      <c r="AT852" s="80">
        <v>5489</v>
      </c>
      <c r="AU852" s="80">
        <v>5626</v>
      </c>
      <c r="AV852" s="80">
        <v>6284</v>
      </c>
    </row>
    <row r="853" spans="34:48" x14ac:dyDescent="0.2">
      <c r="AH853" s="359" t="s">
        <v>87</v>
      </c>
      <c r="AI853" s="81" t="s">
        <v>1527</v>
      </c>
      <c r="AJ853" s="81" t="s">
        <v>1526</v>
      </c>
      <c r="AK853" s="82" t="s">
        <v>141</v>
      </c>
      <c r="AL853" s="80">
        <v>2116</v>
      </c>
      <c r="AM853" s="80">
        <v>2084</v>
      </c>
      <c r="AN853" s="80">
        <v>2271</v>
      </c>
      <c r="AO853" s="80">
        <v>1340</v>
      </c>
      <c r="AP853" s="80">
        <v>1534</v>
      </c>
      <c r="AQ853" s="80">
        <v>1620</v>
      </c>
      <c r="AR853" s="80">
        <v>1432</v>
      </c>
      <c r="AS853" s="80">
        <v>1598</v>
      </c>
      <c r="AT853" s="80">
        <v>1502</v>
      </c>
      <c r="AU853" s="80">
        <v>1513</v>
      </c>
      <c r="AV853" s="80">
        <v>1280</v>
      </c>
    </row>
    <row r="854" spans="34:48" x14ac:dyDescent="0.2">
      <c r="AH854" s="359" t="s">
        <v>87</v>
      </c>
      <c r="AI854" s="81" t="s">
        <v>1525</v>
      </c>
      <c r="AJ854" s="81" t="s">
        <v>1524</v>
      </c>
      <c r="AK854" s="82" t="s">
        <v>141</v>
      </c>
      <c r="AL854" s="80">
        <v>8113</v>
      </c>
      <c r="AM854" s="80">
        <v>9921</v>
      </c>
      <c r="AN854" s="80">
        <v>9479</v>
      </c>
      <c r="AO854" s="80">
        <v>9515</v>
      </c>
      <c r="AP854" s="80">
        <v>9251</v>
      </c>
      <c r="AQ854" s="80">
        <v>9098</v>
      </c>
      <c r="AR854" s="80">
        <v>9800</v>
      </c>
      <c r="AS854" s="80">
        <v>9118</v>
      </c>
      <c r="AT854" s="80">
        <v>9335</v>
      </c>
      <c r="AU854" s="80">
        <v>10477</v>
      </c>
      <c r="AV854" s="80">
        <v>8405</v>
      </c>
    </row>
    <row r="855" spans="34:48" x14ac:dyDescent="0.2">
      <c r="AH855" s="359" t="s">
        <v>87</v>
      </c>
      <c r="AI855" s="81" t="s">
        <v>1523</v>
      </c>
      <c r="AJ855" s="81" t="s">
        <v>1522</v>
      </c>
      <c r="AK855" s="82" t="s">
        <v>141</v>
      </c>
      <c r="AL855" s="80">
        <v>2103</v>
      </c>
      <c r="AM855" s="80">
        <v>2433</v>
      </c>
      <c r="AN855" s="80">
        <v>2918</v>
      </c>
      <c r="AO855" s="80">
        <v>2837</v>
      </c>
      <c r="AP855" s="80">
        <v>3110</v>
      </c>
      <c r="AQ855" s="80">
        <v>2606</v>
      </c>
      <c r="AR855" s="80">
        <v>2963</v>
      </c>
      <c r="AS855" s="80">
        <v>3369</v>
      </c>
      <c r="AT855" s="80">
        <v>3163</v>
      </c>
      <c r="AU855" s="80">
        <v>3509</v>
      </c>
      <c r="AV855" s="80">
        <v>2757</v>
      </c>
    </row>
    <row r="856" spans="34:48" x14ac:dyDescent="0.2">
      <c r="AH856" s="359" t="s">
        <v>87</v>
      </c>
      <c r="AI856" s="81" t="s">
        <v>1521</v>
      </c>
      <c r="AJ856" s="81" t="s">
        <v>1520</v>
      </c>
      <c r="AK856" s="82" t="s">
        <v>141</v>
      </c>
      <c r="AL856" s="80">
        <v>4208</v>
      </c>
      <c r="AM856" s="80">
        <v>4429</v>
      </c>
      <c r="AN856" s="80">
        <v>4854</v>
      </c>
      <c r="AO856" s="80">
        <v>3462</v>
      </c>
      <c r="AP856" s="80">
        <v>2884</v>
      </c>
      <c r="AQ856" s="80">
        <v>3234</v>
      </c>
      <c r="AR856" s="80">
        <v>2754</v>
      </c>
      <c r="AS856" s="80">
        <v>2920</v>
      </c>
      <c r="AT856" s="80">
        <v>2617</v>
      </c>
      <c r="AU856" s="80">
        <v>2836</v>
      </c>
      <c r="AV856" s="80">
        <v>3058</v>
      </c>
    </row>
    <row r="857" spans="34:48" x14ac:dyDescent="0.2">
      <c r="AH857" s="359" t="s">
        <v>87</v>
      </c>
      <c r="AI857" s="81" t="s">
        <v>1519</v>
      </c>
      <c r="AJ857" s="81" t="s">
        <v>1518</v>
      </c>
      <c r="AK857" s="82" t="s">
        <v>141</v>
      </c>
      <c r="AL857" s="80">
        <v>4280</v>
      </c>
      <c r="AM857" s="80">
        <v>4436</v>
      </c>
      <c r="AN857" s="80">
        <v>4320</v>
      </c>
      <c r="AO857" s="80">
        <v>3913</v>
      </c>
      <c r="AP857" s="80">
        <v>4088</v>
      </c>
      <c r="AQ857" s="80">
        <v>4296</v>
      </c>
      <c r="AR857" s="80">
        <v>3120</v>
      </c>
      <c r="AS857" s="80">
        <v>3528</v>
      </c>
      <c r="AT857" s="80">
        <v>3173</v>
      </c>
      <c r="AU857" s="80">
        <v>3055</v>
      </c>
      <c r="AV857" s="80">
        <v>3436</v>
      </c>
    </row>
    <row r="858" spans="34:48" x14ac:dyDescent="0.2">
      <c r="AH858" s="359" t="s">
        <v>87</v>
      </c>
      <c r="AI858" s="81" t="s">
        <v>1517</v>
      </c>
      <c r="AJ858" s="81" t="s">
        <v>1516</v>
      </c>
      <c r="AK858" s="82" t="s">
        <v>141</v>
      </c>
      <c r="AL858" s="80">
        <v>3155</v>
      </c>
      <c r="AM858" s="80">
        <v>3174</v>
      </c>
      <c r="AN858" s="80">
        <v>3232</v>
      </c>
      <c r="AO858" s="80">
        <v>3294</v>
      </c>
      <c r="AP858" s="80">
        <v>3351</v>
      </c>
      <c r="AQ858" s="80">
        <v>3492</v>
      </c>
      <c r="AR858" s="80">
        <v>3138</v>
      </c>
      <c r="AS858" s="80">
        <v>3286</v>
      </c>
      <c r="AT858" s="80">
        <v>3209</v>
      </c>
      <c r="AU858" s="80">
        <v>2531</v>
      </c>
      <c r="AV858" s="80">
        <v>3087</v>
      </c>
    </row>
    <row r="859" spans="34:48" x14ac:dyDescent="0.2">
      <c r="AH859" s="359" t="s">
        <v>87</v>
      </c>
      <c r="AI859" s="81" t="s">
        <v>1515</v>
      </c>
      <c r="AJ859" s="81" t="s">
        <v>1514</v>
      </c>
      <c r="AK859" s="82" t="s">
        <v>141</v>
      </c>
      <c r="AL859" s="80">
        <v>3291</v>
      </c>
      <c r="AM859" s="80">
        <v>3460</v>
      </c>
      <c r="AN859" s="80">
        <v>3466</v>
      </c>
      <c r="AO859" s="80">
        <v>3762</v>
      </c>
      <c r="AP859" s="80">
        <v>3522</v>
      </c>
      <c r="AQ859" s="80">
        <v>3418</v>
      </c>
      <c r="AR859" s="80">
        <v>3467</v>
      </c>
      <c r="AS859" s="80">
        <v>3544</v>
      </c>
      <c r="AT859" s="80">
        <v>3029</v>
      </c>
      <c r="AU859" s="80">
        <v>2973</v>
      </c>
      <c r="AV859" s="80">
        <v>3690</v>
      </c>
    </row>
    <row r="860" spans="34:48" x14ac:dyDescent="0.2">
      <c r="AH860" s="327" t="s">
        <v>3531</v>
      </c>
      <c r="AI860" s="81" t="s">
        <v>1513</v>
      </c>
      <c r="AJ860" s="81" t="s">
        <v>1512</v>
      </c>
      <c r="AK860" s="80">
        <v>15161</v>
      </c>
      <c r="AL860" s="80">
        <v>15264</v>
      </c>
      <c r="AM860" s="80">
        <v>15675</v>
      </c>
      <c r="AN860" s="80">
        <v>15532</v>
      </c>
      <c r="AO860" s="80">
        <v>15314</v>
      </c>
      <c r="AP860" s="80">
        <v>16345</v>
      </c>
      <c r="AQ860" s="80">
        <v>16737</v>
      </c>
      <c r="AR860" s="80">
        <v>16757</v>
      </c>
      <c r="AS860" s="80">
        <v>18361</v>
      </c>
      <c r="AT860" s="80">
        <v>17671</v>
      </c>
      <c r="AU860" s="80">
        <v>16967</v>
      </c>
      <c r="AV860" s="80">
        <v>18116</v>
      </c>
    </row>
    <row r="861" spans="34:48" x14ac:dyDescent="0.2">
      <c r="AH861" s="327" t="s">
        <v>3531</v>
      </c>
      <c r="AI861" s="81" t="s">
        <v>1511</v>
      </c>
      <c r="AJ861" s="81" t="s">
        <v>1510</v>
      </c>
      <c r="AK861" s="80">
        <v>3879</v>
      </c>
      <c r="AL861" s="80">
        <v>3868</v>
      </c>
      <c r="AM861" s="80">
        <v>4020</v>
      </c>
      <c r="AN861" s="80">
        <v>4210</v>
      </c>
      <c r="AO861" s="80">
        <v>3914</v>
      </c>
      <c r="AP861" s="80">
        <v>4416</v>
      </c>
      <c r="AQ861" s="80">
        <v>4903</v>
      </c>
      <c r="AR861" s="80">
        <v>5141</v>
      </c>
      <c r="AS861" s="80">
        <v>5897</v>
      </c>
      <c r="AT861" s="80">
        <v>6430</v>
      </c>
      <c r="AU861" s="80">
        <v>5728</v>
      </c>
      <c r="AV861" s="80">
        <v>6139</v>
      </c>
    </row>
    <row r="862" spans="34:48" x14ac:dyDescent="0.2">
      <c r="AH862" s="327" t="s">
        <v>3531</v>
      </c>
      <c r="AI862" s="81" t="s">
        <v>1509</v>
      </c>
      <c r="AJ862" s="81" t="s">
        <v>1508</v>
      </c>
      <c r="AK862" s="80">
        <v>20587</v>
      </c>
      <c r="AL862" s="80">
        <v>20639</v>
      </c>
      <c r="AM862" s="80">
        <v>21264</v>
      </c>
      <c r="AN862" s="80">
        <v>21222</v>
      </c>
      <c r="AO862" s="80">
        <v>21185</v>
      </c>
      <c r="AP862" s="80">
        <v>20912</v>
      </c>
      <c r="AQ862" s="80">
        <v>21010</v>
      </c>
      <c r="AR862" s="80">
        <v>21785</v>
      </c>
      <c r="AS862" s="80">
        <v>23056</v>
      </c>
      <c r="AT862" s="80">
        <v>21532</v>
      </c>
      <c r="AU862" s="80">
        <v>20277</v>
      </c>
      <c r="AV862" s="80">
        <v>22401</v>
      </c>
    </row>
    <row r="863" spans="34:48" x14ac:dyDescent="0.2">
      <c r="AH863" s="327" t="s">
        <v>3527</v>
      </c>
      <c r="AI863" s="81" t="s">
        <v>1507</v>
      </c>
      <c r="AJ863" s="81" t="s">
        <v>1506</v>
      </c>
      <c r="AK863" s="80">
        <v>29909</v>
      </c>
      <c r="AL863" s="80">
        <v>31056</v>
      </c>
      <c r="AM863" s="80">
        <v>32984</v>
      </c>
      <c r="AN863" s="80">
        <v>33225</v>
      </c>
      <c r="AO863" s="80">
        <v>32918</v>
      </c>
      <c r="AP863" s="80">
        <v>34769</v>
      </c>
      <c r="AQ863" s="80">
        <v>35137</v>
      </c>
      <c r="AR863" s="80">
        <v>39893</v>
      </c>
      <c r="AS863" s="80">
        <v>42559</v>
      </c>
      <c r="AT863" s="80">
        <v>43635</v>
      </c>
      <c r="AU863" s="80">
        <v>40758</v>
      </c>
      <c r="AV863" s="80">
        <v>46145</v>
      </c>
    </row>
    <row r="864" spans="34:48" x14ac:dyDescent="0.2">
      <c r="AH864" s="327" t="s">
        <v>3527</v>
      </c>
      <c r="AI864" s="81" t="s">
        <v>1505</v>
      </c>
      <c r="AJ864" s="81" t="s">
        <v>1504</v>
      </c>
      <c r="AK864" s="80">
        <v>6760</v>
      </c>
      <c r="AL864" s="80">
        <v>6799</v>
      </c>
      <c r="AM864" s="80">
        <v>6953</v>
      </c>
      <c r="AN864" s="80">
        <v>7876</v>
      </c>
      <c r="AO864" s="80">
        <v>8302</v>
      </c>
      <c r="AP864" s="80">
        <v>8360</v>
      </c>
      <c r="AQ864" s="80">
        <v>8397</v>
      </c>
      <c r="AR864" s="80">
        <v>8687</v>
      </c>
      <c r="AS864" s="80">
        <v>10749</v>
      </c>
      <c r="AT864" s="80">
        <v>10876</v>
      </c>
      <c r="AU864" s="80">
        <v>9767</v>
      </c>
      <c r="AV864" s="80">
        <v>10767</v>
      </c>
    </row>
    <row r="865" spans="34:48" x14ac:dyDescent="0.2">
      <c r="AH865" s="327" t="s">
        <v>3527</v>
      </c>
      <c r="AI865" s="81" t="s">
        <v>1503</v>
      </c>
      <c r="AJ865" s="81" t="s">
        <v>1502</v>
      </c>
      <c r="AK865" s="80">
        <v>14817</v>
      </c>
      <c r="AL865" s="80">
        <v>14954</v>
      </c>
      <c r="AM865" s="80">
        <v>15670</v>
      </c>
      <c r="AN865" s="80">
        <v>15827</v>
      </c>
      <c r="AO865" s="80">
        <v>15373</v>
      </c>
      <c r="AP865" s="80">
        <v>15350</v>
      </c>
      <c r="AQ865" s="80">
        <v>14624</v>
      </c>
      <c r="AR865" s="80">
        <v>15478</v>
      </c>
      <c r="AS865" s="80">
        <v>16703</v>
      </c>
      <c r="AT865" s="80">
        <v>14722</v>
      </c>
      <c r="AU865" s="80">
        <v>14333</v>
      </c>
      <c r="AV865" s="80">
        <v>15257</v>
      </c>
    </row>
    <row r="866" spans="34:48" x14ac:dyDescent="0.2">
      <c r="AH866" s="327" t="s">
        <v>3527</v>
      </c>
      <c r="AI866" s="81" t="s">
        <v>1501</v>
      </c>
      <c r="AJ866" s="81" t="s">
        <v>1500</v>
      </c>
      <c r="AK866" s="80">
        <v>14584</v>
      </c>
      <c r="AL866" s="80">
        <v>15297</v>
      </c>
      <c r="AM866" s="80">
        <v>15552</v>
      </c>
      <c r="AN866" s="80">
        <v>15499</v>
      </c>
      <c r="AO866" s="80">
        <v>15250</v>
      </c>
      <c r="AP866" s="80">
        <v>15848</v>
      </c>
      <c r="AQ866" s="80">
        <v>15425</v>
      </c>
      <c r="AR866" s="80">
        <v>16712</v>
      </c>
      <c r="AS866" s="80">
        <v>17365</v>
      </c>
      <c r="AT866" s="80">
        <v>15794</v>
      </c>
      <c r="AU866" s="80">
        <v>14743</v>
      </c>
      <c r="AV866" s="80">
        <v>16198</v>
      </c>
    </row>
    <row r="867" spans="34:48" x14ac:dyDescent="0.2">
      <c r="AH867" s="327" t="s">
        <v>3527</v>
      </c>
      <c r="AI867" s="81" t="s">
        <v>1499</v>
      </c>
      <c r="AJ867" s="81" t="s">
        <v>1498</v>
      </c>
      <c r="AK867" s="80">
        <v>32882</v>
      </c>
      <c r="AL867" s="80">
        <v>33089</v>
      </c>
      <c r="AM867" s="80">
        <v>32845</v>
      </c>
      <c r="AN867" s="80">
        <v>32840</v>
      </c>
      <c r="AO867" s="80">
        <v>32376</v>
      </c>
      <c r="AP867" s="80">
        <v>32653</v>
      </c>
      <c r="AQ867" s="80">
        <v>31844</v>
      </c>
      <c r="AR867" s="80">
        <v>32322</v>
      </c>
      <c r="AS867" s="80">
        <v>33971</v>
      </c>
      <c r="AT867" s="80">
        <v>32053</v>
      </c>
      <c r="AU867" s="80">
        <v>29142</v>
      </c>
      <c r="AV867" s="80">
        <v>31939</v>
      </c>
    </row>
    <row r="868" spans="34:48" x14ac:dyDescent="0.2">
      <c r="AH868" s="359" t="s">
        <v>87</v>
      </c>
      <c r="AI868" s="81" t="s">
        <v>1497</v>
      </c>
      <c r="AJ868" s="81" t="s">
        <v>1496</v>
      </c>
      <c r="AK868" s="80">
        <v>3808</v>
      </c>
      <c r="AL868" s="80">
        <v>3978</v>
      </c>
      <c r="AM868" s="80">
        <v>4375</v>
      </c>
      <c r="AN868" s="80">
        <v>4889</v>
      </c>
      <c r="AO868" s="80">
        <v>5011</v>
      </c>
      <c r="AP868" s="80">
        <v>5557</v>
      </c>
      <c r="AQ868" s="80">
        <v>5829</v>
      </c>
      <c r="AR868" s="80">
        <v>7121</v>
      </c>
      <c r="AS868" s="80">
        <v>7366</v>
      </c>
      <c r="AT868" s="80">
        <v>7366</v>
      </c>
      <c r="AU868" s="80">
        <v>7761</v>
      </c>
      <c r="AV868" s="80">
        <v>7720</v>
      </c>
    </row>
    <row r="869" spans="34:48" x14ac:dyDescent="0.2">
      <c r="AH869" s="359" t="s">
        <v>87</v>
      </c>
      <c r="AI869" s="81" t="s">
        <v>1495</v>
      </c>
      <c r="AJ869" s="81" t="s">
        <v>1494</v>
      </c>
      <c r="AK869" s="80">
        <v>8663</v>
      </c>
      <c r="AL869" s="80">
        <v>8654</v>
      </c>
      <c r="AM869" s="80">
        <v>9634</v>
      </c>
      <c r="AN869" s="80">
        <v>9880</v>
      </c>
      <c r="AO869" s="80">
        <v>10212</v>
      </c>
      <c r="AP869" s="80">
        <v>11082</v>
      </c>
      <c r="AQ869" s="80">
        <v>11020</v>
      </c>
      <c r="AR869" s="80">
        <v>11316</v>
      </c>
      <c r="AS869" s="80">
        <v>11889</v>
      </c>
      <c r="AT869" s="80">
        <v>11889</v>
      </c>
      <c r="AU869" s="80">
        <v>12146</v>
      </c>
      <c r="AV869" s="80">
        <v>13142</v>
      </c>
    </row>
    <row r="870" spans="34:48" x14ac:dyDescent="0.2">
      <c r="AH870" s="359" t="s">
        <v>87</v>
      </c>
      <c r="AI870" s="81" t="s">
        <v>1493</v>
      </c>
      <c r="AJ870" s="81" t="s">
        <v>1492</v>
      </c>
      <c r="AK870" s="80">
        <v>25918</v>
      </c>
      <c r="AL870" s="80">
        <v>25750</v>
      </c>
      <c r="AM870" s="80">
        <v>27115</v>
      </c>
      <c r="AN870" s="80">
        <v>27076</v>
      </c>
      <c r="AO870" s="80">
        <v>28683</v>
      </c>
      <c r="AP870" s="80">
        <v>29446</v>
      </c>
      <c r="AQ870" s="80">
        <v>30069</v>
      </c>
      <c r="AR870" s="80">
        <v>35860</v>
      </c>
      <c r="AS870" s="80">
        <v>37813</v>
      </c>
      <c r="AT870" s="80">
        <v>38940</v>
      </c>
      <c r="AU870" s="80">
        <v>38840</v>
      </c>
      <c r="AV870" s="80">
        <v>39042</v>
      </c>
    </row>
    <row r="871" spans="34:48" x14ac:dyDescent="0.2">
      <c r="AH871" s="359" t="s">
        <v>87</v>
      </c>
      <c r="AI871" s="81" t="s">
        <v>1491</v>
      </c>
      <c r="AJ871" s="81" t="s">
        <v>1490</v>
      </c>
      <c r="AK871" s="80">
        <v>2062</v>
      </c>
      <c r="AL871" s="80">
        <v>2080</v>
      </c>
      <c r="AM871" s="80">
        <v>2090</v>
      </c>
      <c r="AN871" s="80">
        <v>1992</v>
      </c>
      <c r="AO871" s="80">
        <v>2134</v>
      </c>
      <c r="AP871" s="80">
        <v>2089</v>
      </c>
      <c r="AQ871" s="80">
        <v>2089</v>
      </c>
      <c r="AR871" s="80">
        <v>2428</v>
      </c>
      <c r="AS871" s="80">
        <v>2290</v>
      </c>
      <c r="AT871" s="80">
        <v>2348</v>
      </c>
      <c r="AU871" s="80">
        <v>2248</v>
      </c>
      <c r="AV871" s="80">
        <v>2270</v>
      </c>
    </row>
    <row r="872" spans="34:48" x14ac:dyDescent="0.2">
      <c r="AH872" s="359" t="s">
        <v>87</v>
      </c>
      <c r="AI872" s="81" t="s">
        <v>1489</v>
      </c>
      <c r="AJ872" s="81" t="s">
        <v>1488</v>
      </c>
      <c r="AK872" s="80">
        <v>1598</v>
      </c>
      <c r="AL872" s="80">
        <v>1525</v>
      </c>
      <c r="AM872" s="80">
        <v>1508</v>
      </c>
      <c r="AN872" s="80">
        <v>1456</v>
      </c>
      <c r="AO872" s="80">
        <v>1505</v>
      </c>
      <c r="AP872" s="80">
        <v>1583</v>
      </c>
      <c r="AQ872" s="80">
        <v>1600</v>
      </c>
      <c r="AR872" s="80">
        <v>1535</v>
      </c>
      <c r="AS872" s="80">
        <v>1608</v>
      </c>
      <c r="AT872" s="80">
        <v>1594</v>
      </c>
      <c r="AU872" s="80">
        <v>1435</v>
      </c>
      <c r="AV872" s="80">
        <v>1413</v>
      </c>
    </row>
    <row r="873" spans="34:48" x14ac:dyDescent="0.2">
      <c r="AH873" s="359" t="s">
        <v>87</v>
      </c>
      <c r="AI873" s="81" t="s">
        <v>1487</v>
      </c>
      <c r="AJ873" s="81" t="s">
        <v>1486</v>
      </c>
      <c r="AK873" s="80">
        <v>12621</v>
      </c>
      <c r="AL873" s="80">
        <v>12706</v>
      </c>
      <c r="AM873" s="80">
        <v>12876</v>
      </c>
      <c r="AN873" s="80">
        <v>12669</v>
      </c>
      <c r="AO873" s="80">
        <v>12960</v>
      </c>
      <c r="AP873" s="80">
        <v>13325</v>
      </c>
      <c r="AQ873" s="80">
        <v>14188</v>
      </c>
      <c r="AR873" s="80">
        <v>14261</v>
      </c>
      <c r="AS873" s="80">
        <v>14174</v>
      </c>
      <c r="AT873" s="80">
        <v>13449</v>
      </c>
      <c r="AU873" s="80">
        <v>13539</v>
      </c>
      <c r="AV873" s="80">
        <v>13249</v>
      </c>
    </row>
    <row r="874" spans="34:48" x14ac:dyDescent="0.2">
      <c r="AH874" s="359" t="s">
        <v>87</v>
      </c>
      <c r="AI874" s="81" t="s">
        <v>1485</v>
      </c>
      <c r="AJ874" s="81" t="s">
        <v>1484</v>
      </c>
      <c r="AK874" s="80">
        <v>4774</v>
      </c>
      <c r="AL874" s="80">
        <v>4783</v>
      </c>
      <c r="AM874" s="80">
        <v>4845</v>
      </c>
      <c r="AN874" s="80">
        <v>4913</v>
      </c>
      <c r="AO874" s="80">
        <v>4913</v>
      </c>
      <c r="AP874" s="80">
        <v>5185</v>
      </c>
      <c r="AQ874" s="80">
        <v>5797</v>
      </c>
      <c r="AR874" s="80">
        <v>6240</v>
      </c>
      <c r="AS874" s="80">
        <v>6274</v>
      </c>
      <c r="AT874" s="80">
        <v>6659</v>
      </c>
      <c r="AU874" s="80">
        <v>6570</v>
      </c>
      <c r="AV874" s="80">
        <v>6571</v>
      </c>
    </row>
    <row r="875" spans="34:48" x14ac:dyDescent="0.2">
      <c r="AH875" s="359" t="s">
        <v>87</v>
      </c>
      <c r="AI875" s="81" t="s">
        <v>1483</v>
      </c>
      <c r="AJ875" s="81" t="s">
        <v>1482</v>
      </c>
      <c r="AK875" s="80">
        <v>12538</v>
      </c>
      <c r="AL875" s="80">
        <v>12291</v>
      </c>
      <c r="AM875" s="80">
        <v>12361</v>
      </c>
      <c r="AN875" s="80">
        <v>12454</v>
      </c>
      <c r="AO875" s="80">
        <v>12651</v>
      </c>
      <c r="AP875" s="80">
        <v>13157</v>
      </c>
      <c r="AQ875" s="80">
        <v>13268</v>
      </c>
      <c r="AR875" s="80">
        <v>13854</v>
      </c>
      <c r="AS875" s="80">
        <v>13651</v>
      </c>
      <c r="AT875" s="80">
        <v>13275</v>
      </c>
      <c r="AU875" s="80">
        <v>13620</v>
      </c>
      <c r="AV875" s="80">
        <v>13737</v>
      </c>
    </row>
    <row r="876" spans="34:48" x14ac:dyDescent="0.2">
      <c r="AH876" s="359" t="s">
        <v>87</v>
      </c>
      <c r="AI876" s="81" t="s">
        <v>1481</v>
      </c>
      <c r="AJ876" s="81" t="s">
        <v>1480</v>
      </c>
      <c r="AK876" s="80">
        <v>1456</v>
      </c>
      <c r="AL876" s="80">
        <v>1576</v>
      </c>
      <c r="AM876" s="80">
        <v>1609</v>
      </c>
      <c r="AN876" s="80">
        <v>1719</v>
      </c>
      <c r="AO876" s="80">
        <v>1757</v>
      </c>
      <c r="AP876" s="80">
        <v>1750</v>
      </c>
      <c r="AQ876" s="80">
        <v>2066</v>
      </c>
      <c r="AR876" s="80">
        <v>2066</v>
      </c>
      <c r="AS876" s="80">
        <v>2082</v>
      </c>
      <c r="AT876" s="80">
        <v>2140</v>
      </c>
      <c r="AU876" s="80">
        <v>2120</v>
      </c>
      <c r="AV876" s="80">
        <v>2146</v>
      </c>
    </row>
    <row r="877" spans="34:48" x14ac:dyDescent="0.2">
      <c r="AH877" s="359" t="s">
        <v>87</v>
      </c>
      <c r="AI877" s="81" t="s">
        <v>1479</v>
      </c>
      <c r="AJ877" s="81" t="s">
        <v>1478</v>
      </c>
      <c r="AK877" s="80">
        <v>5925</v>
      </c>
      <c r="AL877" s="80">
        <v>5384</v>
      </c>
      <c r="AM877" s="80">
        <v>5446</v>
      </c>
      <c r="AN877" s="80">
        <v>5815</v>
      </c>
      <c r="AO877" s="80">
        <v>5801</v>
      </c>
      <c r="AP877" s="80">
        <v>6274</v>
      </c>
      <c r="AQ877" s="80">
        <v>6664</v>
      </c>
      <c r="AR877" s="80">
        <v>6733</v>
      </c>
      <c r="AS877" s="80">
        <v>6451</v>
      </c>
      <c r="AT877" s="80">
        <v>6450</v>
      </c>
      <c r="AU877" s="80">
        <v>6269</v>
      </c>
      <c r="AV877" s="80">
        <v>6412</v>
      </c>
    </row>
    <row r="878" spans="34:48" x14ac:dyDescent="0.2">
      <c r="AH878" s="359" t="s">
        <v>87</v>
      </c>
      <c r="AI878" s="81" t="s">
        <v>1477</v>
      </c>
      <c r="AJ878" s="81" t="s">
        <v>1476</v>
      </c>
      <c r="AK878" s="80">
        <v>23188</v>
      </c>
      <c r="AL878" s="80">
        <v>23225</v>
      </c>
      <c r="AM878" s="80">
        <v>23261</v>
      </c>
      <c r="AN878" s="80">
        <v>23349</v>
      </c>
      <c r="AO878" s="80">
        <v>23463</v>
      </c>
      <c r="AP878" s="80">
        <v>23764</v>
      </c>
      <c r="AQ878" s="80">
        <v>23627</v>
      </c>
      <c r="AR878" s="80">
        <v>23606</v>
      </c>
      <c r="AS878" s="80">
        <v>23333</v>
      </c>
      <c r="AT878" s="80">
        <v>23567</v>
      </c>
      <c r="AU878" s="80">
        <v>22929</v>
      </c>
      <c r="AV878" s="80">
        <v>22924</v>
      </c>
    </row>
    <row r="879" spans="34:48" x14ac:dyDescent="0.2">
      <c r="AH879" s="359" t="s">
        <v>87</v>
      </c>
      <c r="AI879" s="81" t="s">
        <v>1475</v>
      </c>
      <c r="AJ879" s="81" t="s">
        <v>1474</v>
      </c>
      <c r="AK879" s="80">
        <v>17843</v>
      </c>
      <c r="AL879" s="80">
        <v>17183</v>
      </c>
      <c r="AM879" s="80">
        <v>16463</v>
      </c>
      <c r="AN879" s="80">
        <v>16303</v>
      </c>
      <c r="AO879" s="80">
        <v>15789</v>
      </c>
      <c r="AP879" s="80">
        <v>16897</v>
      </c>
      <c r="AQ879" s="80">
        <v>16629</v>
      </c>
      <c r="AR879" s="80">
        <v>16844</v>
      </c>
      <c r="AS879" s="80">
        <v>15145</v>
      </c>
      <c r="AT879" s="80">
        <v>14937</v>
      </c>
      <c r="AU879" s="80">
        <v>14669</v>
      </c>
      <c r="AV879" s="80">
        <v>13689</v>
      </c>
    </row>
    <row r="880" spans="34:48" x14ac:dyDescent="0.2">
      <c r="AH880" s="359" t="s">
        <v>87</v>
      </c>
      <c r="AI880" s="81" t="s">
        <v>1473</v>
      </c>
      <c r="AJ880" s="81" t="s">
        <v>1472</v>
      </c>
      <c r="AK880" s="80">
        <v>34094</v>
      </c>
      <c r="AL880" s="80">
        <v>33475</v>
      </c>
      <c r="AM880" s="80">
        <v>32528</v>
      </c>
      <c r="AN880" s="80">
        <v>32102</v>
      </c>
      <c r="AO880" s="80">
        <v>31311</v>
      </c>
      <c r="AP880" s="80">
        <v>30639</v>
      </c>
      <c r="AQ880" s="80">
        <v>29722</v>
      </c>
      <c r="AR880" s="80">
        <v>29351</v>
      </c>
      <c r="AS880" s="80">
        <v>32622</v>
      </c>
      <c r="AT880" s="80">
        <v>32391</v>
      </c>
      <c r="AU880" s="80">
        <v>32518</v>
      </c>
      <c r="AV880" s="80">
        <v>26442</v>
      </c>
    </row>
    <row r="881" spans="34:48" x14ac:dyDescent="0.2">
      <c r="AH881" s="359" t="s">
        <v>87</v>
      </c>
      <c r="AI881" s="81" t="s">
        <v>1471</v>
      </c>
      <c r="AJ881" s="81" t="s">
        <v>1470</v>
      </c>
      <c r="AK881" s="80">
        <v>18108</v>
      </c>
      <c r="AL881" s="80">
        <v>18385</v>
      </c>
      <c r="AM881" s="80">
        <v>18372</v>
      </c>
      <c r="AN881" s="80">
        <v>18503</v>
      </c>
      <c r="AO881" s="80">
        <v>18503</v>
      </c>
      <c r="AP881" s="80">
        <v>18151</v>
      </c>
      <c r="AQ881" s="80">
        <v>18170</v>
      </c>
      <c r="AR881" s="80">
        <v>18105</v>
      </c>
      <c r="AS881" s="80">
        <v>18626</v>
      </c>
      <c r="AT881" s="80">
        <v>18828</v>
      </c>
      <c r="AU881" s="80">
        <v>18750</v>
      </c>
      <c r="AV881" s="80">
        <v>18204</v>
      </c>
    </row>
    <row r="882" spans="34:48" x14ac:dyDescent="0.2">
      <c r="AH882" s="359" t="s">
        <v>87</v>
      </c>
      <c r="AI882" s="81" t="s">
        <v>1469</v>
      </c>
      <c r="AJ882" s="81" t="s">
        <v>1468</v>
      </c>
      <c r="AK882" s="80">
        <v>6556</v>
      </c>
      <c r="AL882" s="80">
        <v>6639</v>
      </c>
      <c r="AM882" s="80">
        <v>6788</v>
      </c>
      <c r="AN882" s="80">
        <v>6858</v>
      </c>
      <c r="AO882" s="80">
        <v>6941</v>
      </c>
      <c r="AP882" s="80">
        <v>7061</v>
      </c>
      <c r="AQ882" s="80">
        <v>7125</v>
      </c>
      <c r="AR882" s="80">
        <v>7356</v>
      </c>
      <c r="AS882" s="80">
        <v>7903</v>
      </c>
      <c r="AT882" s="80">
        <v>7833</v>
      </c>
      <c r="AU882" s="80">
        <v>7847</v>
      </c>
      <c r="AV882" s="80">
        <v>7735</v>
      </c>
    </row>
    <row r="883" spans="34:48" x14ac:dyDescent="0.2">
      <c r="AH883" s="359" t="s">
        <v>87</v>
      </c>
      <c r="AI883" s="81" t="s">
        <v>1467</v>
      </c>
      <c r="AJ883" s="81" t="s">
        <v>1466</v>
      </c>
      <c r="AK883" s="80">
        <v>6203</v>
      </c>
      <c r="AL883" s="80">
        <v>6370</v>
      </c>
      <c r="AM883" s="80">
        <v>6591</v>
      </c>
      <c r="AN883" s="80">
        <v>6869</v>
      </c>
      <c r="AO883" s="80">
        <v>7895</v>
      </c>
      <c r="AP883" s="80">
        <v>8053</v>
      </c>
      <c r="AQ883" s="80">
        <v>8489</v>
      </c>
      <c r="AR883" s="80">
        <v>10406</v>
      </c>
      <c r="AS883" s="80">
        <v>10818</v>
      </c>
      <c r="AT883" s="80">
        <v>11230</v>
      </c>
      <c r="AU883" s="80">
        <v>11579</v>
      </c>
      <c r="AV883" s="80">
        <v>13249</v>
      </c>
    </row>
    <row r="884" spans="34:48" x14ac:dyDescent="0.2">
      <c r="AH884" s="359" t="s">
        <v>87</v>
      </c>
      <c r="AI884" s="81" t="s">
        <v>1465</v>
      </c>
      <c r="AJ884" s="81" t="s">
        <v>1464</v>
      </c>
      <c r="AK884" s="80">
        <v>11976</v>
      </c>
      <c r="AL884" s="80">
        <v>12272</v>
      </c>
      <c r="AM884" s="80">
        <v>12272</v>
      </c>
      <c r="AN884" s="80">
        <v>12483</v>
      </c>
      <c r="AO884" s="80">
        <v>12662</v>
      </c>
      <c r="AP884" s="80">
        <v>12035</v>
      </c>
      <c r="AQ884" s="80">
        <v>13227</v>
      </c>
      <c r="AR884" s="80">
        <v>13637</v>
      </c>
      <c r="AS884" s="80">
        <v>14466</v>
      </c>
      <c r="AT884" s="80">
        <v>14561</v>
      </c>
      <c r="AU884" s="80">
        <v>14450</v>
      </c>
      <c r="AV884" s="80">
        <v>15200</v>
      </c>
    </row>
    <row r="885" spans="34:48" x14ac:dyDescent="0.2">
      <c r="AH885" s="359" t="s">
        <v>87</v>
      </c>
      <c r="AI885" s="81" t="s">
        <v>1463</v>
      </c>
      <c r="AJ885" s="81" t="s">
        <v>1462</v>
      </c>
      <c r="AK885" s="80">
        <v>3336</v>
      </c>
      <c r="AL885" s="80">
        <v>3314</v>
      </c>
      <c r="AM885" s="80">
        <v>3227</v>
      </c>
      <c r="AN885" s="80">
        <v>3221</v>
      </c>
      <c r="AO885" s="80">
        <v>3382</v>
      </c>
      <c r="AP885" s="80">
        <v>3290</v>
      </c>
      <c r="AQ885" s="80">
        <v>3462</v>
      </c>
      <c r="AR885" s="80">
        <v>3536</v>
      </c>
      <c r="AS885" s="80">
        <v>3582</v>
      </c>
      <c r="AT885" s="80">
        <v>3786</v>
      </c>
      <c r="AU885" s="80">
        <v>3866</v>
      </c>
      <c r="AV885" s="80">
        <v>3756</v>
      </c>
    </row>
    <row r="886" spans="34:48" x14ac:dyDescent="0.2">
      <c r="AH886" s="359" t="s">
        <v>87</v>
      </c>
      <c r="AI886" s="81" t="s">
        <v>1461</v>
      </c>
      <c r="AJ886" s="81" t="s">
        <v>1460</v>
      </c>
      <c r="AK886" s="80">
        <v>19343</v>
      </c>
      <c r="AL886" s="80">
        <v>19234</v>
      </c>
      <c r="AM886" s="80">
        <v>19269</v>
      </c>
      <c r="AN886" s="80">
        <v>19330</v>
      </c>
      <c r="AO886" s="80">
        <v>19617</v>
      </c>
      <c r="AP886" s="80">
        <v>19297</v>
      </c>
      <c r="AQ886" s="80">
        <v>19006</v>
      </c>
      <c r="AR886" s="80">
        <v>18906</v>
      </c>
      <c r="AS886" s="80">
        <v>18981</v>
      </c>
      <c r="AT886" s="80">
        <v>19000</v>
      </c>
      <c r="AU886" s="80">
        <v>19031</v>
      </c>
      <c r="AV886" s="80">
        <v>19055</v>
      </c>
    </row>
    <row r="887" spans="34:48" x14ac:dyDescent="0.2">
      <c r="AH887" s="359" t="s">
        <v>87</v>
      </c>
      <c r="AI887" s="81" t="s">
        <v>1459</v>
      </c>
      <c r="AJ887" s="81" t="s">
        <v>1458</v>
      </c>
      <c r="AK887" s="80">
        <v>11427</v>
      </c>
      <c r="AL887" s="80">
        <v>11255</v>
      </c>
      <c r="AM887" s="80">
        <v>11317</v>
      </c>
      <c r="AN887" s="80">
        <v>11626</v>
      </c>
      <c r="AO887" s="80">
        <v>11722</v>
      </c>
      <c r="AP887" s="80">
        <v>11934</v>
      </c>
      <c r="AQ887" s="80">
        <v>12679</v>
      </c>
      <c r="AR887" s="80">
        <v>12884</v>
      </c>
      <c r="AS887" s="80">
        <v>13174</v>
      </c>
      <c r="AT887" s="80">
        <v>13777</v>
      </c>
      <c r="AU887" s="80">
        <v>14473</v>
      </c>
      <c r="AV887" s="80">
        <v>14345</v>
      </c>
    </row>
    <row r="888" spans="34:48" x14ac:dyDescent="0.2">
      <c r="AH888" s="359" t="s">
        <v>87</v>
      </c>
      <c r="AI888" s="81" t="s">
        <v>1457</v>
      </c>
      <c r="AJ888" s="81" t="s">
        <v>1456</v>
      </c>
      <c r="AK888" s="80">
        <v>31344</v>
      </c>
      <c r="AL888" s="80">
        <v>32046</v>
      </c>
      <c r="AM888" s="80">
        <v>32466</v>
      </c>
      <c r="AN888" s="80">
        <v>33043</v>
      </c>
      <c r="AO888" s="80">
        <v>34046</v>
      </c>
      <c r="AP888" s="80">
        <v>33875</v>
      </c>
      <c r="AQ888" s="80">
        <v>37909</v>
      </c>
      <c r="AR888" s="80">
        <v>38786</v>
      </c>
      <c r="AS888" s="80">
        <v>41194</v>
      </c>
      <c r="AT888" s="80">
        <v>42471</v>
      </c>
      <c r="AU888" s="80">
        <v>42990</v>
      </c>
      <c r="AV888" s="80">
        <v>42213</v>
      </c>
    </row>
    <row r="889" spans="34:48" x14ac:dyDescent="0.2">
      <c r="AH889" s="359" t="s">
        <v>87</v>
      </c>
      <c r="AI889" s="81" t="s">
        <v>1455</v>
      </c>
      <c r="AJ889" s="81" t="s">
        <v>1454</v>
      </c>
      <c r="AK889" s="80">
        <v>4180</v>
      </c>
      <c r="AL889" s="80">
        <v>4297</v>
      </c>
      <c r="AM889" s="80">
        <v>4323</v>
      </c>
      <c r="AN889" s="80">
        <v>4508</v>
      </c>
      <c r="AO889" s="80">
        <v>4824</v>
      </c>
      <c r="AP889" s="80">
        <v>4685</v>
      </c>
      <c r="AQ889" s="80">
        <v>4719</v>
      </c>
      <c r="AR889" s="80">
        <v>4906</v>
      </c>
      <c r="AS889" s="80">
        <v>5191</v>
      </c>
      <c r="AT889" s="80">
        <v>5305</v>
      </c>
      <c r="AU889" s="80">
        <v>5278</v>
      </c>
      <c r="AV889" s="80">
        <v>5313</v>
      </c>
    </row>
    <row r="890" spans="34:48" x14ac:dyDescent="0.2">
      <c r="AH890" s="359" t="s">
        <v>87</v>
      </c>
      <c r="AI890" s="81" t="s">
        <v>1453</v>
      </c>
      <c r="AJ890" s="81" t="s">
        <v>1452</v>
      </c>
      <c r="AK890" s="80">
        <v>1176</v>
      </c>
      <c r="AL890" s="80">
        <v>1176</v>
      </c>
      <c r="AM890" s="80">
        <v>1227</v>
      </c>
      <c r="AN890" s="80">
        <v>1212</v>
      </c>
      <c r="AO890" s="80">
        <v>1212</v>
      </c>
      <c r="AP890" s="80">
        <v>1630</v>
      </c>
      <c r="AQ890" s="80">
        <v>1782</v>
      </c>
      <c r="AR890" s="80">
        <v>1960</v>
      </c>
      <c r="AS890" s="80">
        <v>1835</v>
      </c>
      <c r="AT890" s="80">
        <v>1902</v>
      </c>
      <c r="AU890" s="80">
        <v>1900</v>
      </c>
      <c r="AV890" s="80">
        <v>1900</v>
      </c>
    </row>
    <row r="891" spans="34:48" x14ac:dyDescent="0.2">
      <c r="AH891" s="359" t="s">
        <v>87</v>
      </c>
      <c r="AI891" s="81" t="s">
        <v>1451</v>
      </c>
      <c r="AJ891" s="81" t="s">
        <v>1450</v>
      </c>
      <c r="AK891" s="80">
        <v>1460</v>
      </c>
      <c r="AL891" s="80">
        <v>1625</v>
      </c>
      <c r="AM891" s="80">
        <v>1625</v>
      </c>
      <c r="AN891" s="80">
        <v>1868</v>
      </c>
      <c r="AO891" s="80">
        <v>1899</v>
      </c>
      <c r="AP891" s="80">
        <v>2174</v>
      </c>
      <c r="AQ891" s="80">
        <v>2210</v>
      </c>
      <c r="AR891" s="80">
        <v>2333</v>
      </c>
      <c r="AS891" s="80">
        <v>2366</v>
      </c>
      <c r="AT891" s="80">
        <v>2410</v>
      </c>
      <c r="AU891" s="80">
        <v>2290</v>
      </c>
      <c r="AV891" s="80">
        <v>2462</v>
      </c>
    </row>
    <row r="892" spans="34:48" x14ac:dyDescent="0.2">
      <c r="AH892" s="359" t="s">
        <v>87</v>
      </c>
      <c r="AI892" s="81" t="s">
        <v>1449</v>
      </c>
      <c r="AJ892" s="81" t="s">
        <v>1448</v>
      </c>
      <c r="AK892" s="80">
        <v>2932</v>
      </c>
      <c r="AL892" s="80">
        <v>2920</v>
      </c>
      <c r="AM892" s="80">
        <v>2911</v>
      </c>
      <c r="AN892" s="80">
        <v>3172</v>
      </c>
      <c r="AO892" s="80">
        <v>3194</v>
      </c>
      <c r="AP892" s="80">
        <v>3417</v>
      </c>
      <c r="AQ892" s="80">
        <v>3474</v>
      </c>
      <c r="AR892" s="80">
        <v>3466</v>
      </c>
      <c r="AS892" s="80">
        <v>3667</v>
      </c>
      <c r="AT892" s="80">
        <v>3590</v>
      </c>
      <c r="AU892" s="80">
        <v>3406</v>
      </c>
      <c r="AV892" s="80">
        <v>3738</v>
      </c>
    </row>
    <row r="893" spans="34:48" x14ac:dyDescent="0.2">
      <c r="AH893" s="359" t="s">
        <v>87</v>
      </c>
      <c r="AI893" s="81" t="s">
        <v>1447</v>
      </c>
      <c r="AJ893" s="81" t="s">
        <v>1446</v>
      </c>
      <c r="AK893" s="82" t="s">
        <v>141</v>
      </c>
      <c r="AL893" s="82" t="s">
        <v>141</v>
      </c>
      <c r="AM893" s="82" t="s">
        <v>141</v>
      </c>
      <c r="AN893" s="82" t="s">
        <v>141</v>
      </c>
      <c r="AO893" s="82" t="s">
        <v>141</v>
      </c>
      <c r="AP893" s="82" t="s">
        <v>141</v>
      </c>
      <c r="AQ893" s="82" t="s">
        <v>141</v>
      </c>
      <c r="AR893" s="82" t="s">
        <v>141</v>
      </c>
      <c r="AS893" s="82" t="s">
        <v>141</v>
      </c>
      <c r="AT893" s="82" t="s">
        <v>141</v>
      </c>
      <c r="AU893" s="80">
        <v>77367</v>
      </c>
      <c r="AV893" s="80">
        <v>76660</v>
      </c>
    </row>
    <row r="894" spans="34:48" x14ac:dyDescent="0.2">
      <c r="AH894" s="359" t="s">
        <v>87</v>
      </c>
      <c r="AI894" s="81" t="s">
        <v>1445</v>
      </c>
      <c r="AJ894" s="81" t="s">
        <v>1444</v>
      </c>
      <c r="AK894" s="82" t="s">
        <v>141</v>
      </c>
      <c r="AL894" s="82" t="s">
        <v>141</v>
      </c>
      <c r="AM894" s="82" t="s">
        <v>141</v>
      </c>
      <c r="AN894" s="82" t="s">
        <v>141</v>
      </c>
      <c r="AO894" s="82" t="s">
        <v>141</v>
      </c>
      <c r="AP894" s="82" t="s">
        <v>141</v>
      </c>
      <c r="AQ894" s="82" t="s">
        <v>141</v>
      </c>
      <c r="AR894" s="82" t="s">
        <v>141</v>
      </c>
      <c r="AS894" s="82" t="s">
        <v>141</v>
      </c>
      <c r="AT894" s="82" t="s">
        <v>141</v>
      </c>
      <c r="AU894" s="80">
        <v>6057</v>
      </c>
      <c r="AV894" s="80">
        <v>5856</v>
      </c>
    </row>
    <row r="895" spans="34:48" x14ac:dyDescent="0.2">
      <c r="AH895" s="359" t="s">
        <v>87</v>
      </c>
      <c r="AI895" s="81" t="s">
        <v>1443</v>
      </c>
      <c r="AJ895" s="81" t="s">
        <v>1442</v>
      </c>
      <c r="AK895" s="80">
        <v>12019</v>
      </c>
      <c r="AL895" s="80">
        <v>12524</v>
      </c>
      <c r="AM895" s="80">
        <v>12683</v>
      </c>
      <c r="AN895" s="80">
        <v>12998</v>
      </c>
      <c r="AO895" s="80">
        <v>13044</v>
      </c>
      <c r="AP895" s="80">
        <v>12899</v>
      </c>
      <c r="AQ895" s="80">
        <v>13188</v>
      </c>
      <c r="AR895" s="80">
        <v>13199</v>
      </c>
      <c r="AS895" s="80">
        <v>13365</v>
      </c>
      <c r="AT895" s="80">
        <v>13282</v>
      </c>
      <c r="AU895" s="80">
        <v>12901</v>
      </c>
      <c r="AV895" s="80">
        <v>13427</v>
      </c>
    </row>
    <row r="896" spans="34:48" x14ac:dyDescent="0.2">
      <c r="AH896" s="359" t="s">
        <v>87</v>
      </c>
      <c r="AI896" s="81" t="s">
        <v>1441</v>
      </c>
      <c r="AJ896" s="81" t="s">
        <v>1440</v>
      </c>
      <c r="AK896" s="80">
        <v>17474</v>
      </c>
      <c r="AL896" s="80">
        <v>17818</v>
      </c>
      <c r="AM896" s="80">
        <v>18178</v>
      </c>
      <c r="AN896" s="80">
        <v>18475</v>
      </c>
      <c r="AO896" s="80">
        <v>18824</v>
      </c>
      <c r="AP896" s="80">
        <v>18765</v>
      </c>
      <c r="AQ896" s="80">
        <v>19383</v>
      </c>
      <c r="AR896" s="80">
        <v>19057</v>
      </c>
      <c r="AS896" s="80">
        <v>19458</v>
      </c>
      <c r="AT896" s="80">
        <v>19928</v>
      </c>
      <c r="AU896" s="80">
        <v>20287</v>
      </c>
      <c r="AV896" s="80">
        <v>20287</v>
      </c>
    </row>
    <row r="897" spans="34:48" x14ac:dyDescent="0.2">
      <c r="AH897" s="359" t="s">
        <v>87</v>
      </c>
      <c r="AI897" s="81" t="s">
        <v>1439</v>
      </c>
      <c r="AJ897" s="81" t="s">
        <v>1438</v>
      </c>
      <c r="AK897" s="80">
        <v>8861</v>
      </c>
      <c r="AL897" s="80">
        <v>8639</v>
      </c>
      <c r="AM897" s="80">
        <v>8575</v>
      </c>
      <c r="AN897" s="80">
        <v>8873</v>
      </c>
      <c r="AO897" s="80">
        <v>8951</v>
      </c>
      <c r="AP897" s="80">
        <v>8969</v>
      </c>
      <c r="AQ897" s="80">
        <v>8966</v>
      </c>
      <c r="AR897" s="80">
        <v>8905</v>
      </c>
      <c r="AS897" s="80">
        <v>8846</v>
      </c>
      <c r="AT897" s="80">
        <v>8580</v>
      </c>
      <c r="AU897" s="80">
        <v>8545</v>
      </c>
      <c r="AV897" s="80">
        <v>8681</v>
      </c>
    </row>
    <row r="898" spans="34:48" x14ac:dyDescent="0.2">
      <c r="AH898" s="359" t="s">
        <v>87</v>
      </c>
      <c r="AI898" s="81" t="s">
        <v>1437</v>
      </c>
      <c r="AJ898" s="81" t="s">
        <v>1436</v>
      </c>
      <c r="AK898" s="80">
        <v>8001</v>
      </c>
      <c r="AL898" s="80">
        <v>7948</v>
      </c>
      <c r="AM898" s="80">
        <v>8157</v>
      </c>
      <c r="AN898" s="80">
        <v>8362</v>
      </c>
      <c r="AO898" s="80">
        <v>8321</v>
      </c>
      <c r="AP898" s="80">
        <v>8533</v>
      </c>
      <c r="AQ898" s="80">
        <v>8634</v>
      </c>
      <c r="AR898" s="80">
        <v>8793</v>
      </c>
      <c r="AS898" s="80">
        <v>8762</v>
      </c>
      <c r="AT898" s="80">
        <v>9127</v>
      </c>
      <c r="AU898" s="80">
        <v>9254</v>
      </c>
      <c r="AV898" s="80">
        <v>9389</v>
      </c>
    </row>
    <row r="899" spans="34:48" x14ac:dyDescent="0.2">
      <c r="AH899" s="359" t="s">
        <v>87</v>
      </c>
      <c r="AI899" s="81" t="s">
        <v>1435</v>
      </c>
      <c r="AJ899" s="81" t="s">
        <v>1434</v>
      </c>
      <c r="AK899" s="80">
        <v>1320</v>
      </c>
      <c r="AL899" s="80">
        <v>1251</v>
      </c>
      <c r="AM899" s="80">
        <v>1247</v>
      </c>
      <c r="AN899" s="80">
        <v>1247</v>
      </c>
      <c r="AO899" s="80">
        <v>1181</v>
      </c>
      <c r="AP899" s="80">
        <v>1181</v>
      </c>
      <c r="AQ899" s="80">
        <v>1198</v>
      </c>
      <c r="AR899" s="80">
        <v>1194</v>
      </c>
      <c r="AS899" s="80">
        <v>1310</v>
      </c>
      <c r="AT899" s="80">
        <v>1310</v>
      </c>
      <c r="AU899" s="80">
        <v>1360</v>
      </c>
      <c r="AV899" s="80">
        <v>1330</v>
      </c>
    </row>
    <row r="900" spans="34:48" x14ac:dyDescent="0.2">
      <c r="AH900" s="359" t="s">
        <v>87</v>
      </c>
      <c r="AI900" s="81" t="s">
        <v>1433</v>
      </c>
      <c r="AJ900" s="81" t="s">
        <v>1432</v>
      </c>
      <c r="AK900" s="80">
        <v>4181</v>
      </c>
      <c r="AL900" s="80">
        <v>4133</v>
      </c>
      <c r="AM900" s="80">
        <v>4065</v>
      </c>
      <c r="AN900" s="80">
        <v>4432</v>
      </c>
      <c r="AO900" s="80">
        <v>4632</v>
      </c>
      <c r="AP900" s="80">
        <v>4737</v>
      </c>
      <c r="AQ900" s="80">
        <v>4757</v>
      </c>
      <c r="AR900" s="80">
        <v>5507</v>
      </c>
      <c r="AS900" s="80">
        <v>5116</v>
      </c>
      <c r="AT900" s="80">
        <v>4986</v>
      </c>
      <c r="AU900" s="80">
        <v>5023</v>
      </c>
      <c r="AV900" s="80">
        <v>4757</v>
      </c>
    </row>
    <row r="901" spans="34:48" x14ac:dyDescent="0.2">
      <c r="AH901" s="359" t="s">
        <v>87</v>
      </c>
      <c r="AI901" s="81" t="s">
        <v>1431</v>
      </c>
      <c r="AJ901" s="81" t="s">
        <v>1430</v>
      </c>
      <c r="AK901" s="80">
        <v>5699</v>
      </c>
      <c r="AL901" s="80">
        <v>5741</v>
      </c>
      <c r="AM901" s="80">
        <v>7132</v>
      </c>
      <c r="AN901" s="80">
        <v>7231</v>
      </c>
      <c r="AO901" s="80">
        <v>7252</v>
      </c>
      <c r="AP901" s="80">
        <v>7252</v>
      </c>
      <c r="AQ901" s="80">
        <v>8444</v>
      </c>
      <c r="AR901" s="80">
        <v>8917</v>
      </c>
      <c r="AS901" s="80">
        <v>9203</v>
      </c>
      <c r="AT901" s="80">
        <v>8689</v>
      </c>
      <c r="AU901" s="80">
        <v>8009</v>
      </c>
      <c r="AV901" s="80">
        <v>7398</v>
      </c>
    </row>
    <row r="902" spans="34:48" x14ac:dyDescent="0.2">
      <c r="AH902" s="359" t="s">
        <v>87</v>
      </c>
      <c r="AI902" s="81" t="s">
        <v>1429</v>
      </c>
      <c r="AJ902" s="81" t="s">
        <v>1428</v>
      </c>
      <c r="AK902" s="80">
        <v>1488</v>
      </c>
      <c r="AL902" s="80">
        <v>1520</v>
      </c>
      <c r="AM902" s="80">
        <v>1633</v>
      </c>
      <c r="AN902" s="80">
        <v>1640</v>
      </c>
      <c r="AO902" s="80">
        <v>1727</v>
      </c>
      <c r="AP902" s="80">
        <v>1946</v>
      </c>
      <c r="AQ902" s="80">
        <v>2006</v>
      </c>
      <c r="AR902" s="80">
        <v>2137</v>
      </c>
      <c r="AS902" s="80">
        <v>2171</v>
      </c>
      <c r="AT902" s="80">
        <v>2274</v>
      </c>
      <c r="AU902" s="80">
        <v>2420</v>
      </c>
      <c r="AV902" s="80">
        <v>2453</v>
      </c>
    </row>
    <row r="903" spans="34:48" x14ac:dyDescent="0.2">
      <c r="AH903" s="359" t="s">
        <v>87</v>
      </c>
      <c r="AI903" s="81" t="s">
        <v>1427</v>
      </c>
      <c r="AJ903" s="81" t="s">
        <v>1426</v>
      </c>
      <c r="AK903" s="80">
        <v>53641</v>
      </c>
      <c r="AL903" s="80">
        <v>54911</v>
      </c>
      <c r="AM903" s="80">
        <v>54982</v>
      </c>
      <c r="AN903" s="80">
        <v>57209</v>
      </c>
      <c r="AO903" s="80">
        <v>59457</v>
      </c>
      <c r="AP903" s="80">
        <v>60443</v>
      </c>
      <c r="AQ903" s="80">
        <v>61532</v>
      </c>
      <c r="AR903" s="80">
        <v>62598</v>
      </c>
      <c r="AS903" s="80">
        <v>63668</v>
      </c>
      <c r="AT903" s="80">
        <v>69576</v>
      </c>
      <c r="AU903" s="80">
        <v>68245</v>
      </c>
      <c r="AV903" s="80">
        <v>68955</v>
      </c>
    </row>
    <row r="904" spans="34:48" x14ac:dyDescent="0.2">
      <c r="AH904" s="359" t="s">
        <v>87</v>
      </c>
      <c r="AI904" s="81" t="s">
        <v>1425</v>
      </c>
      <c r="AJ904" s="81" t="s">
        <v>1424</v>
      </c>
      <c r="AK904" s="80">
        <v>3685</v>
      </c>
      <c r="AL904" s="80">
        <v>3679</v>
      </c>
      <c r="AM904" s="80">
        <v>3836</v>
      </c>
      <c r="AN904" s="80">
        <v>3890</v>
      </c>
      <c r="AO904" s="80">
        <v>3946</v>
      </c>
      <c r="AP904" s="80">
        <v>4116</v>
      </c>
      <c r="AQ904" s="80">
        <v>4173</v>
      </c>
      <c r="AR904" s="80">
        <v>4081</v>
      </c>
      <c r="AS904" s="80">
        <v>3871</v>
      </c>
      <c r="AT904" s="80">
        <v>3903</v>
      </c>
      <c r="AU904" s="80">
        <v>3907</v>
      </c>
      <c r="AV904" s="80">
        <v>3907</v>
      </c>
    </row>
    <row r="905" spans="34:48" x14ac:dyDescent="0.2">
      <c r="AH905" s="359" t="s">
        <v>87</v>
      </c>
      <c r="AI905" s="81" t="s">
        <v>1423</v>
      </c>
      <c r="AJ905" s="81" t="s">
        <v>1422</v>
      </c>
      <c r="AK905" s="80">
        <v>23819</v>
      </c>
      <c r="AL905" s="80">
        <v>23745</v>
      </c>
      <c r="AM905" s="80">
        <v>24842</v>
      </c>
      <c r="AN905" s="80">
        <v>25664</v>
      </c>
      <c r="AO905" s="80">
        <v>25840</v>
      </c>
      <c r="AP905" s="80">
        <v>25776</v>
      </c>
      <c r="AQ905" s="80">
        <v>26672</v>
      </c>
      <c r="AR905" s="80">
        <v>28325</v>
      </c>
      <c r="AS905" s="80">
        <v>28475</v>
      </c>
      <c r="AT905" s="80">
        <v>29963</v>
      </c>
      <c r="AU905" s="80">
        <v>31571</v>
      </c>
      <c r="AV905" s="80">
        <v>32131</v>
      </c>
    </row>
    <row r="906" spans="34:48" x14ac:dyDescent="0.2">
      <c r="AH906" s="359" t="s">
        <v>87</v>
      </c>
      <c r="AI906" s="81" t="s">
        <v>1421</v>
      </c>
      <c r="AJ906" s="81" t="s">
        <v>1420</v>
      </c>
      <c r="AK906" s="80">
        <v>3905</v>
      </c>
      <c r="AL906" s="80">
        <v>4505</v>
      </c>
      <c r="AM906" s="80">
        <v>5395</v>
      </c>
      <c r="AN906" s="80">
        <v>6309</v>
      </c>
      <c r="AO906" s="80">
        <v>6772</v>
      </c>
      <c r="AP906" s="80">
        <v>7005</v>
      </c>
      <c r="AQ906" s="80">
        <v>9575</v>
      </c>
      <c r="AR906" s="80">
        <v>9001</v>
      </c>
      <c r="AS906" s="80">
        <v>9945</v>
      </c>
      <c r="AT906" s="80">
        <v>9709</v>
      </c>
      <c r="AU906" s="80">
        <v>10345</v>
      </c>
      <c r="AV906" s="80">
        <v>10608</v>
      </c>
    </row>
    <row r="907" spans="34:48" x14ac:dyDescent="0.2">
      <c r="AH907" s="359" t="s">
        <v>87</v>
      </c>
      <c r="AI907" s="81" t="s">
        <v>1419</v>
      </c>
      <c r="AJ907" s="81" t="s">
        <v>1418</v>
      </c>
      <c r="AK907" s="80">
        <v>6980</v>
      </c>
      <c r="AL907" s="80">
        <v>7388</v>
      </c>
      <c r="AM907" s="80">
        <v>8080</v>
      </c>
      <c r="AN907" s="80">
        <v>8152</v>
      </c>
      <c r="AO907" s="80">
        <v>8022</v>
      </c>
      <c r="AP907" s="80">
        <v>8057</v>
      </c>
      <c r="AQ907" s="80">
        <v>8081</v>
      </c>
      <c r="AR907" s="80">
        <v>8875</v>
      </c>
      <c r="AS907" s="80">
        <v>9177</v>
      </c>
      <c r="AT907" s="80">
        <v>9987</v>
      </c>
      <c r="AU907" s="80">
        <v>10632</v>
      </c>
      <c r="AV907" s="80">
        <v>10832</v>
      </c>
    </row>
    <row r="908" spans="34:48" x14ac:dyDescent="0.2">
      <c r="AH908" s="359" t="s">
        <v>87</v>
      </c>
      <c r="AI908" s="81" t="s">
        <v>1417</v>
      </c>
      <c r="AJ908" s="81" t="s">
        <v>1416</v>
      </c>
      <c r="AK908" s="80">
        <v>13007</v>
      </c>
      <c r="AL908" s="80">
        <v>12830</v>
      </c>
      <c r="AM908" s="80">
        <v>14839</v>
      </c>
      <c r="AN908" s="80">
        <v>15384</v>
      </c>
      <c r="AO908" s="80">
        <v>17339</v>
      </c>
      <c r="AP908" s="80">
        <v>18148</v>
      </c>
      <c r="AQ908" s="80">
        <v>19304</v>
      </c>
      <c r="AR908" s="80">
        <v>21179</v>
      </c>
      <c r="AS908" s="80">
        <v>23816</v>
      </c>
      <c r="AT908" s="80">
        <v>25797</v>
      </c>
      <c r="AU908" s="80">
        <v>27364</v>
      </c>
      <c r="AV908" s="80">
        <v>27830</v>
      </c>
    </row>
    <row r="909" spans="34:48" x14ac:dyDescent="0.2">
      <c r="AH909" s="359" t="s">
        <v>87</v>
      </c>
      <c r="AI909" s="81" t="s">
        <v>1415</v>
      </c>
      <c r="AJ909" s="81" t="s">
        <v>1414</v>
      </c>
      <c r="AK909" s="82" t="s">
        <v>141</v>
      </c>
      <c r="AL909" s="82" t="s">
        <v>141</v>
      </c>
      <c r="AM909" s="82" t="s">
        <v>141</v>
      </c>
      <c r="AN909" s="82" t="s">
        <v>141</v>
      </c>
      <c r="AO909" s="82" t="s">
        <v>141</v>
      </c>
      <c r="AP909" s="82" t="s">
        <v>141</v>
      </c>
      <c r="AQ909" s="82" t="s">
        <v>141</v>
      </c>
      <c r="AR909" s="82" t="s">
        <v>141</v>
      </c>
      <c r="AS909" s="82" t="s">
        <v>141</v>
      </c>
      <c r="AT909" s="82" t="s">
        <v>141</v>
      </c>
      <c r="AU909" s="80">
        <v>26348</v>
      </c>
      <c r="AV909" s="80">
        <v>27753</v>
      </c>
    </row>
    <row r="910" spans="34:48" x14ac:dyDescent="0.2">
      <c r="AH910" s="359" t="s">
        <v>87</v>
      </c>
      <c r="AI910" s="81" t="s">
        <v>1413</v>
      </c>
      <c r="AJ910" s="81" t="s">
        <v>1412</v>
      </c>
      <c r="AK910" s="82" t="s">
        <v>141</v>
      </c>
      <c r="AL910" s="82" t="s">
        <v>141</v>
      </c>
      <c r="AM910" s="82" t="s">
        <v>141</v>
      </c>
      <c r="AN910" s="82" t="s">
        <v>141</v>
      </c>
      <c r="AO910" s="82" t="s">
        <v>141</v>
      </c>
      <c r="AP910" s="82" t="s">
        <v>141</v>
      </c>
      <c r="AQ910" s="82" t="s">
        <v>141</v>
      </c>
      <c r="AR910" s="82" t="s">
        <v>141</v>
      </c>
      <c r="AS910" s="82" t="s">
        <v>141</v>
      </c>
      <c r="AT910" s="82" t="s">
        <v>141</v>
      </c>
      <c r="AU910" s="80">
        <v>13717</v>
      </c>
      <c r="AV910" s="80">
        <v>14690</v>
      </c>
    </row>
    <row r="911" spans="34:48" x14ac:dyDescent="0.2">
      <c r="AH911" s="359" t="s">
        <v>87</v>
      </c>
      <c r="AI911" s="81" t="s">
        <v>1411</v>
      </c>
      <c r="AJ911" s="81" t="s">
        <v>1410</v>
      </c>
      <c r="AK911" s="82" t="s">
        <v>141</v>
      </c>
      <c r="AL911" s="82" t="s">
        <v>141</v>
      </c>
      <c r="AM911" s="82" t="s">
        <v>141</v>
      </c>
      <c r="AN911" s="82" t="s">
        <v>141</v>
      </c>
      <c r="AO911" s="82" t="s">
        <v>141</v>
      </c>
      <c r="AP911" s="82" t="s">
        <v>141</v>
      </c>
      <c r="AQ911" s="82" t="s">
        <v>141</v>
      </c>
      <c r="AR911" s="82" t="s">
        <v>141</v>
      </c>
      <c r="AS911" s="82" t="s">
        <v>141</v>
      </c>
      <c r="AT911" s="82" t="s">
        <v>141</v>
      </c>
      <c r="AU911" s="80">
        <v>2212</v>
      </c>
      <c r="AV911" s="80">
        <v>2238</v>
      </c>
    </row>
    <row r="912" spans="34:48" x14ac:dyDescent="0.2">
      <c r="AH912" s="359" t="s">
        <v>87</v>
      </c>
      <c r="AI912" s="81" t="s">
        <v>1409</v>
      </c>
      <c r="AJ912" s="81" t="s">
        <v>1408</v>
      </c>
      <c r="AK912" s="80">
        <v>6774</v>
      </c>
      <c r="AL912" s="80">
        <v>9279</v>
      </c>
      <c r="AM912" s="80">
        <v>9824</v>
      </c>
      <c r="AN912" s="80">
        <v>9679</v>
      </c>
      <c r="AO912" s="80">
        <v>9679</v>
      </c>
      <c r="AP912" s="80">
        <v>7869</v>
      </c>
      <c r="AQ912" s="80">
        <v>9712</v>
      </c>
      <c r="AR912" s="80">
        <v>9923</v>
      </c>
      <c r="AS912" s="80">
        <v>9800</v>
      </c>
      <c r="AT912" s="80">
        <v>9817</v>
      </c>
      <c r="AU912" s="80">
        <v>9822</v>
      </c>
      <c r="AV912" s="80">
        <v>9390</v>
      </c>
    </row>
    <row r="913" spans="34:48" x14ac:dyDescent="0.2">
      <c r="AH913" s="359" t="s">
        <v>87</v>
      </c>
      <c r="AI913" s="81" t="s">
        <v>1407</v>
      </c>
      <c r="AJ913" s="81" t="s">
        <v>1406</v>
      </c>
      <c r="AK913" s="80">
        <v>5308</v>
      </c>
      <c r="AL913" s="80">
        <v>7580</v>
      </c>
      <c r="AM913" s="80">
        <v>8177</v>
      </c>
      <c r="AN913" s="80">
        <v>11013</v>
      </c>
      <c r="AO913" s="80">
        <v>11013</v>
      </c>
      <c r="AP913" s="80">
        <v>8633</v>
      </c>
      <c r="AQ913" s="80">
        <v>11527</v>
      </c>
      <c r="AR913" s="80">
        <v>12464</v>
      </c>
      <c r="AS913" s="80">
        <v>12640</v>
      </c>
      <c r="AT913" s="80">
        <v>12630</v>
      </c>
      <c r="AU913" s="80">
        <v>12876</v>
      </c>
      <c r="AV913" s="80">
        <v>13931</v>
      </c>
    </row>
    <row r="914" spans="34:48" x14ac:dyDescent="0.2">
      <c r="AH914" s="359" t="s">
        <v>87</v>
      </c>
      <c r="AI914" s="81" t="s">
        <v>1405</v>
      </c>
      <c r="AJ914" s="81" t="s">
        <v>1404</v>
      </c>
      <c r="AK914" s="80">
        <v>22751</v>
      </c>
      <c r="AL914" s="80">
        <v>23489</v>
      </c>
      <c r="AM914" s="80">
        <v>28490</v>
      </c>
      <c r="AN914" s="80">
        <v>29762</v>
      </c>
      <c r="AO914" s="80">
        <v>31038</v>
      </c>
      <c r="AP914" s="80">
        <v>31349</v>
      </c>
      <c r="AQ914" s="80">
        <v>33136</v>
      </c>
      <c r="AR914" s="80">
        <v>37783</v>
      </c>
      <c r="AS914" s="80">
        <v>37435</v>
      </c>
      <c r="AT914" s="80">
        <v>38124</v>
      </c>
      <c r="AU914" s="80">
        <v>39932</v>
      </c>
      <c r="AV914" s="80">
        <v>39932</v>
      </c>
    </row>
    <row r="915" spans="34:48" x14ac:dyDescent="0.2">
      <c r="AH915" s="359" t="s">
        <v>87</v>
      </c>
      <c r="AI915" s="81" t="s">
        <v>1403</v>
      </c>
      <c r="AJ915" s="81" t="s">
        <v>1402</v>
      </c>
      <c r="AK915" s="80">
        <v>8293</v>
      </c>
      <c r="AL915" s="80">
        <v>9221</v>
      </c>
      <c r="AM915" s="80">
        <v>8701</v>
      </c>
      <c r="AN915" s="80">
        <v>9398</v>
      </c>
      <c r="AO915" s="80">
        <v>9659</v>
      </c>
      <c r="AP915" s="80">
        <v>9636</v>
      </c>
      <c r="AQ915" s="80">
        <v>9756</v>
      </c>
      <c r="AR915" s="80">
        <v>10379</v>
      </c>
      <c r="AS915" s="80">
        <v>10705</v>
      </c>
      <c r="AT915" s="80">
        <v>10641</v>
      </c>
      <c r="AU915" s="80">
        <v>11618</v>
      </c>
      <c r="AV915" s="80">
        <v>11618</v>
      </c>
    </row>
    <row r="916" spans="34:48" x14ac:dyDescent="0.2">
      <c r="AH916" s="359" t="s">
        <v>87</v>
      </c>
      <c r="AI916" s="81" t="s">
        <v>1401</v>
      </c>
      <c r="AJ916" s="81" t="s">
        <v>1400</v>
      </c>
      <c r="AK916" s="80">
        <v>12999</v>
      </c>
      <c r="AL916" s="80">
        <v>13260</v>
      </c>
      <c r="AM916" s="80">
        <v>13066</v>
      </c>
      <c r="AN916" s="80">
        <v>13407</v>
      </c>
      <c r="AO916" s="80">
        <v>12453</v>
      </c>
      <c r="AP916" s="80">
        <v>15411</v>
      </c>
      <c r="AQ916" s="80">
        <v>15842</v>
      </c>
      <c r="AR916" s="80">
        <v>16804</v>
      </c>
      <c r="AS916" s="80">
        <v>18632</v>
      </c>
      <c r="AT916" s="80">
        <v>18994</v>
      </c>
      <c r="AU916" s="80">
        <v>19571</v>
      </c>
      <c r="AV916" s="80">
        <v>19571</v>
      </c>
    </row>
    <row r="917" spans="34:48" x14ac:dyDescent="0.2">
      <c r="AH917" s="359" t="s">
        <v>87</v>
      </c>
      <c r="AI917" s="81" t="s">
        <v>1399</v>
      </c>
      <c r="AJ917" s="81" t="s">
        <v>1398</v>
      </c>
      <c r="AK917" s="80">
        <v>15857</v>
      </c>
      <c r="AL917" s="80">
        <v>18901</v>
      </c>
      <c r="AM917" s="80">
        <v>19614</v>
      </c>
      <c r="AN917" s="80">
        <v>21089</v>
      </c>
      <c r="AO917" s="80">
        <v>21110</v>
      </c>
      <c r="AP917" s="80">
        <v>21139</v>
      </c>
      <c r="AQ917" s="80">
        <v>21231</v>
      </c>
      <c r="AR917" s="80">
        <v>21695</v>
      </c>
      <c r="AS917" s="80">
        <v>22963</v>
      </c>
      <c r="AT917" s="80">
        <v>22683</v>
      </c>
      <c r="AU917" s="80">
        <v>24445</v>
      </c>
      <c r="AV917" s="80">
        <v>24445</v>
      </c>
    </row>
    <row r="918" spans="34:48" x14ac:dyDescent="0.2">
      <c r="AH918" s="359" t="s">
        <v>87</v>
      </c>
      <c r="AI918" s="81" t="s">
        <v>1397</v>
      </c>
      <c r="AJ918" s="81" t="s">
        <v>1396</v>
      </c>
      <c r="AK918" s="80">
        <v>6380</v>
      </c>
      <c r="AL918" s="80">
        <v>7642</v>
      </c>
      <c r="AM918" s="80">
        <v>7607</v>
      </c>
      <c r="AN918" s="80">
        <v>7142</v>
      </c>
      <c r="AO918" s="80">
        <v>7120</v>
      </c>
      <c r="AP918" s="80">
        <v>8327</v>
      </c>
      <c r="AQ918" s="80">
        <v>8652</v>
      </c>
      <c r="AR918" s="80">
        <v>8816</v>
      </c>
      <c r="AS918" s="80">
        <v>8787</v>
      </c>
      <c r="AT918" s="80">
        <v>8692</v>
      </c>
      <c r="AU918" s="80">
        <v>8685</v>
      </c>
      <c r="AV918" s="80">
        <v>8685</v>
      </c>
    </row>
    <row r="919" spans="34:48" x14ac:dyDescent="0.2">
      <c r="AH919" s="359" t="s">
        <v>87</v>
      </c>
      <c r="AI919" s="81" t="s">
        <v>1395</v>
      </c>
      <c r="AJ919" s="81" t="s">
        <v>1394</v>
      </c>
      <c r="AK919" s="80">
        <v>6926</v>
      </c>
      <c r="AL919" s="80">
        <v>7439</v>
      </c>
      <c r="AM919" s="80">
        <v>7551</v>
      </c>
      <c r="AN919" s="80">
        <v>8621</v>
      </c>
      <c r="AO919" s="80">
        <v>9979</v>
      </c>
      <c r="AP919" s="80">
        <v>11238</v>
      </c>
      <c r="AQ919" s="80">
        <v>13156</v>
      </c>
      <c r="AR919" s="80">
        <v>13990</v>
      </c>
      <c r="AS919" s="80">
        <v>14909</v>
      </c>
      <c r="AT919" s="80">
        <v>14909</v>
      </c>
      <c r="AU919" s="80">
        <v>16026</v>
      </c>
      <c r="AV919" s="80">
        <v>15600</v>
      </c>
    </row>
    <row r="920" spans="34:48" x14ac:dyDescent="0.2">
      <c r="AH920" s="359" t="s">
        <v>87</v>
      </c>
      <c r="AI920" s="81" t="s">
        <v>1393</v>
      </c>
      <c r="AJ920" s="81" t="s">
        <v>1392</v>
      </c>
      <c r="AK920" s="80">
        <v>18372</v>
      </c>
      <c r="AL920" s="80">
        <v>20557</v>
      </c>
      <c r="AM920" s="80">
        <v>22847</v>
      </c>
      <c r="AN920" s="80">
        <v>22877</v>
      </c>
      <c r="AO920" s="80">
        <v>25108</v>
      </c>
      <c r="AP920" s="80">
        <v>25787</v>
      </c>
      <c r="AQ920" s="80">
        <v>26615</v>
      </c>
      <c r="AR920" s="80">
        <v>27781</v>
      </c>
      <c r="AS920" s="80">
        <v>27694</v>
      </c>
      <c r="AT920" s="80">
        <v>28269</v>
      </c>
      <c r="AU920" s="80">
        <v>28506</v>
      </c>
      <c r="AV920" s="80">
        <v>27628</v>
      </c>
    </row>
    <row r="921" spans="34:48" x14ac:dyDescent="0.2">
      <c r="AH921" s="359" t="s">
        <v>87</v>
      </c>
      <c r="AI921" s="81" t="s">
        <v>1391</v>
      </c>
      <c r="AJ921" s="81" t="s">
        <v>1390</v>
      </c>
      <c r="AK921" s="80">
        <v>22808</v>
      </c>
      <c r="AL921" s="80">
        <v>23117</v>
      </c>
      <c r="AM921" s="80">
        <v>23667</v>
      </c>
      <c r="AN921" s="80">
        <v>24127</v>
      </c>
      <c r="AO921" s="80">
        <v>25028</v>
      </c>
      <c r="AP921" s="80">
        <v>25925</v>
      </c>
      <c r="AQ921" s="80">
        <v>26385</v>
      </c>
      <c r="AR921" s="80">
        <v>27983</v>
      </c>
      <c r="AS921" s="80">
        <v>29093</v>
      </c>
      <c r="AT921" s="80">
        <v>29626</v>
      </c>
      <c r="AU921" s="80">
        <v>30299</v>
      </c>
      <c r="AV921" s="80">
        <v>31045</v>
      </c>
    </row>
    <row r="922" spans="34:48" x14ac:dyDescent="0.2">
      <c r="AH922" s="359" t="s">
        <v>87</v>
      </c>
      <c r="AI922" s="81" t="s">
        <v>1389</v>
      </c>
      <c r="AJ922" s="81" t="s">
        <v>1388</v>
      </c>
      <c r="AK922" s="80">
        <v>7894</v>
      </c>
      <c r="AL922" s="80">
        <v>8029</v>
      </c>
      <c r="AM922" s="80">
        <v>7623</v>
      </c>
      <c r="AN922" s="80">
        <v>8370</v>
      </c>
      <c r="AO922" s="80">
        <v>8419</v>
      </c>
      <c r="AP922" s="80">
        <v>9581</v>
      </c>
      <c r="AQ922" s="80">
        <v>9997</v>
      </c>
      <c r="AR922" s="80">
        <v>12100</v>
      </c>
      <c r="AS922" s="80">
        <v>10880</v>
      </c>
      <c r="AT922" s="80">
        <v>12195</v>
      </c>
      <c r="AU922" s="80">
        <v>12281</v>
      </c>
      <c r="AV922" s="80">
        <v>12405</v>
      </c>
    </row>
    <row r="923" spans="34:48" x14ac:dyDescent="0.2">
      <c r="AH923" s="359" t="s">
        <v>87</v>
      </c>
      <c r="AI923" s="81" t="s">
        <v>1387</v>
      </c>
      <c r="AJ923" s="81" t="s">
        <v>1386</v>
      </c>
      <c r="AK923" s="80">
        <v>911</v>
      </c>
      <c r="AL923" s="80">
        <v>871</v>
      </c>
      <c r="AM923" s="80">
        <v>801</v>
      </c>
      <c r="AN923" s="80">
        <v>805</v>
      </c>
      <c r="AO923" s="80">
        <v>805</v>
      </c>
      <c r="AP923" s="80">
        <v>804</v>
      </c>
      <c r="AQ923" s="80">
        <v>871</v>
      </c>
      <c r="AR923" s="80">
        <v>1028</v>
      </c>
      <c r="AS923" s="80">
        <v>1852</v>
      </c>
      <c r="AT923" s="80">
        <v>1897</v>
      </c>
      <c r="AU923" s="80">
        <v>1912</v>
      </c>
      <c r="AV923" s="80">
        <v>1912</v>
      </c>
    </row>
    <row r="924" spans="34:48" x14ac:dyDescent="0.2">
      <c r="AH924" s="359" t="s">
        <v>87</v>
      </c>
      <c r="AI924" s="81" t="s">
        <v>1385</v>
      </c>
      <c r="AJ924" s="81" t="s">
        <v>1384</v>
      </c>
      <c r="AK924" s="80">
        <v>920</v>
      </c>
      <c r="AL924" s="80">
        <v>988</v>
      </c>
      <c r="AM924" s="80">
        <v>963</v>
      </c>
      <c r="AN924" s="80">
        <v>993</v>
      </c>
      <c r="AO924" s="80">
        <v>1030</v>
      </c>
      <c r="AP924" s="80">
        <v>1308</v>
      </c>
      <c r="AQ924" s="80">
        <v>1321</v>
      </c>
      <c r="AR924" s="80">
        <v>1472</v>
      </c>
      <c r="AS924" s="80">
        <v>1416</v>
      </c>
      <c r="AT924" s="80">
        <v>1487</v>
      </c>
      <c r="AU924" s="80">
        <v>1630</v>
      </c>
      <c r="AV924" s="80">
        <v>1492</v>
      </c>
    </row>
    <row r="925" spans="34:48" x14ac:dyDescent="0.2">
      <c r="AH925" s="359" t="s">
        <v>87</v>
      </c>
      <c r="AI925" s="81" t="s">
        <v>1383</v>
      </c>
      <c r="AJ925" s="81" t="s">
        <v>1382</v>
      </c>
      <c r="AK925" s="80">
        <v>9364</v>
      </c>
      <c r="AL925" s="80">
        <v>9843</v>
      </c>
      <c r="AM925" s="80">
        <v>10303</v>
      </c>
      <c r="AN925" s="80">
        <v>10981</v>
      </c>
      <c r="AO925" s="80">
        <v>11465</v>
      </c>
      <c r="AP925" s="80">
        <v>11955</v>
      </c>
      <c r="AQ925" s="80">
        <v>12508</v>
      </c>
      <c r="AR925" s="80">
        <v>12384</v>
      </c>
      <c r="AS925" s="80">
        <v>12867</v>
      </c>
      <c r="AT925" s="80">
        <v>13919</v>
      </c>
      <c r="AU925" s="80">
        <v>13152</v>
      </c>
      <c r="AV925" s="80">
        <v>12833</v>
      </c>
    </row>
    <row r="926" spans="34:48" x14ac:dyDescent="0.2">
      <c r="AH926" s="359" t="s">
        <v>87</v>
      </c>
      <c r="AI926" s="81" t="s">
        <v>1381</v>
      </c>
      <c r="AJ926" s="81" t="s">
        <v>1380</v>
      </c>
      <c r="AK926" s="80">
        <v>5721</v>
      </c>
      <c r="AL926" s="80">
        <v>5769</v>
      </c>
      <c r="AM926" s="80">
        <v>6871</v>
      </c>
      <c r="AN926" s="80">
        <v>6917</v>
      </c>
      <c r="AO926" s="80">
        <v>6987</v>
      </c>
      <c r="AP926" s="80">
        <v>7092</v>
      </c>
      <c r="AQ926" s="80">
        <v>8310</v>
      </c>
      <c r="AR926" s="80">
        <v>9286</v>
      </c>
      <c r="AS926" s="80">
        <v>8624</v>
      </c>
      <c r="AT926" s="80">
        <v>9266</v>
      </c>
      <c r="AU926" s="80">
        <v>9793</v>
      </c>
      <c r="AV926" s="80">
        <v>10498</v>
      </c>
    </row>
    <row r="927" spans="34:48" x14ac:dyDescent="0.2">
      <c r="AH927" s="359" t="s">
        <v>87</v>
      </c>
      <c r="AI927" s="81" t="s">
        <v>1379</v>
      </c>
      <c r="AJ927" s="81" t="s">
        <v>1378</v>
      </c>
      <c r="AK927" s="80">
        <v>5311</v>
      </c>
      <c r="AL927" s="80">
        <v>5626</v>
      </c>
      <c r="AM927" s="80">
        <v>6010</v>
      </c>
      <c r="AN927" s="80">
        <v>6581</v>
      </c>
      <c r="AO927" s="80">
        <v>8330</v>
      </c>
      <c r="AP927" s="80">
        <v>8486</v>
      </c>
      <c r="AQ927" s="80">
        <v>8559</v>
      </c>
      <c r="AR927" s="80">
        <v>8559</v>
      </c>
      <c r="AS927" s="80">
        <v>9637</v>
      </c>
      <c r="AT927" s="80">
        <v>7797</v>
      </c>
      <c r="AU927" s="80">
        <v>10420</v>
      </c>
      <c r="AV927" s="80">
        <v>10693</v>
      </c>
    </row>
    <row r="928" spans="34:48" x14ac:dyDescent="0.2">
      <c r="AH928" s="359" t="s">
        <v>87</v>
      </c>
      <c r="AI928" s="81" t="s">
        <v>1377</v>
      </c>
      <c r="AJ928" s="81" t="s">
        <v>1376</v>
      </c>
      <c r="AK928" s="80">
        <v>14404</v>
      </c>
      <c r="AL928" s="80">
        <v>14340</v>
      </c>
      <c r="AM928" s="80">
        <v>14611</v>
      </c>
      <c r="AN928" s="80">
        <v>14635</v>
      </c>
      <c r="AO928" s="80">
        <v>14725</v>
      </c>
      <c r="AP928" s="80">
        <v>15161</v>
      </c>
      <c r="AQ928" s="80">
        <v>15505</v>
      </c>
      <c r="AR928" s="80">
        <v>15722</v>
      </c>
      <c r="AS928" s="80">
        <v>15825</v>
      </c>
      <c r="AT928" s="80">
        <v>15727</v>
      </c>
      <c r="AU928" s="80">
        <v>16012</v>
      </c>
      <c r="AV928" s="80">
        <v>17302</v>
      </c>
    </row>
    <row r="929" spans="34:48" x14ac:dyDescent="0.2">
      <c r="AH929" s="359" t="s">
        <v>87</v>
      </c>
      <c r="AI929" s="81" t="s">
        <v>1375</v>
      </c>
      <c r="AJ929" s="81" t="s">
        <v>1374</v>
      </c>
      <c r="AK929" s="80">
        <v>7159</v>
      </c>
      <c r="AL929" s="80">
        <v>7568</v>
      </c>
      <c r="AM929" s="80">
        <v>8652</v>
      </c>
      <c r="AN929" s="80">
        <v>8874</v>
      </c>
      <c r="AO929" s="80">
        <v>8895</v>
      </c>
      <c r="AP929" s="80">
        <v>8950</v>
      </c>
      <c r="AQ929" s="80">
        <v>9137</v>
      </c>
      <c r="AR929" s="80">
        <v>9094</v>
      </c>
      <c r="AS929" s="80">
        <v>10327</v>
      </c>
      <c r="AT929" s="80">
        <v>10311</v>
      </c>
      <c r="AU929" s="80">
        <v>10486</v>
      </c>
      <c r="AV929" s="80">
        <v>10455</v>
      </c>
    </row>
    <row r="930" spans="34:48" x14ac:dyDescent="0.2">
      <c r="AH930" s="359" t="s">
        <v>87</v>
      </c>
      <c r="AI930" s="81" t="s">
        <v>1373</v>
      </c>
      <c r="AJ930" s="81" t="s">
        <v>1372</v>
      </c>
      <c r="AK930" s="80">
        <v>19370</v>
      </c>
      <c r="AL930" s="80">
        <v>19448</v>
      </c>
      <c r="AM930" s="80">
        <v>19839</v>
      </c>
      <c r="AN930" s="80">
        <v>20421</v>
      </c>
      <c r="AO930" s="80">
        <v>21048</v>
      </c>
      <c r="AP930" s="80">
        <v>21056</v>
      </c>
      <c r="AQ930" s="80">
        <v>22817</v>
      </c>
      <c r="AR930" s="80">
        <v>23450</v>
      </c>
      <c r="AS930" s="80">
        <v>23897</v>
      </c>
      <c r="AT930" s="80">
        <v>24386</v>
      </c>
      <c r="AU930" s="80">
        <v>24724</v>
      </c>
      <c r="AV930" s="80">
        <v>24724</v>
      </c>
    </row>
    <row r="931" spans="34:48" x14ac:dyDescent="0.2">
      <c r="AH931" s="359" t="s">
        <v>87</v>
      </c>
      <c r="AI931" s="81" t="s">
        <v>1371</v>
      </c>
      <c r="AJ931" s="81" t="s">
        <v>1370</v>
      </c>
      <c r="AK931" s="80">
        <v>2512</v>
      </c>
      <c r="AL931" s="80">
        <v>2843</v>
      </c>
      <c r="AM931" s="80">
        <v>2824</v>
      </c>
      <c r="AN931" s="80">
        <v>2851</v>
      </c>
      <c r="AO931" s="80">
        <v>2663</v>
      </c>
      <c r="AP931" s="80">
        <v>3184</v>
      </c>
      <c r="AQ931" s="80">
        <v>3284</v>
      </c>
      <c r="AR931" s="80">
        <v>3380</v>
      </c>
      <c r="AS931" s="80">
        <v>3577</v>
      </c>
      <c r="AT931" s="80">
        <v>3640</v>
      </c>
      <c r="AU931" s="80">
        <v>3640</v>
      </c>
      <c r="AV931" s="80">
        <v>3828</v>
      </c>
    </row>
    <row r="932" spans="34:48" x14ac:dyDescent="0.2">
      <c r="AH932" s="359" t="s">
        <v>87</v>
      </c>
      <c r="AI932" s="81" t="s">
        <v>1369</v>
      </c>
      <c r="AJ932" s="81" t="s">
        <v>1368</v>
      </c>
      <c r="AK932" s="80">
        <v>25054</v>
      </c>
      <c r="AL932" s="80">
        <v>25401</v>
      </c>
      <c r="AM932" s="80">
        <v>27655</v>
      </c>
      <c r="AN932" s="80">
        <v>28899</v>
      </c>
      <c r="AO932" s="80">
        <v>31281</v>
      </c>
      <c r="AP932" s="80">
        <v>32836</v>
      </c>
      <c r="AQ932" s="80">
        <v>37256</v>
      </c>
      <c r="AR932" s="80">
        <v>37943</v>
      </c>
      <c r="AS932" s="80">
        <v>39936</v>
      </c>
      <c r="AT932" s="80">
        <v>40085</v>
      </c>
      <c r="AU932" s="80">
        <v>41439</v>
      </c>
      <c r="AV932" s="80">
        <v>42281</v>
      </c>
    </row>
    <row r="933" spans="34:48" x14ac:dyDescent="0.2">
      <c r="AH933" s="359" t="s">
        <v>87</v>
      </c>
      <c r="AI933" s="81" t="s">
        <v>1367</v>
      </c>
      <c r="AJ933" s="81" t="s">
        <v>1366</v>
      </c>
      <c r="AK933" s="80">
        <v>4163</v>
      </c>
      <c r="AL933" s="80">
        <v>3854</v>
      </c>
      <c r="AM933" s="80">
        <v>3974</v>
      </c>
      <c r="AN933" s="80">
        <v>4084</v>
      </c>
      <c r="AO933" s="80">
        <v>3980</v>
      </c>
      <c r="AP933" s="80">
        <v>4077</v>
      </c>
      <c r="AQ933" s="80">
        <v>2579</v>
      </c>
      <c r="AR933" s="80">
        <v>3269</v>
      </c>
      <c r="AS933" s="80">
        <v>3148</v>
      </c>
      <c r="AT933" s="80">
        <v>3460</v>
      </c>
      <c r="AU933" s="80">
        <v>5810</v>
      </c>
      <c r="AV933" s="80">
        <v>5866</v>
      </c>
    </row>
    <row r="934" spans="34:48" x14ac:dyDescent="0.2">
      <c r="AH934" s="359" t="s">
        <v>87</v>
      </c>
      <c r="AI934" s="81" t="s">
        <v>1365</v>
      </c>
      <c r="AJ934" s="81" t="s">
        <v>1364</v>
      </c>
      <c r="AK934" s="80">
        <v>1060</v>
      </c>
      <c r="AL934" s="80">
        <v>1203</v>
      </c>
      <c r="AM934" s="80">
        <v>1344</v>
      </c>
      <c r="AN934" s="80">
        <v>1356</v>
      </c>
      <c r="AO934" s="80">
        <v>1376</v>
      </c>
      <c r="AP934" s="80">
        <v>1376</v>
      </c>
      <c r="AQ934" s="80">
        <v>1616</v>
      </c>
      <c r="AR934" s="80">
        <v>1678</v>
      </c>
      <c r="AS934" s="80">
        <v>1692</v>
      </c>
      <c r="AT934" s="80">
        <v>1709</v>
      </c>
      <c r="AU934" s="80">
        <v>1643</v>
      </c>
      <c r="AV934" s="80">
        <v>1165</v>
      </c>
    </row>
    <row r="935" spans="34:48" x14ac:dyDescent="0.2">
      <c r="AH935" s="359" t="s">
        <v>87</v>
      </c>
      <c r="AI935" s="81" t="s">
        <v>1363</v>
      </c>
      <c r="AJ935" s="81" t="s">
        <v>1362</v>
      </c>
      <c r="AK935" s="80">
        <v>1356</v>
      </c>
      <c r="AL935" s="80">
        <v>1678</v>
      </c>
      <c r="AM935" s="80">
        <v>1765</v>
      </c>
      <c r="AN935" s="80">
        <v>1894</v>
      </c>
      <c r="AO935" s="80">
        <v>2015</v>
      </c>
      <c r="AP935" s="80">
        <v>2015</v>
      </c>
      <c r="AQ935" s="80">
        <v>2412</v>
      </c>
      <c r="AR935" s="80">
        <v>2622</v>
      </c>
      <c r="AS935" s="80">
        <v>2442</v>
      </c>
      <c r="AT935" s="80">
        <v>2505</v>
      </c>
      <c r="AU935" s="80">
        <v>2793</v>
      </c>
      <c r="AV935" s="80">
        <v>2869</v>
      </c>
    </row>
    <row r="936" spans="34:48" x14ac:dyDescent="0.2">
      <c r="AH936" s="359" t="s">
        <v>87</v>
      </c>
      <c r="AI936" s="81" t="s">
        <v>1361</v>
      </c>
      <c r="AJ936" s="81" t="s">
        <v>1360</v>
      </c>
      <c r="AK936" s="82" t="s">
        <v>141</v>
      </c>
      <c r="AL936" s="82" t="s">
        <v>141</v>
      </c>
      <c r="AM936" s="82" t="s">
        <v>141</v>
      </c>
      <c r="AN936" s="82" t="s">
        <v>141</v>
      </c>
      <c r="AO936" s="82" t="s">
        <v>141</v>
      </c>
      <c r="AP936" s="82" t="s">
        <v>141</v>
      </c>
      <c r="AQ936" s="82" t="s">
        <v>141</v>
      </c>
      <c r="AR936" s="82" t="s">
        <v>141</v>
      </c>
      <c r="AS936" s="82" t="s">
        <v>141</v>
      </c>
      <c r="AT936" s="82" t="s">
        <v>141</v>
      </c>
      <c r="AU936" s="80">
        <v>151187</v>
      </c>
      <c r="AV936" s="80">
        <v>151704</v>
      </c>
    </row>
    <row r="937" spans="34:48" x14ac:dyDescent="0.2">
      <c r="AH937" s="359" t="s">
        <v>87</v>
      </c>
      <c r="AI937" s="81" t="s">
        <v>1359</v>
      </c>
      <c r="AJ937" s="81" t="s">
        <v>1358</v>
      </c>
      <c r="AK937" s="82" t="s">
        <v>141</v>
      </c>
      <c r="AL937" s="82" t="s">
        <v>141</v>
      </c>
      <c r="AM937" s="82" t="s">
        <v>141</v>
      </c>
      <c r="AN937" s="82" t="s">
        <v>141</v>
      </c>
      <c r="AO937" s="82" t="s">
        <v>141</v>
      </c>
      <c r="AP937" s="82" t="s">
        <v>141</v>
      </c>
      <c r="AQ937" s="82" t="s">
        <v>141</v>
      </c>
      <c r="AR937" s="82" t="s">
        <v>141</v>
      </c>
      <c r="AS937" s="82" t="s">
        <v>141</v>
      </c>
      <c r="AT937" s="82" t="s">
        <v>141</v>
      </c>
      <c r="AU937" s="80">
        <v>95250</v>
      </c>
      <c r="AV937" s="80">
        <v>93985</v>
      </c>
    </row>
    <row r="938" spans="34:48" x14ac:dyDescent="0.2">
      <c r="AH938" s="359" t="s">
        <v>87</v>
      </c>
      <c r="AI938" s="81" t="s">
        <v>1357</v>
      </c>
      <c r="AJ938" s="81" t="s">
        <v>1356</v>
      </c>
      <c r="AK938" s="82" t="s">
        <v>141</v>
      </c>
      <c r="AL938" s="82" t="s">
        <v>141</v>
      </c>
      <c r="AM938" s="82" t="s">
        <v>141</v>
      </c>
      <c r="AN938" s="82" t="s">
        <v>141</v>
      </c>
      <c r="AO938" s="82" t="s">
        <v>141</v>
      </c>
      <c r="AP938" s="82" t="s">
        <v>141</v>
      </c>
      <c r="AQ938" s="82" t="s">
        <v>141</v>
      </c>
      <c r="AR938" s="82" t="s">
        <v>141</v>
      </c>
      <c r="AS938" s="82" t="s">
        <v>141</v>
      </c>
      <c r="AT938" s="82" t="s">
        <v>141</v>
      </c>
      <c r="AU938" s="80">
        <v>41645</v>
      </c>
      <c r="AV938" s="80">
        <v>42464</v>
      </c>
    </row>
    <row r="939" spans="34:48" x14ac:dyDescent="0.2">
      <c r="AH939" s="359" t="s">
        <v>87</v>
      </c>
      <c r="AI939" s="81" t="s">
        <v>1355</v>
      </c>
      <c r="AJ939" s="81" t="s">
        <v>1354</v>
      </c>
      <c r="AK939" s="82" t="s">
        <v>141</v>
      </c>
      <c r="AL939" s="82" t="s">
        <v>141</v>
      </c>
      <c r="AM939" s="82" t="s">
        <v>141</v>
      </c>
      <c r="AN939" s="82" t="s">
        <v>141</v>
      </c>
      <c r="AO939" s="82" t="s">
        <v>141</v>
      </c>
      <c r="AP939" s="82" t="s">
        <v>141</v>
      </c>
      <c r="AQ939" s="82" t="s">
        <v>141</v>
      </c>
      <c r="AR939" s="82" t="s">
        <v>141</v>
      </c>
      <c r="AS939" s="82" t="s">
        <v>141</v>
      </c>
      <c r="AT939" s="82" t="s">
        <v>141</v>
      </c>
      <c r="AU939" s="80">
        <v>13721</v>
      </c>
      <c r="AV939" s="80">
        <v>13763</v>
      </c>
    </row>
    <row r="940" spans="34:48" x14ac:dyDescent="0.2">
      <c r="AH940" s="359" t="s">
        <v>87</v>
      </c>
      <c r="AI940" s="81" t="s">
        <v>1353</v>
      </c>
      <c r="AJ940" s="81" t="s">
        <v>1352</v>
      </c>
      <c r="AK940" s="82" t="s">
        <v>141</v>
      </c>
      <c r="AL940" s="82" t="s">
        <v>141</v>
      </c>
      <c r="AM940" s="82" t="s">
        <v>141</v>
      </c>
      <c r="AN940" s="82" t="s">
        <v>141</v>
      </c>
      <c r="AO940" s="82" t="s">
        <v>141</v>
      </c>
      <c r="AP940" s="82" t="s">
        <v>141</v>
      </c>
      <c r="AQ940" s="82" t="s">
        <v>141</v>
      </c>
      <c r="AR940" s="82" t="s">
        <v>141</v>
      </c>
      <c r="AS940" s="82" t="s">
        <v>141</v>
      </c>
      <c r="AT940" s="82" t="s">
        <v>141</v>
      </c>
      <c r="AU940" s="80">
        <v>20388</v>
      </c>
      <c r="AV940" s="80">
        <v>20664</v>
      </c>
    </row>
    <row r="941" spans="34:48" x14ac:dyDescent="0.2">
      <c r="AH941" s="359" t="s">
        <v>87</v>
      </c>
      <c r="AI941" s="81" t="s">
        <v>1351</v>
      </c>
      <c r="AJ941" s="81" t="s">
        <v>1350</v>
      </c>
      <c r="AK941" s="82" t="s">
        <v>141</v>
      </c>
      <c r="AL941" s="82" t="s">
        <v>141</v>
      </c>
      <c r="AM941" s="82" t="s">
        <v>141</v>
      </c>
      <c r="AN941" s="82" t="s">
        <v>141</v>
      </c>
      <c r="AO941" s="82" t="s">
        <v>141</v>
      </c>
      <c r="AP941" s="82" t="s">
        <v>141</v>
      </c>
      <c r="AQ941" s="82" t="s">
        <v>141</v>
      </c>
      <c r="AR941" s="82" t="s">
        <v>141</v>
      </c>
      <c r="AS941" s="82" t="s">
        <v>141</v>
      </c>
      <c r="AT941" s="82" t="s">
        <v>141</v>
      </c>
      <c r="AU941" s="80">
        <v>8621</v>
      </c>
      <c r="AV941" s="80">
        <v>9296</v>
      </c>
    </row>
    <row r="942" spans="34:48" x14ac:dyDescent="0.2">
      <c r="AH942" s="359" t="s">
        <v>87</v>
      </c>
      <c r="AI942" s="81" t="s">
        <v>1349</v>
      </c>
      <c r="AJ942" s="81" t="s">
        <v>1348</v>
      </c>
      <c r="AK942" s="82" t="s">
        <v>141</v>
      </c>
      <c r="AL942" s="82" t="s">
        <v>141</v>
      </c>
      <c r="AM942" s="82" t="s">
        <v>141</v>
      </c>
      <c r="AN942" s="82" t="s">
        <v>141</v>
      </c>
      <c r="AO942" s="82" t="s">
        <v>141</v>
      </c>
      <c r="AP942" s="82" t="s">
        <v>141</v>
      </c>
      <c r="AQ942" s="82" t="s">
        <v>141</v>
      </c>
      <c r="AR942" s="82" t="s">
        <v>141</v>
      </c>
      <c r="AS942" s="82" t="s">
        <v>141</v>
      </c>
      <c r="AT942" s="82" t="s">
        <v>141</v>
      </c>
      <c r="AU942" s="80">
        <v>94279</v>
      </c>
      <c r="AV942" s="80">
        <v>93908</v>
      </c>
    </row>
    <row r="943" spans="34:48" x14ac:dyDescent="0.2">
      <c r="AH943" s="359" t="s">
        <v>87</v>
      </c>
      <c r="AI943" s="81" t="s">
        <v>1347</v>
      </c>
      <c r="AJ943" s="81" t="s">
        <v>1346</v>
      </c>
      <c r="AK943" s="82" t="s">
        <v>141</v>
      </c>
      <c r="AL943" s="82" t="s">
        <v>141</v>
      </c>
      <c r="AM943" s="82" t="s">
        <v>141</v>
      </c>
      <c r="AN943" s="82" t="s">
        <v>141</v>
      </c>
      <c r="AO943" s="82" t="s">
        <v>141</v>
      </c>
      <c r="AP943" s="82" t="s">
        <v>141</v>
      </c>
      <c r="AQ943" s="82" t="s">
        <v>141</v>
      </c>
      <c r="AR943" s="82" t="s">
        <v>141</v>
      </c>
      <c r="AS943" s="82" t="s">
        <v>141</v>
      </c>
      <c r="AT943" s="82" t="s">
        <v>141</v>
      </c>
      <c r="AU943" s="80">
        <v>27968</v>
      </c>
      <c r="AV943" s="80">
        <v>28360</v>
      </c>
    </row>
    <row r="944" spans="34:48" x14ac:dyDescent="0.2">
      <c r="AH944" s="359" t="s">
        <v>87</v>
      </c>
      <c r="AI944" s="81" t="s">
        <v>1345</v>
      </c>
      <c r="AJ944" s="81" t="s">
        <v>1344</v>
      </c>
      <c r="AK944" s="82" t="s">
        <v>141</v>
      </c>
      <c r="AL944" s="82" t="s">
        <v>141</v>
      </c>
      <c r="AM944" s="82" t="s">
        <v>141</v>
      </c>
      <c r="AN944" s="82" t="s">
        <v>141</v>
      </c>
      <c r="AO944" s="82" t="s">
        <v>141</v>
      </c>
      <c r="AP944" s="82" t="s">
        <v>141</v>
      </c>
      <c r="AQ944" s="82" t="s">
        <v>141</v>
      </c>
      <c r="AR944" s="82" t="s">
        <v>141</v>
      </c>
      <c r="AS944" s="82" t="s">
        <v>141</v>
      </c>
      <c r="AT944" s="82" t="s">
        <v>141</v>
      </c>
      <c r="AU944" s="80">
        <v>3078</v>
      </c>
      <c r="AV944" s="80">
        <v>3227</v>
      </c>
    </row>
    <row r="945" spans="34:48" x14ac:dyDescent="0.2">
      <c r="AH945" s="359" t="s">
        <v>87</v>
      </c>
      <c r="AI945" s="81" t="s">
        <v>1343</v>
      </c>
      <c r="AJ945" s="81" t="s">
        <v>1342</v>
      </c>
      <c r="AK945" s="82" t="s">
        <v>141</v>
      </c>
      <c r="AL945" s="82" t="s">
        <v>141</v>
      </c>
      <c r="AM945" s="82" t="s">
        <v>141</v>
      </c>
      <c r="AN945" s="82" t="s">
        <v>141</v>
      </c>
      <c r="AO945" s="82" t="s">
        <v>141</v>
      </c>
      <c r="AP945" s="82" t="s">
        <v>141</v>
      </c>
      <c r="AQ945" s="82" t="s">
        <v>141</v>
      </c>
      <c r="AR945" s="82" t="s">
        <v>141</v>
      </c>
      <c r="AS945" s="82" t="s">
        <v>141</v>
      </c>
      <c r="AT945" s="82" t="s">
        <v>141</v>
      </c>
      <c r="AU945" s="80">
        <v>5040</v>
      </c>
      <c r="AV945" s="80">
        <v>5113</v>
      </c>
    </row>
    <row r="946" spans="34:48" x14ac:dyDescent="0.2">
      <c r="AH946" s="359" t="s">
        <v>87</v>
      </c>
      <c r="AI946" s="81" t="s">
        <v>1341</v>
      </c>
      <c r="AJ946" s="81" t="s">
        <v>1340</v>
      </c>
      <c r="AK946" s="82" t="s">
        <v>141</v>
      </c>
      <c r="AL946" s="82" t="s">
        <v>141</v>
      </c>
      <c r="AM946" s="82" t="s">
        <v>141</v>
      </c>
      <c r="AN946" s="82" t="s">
        <v>141</v>
      </c>
      <c r="AO946" s="82" t="s">
        <v>141</v>
      </c>
      <c r="AP946" s="82" t="s">
        <v>141</v>
      </c>
      <c r="AQ946" s="82" t="s">
        <v>141</v>
      </c>
      <c r="AR946" s="82" t="s">
        <v>141</v>
      </c>
      <c r="AS946" s="82" t="s">
        <v>141</v>
      </c>
      <c r="AT946" s="82" t="s">
        <v>141</v>
      </c>
      <c r="AU946" s="80">
        <v>25150</v>
      </c>
      <c r="AV946" s="80">
        <v>25537</v>
      </c>
    </row>
    <row r="947" spans="34:48" x14ac:dyDescent="0.2">
      <c r="AH947" s="359" t="s">
        <v>87</v>
      </c>
      <c r="AI947" s="81" t="s">
        <v>1339</v>
      </c>
      <c r="AJ947" s="81" t="s">
        <v>1338</v>
      </c>
      <c r="AK947" s="82" t="s">
        <v>141</v>
      </c>
      <c r="AL947" s="82" t="s">
        <v>141</v>
      </c>
      <c r="AM947" s="82" t="s">
        <v>141</v>
      </c>
      <c r="AN947" s="82" t="s">
        <v>141</v>
      </c>
      <c r="AO947" s="82" t="s">
        <v>141</v>
      </c>
      <c r="AP947" s="82" t="s">
        <v>141</v>
      </c>
      <c r="AQ947" s="82" t="s">
        <v>141</v>
      </c>
      <c r="AR947" s="82" t="s">
        <v>141</v>
      </c>
      <c r="AS947" s="82" t="s">
        <v>141</v>
      </c>
      <c r="AT947" s="82" t="s">
        <v>141</v>
      </c>
      <c r="AU947" s="80">
        <v>6498</v>
      </c>
      <c r="AV947" s="80">
        <v>6603</v>
      </c>
    </row>
    <row r="948" spans="34:48" x14ac:dyDescent="0.2">
      <c r="AH948" s="359" t="s">
        <v>87</v>
      </c>
      <c r="AI948" s="81" t="s">
        <v>1337</v>
      </c>
      <c r="AJ948" s="81" t="s">
        <v>1336</v>
      </c>
      <c r="AK948" s="82" t="s">
        <v>141</v>
      </c>
      <c r="AL948" s="82" t="s">
        <v>141</v>
      </c>
      <c r="AM948" s="82" t="s">
        <v>141</v>
      </c>
      <c r="AN948" s="82" t="s">
        <v>141</v>
      </c>
      <c r="AO948" s="82" t="s">
        <v>141</v>
      </c>
      <c r="AP948" s="82" t="s">
        <v>141</v>
      </c>
      <c r="AQ948" s="82" t="s">
        <v>141</v>
      </c>
      <c r="AR948" s="82" t="s">
        <v>141</v>
      </c>
      <c r="AS948" s="82" t="s">
        <v>141</v>
      </c>
      <c r="AT948" s="82" t="s">
        <v>141</v>
      </c>
      <c r="AU948" s="80">
        <v>4233</v>
      </c>
      <c r="AV948" s="80">
        <v>4348</v>
      </c>
    </row>
    <row r="949" spans="34:48" x14ac:dyDescent="0.2">
      <c r="AH949" s="359" t="s">
        <v>87</v>
      </c>
      <c r="AI949" s="81" t="s">
        <v>1335</v>
      </c>
      <c r="AJ949" s="81" t="s">
        <v>1334</v>
      </c>
      <c r="AK949" s="82" t="s">
        <v>141</v>
      </c>
      <c r="AL949" s="82" t="s">
        <v>141</v>
      </c>
      <c r="AM949" s="82" t="s">
        <v>141</v>
      </c>
      <c r="AN949" s="82" t="s">
        <v>141</v>
      </c>
      <c r="AO949" s="82" t="s">
        <v>141</v>
      </c>
      <c r="AP949" s="82" t="s">
        <v>141</v>
      </c>
      <c r="AQ949" s="82" t="s">
        <v>141</v>
      </c>
      <c r="AR949" s="82" t="s">
        <v>141</v>
      </c>
      <c r="AS949" s="82" t="s">
        <v>141</v>
      </c>
      <c r="AT949" s="82" t="s">
        <v>141</v>
      </c>
      <c r="AU949" s="80">
        <v>3721</v>
      </c>
      <c r="AV949" s="80">
        <v>3700</v>
      </c>
    </row>
    <row r="950" spans="34:48" x14ac:dyDescent="0.2">
      <c r="AH950" s="359" t="s">
        <v>87</v>
      </c>
      <c r="AI950" s="81" t="s">
        <v>1333</v>
      </c>
      <c r="AJ950" s="81" t="s">
        <v>1332</v>
      </c>
      <c r="AK950" s="82" t="s">
        <v>141</v>
      </c>
      <c r="AL950" s="82" t="s">
        <v>141</v>
      </c>
      <c r="AM950" s="82" t="s">
        <v>141</v>
      </c>
      <c r="AN950" s="82" t="s">
        <v>141</v>
      </c>
      <c r="AO950" s="82" t="s">
        <v>141</v>
      </c>
      <c r="AP950" s="82" t="s">
        <v>141</v>
      </c>
      <c r="AQ950" s="82" t="s">
        <v>141</v>
      </c>
      <c r="AR950" s="82" t="s">
        <v>141</v>
      </c>
      <c r="AS950" s="82" t="s">
        <v>141</v>
      </c>
      <c r="AT950" s="82" t="s">
        <v>141</v>
      </c>
      <c r="AU950" s="80">
        <v>11864</v>
      </c>
      <c r="AV950" s="80">
        <v>11936</v>
      </c>
    </row>
    <row r="951" spans="34:48" x14ac:dyDescent="0.2">
      <c r="AH951" s="359" t="s">
        <v>87</v>
      </c>
      <c r="AI951" s="81" t="s">
        <v>1331</v>
      </c>
      <c r="AJ951" s="81" t="s">
        <v>1330</v>
      </c>
      <c r="AK951" s="82" t="s">
        <v>141</v>
      </c>
      <c r="AL951" s="82" t="s">
        <v>141</v>
      </c>
      <c r="AM951" s="82" t="s">
        <v>141</v>
      </c>
      <c r="AN951" s="82" t="s">
        <v>141</v>
      </c>
      <c r="AO951" s="82" t="s">
        <v>141</v>
      </c>
      <c r="AP951" s="82" t="s">
        <v>141</v>
      </c>
      <c r="AQ951" s="82" t="s">
        <v>141</v>
      </c>
      <c r="AR951" s="82" t="s">
        <v>141</v>
      </c>
      <c r="AS951" s="82" t="s">
        <v>141</v>
      </c>
      <c r="AT951" s="82" t="s">
        <v>141</v>
      </c>
      <c r="AU951" s="80">
        <v>6569</v>
      </c>
      <c r="AV951" s="80">
        <v>6490</v>
      </c>
    </row>
    <row r="952" spans="34:48" x14ac:dyDescent="0.2">
      <c r="AH952" s="359" t="s">
        <v>87</v>
      </c>
      <c r="AI952" s="81" t="s">
        <v>1329</v>
      </c>
      <c r="AJ952" s="81" t="s">
        <v>1328</v>
      </c>
      <c r="AK952" s="82" t="s">
        <v>141</v>
      </c>
      <c r="AL952" s="82" t="s">
        <v>141</v>
      </c>
      <c r="AM952" s="82" t="s">
        <v>141</v>
      </c>
      <c r="AN952" s="82" t="s">
        <v>141</v>
      </c>
      <c r="AO952" s="82" t="s">
        <v>141</v>
      </c>
      <c r="AP952" s="82" t="s">
        <v>141</v>
      </c>
      <c r="AQ952" s="82" t="s">
        <v>141</v>
      </c>
      <c r="AR952" s="82" t="s">
        <v>141</v>
      </c>
      <c r="AS952" s="82" t="s">
        <v>141</v>
      </c>
      <c r="AT952" s="82" t="s">
        <v>141</v>
      </c>
      <c r="AU952" s="80">
        <v>13246</v>
      </c>
      <c r="AV952" s="80">
        <v>12946</v>
      </c>
    </row>
    <row r="953" spans="34:48" x14ac:dyDescent="0.2">
      <c r="AH953" s="359" t="s">
        <v>87</v>
      </c>
      <c r="AI953" s="81" t="s">
        <v>1327</v>
      </c>
      <c r="AJ953" s="81" t="s">
        <v>1326</v>
      </c>
      <c r="AK953" s="82" t="s">
        <v>141</v>
      </c>
      <c r="AL953" s="82" t="s">
        <v>141</v>
      </c>
      <c r="AM953" s="82" t="s">
        <v>141</v>
      </c>
      <c r="AN953" s="82" t="s">
        <v>141</v>
      </c>
      <c r="AO953" s="82" t="s">
        <v>141</v>
      </c>
      <c r="AP953" s="82" t="s">
        <v>141</v>
      </c>
      <c r="AQ953" s="82" t="s">
        <v>141</v>
      </c>
      <c r="AR953" s="82" t="s">
        <v>141</v>
      </c>
      <c r="AS953" s="82" t="s">
        <v>141</v>
      </c>
      <c r="AT953" s="82" t="s">
        <v>141</v>
      </c>
      <c r="AU953" s="80">
        <v>25855</v>
      </c>
      <c r="AV953" s="80">
        <v>26074</v>
      </c>
    </row>
    <row r="954" spans="34:48" x14ac:dyDescent="0.2">
      <c r="AH954" s="359" t="s">
        <v>87</v>
      </c>
      <c r="AI954" s="81" t="s">
        <v>1325</v>
      </c>
      <c r="AJ954" s="81" t="s">
        <v>1324</v>
      </c>
      <c r="AK954" s="82" t="s">
        <v>141</v>
      </c>
      <c r="AL954" s="82" t="s">
        <v>141</v>
      </c>
      <c r="AM954" s="82" t="s">
        <v>141</v>
      </c>
      <c r="AN954" s="82" t="s">
        <v>141</v>
      </c>
      <c r="AO954" s="82" t="s">
        <v>141</v>
      </c>
      <c r="AP954" s="82" t="s">
        <v>141</v>
      </c>
      <c r="AQ954" s="82" t="s">
        <v>141</v>
      </c>
      <c r="AR954" s="82" t="s">
        <v>141</v>
      </c>
      <c r="AS954" s="82" t="s">
        <v>141</v>
      </c>
      <c r="AT954" s="82" t="s">
        <v>141</v>
      </c>
      <c r="AU954" s="80">
        <v>6296</v>
      </c>
      <c r="AV954" s="80">
        <v>6451</v>
      </c>
    </row>
    <row r="955" spans="34:48" x14ac:dyDescent="0.2">
      <c r="AH955" s="359" t="s">
        <v>87</v>
      </c>
      <c r="AI955" s="81" t="s">
        <v>1323</v>
      </c>
      <c r="AJ955" s="81" t="s">
        <v>1322</v>
      </c>
      <c r="AK955" s="82" t="s">
        <v>141</v>
      </c>
      <c r="AL955" s="82" t="s">
        <v>141</v>
      </c>
      <c r="AM955" s="82" t="s">
        <v>141</v>
      </c>
      <c r="AN955" s="82" t="s">
        <v>141</v>
      </c>
      <c r="AO955" s="82" t="s">
        <v>141</v>
      </c>
      <c r="AP955" s="82" t="s">
        <v>141</v>
      </c>
      <c r="AQ955" s="82" t="s">
        <v>141</v>
      </c>
      <c r="AR955" s="82" t="s">
        <v>141</v>
      </c>
      <c r="AS955" s="82" t="s">
        <v>141</v>
      </c>
      <c r="AT955" s="82" t="s">
        <v>141</v>
      </c>
      <c r="AU955" s="80">
        <v>42047</v>
      </c>
      <c r="AV955" s="80">
        <v>41675</v>
      </c>
    </row>
    <row r="956" spans="34:48" x14ac:dyDescent="0.2">
      <c r="AH956" s="359" t="s">
        <v>87</v>
      </c>
      <c r="AI956" s="81" t="s">
        <v>1321</v>
      </c>
      <c r="AJ956" s="81" t="s">
        <v>1320</v>
      </c>
      <c r="AK956" s="82" t="s">
        <v>141</v>
      </c>
      <c r="AL956" s="82" t="s">
        <v>141</v>
      </c>
      <c r="AM956" s="82" t="s">
        <v>141</v>
      </c>
      <c r="AN956" s="82" t="s">
        <v>141</v>
      </c>
      <c r="AO956" s="82" t="s">
        <v>141</v>
      </c>
      <c r="AP956" s="82" t="s">
        <v>141</v>
      </c>
      <c r="AQ956" s="82" t="s">
        <v>141</v>
      </c>
      <c r="AR956" s="82" t="s">
        <v>141</v>
      </c>
      <c r="AS956" s="82" t="s">
        <v>141</v>
      </c>
      <c r="AT956" s="82" t="s">
        <v>141</v>
      </c>
      <c r="AU956" s="80">
        <v>43655</v>
      </c>
      <c r="AV956" s="80">
        <v>43295</v>
      </c>
    </row>
    <row r="957" spans="34:48" x14ac:dyDescent="0.2">
      <c r="AH957" s="359" t="s">
        <v>87</v>
      </c>
      <c r="AI957" s="81" t="s">
        <v>1319</v>
      </c>
      <c r="AJ957" s="81" t="s">
        <v>1318</v>
      </c>
      <c r="AK957" s="82" t="s">
        <v>141</v>
      </c>
      <c r="AL957" s="82" t="s">
        <v>141</v>
      </c>
      <c r="AM957" s="82" t="s">
        <v>141</v>
      </c>
      <c r="AN957" s="82" t="s">
        <v>141</v>
      </c>
      <c r="AO957" s="82" t="s">
        <v>141</v>
      </c>
      <c r="AP957" s="82" t="s">
        <v>141</v>
      </c>
      <c r="AQ957" s="82" t="s">
        <v>141</v>
      </c>
      <c r="AR957" s="82" t="s">
        <v>141</v>
      </c>
      <c r="AS957" s="82" t="s">
        <v>141</v>
      </c>
      <c r="AT957" s="82" t="s">
        <v>141</v>
      </c>
      <c r="AU957" s="80">
        <v>145445</v>
      </c>
      <c r="AV957" s="80">
        <v>146231</v>
      </c>
    </row>
    <row r="958" spans="34:48" x14ac:dyDescent="0.2">
      <c r="AH958" s="359" t="s">
        <v>87</v>
      </c>
      <c r="AI958" s="81" t="s">
        <v>1317</v>
      </c>
      <c r="AJ958" s="81" t="s">
        <v>1316</v>
      </c>
      <c r="AK958" s="82" t="s">
        <v>141</v>
      </c>
      <c r="AL958" s="82" t="s">
        <v>141</v>
      </c>
      <c r="AM958" s="82" t="s">
        <v>141</v>
      </c>
      <c r="AN958" s="82" t="s">
        <v>141</v>
      </c>
      <c r="AO958" s="82" t="s">
        <v>141</v>
      </c>
      <c r="AP958" s="82" t="s">
        <v>141</v>
      </c>
      <c r="AQ958" s="82" t="s">
        <v>141</v>
      </c>
      <c r="AR958" s="82" t="s">
        <v>141</v>
      </c>
      <c r="AS958" s="82" t="s">
        <v>141</v>
      </c>
      <c r="AT958" s="82" t="s">
        <v>141</v>
      </c>
      <c r="AU958" s="80">
        <v>6939</v>
      </c>
      <c r="AV958" s="80">
        <v>6463</v>
      </c>
    </row>
    <row r="959" spans="34:48" x14ac:dyDescent="0.2">
      <c r="AH959" s="359" t="s">
        <v>87</v>
      </c>
      <c r="AI959" s="81" t="s">
        <v>1315</v>
      </c>
      <c r="AJ959" s="81" t="s">
        <v>1314</v>
      </c>
      <c r="AK959" s="82" t="s">
        <v>141</v>
      </c>
      <c r="AL959" s="82" t="s">
        <v>141</v>
      </c>
      <c r="AM959" s="82" t="s">
        <v>141</v>
      </c>
      <c r="AN959" s="82" t="s">
        <v>141</v>
      </c>
      <c r="AO959" s="82" t="s">
        <v>141</v>
      </c>
      <c r="AP959" s="82" t="s">
        <v>141</v>
      </c>
      <c r="AQ959" s="82" t="s">
        <v>141</v>
      </c>
      <c r="AR959" s="82" t="s">
        <v>141</v>
      </c>
      <c r="AS959" s="82" t="s">
        <v>141</v>
      </c>
      <c r="AT959" s="82" t="s">
        <v>141</v>
      </c>
      <c r="AU959" s="80">
        <v>24164</v>
      </c>
      <c r="AV959" s="80">
        <v>23768</v>
      </c>
    </row>
    <row r="960" spans="34:48" x14ac:dyDescent="0.2">
      <c r="AH960" s="359" t="s">
        <v>87</v>
      </c>
      <c r="AI960" s="81" t="s">
        <v>1313</v>
      </c>
      <c r="AJ960" s="81" t="s">
        <v>1312</v>
      </c>
      <c r="AK960" s="82" t="s">
        <v>141</v>
      </c>
      <c r="AL960" s="82" t="s">
        <v>141</v>
      </c>
      <c r="AM960" s="82" t="s">
        <v>141</v>
      </c>
      <c r="AN960" s="82" t="s">
        <v>141</v>
      </c>
      <c r="AO960" s="82" t="s">
        <v>141</v>
      </c>
      <c r="AP960" s="82" t="s">
        <v>141</v>
      </c>
      <c r="AQ960" s="82" t="s">
        <v>141</v>
      </c>
      <c r="AR960" s="82" t="s">
        <v>141</v>
      </c>
      <c r="AS960" s="82" t="s">
        <v>141</v>
      </c>
      <c r="AT960" s="82" t="s">
        <v>141</v>
      </c>
      <c r="AU960" s="80">
        <v>18627</v>
      </c>
      <c r="AV960" s="80">
        <v>18415</v>
      </c>
    </row>
    <row r="961" spans="34:48" x14ac:dyDescent="0.2">
      <c r="AH961" s="359" t="s">
        <v>87</v>
      </c>
      <c r="AI961" s="81" t="s">
        <v>1311</v>
      </c>
      <c r="AJ961" s="81" t="s">
        <v>1310</v>
      </c>
      <c r="AK961" s="82" t="s">
        <v>141</v>
      </c>
      <c r="AL961" s="82" t="s">
        <v>141</v>
      </c>
      <c r="AM961" s="82" t="s">
        <v>141</v>
      </c>
      <c r="AN961" s="82" t="s">
        <v>141</v>
      </c>
      <c r="AO961" s="82" t="s">
        <v>141</v>
      </c>
      <c r="AP961" s="82" t="s">
        <v>141</v>
      </c>
      <c r="AQ961" s="82" t="s">
        <v>141</v>
      </c>
      <c r="AR961" s="82" t="s">
        <v>141</v>
      </c>
      <c r="AS961" s="82" t="s">
        <v>141</v>
      </c>
      <c r="AT961" s="82" t="s">
        <v>141</v>
      </c>
      <c r="AU961" s="80">
        <v>45032</v>
      </c>
      <c r="AV961" s="80">
        <v>45077</v>
      </c>
    </row>
    <row r="962" spans="34:48" x14ac:dyDescent="0.2">
      <c r="AH962" s="359" t="s">
        <v>87</v>
      </c>
      <c r="AI962" s="81" t="s">
        <v>1309</v>
      </c>
      <c r="AJ962" s="81" t="s">
        <v>1308</v>
      </c>
      <c r="AK962" s="82" t="s">
        <v>141</v>
      </c>
      <c r="AL962" s="82" t="s">
        <v>141</v>
      </c>
      <c r="AM962" s="82" t="s">
        <v>141</v>
      </c>
      <c r="AN962" s="82" t="s">
        <v>141</v>
      </c>
      <c r="AO962" s="82" t="s">
        <v>141</v>
      </c>
      <c r="AP962" s="82" t="s">
        <v>141</v>
      </c>
      <c r="AQ962" s="82" t="s">
        <v>141</v>
      </c>
      <c r="AR962" s="82" t="s">
        <v>141</v>
      </c>
      <c r="AS962" s="82" t="s">
        <v>141</v>
      </c>
      <c r="AT962" s="82" t="s">
        <v>141</v>
      </c>
      <c r="AU962" s="80">
        <v>1935</v>
      </c>
      <c r="AV962" s="80">
        <v>1930</v>
      </c>
    </row>
    <row r="963" spans="34:48" x14ac:dyDescent="0.2">
      <c r="AH963" s="359" t="s">
        <v>87</v>
      </c>
      <c r="AI963" s="81" t="s">
        <v>1307</v>
      </c>
      <c r="AJ963" s="81" t="s">
        <v>1306</v>
      </c>
      <c r="AK963" s="82" t="s">
        <v>141</v>
      </c>
      <c r="AL963" s="82" t="s">
        <v>141</v>
      </c>
      <c r="AM963" s="82" t="s">
        <v>141</v>
      </c>
      <c r="AN963" s="82" t="s">
        <v>141</v>
      </c>
      <c r="AO963" s="82" t="s">
        <v>141</v>
      </c>
      <c r="AP963" s="82" t="s">
        <v>141</v>
      </c>
      <c r="AQ963" s="82" t="s">
        <v>141</v>
      </c>
      <c r="AR963" s="82" t="s">
        <v>141</v>
      </c>
      <c r="AS963" s="82" t="s">
        <v>141</v>
      </c>
      <c r="AT963" s="82" t="s">
        <v>141</v>
      </c>
      <c r="AU963" s="80">
        <v>29007</v>
      </c>
      <c r="AV963" s="80">
        <v>30464</v>
      </c>
    </row>
    <row r="964" spans="34:48" x14ac:dyDescent="0.2">
      <c r="AH964" s="359" t="s">
        <v>87</v>
      </c>
      <c r="AI964" s="81" t="s">
        <v>1305</v>
      </c>
      <c r="AJ964" s="81" t="s">
        <v>1304</v>
      </c>
      <c r="AK964" s="82" t="s">
        <v>141</v>
      </c>
      <c r="AL964" s="82" t="s">
        <v>141</v>
      </c>
      <c r="AM964" s="82" t="s">
        <v>141</v>
      </c>
      <c r="AN964" s="82" t="s">
        <v>141</v>
      </c>
      <c r="AO964" s="82" t="s">
        <v>141</v>
      </c>
      <c r="AP964" s="82" t="s">
        <v>141</v>
      </c>
      <c r="AQ964" s="82" t="s">
        <v>141</v>
      </c>
      <c r="AR964" s="82" t="s">
        <v>141</v>
      </c>
      <c r="AS964" s="82" t="s">
        <v>141</v>
      </c>
      <c r="AT964" s="82" t="s">
        <v>141</v>
      </c>
      <c r="AU964" s="80">
        <v>11843</v>
      </c>
      <c r="AV964" s="80">
        <v>11911</v>
      </c>
    </row>
    <row r="965" spans="34:48" x14ac:dyDescent="0.2">
      <c r="AH965" s="359" t="s">
        <v>87</v>
      </c>
      <c r="AI965" s="81" t="s">
        <v>1303</v>
      </c>
      <c r="AJ965" s="81" t="s">
        <v>1302</v>
      </c>
      <c r="AK965" s="82" t="s">
        <v>141</v>
      </c>
      <c r="AL965" s="82" t="s">
        <v>141</v>
      </c>
      <c r="AM965" s="82" t="s">
        <v>141</v>
      </c>
      <c r="AN965" s="82" t="s">
        <v>141</v>
      </c>
      <c r="AO965" s="82" t="s">
        <v>141</v>
      </c>
      <c r="AP965" s="82" t="s">
        <v>141</v>
      </c>
      <c r="AQ965" s="82" t="s">
        <v>141</v>
      </c>
      <c r="AR965" s="82" t="s">
        <v>141</v>
      </c>
      <c r="AS965" s="82" t="s">
        <v>141</v>
      </c>
      <c r="AT965" s="82" t="s">
        <v>141</v>
      </c>
      <c r="AU965" s="80">
        <v>7279</v>
      </c>
      <c r="AV965" s="80">
        <v>7735</v>
      </c>
    </row>
    <row r="966" spans="34:48" x14ac:dyDescent="0.2">
      <c r="AH966" s="359" t="s">
        <v>87</v>
      </c>
      <c r="AI966" s="81" t="s">
        <v>1301</v>
      </c>
      <c r="AJ966" s="81" t="s">
        <v>1300</v>
      </c>
      <c r="AK966" s="82" t="s">
        <v>141</v>
      </c>
      <c r="AL966" s="82" t="s">
        <v>141</v>
      </c>
      <c r="AM966" s="82" t="s">
        <v>141</v>
      </c>
      <c r="AN966" s="82" t="s">
        <v>141</v>
      </c>
      <c r="AO966" s="82" t="s">
        <v>141</v>
      </c>
      <c r="AP966" s="82" t="s">
        <v>141</v>
      </c>
      <c r="AQ966" s="82" t="s">
        <v>141</v>
      </c>
      <c r="AR966" s="82" t="s">
        <v>141</v>
      </c>
      <c r="AS966" s="82" t="s">
        <v>141</v>
      </c>
      <c r="AT966" s="82" t="s">
        <v>141</v>
      </c>
      <c r="AU966" s="80">
        <v>29662</v>
      </c>
      <c r="AV966" s="80">
        <v>30050</v>
      </c>
    </row>
    <row r="967" spans="34:48" x14ac:dyDescent="0.2">
      <c r="AH967" s="359" t="s">
        <v>87</v>
      </c>
      <c r="AI967" s="81" t="s">
        <v>1299</v>
      </c>
      <c r="AJ967" s="81" t="s">
        <v>1298</v>
      </c>
      <c r="AK967" s="82" t="s">
        <v>141</v>
      </c>
      <c r="AL967" s="82" t="s">
        <v>141</v>
      </c>
      <c r="AM967" s="82" t="s">
        <v>141</v>
      </c>
      <c r="AN967" s="82" t="s">
        <v>141</v>
      </c>
      <c r="AO967" s="82" t="s">
        <v>141</v>
      </c>
      <c r="AP967" s="82" t="s">
        <v>141</v>
      </c>
      <c r="AQ967" s="82" t="s">
        <v>141</v>
      </c>
      <c r="AR967" s="82" t="s">
        <v>141</v>
      </c>
      <c r="AS967" s="82" t="s">
        <v>141</v>
      </c>
      <c r="AT967" s="82" t="s">
        <v>141</v>
      </c>
      <c r="AU967" s="80">
        <v>19159</v>
      </c>
      <c r="AV967" s="80">
        <v>19799</v>
      </c>
    </row>
    <row r="968" spans="34:48" x14ac:dyDescent="0.2">
      <c r="AH968" s="359" t="s">
        <v>87</v>
      </c>
      <c r="AI968" s="81" t="s">
        <v>1297</v>
      </c>
      <c r="AJ968" s="81" t="s">
        <v>1296</v>
      </c>
      <c r="AK968" s="82" t="s">
        <v>141</v>
      </c>
      <c r="AL968" s="82" t="s">
        <v>141</v>
      </c>
      <c r="AM968" s="82" t="s">
        <v>141</v>
      </c>
      <c r="AN968" s="82" t="s">
        <v>141</v>
      </c>
      <c r="AO968" s="82" t="s">
        <v>141</v>
      </c>
      <c r="AP968" s="82" t="s">
        <v>141</v>
      </c>
      <c r="AQ968" s="82" t="s">
        <v>141</v>
      </c>
      <c r="AR968" s="82" t="s">
        <v>141</v>
      </c>
      <c r="AS968" s="82" t="s">
        <v>141</v>
      </c>
      <c r="AT968" s="82" t="s">
        <v>141</v>
      </c>
      <c r="AU968" s="80">
        <v>24965</v>
      </c>
      <c r="AV968" s="80">
        <v>25016</v>
      </c>
    </row>
    <row r="969" spans="34:48" x14ac:dyDescent="0.2">
      <c r="AH969" s="359" t="s">
        <v>87</v>
      </c>
      <c r="AI969" s="81" t="s">
        <v>1295</v>
      </c>
      <c r="AJ969" s="81" t="s">
        <v>1294</v>
      </c>
      <c r="AK969" s="82" t="s">
        <v>141</v>
      </c>
      <c r="AL969" s="82" t="s">
        <v>141</v>
      </c>
      <c r="AM969" s="82" t="s">
        <v>141</v>
      </c>
      <c r="AN969" s="82" t="s">
        <v>141</v>
      </c>
      <c r="AO969" s="82" t="s">
        <v>141</v>
      </c>
      <c r="AP969" s="82" t="s">
        <v>141</v>
      </c>
      <c r="AQ969" s="82" t="s">
        <v>141</v>
      </c>
      <c r="AR969" s="82" t="s">
        <v>141</v>
      </c>
      <c r="AS969" s="82" t="s">
        <v>141</v>
      </c>
      <c r="AT969" s="82" t="s">
        <v>141</v>
      </c>
      <c r="AU969" s="80">
        <v>4490</v>
      </c>
      <c r="AV969" s="80">
        <v>4412</v>
      </c>
    </row>
    <row r="970" spans="34:48" x14ac:dyDescent="0.2">
      <c r="AH970" s="359" t="s">
        <v>87</v>
      </c>
      <c r="AI970" s="81" t="s">
        <v>1293</v>
      </c>
      <c r="AJ970" s="81" t="s">
        <v>1292</v>
      </c>
      <c r="AK970" s="82" t="s">
        <v>141</v>
      </c>
      <c r="AL970" s="82" t="s">
        <v>141</v>
      </c>
      <c r="AM970" s="82" t="s">
        <v>141</v>
      </c>
      <c r="AN970" s="82" t="s">
        <v>141</v>
      </c>
      <c r="AO970" s="82" t="s">
        <v>141</v>
      </c>
      <c r="AP970" s="82" t="s">
        <v>141</v>
      </c>
      <c r="AQ970" s="82" t="s">
        <v>141</v>
      </c>
      <c r="AR970" s="82" t="s">
        <v>141</v>
      </c>
      <c r="AS970" s="82" t="s">
        <v>141</v>
      </c>
      <c r="AT970" s="82" t="s">
        <v>141</v>
      </c>
      <c r="AU970" s="80">
        <v>22657</v>
      </c>
      <c r="AV970" s="80">
        <v>21904</v>
      </c>
    </row>
    <row r="971" spans="34:48" x14ac:dyDescent="0.2">
      <c r="AH971" s="359" t="s">
        <v>87</v>
      </c>
      <c r="AI971" s="81" t="s">
        <v>1291</v>
      </c>
      <c r="AJ971" s="81" t="s">
        <v>1290</v>
      </c>
      <c r="AK971" s="82" t="s">
        <v>141</v>
      </c>
      <c r="AL971" s="82" t="s">
        <v>141</v>
      </c>
      <c r="AM971" s="82" t="s">
        <v>141</v>
      </c>
      <c r="AN971" s="82" t="s">
        <v>141</v>
      </c>
      <c r="AO971" s="82" t="s">
        <v>141</v>
      </c>
      <c r="AP971" s="82" t="s">
        <v>141</v>
      </c>
      <c r="AQ971" s="82" t="s">
        <v>141</v>
      </c>
      <c r="AR971" s="82" t="s">
        <v>141</v>
      </c>
      <c r="AS971" s="82" t="s">
        <v>141</v>
      </c>
      <c r="AT971" s="82" t="s">
        <v>141</v>
      </c>
      <c r="AU971" s="80">
        <v>17295</v>
      </c>
      <c r="AV971" s="80">
        <v>16541</v>
      </c>
    </row>
    <row r="972" spans="34:48" x14ac:dyDescent="0.2">
      <c r="AH972" s="359" t="s">
        <v>87</v>
      </c>
      <c r="AI972" s="81" t="s">
        <v>1289</v>
      </c>
      <c r="AJ972" s="81" t="s">
        <v>1288</v>
      </c>
      <c r="AK972" s="82" t="s">
        <v>141</v>
      </c>
      <c r="AL972" s="82" t="s">
        <v>141</v>
      </c>
      <c r="AM972" s="82" t="s">
        <v>141</v>
      </c>
      <c r="AN972" s="82" t="s">
        <v>141</v>
      </c>
      <c r="AO972" s="82" t="s">
        <v>141</v>
      </c>
      <c r="AP972" s="82" t="s">
        <v>141</v>
      </c>
      <c r="AQ972" s="82" t="s">
        <v>141</v>
      </c>
      <c r="AR972" s="82" t="s">
        <v>141</v>
      </c>
      <c r="AS972" s="82" t="s">
        <v>141</v>
      </c>
      <c r="AT972" s="82" t="s">
        <v>141</v>
      </c>
      <c r="AU972" s="80">
        <v>6561</v>
      </c>
      <c r="AV972" s="80">
        <v>6632</v>
      </c>
    </row>
    <row r="973" spans="34:48" x14ac:dyDescent="0.2">
      <c r="AH973" s="359" t="s">
        <v>87</v>
      </c>
      <c r="AI973" s="81" t="s">
        <v>1287</v>
      </c>
      <c r="AJ973" s="81" t="s">
        <v>1286</v>
      </c>
      <c r="AK973" s="82" t="s">
        <v>141</v>
      </c>
      <c r="AL973" s="82" t="s">
        <v>141</v>
      </c>
      <c r="AM973" s="82" t="s">
        <v>141</v>
      </c>
      <c r="AN973" s="82" t="s">
        <v>141</v>
      </c>
      <c r="AO973" s="82" t="s">
        <v>141</v>
      </c>
      <c r="AP973" s="82" t="s">
        <v>141</v>
      </c>
      <c r="AQ973" s="82" t="s">
        <v>141</v>
      </c>
      <c r="AR973" s="82" t="s">
        <v>141</v>
      </c>
      <c r="AS973" s="82" t="s">
        <v>141</v>
      </c>
      <c r="AT973" s="82" t="s">
        <v>141</v>
      </c>
      <c r="AU973" s="80">
        <v>16292</v>
      </c>
      <c r="AV973" s="80">
        <v>14913</v>
      </c>
    </row>
    <row r="974" spans="34:48" x14ac:dyDescent="0.2">
      <c r="AH974" s="359" t="s">
        <v>87</v>
      </c>
      <c r="AI974" s="81" t="s">
        <v>1285</v>
      </c>
      <c r="AJ974" s="81" t="s">
        <v>1284</v>
      </c>
      <c r="AK974" s="82" t="s">
        <v>141</v>
      </c>
      <c r="AL974" s="82" t="s">
        <v>141</v>
      </c>
      <c r="AM974" s="82" t="s">
        <v>141</v>
      </c>
      <c r="AN974" s="82" t="s">
        <v>141</v>
      </c>
      <c r="AO974" s="82" t="s">
        <v>141</v>
      </c>
      <c r="AP974" s="82" t="s">
        <v>141</v>
      </c>
      <c r="AQ974" s="82" t="s">
        <v>141</v>
      </c>
      <c r="AR974" s="82" t="s">
        <v>141</v>
      </c>
      <c r="AS974" s="82" t="s">
        <v>141</v>
      </c>
      <c r="AT974" s="82" t="s">
        <v>141</v>
      </c>
      <c r="AU974" s="80">
        <v>3750</v>
      </c>
      <c r="AV974" s="80">
        <v>3709</v>
      </c>
    </row>
    <row r="975" spans="34:48" x14ac:dyDescent="0.2">
      <c r="AH975" s="359" t="s">
        <v>87</v>
      </c>
      <c r="AI975" s="81" t="s">
        <v>1283</v>
      </c>
      <c r="AJ975" s="81" t="s">
        <v>1282</v>
      </c>
      <c r="AK975" s="82" t="s">
        <v>141</v>
      </c>
      <c r="AL975" s="82" t="s">
        <v>141</v>
      </c>
      <c r="AM975" s="82" t="s">
        <v>141</v>
      </c>
      <c r="AN975" s="82" t="s">
        <v>141</v>
      </c>
      <c r="AO975" s="82" t="s">
        <v>141</v>
      </c>
      <c r="AP975" s="82" t="s">
        <v>141</v>
      </c>
      <c r="AQ975" s="82" t="s">
        <v>141</v>
      </c>
      <c r="AR975" s="82" t="s">
        <v>141</v>
      </c>
      <c r="AS975" s="82" t="s">
        <v>141</v>
      </c>
      <c r="AT975" s="82" t="s">
        <v>141</v>
      </c>
      <c r="AU975" s="80">
        <v>6678</v>
      </c>
      <c r="AV975" s="80">
        <v>6678</v>
      </c>
    </row>
    <row r="976" spans="34:48" x14ac:dyDescent="0.2">
      <c r="AH976" s="359" t="s">
        <v>87</v>
      </c>
      <c r="AI976" s="81" t="s">
        <v>1281</v>
      </c>
      <c r="AJ976" s="81" t="s">
        <v>1280</v>
      </c>
      <c r="AK976" s="82" t="s">
        <v>141</v>
      </c>
      <c r="AL976" s="82" t="s">
        <v>141</v>
      </c>
      <c r="AM976" s="82" t="s">
        <v>141</v>
      </c>
      <c r="AN976" s="82" t="s">
        <v>141</v>
      </c>
      <c r="AO976" s="82" t="s">
        <v>141</v>
      </c>
      <c r="AP976" s="82" t="s">
        <v>141</v>
      </c>
      <c r="AQ976" s="82" t="s">
        <v>141</v>
      </c>
      <c r="AR976" s="82" t="s">
        <v>141</v>
      </c>
      <c r="AS976" s="82" t="s">
        <v>141</v>
      </c>
      <c r="AT976" s="82" t="s">
        <v>141</v>
      </c>
      <c r="AU976" s="80">
        <v>2672</v>
      </c>
      <c r="AV976" s="80">
        <v>2664</v>
      </c>
    </row>
    <row r="977" spans="34:48" x14ac:dyDescent="0.2">
      <c r="AH977" s="359" t="s">
        <v>87</v>
      </c>
      <c r="AI977" s="81" t="s">
        <v>1279</v>
      </c>
      <c r="AJ977" s="81" t="s">
        <v>1278</v>
      </c>
      <c r="AK977" s="82" t="s">
        <v>141</v>
      </c>
      <c r="AL977" s="82" t="s">
        <v>141</v>
      </c>
      <c r="AM977" s="82" t="s">
        <v>141</v>
      </c>
      <c r="AN977" s="82" t="s">
        <v>141</v>
      </c>
      <c r="AO977" s="82" t="s">
        <v>141</v>
      </c>
      <c r="AP977" s="82" t="s">
        <v>141</v>
      </c>
      <c r="AQ977" s="82" t="s">
        <v>141</v>
      </c>
      <c r="AR977" s="82" t="s">
        <v>141</v>
      </c>
      <c r="AS977" s="82" t="s">
        <v>141</v>
      </c>
      <c r="AT977" s="82" t="s">
        <v>141</v>
      </c>
      <c r="AU977" s="80">
        <v>129810</v>
      </c>
      <c r="AV977" s="80">
        <v>127217</v>
      </c>
    </row>
    <row r="978" spans="34:48" x14ac:dyDescent="0.2">
      <c r="AH978" s="359" t="s">
        <v>87</v>
      </c>
      <c r="AI978" s="81" t="s">
        <v>1277</v>
      </c>
      <c r="AJ978" s="81" t="s">
        <v>1276</v>
      </c>
      <c r="AK978" s="82" t="s">
        <v>141</v>
      </c>
      <c r="AL978" s="82" t="s">
        <v>141</v>
      </c>
      <c r="AM978" s="82" t="s">
        <v>141</v>
      </c>
      <c r="AN978" s="82" t="s">
        <v>141</v>
      </c>
      <c r="AO978" s="82" t="s">
        <v>141</v>
      </c>
      <c r="AP978" s="82" t="s">
        <v>141</v>
      </c>
      <c r="AQ978" s="82" t="s">
        <v>141</v>
      </c>
      <c r="AR978" s="82" t="s">
        <v>141</v>
      </c>
      <c r="AS978" s="82" t="s">
        <v>141</v>
      </c>
      <c r="AT978" s="82" t="s">
        <v>141</v>
      </c>
      <c r="AU978" s="80">
        <v>11742</v>
      </c>
      <c r="AV978" s="80">
        <v>11795</v>
      </c>
    </row>
    <row r="979" spans="34:48" x14ac:dyDescent="0.2">
      <c r="AH979" s="359" t="s">
        <v>87</v>
      </c>
      <c r="AI979" s="81" t="s">
        <v>1275</v>
      </c>
      <c r="AJ979" s="81" t="s">
        <v>1274</v>
      </c>
      <c r="AK979" s="82" t="s">
        <v>141</v>
      </c>
      <c r="AL979" s="82" t="s">
        <v>141</v>
      </c>
      <c r="AM979" s="82" t="s">
        <v>141</v>
      </c>
      <c r="AN979" s="82" t="s">
        <v>141</v>
      </c>
      <c r="AO979" s="82" t="s">
        <v>141</v>
      </c>
      <c r="AP979" s="82" t="s">
        <v>141</v>
      </c>
      <c r="AQ979" s="82" t="s">
        <v>141</v>
      </c>
      <c r="AR979" s="82" t="s">
        <v>141</v>
      </c>
      <c r="AS979" s="82" t="s">
        <v>141</v>
      </c>
      <c r="AT979" s="82" t="s">
        <v>141</v>
      </c>
      <c r="AU979" s="80">
        <v>13331</v>
      </c>
      <c r="AV979" s="80">
        <v>13358</v>
      </c>
    </row>
    <row r="980" spans="34:48" x14ac:dyDescent="0.2">
      <c r="AH980" s="359" t="s">
        <v>87</v>
      </c>
      <c r="AI980" s="81" t="s">
        <v>1273</v>
      </c>
      <c r="AJ980" s="81" t="s">
        <v>45</v>
      </c>
      <c r="AK980" s="80">
        <v>1184</v>
      </c>
      <c r="AL980" s="80">
        <v>1155</v>
      </c>
      <c r="AM980" s="80">
        <v>1270</v>
      </c>
      <c r="AN980" s="80">
        <v>1160</v>
      </c>
      <c r="AO980" s="80">
        <v>1176</v>
      </c>
      <c r="AP980" s="80">
        <v>1189</v>
      </c>
      <c r="AQ980" s="80">
        <v>1263</v>
      </c>
      <c r="AR980" s="80">
        <v>1265</v>
      </c>
      <c r="AS980" s="80">
        <v>1195</v>
      </c>
      <c r="AT980" s="80">
        <v>1110</v>
      </c>
      <c r="AU980" s="80">
        <v>1098</v>
      </c>
      <c r="AV980" s="80">
        <v>1121</v>
      </c>
    </row>
    <row r="981" spans="34:48" x14ac:dyDescent="0.2">
      <c r="AH981" s="359" t="s">
        <v>87</v>
      </c>
      <c r="AI981" s="81" t="s">
        <v>1272</v>
      </c>
      <c r="AJ981" s="81" t="s">
        <v>1271</v>
      </c>
      <c r="AK981" s="82" t="s">
        <v>141</v>
      </c>
      <c r="AL981" s="82" t="s">
        <v>141</v>
      </c>
      <c r="AM981" s="80">
        <v>568</v>
      </c>
      <c r="AN981" s="80">
        <v>473</v>
      </c>
      <c r="AO981" s="80">
        <v>2290</v>
      </c>
      <c r="AP981" s="80">
        <v>2657</v>
      </c>
      <c r="AQ981" s="80">
        <v>2917</v>
      </c>
      <c r="AR981" s="80">
        <v>2893</v>
      </c>
      <c r="AS981" s="80">
        <v>2167</v>
      </c>
      <c r="AT981" s="80">
        <v>2255</v>
      </c>
      <c r="AU981" s="80">
        <v>2929</v>
      </c>
      <c r="AV981" s="80">
        <v>2758</v>
      </c>
    </row>
    <row r="982" spans="34:48" x14ac:dyDescent="0.2">
      <c r="AH982" s="359" t="s">
        <v>87</v>
      </c>
      <c r="AI982" s="81" t="s">
        <v>1270</v>
      </c>
      <c r="AJ982" s="81" t="s">
        <v>1269</v>
      </c>
      <c r="AK982" s="82" t="s">
        <v>141</v>
      </c>
      <c r="AL982" s="82" t="s">
        <v>141</v>
      </c>
      <c r="AM982" s="80">
        <v>1325</v>
      </c>
      <c r="AN982" s="80">
        <v>1361</v>
      </c>
      <c r="AO982" s="80">
        <v>1491</v>
      </c>
      <c r="AP982" s="80">
        <v>1626</v>
      </c>
      <c r="AQ982" s="80">
        <v>1965</v>
      </c>
      <c r="AR982" s="80">
        <v>2012</v>
      </c>
      <c r="AS982" s="80">
        <v>2502</v>
      </c>
      <c r="AT982" s="80">
        <v>2944</v>
      </c>
      <c r="AU982" s="80">
        <v>2989</v>
      </c>
      <c r="AV982" s="80">
        <v>3029</v>
      </c>
    </row>
    <row r="983" spans="34:48" x14ac:dyDescent="0.2">
      <c r="AH983" s="359" t="s">
        <v>87</v>
      </c>
      <c r="AI983" s="81" t="s">
        <v>1268</v>
      </c>
      <c r="AJ983" s="81" t="s">
        <v>1267</v>
      </c>
      <c r="AK983" s="82" t="s">
        <v>141</v>
      </c>
      <c r="AL983" s="82" t="s">
        <v>141</v>
      </c>
      <c r="AM983" s="80">
        <v>3312</v>
      </c>
      <c r="AN983" s="80">
        <v>3911</v>
      </c>
      <c r="AO983" s="80">
        <v>5062</v>
      </c>
      <c r="AP983" s="80">
        <v>5170</v>
      </c>
      <c r="AQ983" s="80">
        <v>5745</v>
      </c>
      <c r="AR983" s="80">
        <v>5847</v>
      </c>
      <c r="AS983" s="80">
        <v>5517</v>
      </c>
      <c r="AT983" s="80">
        <v>5690</v>
      </c>
      <c r="AU983" s="80">
        <v>5538</v>
      </c>
      <c r="AV983" s="80">
        <v>6053</v>
      </c>
    </row>
    <row r="984" spans="34:48" x14ac:dyDescent="0.2">
      <c r="AH984" s="359" t="s">
        <v>87</v>
      </c>
      <c r="AI984" s="81" t="s">
        <v>1266</v>
      </c>
      <c r="AJ984" s="81" t="s">
        <v>1265</v>
      </c>
      <c r="AK984" s="82" t="s">
        <v>141</v>
      </c>
      <c r="AL984" s="82" t="s">
        <v>141</v>
      </c>
      <c r="AM984" s="80">
        <v>165</v>
      </c>
      <c r="AN984" s="80">
        <v>155</v>
      </c>
      <c r="AO984" s="80">
        <v>169</v>
      </c>
      <c r="AP984" s="80">
        <v>233</v>
      </c>
      <c r="AQ984" s="80">
        <v>259</v>
      </c>
      <c r="AR984" s="80">
        <v>223</v>
      </c>
      <c r="AS984" s="80">
        <v>332</v>
      </c>
      <c r="AT984" s="80">
        <v>303</v>
      </c>
      <c r="AU984" s="80">
        <v>278</v>
      </c>
      <c r="AV984" s="80">
        <v>280</v>
      </c>
    </row>
    <row r="985" spans="34:48" x14ac:dyDescent="0.2">
      <c r="AH985" s="359" t="s">
        <v>87</v>
      </c>
      <c r="AI985" s="81" t="s">
        <v>1264</v>
      </c>
      <c r="AJ985" s="81" t="s">
        <v>1263</v>
      </c>
      <c r="AK985" s="82" t="s">
        <v>141</v>
      </c>
      <c r="AL985" s="82" t="s">
        <v>141</v>
      </c>
      <c r="AM985" s="80">
        <v>425</v>
      </c>
      <c r="AN985" s="80">
        <v>382</v>
      </c>
      <c r="AO985" s="80">
        <v>439</v>
      </c>
      <c r="AP985" s="80">
        <v>572</v>
      </c>
      <c r="AQ985" s="80">
        <v>496</v>
      </c>
      <c r="AR985" s="80">
        <v>573</v>
      </c>
      <c r="AS985" s="80">
        <v>709</v>
      </c>
      <c r="AT985" s="80">
        <v>692</v>
      </c>
      <c r="AU985" s="80">
        <v>623</v>
      </c>
      <c r="AV985" s="80">
        <v>780</v>
      </c>
    </row>
    <row r="986" spans="34:48" x14ac:dyDescent="0.2">
      <c r="AH986" s="359" t="s">
        <v>87</v>
      </c>
      <c r="AI986" s="81" t="s">
        <v>1262</v>
      </c>
      <c r="AJ986" s="81" t="s">
        <v>1261</v>
      </c>
      <c r="AK986" s="82" t="s">
        <v>141</v>
      </c>
      <c r="AL986" s="82" t="s">
        <v>141</v>
      </c>
      <c r="AM986" s="80">
        <v>705</v>
      </c>
      <c r="AN986" s="80">
        <v>735</v>
      </c>
      <c r="AO986" s="80">
        <v>770</v>
      </c>
      <c r="AP986" s="80">
        <v>826</v>
      </c>
      <c r="AQ986" s="80">
        <v>925</v>
      </c>
      <c r="AR986" s="80">
        <v>981</v>
      </c>
      <c r="AS986" s="80">
        <v>1091</v>
      </c>
      <c r="AT986" s="80">
        <v>1054</v>
      </c>
      <c r="AU986" s="80">
        <v>1128</v>
      </c>
      <c r="AV986" s="80">
        <v>1487</v>
      </c>
    </row>
    <row r="987" spans="34:48" x14ac:dyDescent="0.2">
      <c r="AH987" s="359" t="s">
        <v>87</v>
      </c>
      <c r="AI987" s="81" t="s">
        <v>1260</v>
      </c>
      <c r="AJ987" s="81" t="s">
        <v>1259</v>
      </c>
      <c r="AK987" s="82" t="s">
        <v>141</v>
      </c>
      <c r="AL987" s="82" t="s">
        <v>141</v>
      </c>
      <c r="AM987" s="80">
        <v>56</v>
      </c>
      <c r="AN987" s="80">
        <v>61</v>
      </c>
      <c r="AO987" s="80">
        <v>61</v>
      </c>
      <c r="AP987" s="80">
        <v>143</v>
      </c>
      <c r="AQ987" s="80">
        <v>134</v>
      </c>
      <c r="AR987" s="80">
        <v>133</v>
      </c>
      <c r="AS987" s="80">
        <v>156</v>
      </c>
      <c r="AT987" s="80">
        <v>154</v>
      </c>
      <c r="AU987" s="80">
        <v>183</v>
      </c>
      <c r="AV987" s="80">
        <v>171</v>
      </c>
    </row>
    <row r="988" spans="34:48" x14ac:dyDescent="0.2">
      <c r="AH988" s="359" t="s">
        <v>87</v>
      </c>
      <c r="AI988" s="81" t="s">
        <v>1258</v>
      </c>
      <c r="AJ988" s="81" t="s">
        <v>1257</v>
      </c>
      <c r="AK988" s="82" t="s">
        <v>141</v>
      </c>
      <c r="AL988" s="82" t="s">
        <v>141</v>
      </c>
      <c r="AM988" s="80">
        <v>253</v>
      </c>
      <c r="AN988" s="80">
        <v>282</v>
      </c>
      <c r="AO988" s="80">
        <v>422</v>
      </c>
      <c r="AP988" s="80">
        <v>458</v>
      </c>
      <c r="AQ988" s="80">
        <v>449</v>
      </c>
      <c r="AR988" s="80">
        <v>558</v>
      </c>
      <c r="AS988" s="80">
        <v>581</v>
      </c>
      <c r="AT988" s="80">
        <v>672</v>
      </c>
      <c r="AU988" s="80">
        <v>766</v>
      </c>
      <c r="AV988" s="80">
        <v>824</v>
      </c>
    </row>
    <row r="989" spans="34:48" x14ac:dyDescent="0.2">
      <c r="AH989" s="359" t="s">
        <v>87</v>
      </c>
      <c r="AI989" s="81" t="s">
        <v>1256</v>
      </c>
      <c r="AJ989" s="81" t="s">
        <v>1255</v>
      </c>
      <c r="AK989" s="82" t="s">
        <v>141</v>
      </c>
      <c r="AL989" s="82" t="s">
        <v>141</v>
      </c>
      <c r="AM989" s="80">
        <v>370</v>
      </c>
      <c r="AN989" s="80">
        <v>353</v>
      </c>
      <c r="AO989" s="80">
        <v>369</v>
      </c>
      <c r="AP989" s="80">
        <v>387</v>
      </c>
      <c r="AQ989" s="80">
        <v>438</v>
      </c>
      <c r="AR989" s="80">
        <v>465</v>
      </c>
      <c r="AS989" s="80">
        <v>512</v>
      </c>
      <c r="AT989" s="80">
        <v>561</v>
      </c>
      <c r="AU989" s="80">
        <v>581</v>
      </c>
      <c r="AV989" s="80">
        <v>584</v>
      </c>
    </row>
    <row r="990" spans="34:48" x14ac:dyDescent="0.2">
      <c r="AH990" s="359" t="s">
        <v>87</v>
      </c>
      <c r="AI990" s="81" t="s">
        <v>1254</v>
      </c>
      <c r="AJ990" s="81" t="s">
        <v>1253</v>
      </c>
      <c r="AK990" s="82" t="s">
        <v>141</v>
      </c>
      <c r="AL990" s="82" t="s">
        <v>141</v>
      </c>
      <c r="AM990" s="80">
        <v>4801</v>
      </c>
      <c r="AN990" s="80">
        <v>6633</v>
      </c>
      <c r="AO990" s="80">
        <v>7557</v>
      </c>
      <c r="AP990" s="80">
        <v>7868</v>
      </c>
      <c r="AQ990" s="80">
        <v>8176</v>
      </c>
      <c r="AR990" s="80">
        <v>8186</v>
      </c>
      <c r="AS990" s="80">
        <v>8457</v>
      </c>
      <c r="AT990" s="80">
        <v>9514</v>
      </c>
      <c r="AU990" s="80">
        <v>9287</v>
      </c>
      <c r="AV990" s="80">
        <v>10148</v>
      </c>
    </row>
    <row r="991" spans="34:48" x14ac:dyDescent="0.2">
      <c r="AH991" s="359" t="s">
        <v>87</v>
      </c>
      <c r="AI991" s="81" t="s">
        <v>1252</v>
      </c>
      <c r="AJ991" s="81" t="s">
        <v>49</v>
      </c>
      <c r="AK991" s="80">
        <v>14352</v>
      </c>
      <c r="AL991" s="80">
        <v>14185</v>
      </c>
      <c r="AM991" s="80">
        <v>14562</v>
      </c>
      <c r="AN991" s="80">
        <v>14638</v>
      </c>
      <c r="AO991" s="80">
        <v>14237</v>
      </c>
      <c r="AP991" s="80">
        <v>14427</v>
      </c>
      <c r="AQ991" s="80">
        <v>14239</v>
      </c>
      <c r="AR991" s="80">
        <v>14559</v>
      </c>
      <c r="AS991" s="80">
        <v>14445</v>
      </c>
      <c r="AT991" s="80">
        <v>14709</v>
      </c>
      <c r="AU991" s="80">
        <v>16156</v>
      </c>
      <c r="AV991" s="80">
        <v>16300</v>
      </c>
    </row>
    <row r="992" spans="34:48" x14ac:dyDescent="0.2">
      <c r="AH992" s="359" t="s">
        <v>87</v>
      </c>
      <c r="AI992" s="81" t="s">
        <v>1251</v>
      </c>
      <c r="AJ992" s="81" t="s">
        <v>1250</v>
      </c>
      <c r="AK992" s="80">
        <v>1097</v>
      </c>
      <c r="AL992" s="80">
        <v>1237</v>
      </c>
      <c r="AM992" s="80">
        <v>1299</v>
      </c>
      <c r="AN992" s="80">
        <v>1493</v>
      </c>
      <c r="AO992" s="80">
        <v>1495</v>
      </c>
      <c r="AP992" s="80">
        <v>1939</v>
      </c>
      <c r="AQ992" s="80">
        <v>1867</v>
      </c>
      <c r="AR992" s="80">
        <v>2141</v>
      </c>
      <c r="AS992" s="80">
        <v>2899</v>
      </c>
      <c r="AT992" s="80">
        <v>3339</v>
      </c>
      <c r="AU992" s="80">
        <v>3177</v>
      </c>
      <c r="AV992" s="80">
        <v>3583</v>
      </c>
    </row>
    <row r="993" spans="34:48" x14ac:dyDescent="0.2">
      <c r="AH993" s="359" t="s">
        <v>87</v>
      </c>
      <c r="AI993" s="81" t="s">
        <v>1249</v>
      </c>
      <c r="AJ993" s="81" t="s">
        <v>1248</v>
      </c>
      <c r="AK993" s="80">
        <v>741</v>
      </c>
      <c r="AL993" s="80">
        <v>850</v>
      </c>
      <c r="AM993" s="80">
        <v>755</v>
      </c>
      <c r="AN993" s="80">
        <v>808</v>
      </c>
      <c r="AO993" s="80">
        <v>1001</v>
      </c>
      <c r="AP993" s="80">
        <v>1008</v>
      </c>
      <c r="AQ993" s="80">
        <v>1288</v>
      </c>
      <c r="AR993" s="80">
        <v>1405</v>
      </c>
      <c r="AS993" s="80">
        <v>1578</v>
      </c>
      <c r="AT993" s="80">
        <v>1651</v>
      </c>
      <c r="AU993" s="80">
        <v>1499</v>
      </c>
      <c r="AV993" s="80">
        <v>1386</v>
      </c>
    </row>
    <row r="994" spans="34:48" x14ac:dyDescent="0.2">
      <c r="AH994" s="359" t="s">
        <v>87</v>
      </c>
      <c r="AI994" s="81" t="s">
        <v>1247</v>
      </c>
      <c r="AJ994" s="81" t="s">
        <v>1246</v>
      </c>
      <c r="AK994" s="80">
        <v>4480</v>
      </c>
      <c r="AL994" s="80">
        <v>5433</v>
      </c>
      <c r="AM994" s="80">
        <v>5797</v>
      </c>
      <c r="AN994" s="80">
        <v>6101</v>
      </c>
      <c r="AO994" s="80">
        <v>8433</v>
      </c>
      <c r="AP994" s="80">
        <v>8646</v>
      </c>
      <c r="AQ994" s="80">
        <v>9225</v>
      </c>
      <c r="AR994" s="80">
        <v>9940</v>
      </c>
      <c r="AS994" s="80">
        <v>10914</v>
      </c>
      <c r="AT994" s="80">
        <v>10907</v>
      </c>
      <c r="AU994" s="80">
        <v>12109</v>
      </c>
      <c r="AV994" s="80">
        <v>11640</v>
      </c>
    </row>
    <row r="995" spans="34:48" x14ac:dyDescent="0.2">
      <c r="AH995" s="359" t="s">
        <v>87</v>
      </c>
      <c r="AI995" s="81" t="s">
        <v>1245</v>
      </c>
      <c r="AJ995" s="81" t="s">
        <v>1244</v>
      </c>
      <c r="AK995" s="80">
        <v>4359</v>
      </c>
      <c r="AL995" s="80">
        <v>4171</v>
      </c>
      <c r="AM995" s="80">
        <v>4175</v>
      </c>
      <c r="AN995" s="80">
        <v>4520</v>
      </c>
      <c r="AO995" s="80">
        <v>4789</v>
      </c>
      <c r="AP995" s="80">
        <v>5103</v>
      </c>
      <c r="AQ995" s="80">
        <v>4714</v>
      </c>
      <c r="AR995" s="80">
        <v>4617</v>
      </c>
      <c r="AS995" s="80">
        <v>5335</v>
      </c>
      <c r="AT995" s="80">
        <v>6104</v>
      </c>
      <c r="AU995" s="80">
        <v>6693</v>
      </c>
      <c r="AV995" s="80">
        <v>6504</v>
      </c>
    </row>
    <row r="996" spans="34:48" x14ac:dyDescent="0.2">
      <c r="AH996" s="359" t="s">
        <v>87</v>
      </c>
      <c r="AI996" s="81" t="s">
        <v>1243</v>
      </c>
      <c r="AJ996" s="81" t="s">
        <v>1242</v>
      </c>
      <c r="AK996" s="80">
        <v>646</v>
      </c>
      <c r="AL996" s="80">
        <v>844</v>
      </c>
      <c r="AM996" s="80">
        <v>1060</v>
      </c>
      <c r="AN996" s="80">
        <v>1335</v>
      </c>
      <c r="AO996" s="80">
        <v>1553</v>
      </c>
      <c r="AP996" s="80">
        <v>1581</v>
      </c>
      <c r="AQ996" s="80">
        <v>1597</v>
      </c>
      <c r="AR996" s="80">
        <v>1634</v>
      </c>
      <c r="AS996" s="80">
        <v>1760</v>
      </c>
      <c r="AT996" s="80">
        <v>2082</v>
      </c>
      <c r="AU996" s="80">
        <v>2563</v>
      </c>
      <c r="AV996" s="80">
        <v>2576</v>
      </c>
    </row>
    <row r="997" spans="34:48" x14ac:dyDescent="0.2">
      <c r="AH997" s="359" t="s">
        <v>87</v>
      </c>
      <c r="AI997" s="81" t="s">
        <v>1241</v>
      </c>
      <c r="AJ997" s="81" t="s">
        <v>1240</v>
      </c>
      <c r="AK997" s="80">
        <v>567</v>
      </c>
      <c r="AL997" s="80">
        <v>604</v>
      </c>
      <c r="AM997" s="80">
        <v>658</v>
      </c>
      <c r="AN997" s="80">
        <v>726</v>
      </c>
      <c r="AO997" s="80">
        <v>662</v>
      </c>
      <c r="AP997" s="80">
        <v>952</v>
      </c>
      <c r="AQ997" s="80">
        <v>959</v>
      </c>
      <c r="AR997" s="80">
        <v>948</v>
      </c>
      <c r="AS997" s="80">
        <v>1055</v>
      </c>
      <c r="AT997" s="80">
        <v>1309</v>
      </c>
      <c r="AU997" s="80">
        <v>1348</v>
      </c>
      <c r="AV997" s="80">
        <v>1378</v>
      </c>
    </row>
    <row r="998" spans="34:48" x14ac:dyDescent="0.2">
      <c r="AH998" s="359" t="s">
        <v>87</v>
      </c>
      <c r="AI998" s="81" t="s">
        <v>1239</v>
      </c>
      <c r="AJ998" s="81" t="s">
        <v>1238</v>
      </c>
      <c r="AK998" s="82" t="s">
        <v>141</v>
      </c>
      <c r="AL998" s="82" t="s">
        <v>141</v>
      </c>
      <c r="AM998" s="82" t="s">
        <v>141</v>
      </c>
      <c r="AN998" s="82" t="s">
        <v>141</v>
      </c>
      <c r="AO998" s="82" t="s">
        <v>141</v>
      </c>
      <c r="AP998" s="82" t="s">
        <v>141</v>
      </c>
      <c r="AQ998" s="82" t="s">
        <v>141</v>
      </c>
      <c r="AR998" s="82" t="s">
        <v>141</v>
      </c>
      <c r="AS998" s="82" t="s">
        <v>141</v>
      </c>
      <c r="AT998" s="82" t="s">
        <v>141</v>
      </c>
      <c r="AU998" s="82" t="s">
        <v>141</v>
      </c>
      <c r="AV998" s="82" t="s">
        <v>141</v>
      </c>
    </row>
    <row r="999" spans="34:48" x14ac:dyDescent="0.2">
      <c r="AH999" s="359" t="s">
        <v>87</v>
      </c>
      <c r="AI999" s="81" t="s">
        <v>1237</v>
      </c>
      <c r="AJ999" s="81" t="s">
        <v>1236</v>
      </c>
      <c r="AK999" s="82" t="s">
        <v>141</v>
      </c>
      <c r="AL999" s="82" t="s">
        <v>141</v>
      </c>
      <c r="AM999" s="82" t="s">
        <v>141</v>
      </c>
      <c r="AN999" s="82" t="s">
        <v>141</v>
      </c>
      <c r="AO999" s="82" t="s">
        <v>141</v>
      </c>
      <c r="AP999" s="82" t="s">
        <v>141</v>
      </c>
      <c r="AQ999" s="82" t="s">
        <v>141</v>
      </c>
      <c r="AR999" s="82" t="s">
        <v>141</v>
      </c>
      <c r="AS999" s="80">
        <v>293</v>
      </c>
      <c r="AT999" s="80">
        <v>282</v>
      </c>
      <c r="AU999" s="80">
        <v>439</v>
      </c>
      <c r="AV999" s="80">
        <v>514</v>
      </c>
    </row>
    <row r="1000" spans="34:48" x14ac:dyDescent="0.2">
      <c r="AH1000" s="359" t="s">
        <v>87</v>
      </c>
      <c r="AI1000" s="81" t="s">
        <v>1235</v>
      </c>
      <c r="AJ1000" s="81" t="s">
        <v>1234</v>
      </c>
      <c r="AK1000" s="82" t="s">
        <v>141</v>
      </c>
      <c r="AL1000" s="82" t="s">
        <v>141</v>
      </c>
      <c r="AM1000" s="82" t="s">
        <v>141</v>
      </c>
      <c r="AN1000" s="82" t="s">
        <v>141</v>
      </c>
      <c r="AO1000" s="82" t="s">
        <v>141</v>
      </c>
      <c r="AP1000" s="82" t="s">
        <v>141</v>
      </c>
      <c r="AQ1000" s="82" t="s">
        <v>141</v>
      </c>
      <c r="AR1000" s="82" t="s">
        <v>141</v>
      </c>
      <c r="AS1000" s="80">
        <v>382</v>
      </c>
      <c r="AT1000" s="80">
        <v>380</v>
      </c>
      <c r="AU1000" s="80">
        <v>579</v>
      </c>
      <c r="AV1000" s="80">
        <v>660</v>
      </c>
    </row>
    <row r="1001" spans="34:48" x14ac:dyDescent="0.2">
      <c r="AH1001" s="359" t="s">
        <v>87</v>
      </c>
      <c r="AI1001" s="81" t="s">
        <v>1233</v>
      </c>
      <c r="AJ1001" s="81" t="s">
        <v>1232</v>
      </c>
      <c r="AK1001" s="82" t="s">
        <v>141</v>
      </c>
      <c r="AL1001" s="82" t="s">
        <v>141</v>
      </c>
      <c r="AM1001" s="82" t="s">
        <v>141</v>
      </c>
      <c r="AN1001" s="82" t="s">
        <v>141</v>
      </c>
      <c r="AO1001" s="82" t="s">
        <v>141</v>
      </c>
      <c r="AP1001" s="82" t="s">
        <v>141</v>
      </c>
      <c r="AQ1001" s="82" t="s">
        <v>141</v>
      </c>
      <c r="AR1001" s="82" t="s">
        <v>141</v>
      </c>
      <c r="AS1001" s="80">
        <v>5555</v>
      </c>
      <c r="AT1001" s="80">
        <v>5886</v>
      </c>
      <c r="AU1001" s="80">
        <v>5916</v>
      </c>
      <c r="AV1001" s="80">
        <v>6201</v>
      </c>
    </row>
    <row r="1002" spans="34:48" x14ac:dyDescent="0.2">
      <c r="AH1002" s="359" t="s">
        <v>87</v>
      </c>
      <c r="AI1002" s="81" t="s">
        <v>1231</v>
      </c>
      <c r="AJ1002" s="81" t="s">
        <v>1230</v>
      </c>
      <c r="AK1002" s="82" t="s">
        <v>141</v>
      </c>
      <c r="AL1002" s="82" t="s">
        <v>141</v>
      </c>
      <c r="AM1002" s="82" t="s">
        <v>141</v>
      </c>
      <c r="AN1002" s="82" t="s">
        <v>141</v>
      </c>
      <c r="AO1002" s="82" t="s">
        <v>141</v>
      </c>
      <c r="AP1002" s="82" t="s">
        <v>141</v>
      </c>
      <c r="AQ1002" s="82" t="s">
        <v>141</v>
      </c>
      <c r="AR1002" s="82" t="s">
        <v>141</v>
      </c>
      <c r="AS1002" s="80">
        <v>867</v>
      </c>
      <c r="AT1002" s="80">
        <v>862</v>
      </c>
      <c r="AU1002" s="80">
        <v>868</v>
      </c>
      <c r="AV1002" s="80">
        <v>1116</v>
      </c>
    </row>
    <row r="1003" spans="34:48" x14ac:dyDescent="0.2">
      <c r="AH1003" s="359" t="s">
        <v>87</v>
      </c>
      <c r="AI1003" s="81" t="s">
        <v>1229</v>
      </c>
      <c r="AJ1003" s="81" t="s">
        <v>1228</v>
      </c>
      <c r="AK1003" s="82" t="s">
        <v>141</v>
      </c>
      <c r="AL1003" s="82" t="s">
        <v>141</v>
      </c>
      <c r="AM1003" s="82" t="s">
        <v>141</v>
      </c>
      <c r="AN1003" s="82" t="s">
        <v>141</v>
      </c>
      <c r="AO1003" s="82" t="s">
        <v>141</v>
      </c>
      <c r="AP1003" s="82" t="s">
        <v>141</v>
      </c>
      <c r="AQ1003" s="82" t="s">
        <v>141</v>
      </c>
      <c r="AR1003" s="82" t="s">
        <v>141</v>
      </c>
      <c r="AS1003" s="80">
        <v>785</v>
      </c>
      <c r="AT1003" s="80">
        <v>840</v>
      </c>
      <c r="AU1003" s="80">
        <v>1059</v>
      </c>
      <c r="AV1003" s="80">
        <v>1076</v>
      </c>
    </row>
    <row r="1004" spans="34:48" x14ac:dyDescent="0.2">
      <c r="AH1004" s="359" t="s">
        <v>87</v>
      </c>
      <c r="AI1004" s="81" t="s">
        <v>1227</v>
      </c>
      <c r="AJ1004" s="81" t="s">
        <v>1226</v>
      </c>
      <c r="AK1004" s="82" t="s">
        <v>141</v>
      </c>
      <c r="AL1004" s="82" t="s">
        <v>141</v>
      </c>
      <c r="AM1004" s="82" t="s">
        <v>141</v>
      </c>
      <c r="AN1004" s="82" t="s">
        <v>141</v>
      </c>
      <c r="AO1004" s="82" t="s">
        <v>141</v>
      </c>
      <c r="AP1004" s="82" t="s">
        <v>141</v>
      </c>
      <c r="AQ1004" s="82" t="s">
        <v>141</v>
      </c>
      <c r="AR1004" s="82" t="s">
        <v>141</v>
      </c>
      <c r="AS1004" s="80">
        <v>590</v>
      </c>
      <c r="AT1004" s="80">
        <v>931</v>
      </c>
      <c r="AU1004" s="80">
        <v>1300</v>
      </c>
      <c r="AV1004" s="80">
        <v>1301</v>
      </c>
    </row>
    <row r="1005" spans="34:48" x14ac:dyDescent="0.2">
      <c r="AH1005" s="359" t="s">
        <v>87</v>
      </c>
      <c r="AI1005" s="81" t="s">
        <v>1225</v>
      </c>
      <c r="AJ1005" s="81" t="s">
        <v>1224</v>
      </c>
      <c r="AK1005" s="82" t="s">
        <v>141</v>
      </c>
      <c r="AL1005" s="82" t="s">
        <v>141</v>
      </c>
      <c r="AM1005" s="82" t="s">
        <v>141</v>
      </c>
      <c r="AN1005" s="82" t="s">
        <v>141</v>
      </c>
      <c r="AO1005" s="82" t="s">
        <v>141</v>
      </c>
      <c r="AP1005" s="82" t="s">
        <v>141</v>
      </c>
      <c r="AQ1005" s="82" t="s">
        <v>141</v>
      </c>
      <c r="AR1005" s="82" t="s">
        <v>141</v>
      </c>
      <c r="AS1005" s="80">
        <v>230</v>
      </c>
      <c r="AT1005" s="80">
        <v>242</v>
      </c>
      <c r="AU1005" s="80">
        <v>257</v>
      </c>
      <c r="AV1005" s="80">
        <v>274</v>
      </c>
    </row>
    <row r="1006" spans="34:48" x14ac:dyDescent="0.2">
      <c r="AH1006" s="359" t="s">
        <v>87</v>
      </c>
      <c r="AI1006" s="81" t="s">
        <v>1223</v>
      </c>
      <c r="AJ1006" s="81" t="s">
        <v>1222</v>
      </c>
      <c r="AK1006" s="82" t="s">
        <v>141</v>
      </c>
      <c r="AL1006" s="82" t="s">
        <v>141</v>
      </c>
      <c r="AM1006" s="82" t="s">
        <v>141</v>
      </c>
      <c r="AN1006" s="82" t="s">
        <v>141</v>
      </c>
      <c r="AO1006" s="82" t="s">
        <v>141</v>
      </c>
      <c r="AP1006" s="82" t="s">
        <v>141</v>
      </c>
      <c r="AQ1006" s="82" t="s">
        <v>141</v>
      </c>
      <c r="AR1006" s="82" t="s">
        <v>141</v>
      </c>
      <c r="AS1006" s="80">
        <v>2207</v>
      </c>
      <c r="AT1006" s="80">
        <v>2481</v>
      </c>
      <c r="AU1006" s="80">
        <v>2628</v>
      </c>
      <c r="AV1006" s="80">
        <v>2801</v>
      </c>
    </row>
    <row r="1007" spans="34:48" x14ac:dyDescent="0.2">
      <c r="AH1007" s="359" t="s">
        <v>87</v>
      </c>
      <c r="AI1007" s="81" t="s">
        <v>1221</v>
      </c>
      <c r="AJ1007" s="81" t="s">
        <v>55</v>
      </c>
      <c r="AK1007" s="82" t="s">
        <v>141</v>
      </c>
      <c r="AL1007" s="82" t="s">
        <v>141</v>
      </c>
      <c r="AM1007" s="82" t="s">
        <v>141</v>
      </c>
      <c r="AN1007" s="80">
        <v>38470</v>
      </c>
      <c r="AO1007" s="80">
        <v>38903</v>
      </c>
      <c r="AP1007" s="80">
        <v>35650</v>
      </c>
      <c r="AQ1007" s="80">
        <v>37764</v>
      </c>
      <c r="AR1007" s="80">
        <v>38331</v>
      </c>
      <c r="AS1007" s="80">
        <v>37161</v>
      </c>
      <c r="AT1007" s="80">
        <v>37337</v>
      </c>
      <c r="AU1007" s="80">
        <v>37468</v>
      </c>
      <c r="AV1007" s="80">
        <v>36664</v>
      </c>
    </row>
    <row r="1008" spans="34:48" x14ac:dyDescent="0.2">
      <c r="AH1008" s="359" t="s">
        <v>87</v>
      </c>
      <c r="AI1008" s="81" t="s">
        <v>1220</v>
      </c>
      <c r="AJ1008" s="81" t="s">
        <v>1219</v>
      </c>
      <c r="AK1008" s="82" t="s">
        <v>141</v>
      </c>
      <c r="AL1008" s="82" t="s">
        <v>141</v>
      </c>
      <c r="AM1008" s="82" t="s">
        <v>141</v>
      </c>
      <c r="AN1008" s="80">
        <v>1645</v>
      </c>
      <c r="AO1008" s="80">
        <v>1876</v>
      </c>
      <c r="AP1008" s="80">
        <v>1672</v>
      </c>
      <c r="AQ1008" s="80">
        <v>1754</v>
      </c>
      <c r="AR1008" s="80">
        <v>1654</v>
      </c>
      <c r="AS1008" s="80">
        <v>1715</v>
      </c>
      <c r="AT1008" s="80">
        <v>1725</v>
      </c>
      <c r="AU1008" s="80">
        <v>1671</v>
      </c>
      <c r="AV1008" s="80">
        <v>1661</v>
      </c>
    </row>
    <row r="1009" spans="34:48" x14ac:dyDescent="0.2">
      <c r="AH1009" s="327" t="s">
        <v>3144</v>
      </c>
      <c r="AI1009" s="81" t="s">
        <v>1218</v>
      </c>
      <c r="AJ1009" s="81" t="s">
        <v>1217</v>
      </c>
      <c r="AK1009" s="82" t="s">
        <v>141</v>
      </c>
      <c r="AL1009" s="80">
        <v>1079</v>
      </c>
      <c r="AM1009" s="80">
        <v>1107</v>
      </c>
      <c r="AN1009" s="80">
        <v>1158</v>
      </c>
      <c r="AO1009" s="80">
        <v>1228</v>
      </c>
      <c r="AP1009" s="80">
        <v>1174</v>
      </c>
      <c r="AQ1009" s="80">
        <v>1144</v>
      </c>
      <c r="AR1009" s="80">
        <v>1127</v>
      </c>
      <c r="AS1009" s="80">
        <v>1247</v>
      </c>
      <c r="AT1009" s="80">
        <v>1169</v>
      </c>
      <c r="AU1009" s="80">
        <v>1201</v>
      </c>
      <c r="AV1009" s="80">
        <v>1146</v>
      </c>
    </row>
    <row r="1010" spans="34:48" x14ac:dyDescent="0.2">
      <c r="AH1010" s="327" t="s">
        <v>3144</v>
      </c>
      <c r="AI1010" s="81" t="s">
        <v>1216</v>
      </c>
      <c r="AJ1010" s="81" t="s">
        <v>1215</v>
      </c>
      <c r="AK1010" s="82" t="s">
        <v>141</v>
      </c>
      <c r="AL1010" s="80">
        <v>345</v>
      </c>
      <c r="AM1010" s="80">
        <v>389</v>
      </c>
      <c r="AN1010" s="80">
        <v>397</v>
      </c>
      <c r="AO1010" s="80">
        <v>441</v>
      </c>
      <c r="AP1010" s="80">
        <v>481</v>
      </c>
      <c r="AQ1010" s="80">
        <v>489</v>
      </c>
      <c r="AR1010" s="80">
        <v>538</v>
      </c>
      <c r="AS1010" s="80">
        <v>531</v>
      </c>
      <c r="AT1010" s="80">
        <v>558</v>
      </c>
      <c r="AU1010" s="80">
        <v>503</v>
      </c>
      <c r="AV1010" s="80">
        <v>543</v>
      </c>
    </row>
    <row r="1011" spans="34:48" x14ac:dyDescent="0.2">
      <c r="AH1011" s="327" t="s">
        <v>3144</v>
      </c>
      <c r="AI1011" s="81" t="s">
        <v>1214</v>
      </c>
      <c r="AJ1011" s="81" t="s">
        <v>1213</v>
      </c>
      <c r="AK1011" s="82" t="s">
        <v>141</v>
      </c>
      <c r="AL1011" s="80">
        <v>2259</v>
      </c>
      <c r="AM1011" s="80">
        <v>2332</v>
      </c>
      <c r="AN1011" s="80">
        <v>2437</v>
      </c>
      <c r="AO1011" s="80">
        <v>2548</v>
      </c>
      <c r="AP1011" s="80">
        <v>2523</v>
      </c>
      <c r="AQ1011" s="80">
        <v>2497</v>
      </c>
      <c r="AR1011" s="80">
        <v>2783</v>
      </c>
      <c r="AS1011" s="80">
        <v>2599</v>
      </c>
      <c r="AT1011" s="80">
        <v>2687</v>
      </c>
      <c r="AU1011" s="80">
        <v>2986</v>
      </c>
      <c r="AV1011" s="80">
        <v>3121</v>
      </c>
    </row>
    <row r="1012" spans="34:48" x14ac:dyDescent="0.2">
      <c r="AH1012" s="327" t="s">
        <v>3140</v>
      </c>
      <c r="AI1012" s="81" t="s">
        <v>1212</v>
      </c>
      <c r="AJ1012" s="81" t="s">
        <v>1211</v>
      </c>
      <c r="AK1012" s="82" t="s">
        <v>141</v>
      </c>
      <c r="AL1012" s="80">
        <v>6196</v>
      </c>
      <c r="AM1012" s="80">
        <v>6374</v>
      </c>
      <c r="AN1012" s="80">
        <v>6715</v>
      </c>
      <c r="AO1012" s="80">
        <v>6854</v>
      </c>
      <c r="AP1012" s="80">
        <v>6873</v>
      </c>
      <c r="AQ1012" s="80">
        <v>7352</v>
      </c>
      <c r="AR1012" s="80">
        <v>7363</v>
      </c>
      <c r="AS1012" s="80">
        <v>7012</v>
      </c>
      <c r="AT1012" s="80">
        <v>7597</v>
      </c>
      <c r="AU1012" s="80">
        <v>7939</v>
      </c>
      <c r="AV1012" s="80">
        <v>7538</v>
      </c>
    </row>
    <row r="1013" spans="34:48" x14ac:dyDescent="0.2">
      <c r="AH1013" s="327" t="s">
        <v>3140</v>
      </c>
      <c r="AI1013" s="81" t="s">
        <v>1210</v>
      </c>
      <c r="AJ1013" s="81" t="s">
        <v>1209</v>
      </c>
      <c r="AK1013" s="82" t="s">
        <v>141</v>
      </c>
      <c r="AL1013" s="80">
        <v>1751</v>
      </c>
      <c r="AM1013" s="80">
        <v>1783</v>
      </c>
      <c r="AN1013" s="80">
        <v>1784</v>
      </c>
      <c r="AO1013" s="80">
        <v>1877</v>
      </c>
      <c r="AP1013" s="80">
        <v>1874</v>
      </c>
      <c r="AQ1013" s="80">
        <v>2055</v>
      </c>
      <c r="AR1013" s="80">
        <v>1888</v>
      </c>
      <c r="AS1013" s="80">
        <v>1948</v>
      </c>
      <c r="AT1013" s="80">
        <v>1941</v>
      </c>
      <c r="AU1013" s="80">
        <v>1948</v>
      </c>
      <c r="AV1013" s="80">
        <v>2081</v>
      </c>
    </row>
    <row r="1014" spans="34:48" x14ac:dyDescent="0.2">
      <c r="AH1014" s="327" t="s">
        <v>3140</v>
      </c>
      <c r="AI1014" s="81" t="s">
        <v>1208</v>
      </c>
      <c r="AJ1014" s="81" t="s">
        <v>1207</v>
      </c>
      <c r="AK1014" s="82" t="s">
        <v>141</v>
      </c>
      <c r="AL1014" s="80">
        <v>1449</v>
      </c>
      <c r="AM1014" s="80">
        <v>1452</v>
      </c>
      <c r="AN1014" s="80">
        <v>1404</v>
      </c>
      <c r="AO1014" s="80">
        <v>1492</v>
      </c>
      <c r="AP1014" s="80">
        <v>1404</v>
      </c>
      <c r="AQ1014" s="80">
        <v>1464</v>
      </c>
      <c r="AR1014" s="80">
        <v>1976</v>
      </c>
      <c r="AS1014" s="80">
        <v>1874</v>
      </c>
      <c r="AT1014" s="80">
        <v>1978</v>
      </c>
      <c r="AU1014" s="80">
        <v>1944</v>
      </c>
      <c r="AV1014" s="80">
        <v>1948</v>
      </c>
    </row>
    <row r="1015" spans="34:48" x14ac:dyDescent="0.2">
      <c r="AH1015" s="327" t="s">
        <v>3136</v>
      </c>
      <c r="AI1015" s="81" t="s">
        <v>1206</v>
      </c>
      <c r="AJ1015" s="81" t="s">
        <v>1205</v>
      </c>
      <c r="AK1015" s="82" t="s">
        <v>141</v>
      </c>
      <c r="AL1015" s="80">
        <v>2430</v>
      </c>
      <c r="AM1015" s="80">
        <v>2518</v>
      </c>
      <c r="AN1015" s="80">
        <v>2467</v>
      </c>
      <c r="AO1015" s="80">
        <v>2751</v>
      </c>
      <c r="AP1015" s="80">
        <v>2745</v>
      </c>
      <c r="AQ1015" s="80">
        <v>2952</v>
      </c>
      <c r="AR1015" s="80">
        <v>2511</v>
      </c>
      <c r="AS1015" s="80">
        <v>2463</v>
      </c>
      <c r="AT1015" s="80">
        <v>2398</v>
      </c>
      <c r="AU1015" s="80">
        <v>2125</v>
      </c>
      <c r="AV1015" s="80">
        <v>2780</v>
      </c>
    </row>
    <row r="1016" spans="34:48" x14ac:dyDescent="0.2">
      <c r="AH1016" s="327" t="s">
        <v>3136</v>
      </c>
      <c r="AI1016" s="81" t="s">
        <v>1204</v>
      </c>
      <c r="AJ1016" s="81" t="s">
        <v>1203</v>
      </c>
      <c r="AK1016" s="82" t="s">
        <v>141</v>
      </c>
      <c r="AL1016" s="80">
        <v>1022</v>
      </c>
      <c r="AM1016" s="80">
        <v>1045</v>
      </c>
      <c r="AN1016" s="80">
        <v>1244</v>
      </c>
      <c r="AO1016" s="80">
        <v>1375</v>
      </c>
      <c r="AP1016" s="80">
        <v>1558</v>
      </c>
      <c r="AQ1016" s="80">
        <v>1599</v>
      </c>
      <c r="AR1016" s="80">
        <v>1493</v>
      </c>
      <c r="AS1016" s="80">
        <v>1474</v>
      </c>
      <c r="AT1016" s="80">
        <v>1334</v>
      </c>
      <c r="AU1016" s="80">
        <v>1420</v>
      </c>
      <c r="AV1016" s="80">
        <v>1321</v>
      </c>
    </row>
    <row r="1017" spans="34:48" x14ac:dyDescent="0.2">
      <c r="AH1017" s="327" t="s">
        <v>3136</v>
      </c>
      <c r="AI1017" s="81" t="s">
        <v>1202</v>
      </c>
      <c r="AJ1017" s="81" t="s">
        <v>1201</v>
      </c>
      <c r="AK1017" s="82" t="s">
        <v>141</v>
      </c>
      <c r="AL1017" s="80">
        <v>1046</v>
      </c>
      <c r="AM1017" s="80">
        <v>1092</v>
      </c>
      <c r="AN1017" s="80">
        <v>981</v>
      </c>
      <c r="AO1017" s="80">
        <v>1093</v>
      </c>
      <c r="AP1017" s="80">
        <v>1118</v>
      </c>
      <c r="AQ1017" s="80">
        <v>1244</v>
      </c>
      <c r="AR1017" s="80">
        <v>1178</v>
      </c>
      <c r="AS1017" s="80">
        <v>1172</v>
      </c>
      <c r="AT1017" s="80">
        <v>1209</v>
      </c>
      <c r="AU1017" s="80">
        <v>1259</v>
      </c>
      <c r="AV1017" s="80">
        <v>1282</v>
      </c>
    </row>
    <row r="1018" spans="34:48" x14ac:dyDescent="0.2">
      <c r="AH1018" s="359" t="s">
        <v>3132</v>
      </c>
      <c r="AI1018" s="81" t="s">
        <v>1200</v>
      </c>
      <c r="AJ1018" s="81" t="s">
        <v>1199</v>
      </c>
      <c r="AK1018" s="82" t="s">
        <v>141</v>
      </c>
      <c r="AL1018" s="80">
        <v>1534</v>
      </c>
      <c r="AM1018" s="80">
        <v>1593</v>
      </c>
      <c r="AN1018" s="80">
        <v>2061</v>
      </c>
      <c r="AO1018" s="80">
        <v>2907</v>
      </c>
      <c r="AP1018" s="80">
        <v>2420</v>
      </c>
      <c r="AQ1018" s="80">
        <v>1880</v>
      </c>
      <c r="AR1018" s="80">
        <v>2518</v>
      </c>
      <c r="AS1018" s="80">
        <v>2269</v>
      </c>
      <c r="AT1018" s="80">
        <v>2116</v>
      </c>
      <c r="AU1018" s="80">
        <v>2315</v>
      </c>
      <c r="AV1018" s="80">
        <v>2434</v>
      </c>
    </row>
    <row r="1019" spans="34:48" x14ac:dyDescent="0.2">
      <c r="AH1019" s="359" t="s">
        <v>3132</v>
      </c>
      <c r="AI1019" s="81" t="s">
        <v>1198</v>
      </c>
      <c r="AJ1019" s="81" t="s">
        <v>1197</v>
      </c>
      <c r="AK1019" s="82" t="s">
        <v>141</v>
      </c>
      <c r="AL1019" s="80">
        <v>648</v>
      </c>
      <c r="AM1019" s="80">
        <v>676</v>
      </c>
      <c r="AN1019" s="80">
        <v>430</v>
      </c>
      <c r="AO1019" s="80">
        <v>478</v>
      </c>
      <c r="AP1019" s="80">
        <v>451</v>
      </c>
      <c r="AQ1019" s="80">
        <v>484</v>
      </c>
      <c r="AR1019" s="80">
        <v>455</v>
      </c>
      <c r="AS1019" s="80">
        <v>591</v>
      </c>
      <c r="AT1019" s="80">
        <v>599</v>
      </c>
      <c r="AU1019" s="80">
        <v>584</v>
      </c>
      <c r="AV1019" s="80">
        <v>592</v>
      </c>
    </row>
    <row r="1020" spans="34:48" x14ac:dyDescent="0.2">
      <c r="AH1020" s="359" t="s">
        <v>3132</v>
      </c>
      <c r="AI1020" s="81" t="s">
        <v>1196</v>
      </c>
      <c r="AJ1020" s="81" t="s">
        <v>1195</v>
      </c>
      <c r="AK1020" s="82" t="s">
        <v>141</v>
      </c>
      <c r="AL1020" s="80">
        <v>5612</v>
      </c>
      <c r="AM1020" s="80">
        <v>5683</v>
      </c>
      <c r="AN1020" s="80">
        <v>6107</v>
      </c>
      <c r="AO1020" s="80">
        <v>6496</v>
      </c>
      <c r="AP1020" s="80">
        <v>6480</v>
      </c>
      <c r="AQ1020" s="80">
        <v>6434</v>
      </c>
      <c r="AR1020" s="80">
        <v>6673</v>
      </c>
      <c r="AS1020" s="80">
        <v>6705</v>
      </c>
      <c r="AT1020" s="80">
        <v>6215</v>
      </c>
      <c r="AU1020" s="80">
        <v>6414</v>
      </c>
      <c r="AV1020" s="80">
        <v>5990</v>
      </c>
    </row>
    <row r="1021" spans="34:48" x14ac:dyDescent="0.2">
      <c r="AH1021" s="359" t="s">
        <v>3128</v>
      </c>
      <c r="AI1021" s="81" t="s">
        <v>1194</v>
      </c>
      <c r="AJ1021" s="81" t="s">
        <v>1193</v>
      </c>
      <c r="AK1021" s="82" t="s">
        <v>141</v>
      </c>
      <c r="AL1021" s="80">
        <v>7402</v>
      </c>
      <c r="AM1021" s="80">
        <v>7726</v>
      </c>
      <c r="AN1021" s="80">
        <v>7915</v>
      </c>
      <c r="AO1021" s="80">
        <v>8053</v>
      </c>
      <c r="AP1021" s="80">
        <v>7851</v>
      </c>
      <c r="AQ1021" s="80">
        <v>7809</v>
      </c>
      <c r="AR1021" s="80">
        <v>8345</v>
      </c>
      <c r="AS1021" s="80">
        <v>8736</v>
      </c>
      <c r="AT1021" s="80">
        <v>9003</v>
      </c>
      <c r="AU1021" s="80">
        <v>9113</v>
      </c>
      <c r="AV1021" s="80">
        <v>9111</v>
      </c>
    </row>
    <row r="1022" spans="34:48" x14ac:dyDescent="0.2">
      <c r="AH1022" s="359" t="s">
        <v>3128</v>
      </c>
      <c r="AI1022" s="81" t="s">
        <v>1192</v>
      </c>
      <c r="AJ1022" s="81" t="s">
        <v>1191</v>
      </c>
      <c r="AK1022" s="82" t="s">
        <v>141</v>
      </c>
      <c r="AL1022" s="80">
        <v>678</v>
      </c>
      <c r="AM1022" s="80">
        <v>775</v>
      </c>
      <c r="AN1022" s="80">
        <v>792</v>
      </c>
      <c r="AO1022" s="80">
        <v>578</v>
      </c>
      <c r="AP1022" s="80">
        <v>581</v>
      </c>
      <c r="AQ1022" s="80">
        <v>525</v>
      </c>
      <c r="AR1022" s="80">
        <v>804</v>
      </c>
      <c r="AS1022" s="80">
        <v>783</v>
      </c>
      <c r="AT1022" s="80">
        <v>809</v>
      </c>
      <c r="AU1022" s="80">
        <v>862</v>
      </c>
      <c r="AV1022" s="80">
        <v>905</v>
      </c>
    </row>
    <row r="1023" spans="34:48" x14ac:dyDescent="0.2">
      <c r="AH1023" s="359" t="s">
        <v>3128</v>
      </c>
      <c r="AI1023" s="81" t="s">
        <v>1190</v>
      </c>
      <c r="AJ1023" s="81" t="s">
        <v>1189</v>
      </c>
      <c r="AK1023" s="82" t="s">
        <v>141</v>
      </c>
      <c r="AL1023" s="80">
        <v>2687</v>
      </c>
      <c r="AM1023" s="80">
        <v>2803</v>
      </c>
      <c r="AN1023" s="80">
        <v>2786</v>
      </c>
      <c r="AO1023" s="80">
        <v>3195</v>
      </c>
      <c r="AP1023" s="80">
        <v>3387</v>
      </c>
      <c r="AQ1023" s="80">
        <v>2987</v>
      </c>
      <c r="AR1023" s="80">
        <v>2991</v>
      </c>
      <c r="AS1023" s="80">
        <v>3096</v>
      </c>
      <c r="AT1023" s="80">
        <v>3294</v>
      </c>
      <c r="AU1023" s="80">
        <v>3253</v>
      </c>
      <c r="AV1023" s="80">
        <v>3194</v>
      </c>
    </row>
    <row r="1024" spans="34:48" x14ac:dyDescent="0.2">
      <c r="AH1024" s="359" t="s">
        <v>3128</v>
      </c>
      <c r="AI1024" s="81" t="s">
        <v>1188</v>
      </c>
      <c r="AJ1024" s="81" t="s">
        <v>1187</v>
      </c>
      <c r="AK1024" s="82" t="s">
        <v>141</v>
      </c>
      <c r="AL1024" s="80">
        <v>5312</v>
      </c>
      <c r="AM1024" s="80">
        <v>5370</v>
      </c>
      <c r="AN1024" s="80">
        <v>5092</v>
      </c>
      <c r="AO1024" s="80">
        <v>5234</v>
      </c>
      <c r="AP1024" s="80">
        <v>5158</v>
      </c>
      <c r="AQ1024" s="80">
        <v>5359</v>
      </c>
      <c r="AR1024" s="80">
        <v>5296</v>
      </c>
      <c r="AS1024" s="80">
        <v>5324</v>
      </c>
      <c r="AT1024" s="80">
        <v>5431</v>
      </c>
      <c r="AU1024" s="80">
        <v>5589</v>
      </c>
      <c r="AV1024" s="80">
        <v>5968</v>
      </c>
    </row>
    <row r="1025" spans="34:48" x14ac:dyDescent="0.2">
      <c r="AH1025" s="327" t="s">
        <v>3124</v>
      </c>
      <c r="AI1025" s="81" t="s">
        <v>1186</v>
      </c>
      <c r="AJ1025" s="81" t="s">
        <v>1185</v>
      </c>
      <c r="AK1025" s="80">
        <v>821</v>
      </c>
      <c r="AL1025" s="80">
        <v>818</v>
      </c>
      <c r="AM1025" s="80">
        <v>950</v>
      </c>
      <c r="AN1025" s="80">
        <v>1032</v>
      </c>
      <c r="AO1025" s="80">
        <v>1023</v>
      </c>
      <c r="AP1025" s="80">
        <v>1044</v>
      </c>
      <c r="AQ1025" s="80">
        <v>1148</v>
      </c>
      <c r="AR1025" s="80">
        <v>1065</v>
      </c>
      <c r="AS1025" s="80">
        <v>1135</v>
      </c>
      <c r="AT1025" s="80">
        <v>1341</v>
      </c>
      <c r="AU1025" s="80">
        <v>1363</v>
      </c>
      <c r="AV1025" s="80">
        <v>1527</v>
      </c>
    </row>
    <row r="1026" spans="34:48" x14ac:dyDescent="0.2">
      <c r="AH1026" s="359" t="s">
        <v>3121</v>
      </c>
      <c r="AI1026" s="81" t="s">
        <v>1184</v>
      </c>
      <c r="AJ1026" s="81" t="s">
        <v>1183</v>
      </c>
      <c r="AK1026" s="80">
        <v>7374</v>
      </c>
      <c r="AL1026" s="80">
        <v>7378</v>
      </c>
      <c r="AM1026" s="80">
        <v>7533</v>
      </c>
      <c r="AN1026" s="80">
        <v>7928</v>
      </c>
      <c r="AO1026" s="80">
        <v>8601</v>
      </c>
      <c r="AP1026" s="80">
        <v>9106</v>
      </c>
      <c r="AQ1026" s="80">
        <v>9029</v>
      </c>
      <c r="AR1026" s="80">
        <v>9410</v>
      </c>
      <c r="AS1026" s="80">
        <v>9445</v>
      </c>
      <c r="AT1026" s="80">
        <v>9724</v>
      </c>
      <c r="AU1026" s="80">
        <v>9784</v>
      </c>
      <c r="AV1026" s="80">
        <v>10439</v>
      </c>
    </row>
    <row r="1027" spans="34:48" x14ac:dyDescent="0.2">
      <c r="AH1027" s="327" t="s">
        <v>3118</v>
      </c>
      <c r="AI1027" s="81" t="s">
        <v>1182</v>
      </c>
      <c r="AJ1027" s="81" t="s">
        <v>1181</v>
      </c>
      <c r="AK1027" s="82" t="s">
        <v>141</v>
      </c>
      <c r="AL1027" s="80">
        <v>4426</v>
      </c>
      <c r="AM1027" s="80">
        <v>4279</v>
      </c>
      <c r="AN1027" s="80">
        <v>4104</v>
      </c>
      <c r="AO1027" s="80">
        <v>4129</v>
      </c>
      <c r="AP1027" s="80">
        <v>4385</v>
      </c>
      <c r="AQ1027" s="80">
        <v>4261</v>
      </c>
      <c r="AR1027" s="80">
        <v>4485</v>
      </c>
      <c r="AS1027" s="80">
        <v>4062</v>
      </c>
      <c r="AT1027" s="80">
        <v>4266</v>
      </c>
      <c r="AU1027" s="80">
        <v>4721</v>
      </c>
      <c r="AV1027" s="80">
        <v>4636</v>
      </c>
    </row>
    <row r="1028" spans="34:48" x14ac:dyDescent="0.2">
      <c r="AH1028" s="327" t="s">
        <v>3118</v>
      </c>
      <c r="AI1028" s="81" t="s">
        <v>1180</v>
      </c>
      <c r="AJ1028" s="81" t="s">
        <v>1179</v>
      </c>
      <c r="AK1028" s="82" t="s">
        <v>141</v>
      </c>
      <c r="AL1028" s="80">
        <v>4134</v>
      </c>
      <c r="AM1028" s="80">
        <v>3965</v>
      </c>
      <c r="AN1028" s="80">
        <v>3601</v>
      </c>
      <c r="AO1028" s="80">
        <v>3818</v>
      </c>
      <c r="AP1028" s="80">
        <v>3957</v>
      </c>
      <c r="AQ1028" s="80">
        <v>4138</v>
      </c>
      <c r="AR1028" s="80">
        <v>4295</v>
      </c>
      <c r="AS1028" s="80">
        <v>4292</v>
      </c>
      <c r="AT1028" s="80">
        <v>4222</v>
      </c>
      <c r="AU1028" s="80">
        <v>4355</v>
      </c>
      <c r="AV1028" s="80">
        <v>4002</v>
      </c>
    </row>
    <row r="1029" spans="34:48" x14ac:dyDescent="0.2">
      <c r="AH1029" s="327" t="s">
        <v>3118</v>
      </c>
      <c r="AI1029" s="81" t="s">
        <v>1178</v>
      </c>
      <c r="AJ1029" s="81" t="s">
        <v>1177</v>
      </c>
      <c r="AK1029" s="82" t="s">
        <v>141</v>
      </c>
      <c r="AL1029" s="80">
        <v>1267</v>
      </c>
      <c r="AM1029" s="82" t="s">
        <v>141</v>
      </c>
      <c r="AN1029" s="80">
        <v>1959</v>
      </c>
      <c r="AO1029" s="80">
        <v>2135</v>
      </c>
      <c r="AP1029" s="80">
        <v>2141</v>
      </c>
      <c r="AQ1029" s="80">
        <v>1944</v>
      </c>
      <c r="AR1029" s="80">
        <v>2001</v>
      </c>
      <c r="AS1029" s="80">
        <v>2191</v>
      </c>
      <c r="AT1029" s="80">
        <v>2090</v>
      </c>
      <c r="AU1029" s="80">
        <v>2122</v>
      </c>
      <c r="AV1029" s="80">
        <v>2187</v>
      </c>
    </row>
    <row r="1030" spans="34:48" x14ac:dyDescent="0.2">
      <c r="AH1030" s="327" t="s">
        <v>3118</v>
      </c>
      <c r="AI1030" s="81" t="s">
        <v>1176</v>
      </c>
      <c r="AJ1030" s="81" t="s">
        <v>1175</v>
      </c>
      <c r="AK1030" s="82" t="s">
        <v>141</v>
      </c>
      <c r="AL1030" s="80">
        <v>3115</v>
      </c>
      <c r="AM1030" s="80">
        <v>3039</v>
      </c>
      <c r="AN1030" s="80">
        <v>3153</v>
      </c>
      <c r="AO1030" s="80">
        <v>3228</v>
      </c>
      <c r="AP1030" s="80">
        <v>3219</v>
      </c>
      <c r="AQ1030" s="80">
        <v>3161</v>
      </c>
      <c r="AR1030" s="80">
        <v>3304</v>
      </c>
      <c r="AS1030" s="80">
        <v>3444</v>
      </c>
      <c r="AT1030" s="80">
        <v>3418</v>
      </c>
      <c r="AU1030" s="80">
        <v>3560</v>
      </c>
      <c r="AV1030" s="80">
        <v>3380</v>
      </c>
    </row>
    <row r="1031" spans="34:48" x14ac:dyDescent="0.2">
      <c r="AH1031" s="327" t="s">
        <v>3118</v>
      </c>
      <c r="AI1031" s="81" t="s">
        <v>1174</v>
      </c>
      <c r="AJ1031" s="81" t="s">
        <v>1173</v>
      </c>
      <c r="AK1031" s="82" t="s">
        <v>141</v>
      </c>
      <c r="AL1031" s="82" t="s">
        <v>141</v>
      </c>
      <c r="AM1031" s="82" t="s">
        <v>141</v>
      </c>
      <c r="AN1031" s="82" t="s">
        <v>141</v>
      </c>
      <c r="AO1031" s="80">
        <v>640</v>
      </c>
      <c r="AP1031" s="80">
        <v>613</v>
      </c>
      <c r="AQ1031" s="80">
        <v>613</v>
      </c>
      <c r="AR1031" s="80">
        <v>620</v>
      </c>
      <c r="AS1031" s="80">
        <v>520</v>
      </c>
      <c r="AT1031" s="80">
        <v>617</v>
      </c>
      <c r="AU1031" s="80">
        <v>642</v>
      </c>
      <c r="AV1031" s="80">
        <v>820</v>
      </c>
    </row>
    <row r="1032" spans="34:48" x14ac:dyDescent="0.2">
      <c r="AH1032" s="327" t="s">
        <v>3118</v>
      </c>
      <c r="AI1032" s="81" t="s">
        <v>1172</v>
      </c>
      <c r="AJ1032" s="81" t="s">
        <v>1171</v>
      </c>
      <c r="AK1032" s="82" t="s">
        <v>141</v>
      </c>
      <c r="AL1032" s="80">
        <v>40977</v>
      </c>
      <c r="AM1032" s="80">
        <v>41901</v>
      </c>
      <c r="AN1032" s="80">
        <v>43015</v>
      </c>
      <c r="AO1032" s="80">
        <v>45675</v>
      </c>
      <c r="AP1032" s="80">
        <v>46866</v>
      </c>
      <c r="AQ1032" s="80">
        <v>47058</v>
      </c>
      <c r="AR1032" s="80">
        <v>49014</v>
      </c>
      <c r="AS1032" s="80">
        <v>48794</v>
      </c>
      <c r="AT1032" s="80">
        <v>52319</v>
      </c>
      <c r="AU1032" s="80">
        <v>56091</v>
      </c>
      <c r="AV1032" s="80">
        <v>56196</v>
      </c>
    </row>
    <row r="1033" spans="34:48" x14ac:dyDescent="0.2">
      <c r="AH1033" s="327" t="s">
        <v>3118</v>
      </c>
      <c r="AI1033" s="81" t="s">
        <v>1170</v>
      </c>
      <c r="AJ1033" s="81" t="s">
        <v>1169</v>
      </c>
      <c r="AK1033" s="82" t="s">
        <v>141</v>
      </c>
      <c r="AL1033" s="82" t="s">
        <v>141</v>
      </c>
      <c r="AM1033" s="80">
        <v>1304</v>
      </c>
      <c r="AN1033" s="82" t="s">
        <v>141</v>
      </c>
      <c r="AO1033" s="80">
        <v>1503</v>
      </c>
      <c r="AP1033" s="80">
        <v>1564</v>
      </c>
      <c r="AQ1033" s="80">
        <v>1536</v>
      </c>
      <c r="AR1033" s="80">
        <v>1510</v>
      </c>
      <c r="AS1033" s="80">
        <v>1571</v>
      </c>
      <c r="AT1033" s="80">
        <v>1604</v>
      </c>
      <c r="AU1033" s="80">
        <v>1495</v>
      </c>
      <c r="AV1033" s="80">
        <v>1501</v>
      </c>
    </row>
    <row r="1034" spans="34:48" x14ac:dyDescent="0.2">
      <c r="AH1034" s="327" t="s">
        <v>3114</v>
      </c>
      <c r="AI1034" s="81" t="s">
        <v>1168</v>
      </c>
      <c r="AJ1034" s="81" t="s">
        <v>1167</v>
      </c>
      <c r="AK1034" s="82" t="s">
        <v>141</v>
      </c>
      <c r="AL1034" s="80">
        <v>7496</v>
      </c>
      <c r="AM1034" s="80">
        <v>7539</v>
      </c>
      <c r="AN1034" s="80">
        <v>7702</v>
      </c>
      <c r="AO1034" s="80">
        <v>7728</v>
      </c>
      <c r="AP1034" s="80">
        <v>8170</v>
      </c>
      <c r="AQ1034" s="80">
        <v>8008</v>
      </c>
      <c r="AR1034" s="80">
        <v>8873</v>
      </c>
      <c r="AS1034" s="80">
        <v>9313</v>
      </c>
      <c r="AT1034" s="80">
        <v>9393</v>
      </c>
      <c r="AU1034" s="80">
        <v>9410</v>
      </c>
      <c r="AV1034" s="80">
        <v>9727</v>
      </c>
    </row>
    <row r="1035" spans="34:48" x14ac:dyDescent="0.2">
      <c r="AH1035" s="327" t="s">
        <v>3114</v>
      </c>
      <c r="AI1035" s="81" t="s">
        <v>1166</v>
      </c>
      <c r="AJ1035" s="81" t="s">
        <v>1165</v>
      </c>
      <c r="AK1035" s="82" t="s">
        <v>141</v>
      </c>
      <c r="AL1035" s="80">
        <v>1062</v>
      </c>
      <c r="AM1035" s="80">
        <v>1106</v>
      </c>
      <c r="AN1035" s="80">
        <v>1139</v>
      </c>
      <c r="AO1035" s="80">
        <v>1364</v>
      </c>
      <c r="AP1035" s="80">
        <v>1338</v>
      </c>
      <c r="AQ1035" s="80">
        <v>1251</v>
      </c>
      <c r="AR1035" s="80">
        <v>1195</v>
      </c>
      <c r="AS1035" s="80">
        <v>1160</v>
      </c>
      <c r="AT1035" s="80">
        <v>1259</v>
      </c>
      <c r="AU1035" s="80">
        <v>1569</v>
      </c>
      <c r="AV1035" s="80">
        <v>1653</v>
      </c>
    </row>
    <row r="1036" spans="34:48" x14ac:dyDescent="0.2">
      <c r="AH1036" s="327" t="s">
        <v>3114</v>
      </c>
      <c r="AI1036" s="81" t="s">
        <v>1164</v>
      </c>
      <c r="AJ1036" s="81" t="s">
        <v>1163</v>
      </c>
      <c r="AK1036" s="82" t="s">
        <v>141</v>
      </c>
      <c r="AL1036" s="80">
        <v>7950</v>
      </c>
      <c r="AM1036" s="80">
        <v>8200</v>
      </c>
      <c r="AN1036" s="80">
        <v>7680</v>
      </c>
      <c r="AO1036" s="80">
        <v>7766</v>
      </c>
      <c r="AP1036" s="80">
        <v>7746</v>
      </c>
      <c r="AQ1036" s="80">
        <v>7763</v>
      </c>
      <c r="AR1036" s="80">
        <v>7860</v>
      </c>
      <c r="AS1036" s="80">
        <v>7757</v>
      </c>
      <c r="AT1036" s="80">
        <v>7848</v>
      </c>
      <c r="AU1036" s="80">
        <v>8104</v>
      </c>
      <c r="AV1036" s="80">
        <v>8241</v>
      </c>
    </row>
    <row r="1037" spans="34:48" x14ac:dyDescent="0.2">
      <c r="AH1037" s="327" t="s">
        <v>3114</v>
      </c>
      <c r="AI1037" s="81" t="s">
        <v>1162</v>
      </c>
      <c r="AJ1037" s="81" t="s">
        <v>1161</v>
      </c>
      <c r="AK1037" s="82" t="s">
        <v>141</v>
      </c>
      <c r="AL1037" s="80">
        <v>1064</v>
      </c>
      <c r="AM1037" s="80">
        <v>1083</v>
      </c>
      <c r="AN1037" s="80">
        <v>1098</v>
      </c>
      <c r="AO1037" s="80">
        <v>1133</v>
      </c>
      <c r="AP1037" s="80">
        <v>1110</v>
      </c>
      <c r="AQ1037" s="80">
        <v>1084</v>
      </c>
      <c r="AR1037" s="80">
        <v>1137</v>
      </c>
      <c r="AS1037" s="80">
        <v>1122</v>
      </c>
      <c r="AT1037" s="80">
        <v>1125</v>
      </c>
      <c r="AU1037" s="80">
        <v>915</v>
      </c>
      <c r="AV1037" s="80">
        <v>915</v>
      </c>
    </row>
    <row r="1038" spans="34:48" x14ac:dyDescent="0.2">
      <c r="AH1038" s="327" t="s">
        <v>3114</v>
      </c>
      <c r="AI1038" s="81" t="s">
        <v>1160</v>
      </c>
      <c r="AJ1038" s="81" t="s">
        <v>1159</v>
      </c>
      <c r="AK1038" s="82" t="s">
        <v>141</v>
      </c>
      <c r="AL1038" s="80">
        <v>8144</v>
      </c>
      <c r="AM1038" s="80">
        <v>8238</v>
      </c>
      <c r="AN1038" s="80">
        <v>8259</v>
      </c>
      <c r="AO1038" s="80">
        <v>8282</v>
      </c>
      <c r="AP1038" s="80">
        <v>8305</v>
      </c>
      <c r="AQ1038" s="80">
        <v>8767</v>
      </c>
      <c r="AR1038" s="80">
        <v>9308</v>
      </c>
      <c r="AS1038" s="80">
        <v>9213</v>
      </c>
      <c r="AT1038" s="80">
        <v>9155</v>
      </c>
      <c r="AU1038" s="80">
        <v>9799</v>
      </c>
      <c r="AV1038" s="80">
        <v>10320</v>
      </c>
    </row>
    <row r="1039" spans="34:48" x14ac:dyDescent="0.2">
      <c r="AH1039" s="327" t="s">
        <v>3114</v>
      </c>
      <c r="AI1039" s="81" t="s">
        <v>1158</v>
      </c>
      <c r="AJ1039" s="81" t="s">
        <v>1157</v>
      </c>
      <c r="AK1039" s="82" t="s">
        <v>141</v>
      </c>
      <c r="AL1039" s="80">
        <v>1699</v>
      </c>
      <c r="AM1039" s="80">
        <v>1700</v>
      </c>
      <c r="AN1039" s="80">
        <v>1370</v>
      </c>
      <c r="AO1039" s="80">
        <v>1525</v>
      </c>
      <c r="AP1039" s="80">
        <v>1448</v>
      </c>
      <c r="AQ1039" s="80">
        <v>1446</v>
      </c>
      <c r="AR1039" s="80">
        <v>1432</v>
      </c>
      <c r="AS1039" s="80">
        <v>1347</v>
      </c>
      <c r="AT1039" s="80">
        <v>1397</v>
      </c>
      <c r="AU1039" s="80">
        <v>1397</v>
      </c>
      <c r="AV1039" s="80">
        <v>1539</v>
      </c>
    </row>
    <row r="1040" spans="34:48" x14ac:dyDescent="0.2">
      <c r="AH1040" s="327" t="s">
        <v>3109</v>
      </c>
      <c r="AI1040" s="81" t="s">
        <v>1156</v>
      </c>
      <c r="AJ1040" s="81" t="s">
        <v>1155</v>
      </c>
      <c r="AK1040" s="82" t="s">
        <v>141</v>
      </c>
      <c r="AL1040" s="80">
        <v>2332</v>
      </c>
      <c r="AM1040" s="80">
        <v>2344</v>
      </c>
      <c r="AN1040" s="80">
        <v>2388</v>
      </c>
      <c r="AO1040" s="80">
        <v>2386</v>
      </c>
      <c r="AP1040" s="80">
        <v>2319</v>
      </c>
      <c r="AQ1040" s="80">
        <v>2302</v>
      </c>
      <c r="AR1040" s="80">
        <v>2278</v>
      </c>
      <c r="AS1040" s="80">
        <v>2102</v>
      </c>
      <c r="AT1040" s="80">
        <v>2114</v>
      </c>
      <c r="AU1040" s="80">
        <v>2198</v>
      </c>
      <c r="AV1040" s="80">
        <v>2160</v>
      </c>
    </row>
    <row r="1041" spans="34:48" x14ac:dyDescent="0.2">
      <c r="AH1041" s="327" t="s">
        <v>3109</v>
      </c>
      <c r="AI1041" s="81" t="s">
        <v>1154</v>
      </c>
      <c r="AJ1041" s="81" t="s">
        <v>1153</v>
      </c>
      <c r="AK1041" s="82" t="s">
        <v>141</v>
      </c>
      <c r="AL1041" s="80">
        <v>6551</v>
      </c>
      <c r="AM1041" s="80">
        <v>6630</v>
      </c>
      <c r="AN1041" s="80">
        <v>6711</v>
      </c>
      <c r="AO1041" s="80">
        <v>7098</v>
      </c>
      <c r="AP1041" s="80">
        <v>7019</v>
      </c>
      <c r="AQ1041" s="80">
        <v>6992</v>
      </c>
      <c r="AR1041" s="80">
        <v>7015</v>
      </c>
      <c r="AS1041" s="80">
        <v>6763</v>
      </c>
      <c r="AT1041" s="80">
        <v>6658</v>
      </c>
      <c r="AU1041" s="80">
        <v>6740</v>
      </c>
      <c r="AV1041" s="80">
        <v>6844</v>
      </c>
    </row>
    <row r="1042" spans="34:48" x14ac:dyDescent="0.2">
      <c r="AH1042" s="327" t="s">
        <v>3104</v>
      </c>
      <c r="AI1042" s="81" t="s">
        <v>1152</v>
      </c>
      <c r="AJ1042" s="81" t="s">
        <v>1151</v>
      </c>
      <c r="AK1042" s="82" t="s">
        <v>141</v>
      </c>
      <c r="AL1042" s="80">
        <v>3181</v>
      </c>
      <c r="AM1042" s="80">
        <v>3336</v>
      </c>
      <c r="AN1042" s="80">
        <v>3740</v>
      </c>
      <c r="AO1042" s="80">
        <v>3803</v>
      </c>
      <c r="AP1042" s="80">
        <v>3915</v>
      </c>
      <c r="AQ1042" s="80">
        <v>3936</v>
      </c>
      <c r="AR1042" s="80">
        <v>4468</v>
      </c>
      <c r="AS1042" s="80">
        <v>4386</v>
      </c>
      <c r="AT1042" s="80">
        <v>4518</v>
      </c>
      <c r="AU1042" s="80">
        <v>4422</v>
      </c>
      <c r="AV1042" s="80">
        <v>4677</v>
      </c>
    </row>
    <row r="1043" spans="34:48" x14ac:dyDescent="0.2">
      <c r="AH1043" s="327" t="s">
        <v>3104</v>
      </c>
      <c r="AI1043" s="81" t="s">
        <v>1150</v>
      </c>
      <c r="AJ1043" s="81" t="s">
        <v>1149</v>
      </c>
      <c r="AK1043" s="82" t="s">
        <v>141</v>
      </c>
      <c r="AL1043" s="80">
        <v>2879</v>
      </c>
      <c r="AM1043" s="80">
        <v>2933</v>
      </c>
      <c r="AN1043" s="80">
        <v>2996</v>
      </c>
      <c r="AO1043" s="80">
        <v>3302</v>
      </c>
      <c r="AP1043" s="80">
        <v>3250</v>
      </c>
      <c r="AQ1043" s="80">
        <v>2955</v>
      </c>
      <c r="AR1043" s="80">
        <v>3192</v>
      </c>
      <c r="AS1043" s="80">
        <v>3190</v>
      </c>
      <c r="AT1043" s="80">
        <v>3413</v>
      </c>
      <c r="AU1043" s="80">
        <v>3417</v>
      </c>
      <c r="AV1043" s="80">
        <v>3411</v>
      </c>
    </row>
    <row r="1044" spans="34:48" x14ac:dyDescent="0.2">
      <c r="AH1044" s="327" t="s">
        <v>3104</v>
      </c>
      <c r="AI1044" s="81" t="s">
        <v>1148</v>
      </c>
      <c r="AJ1044" s="81" t="s">
        <v>1147</v>
      </c>
      <c r="AK1044" s="82" t="s">
        <v>141</v>
      </c>
      <c r="AL1044" s="80">
        <v>2705</v>
      </c>
      <c r="AM1044" s="80">
        <v>2766</v>
      </c>
      <c r="AN1044" s="80">
        <v>2835</v>
      </c>
      <c r="AO1044" s="80">
        <v>3006</v>
      </c>
      <c r="AP1044" s="80">
        <v>3158</v>
      </c>
      <c r="AQ1044" s="80">
        <v>3042</v>
      </c>
      <c r="AR1044" s="80">
        <v>3345</v>
      </c>
      <c r="AS1044" s="80">
        <v>3410</v>
      </c>
      <c r="AT1044" s="80">
        <v>3178</v>
      </c>
      <c r="AU1044" s="80">
        <v>3431</v>
      </c>
      <c r="AV1044" s="80">
        <v>3559</v>
      </c>
    </row>
    <row r="1045" spans="34:48" x14ac:dyDescent="0.2">
      <c r="AH1045" s="327" t="s">
        <v>3104</v>
      </c>
      <c r="AI1045" s="81" t="s">
        <v>1146</v>
      </c>
      <c r="AJ1045" s="81" t="s">
        <v>1145</v>
      </c>
      <c r="AK1045" s="82" t="s">
        <v>141</v>
      </c>
      <c r="AL1045" s="80">
        <v>4664</v>
      </c>
      <c r="AM1045" s="80">
        <v>4732</v>
      </c>
      <c r="AN1045" s="80">
        <v>4669</v>
      </c>
      <c r="AO1045" s="80">
        <v>5628</v>
      </c>
      <c r="AP1045" s="80">
        <v>5867</v>
      </c>
      <c r="AQ1045" s="80">
        <v>5943</v>
      </c>
      <c r="AR1045" s="80">
        <v>6489</v>
      </c>
      <c r="AS1045" s="80">
        <v>6289</v>
      </c>
      <c r="AT1045" s="80">
        <v>6500</v>
      </c>
      <c r="AU1045" s="80">
        <v>7457</v>
      </c>
      <c r="AV1045" s="80">
        <v>7197</v>
      </c>
    </row>
    <row r="1046" spans="34:48" x14ac:dyDescent="0.2">
      <c r="AH1046" s="327" t="s">
        <v>3104</v>
      </c>
      <c r="AI1046" s="81" t="s">
        <v>1144</v>
      </c>
      <c r="AJ1046" s="81" t="s">
        <v>1143</v>
      </c>
      <c r="AK1046" s="82" t="s">
        <v>141</v>
      </c>
      <c r="AL1046" s="80">
        <v>2360</v>
      </c>
      <c r="AM1046" s="80">
        <v>2383</v>
      </c>
      <c r="AN1046" s="80">
        <v>2330</v>
      </c>
      <c r="AO1046" s="80">
        <v>2343</v>
      </c>
      <c r="AP1046" s="80">
        <v>2297</v>
      </c>
      <c r="AQ1046" s="80">
        <v>2377</v>
      </c>
      <c r="AR1046" s="80">
        <v>2372</v>
      </c>
      <c r="AS1046" s="80">
        <v>2509</v>
      </c>
      <c r="AT1046" s="80">
        <v>2738</v>
      </c>
      <c r="AU1046" s="80">
        <v>2604</v>
      </c>
      <c r="AV1046" s="80">
        <v>2557</v>
      </c>
    </row>
    <row r="1047" spans="34:48" x14ac:dyDescent="0.2">
      <c r="AH1047" s="359" t="s">
        <v>3100</v>
      </c>
      <c r="AI1047" s="81" t="s">
        <v>1142</v>
      </c>
      <c r="AJ1047" s="81" t="s">
        <v>1141</v>
      </c>
      <c r="AK1047" s="82" t="s">
        <v>141</v>
      </c>
      <c r="AL1047" s="80">
        <v>1499</v>
      </c>
      <c r="AM1047" s="80">
        <v>1397</v>
      </c>
      <c r="AN1047" s="80">
        <v>1412</v>
      </c>
      <c r="AO1047" s="80">
        <v>1556</v>
      </c>
      <c r="AP1047" s="80">
        <v>1651</v>
      </c>
      <c r="AQ1047" s="80">
        <v>1636</v>
      </c>
      <c r="AR1047" s="80">
        <v>1635</v>
      </c>
      <c r="AS1047" s="80">
        <v>1626</v>
      </c>
      <c r="AT1047" s="80">
        <v>1566</v>
      </c>
      <c r="AU1047" s="80">
        <v>1576</v>
      </c>
      <c r="AV1047" s="80">
        <v>1535</v>
      </c>
    </row>
    <row r="1048" spans="34:48" x14ac:dyDescent="0.2">
      <c r="AH1048" s="359" t="s">
        <v>3100</v>
      </c>
      <c r="AI1048" s="81" t="s">
        <v>1140</v>
      </c>
      <c r="AJ1048" s="81" t="s">
        <v>1139</v>
      </c>
      <c r="AK1048" s="80">
        <v>18787</v>
      </c>
      <c r="AL1048" s="80">
        <v>15217</v>
      </c>
      <c r="AM1048" s="80">
        <v>15410</v>
      </c>
      <c r="AN1048" s="80">
        <v>15172</v>
      </c>
      <c r="AO1048" s="80">
        <v>15563</v>
      </c>
      <c r="AP1048" s="80">
        <v>15649</v>
      </c>
      <c r="AQ1048" s="80">
        <v>15403</v>
      </c>
      <c r="AR1048" s="80">
        <v>16012</v>
      </c>
      <c r="AS1048" s="80">
        <v>15182</v>
      </c>
      <c r="AT1048" s="80">
        <v>15051</v>
      </c>
      <c r="AU1048" s="80">
        <v>15145</v>
      </c>
      <c r="AV1048" s="80">
        <v>14955</v>
      </c>
    </row>
    <row r="1049" spans="34:48" x14ac:dyDescent="0.2">
      <c r="AH1049" s="337" t="s">
        <v>2700</v>
      </c>
      <c r="AI1049" s="81" t="s">
        <v>1138</v>
      </c>
      <c r="AJ1049" s="81" t="s">
        <v>1137</v>
      </c>
      <c r="AK1049" s="80">
        <v>14409</v>
      </c>
      <c r="AL1049" s="80">
        <v>15107</v>
      </c>
      <c r="AM1049" s="80">
        <v>7155</v>
      </c>
      <c r="AN1049" s="80">
        <v>15232</v>
      </c>
      <c r="AO1049" s="80">
        <v>15349</v>
      </c>
      <c r="AP1049" s="80">
        <v>7786</v>
      </c>
      <c r="AQ1049" s="80">
        <v>8662</v>
      </c>
      <c r="AR1049" s="80">
        <v>16283</v>
      </c>
      <c r="AS1049" s="80">
        <v>16997</v>
      </c>
      <c r="AT1049" s="80">
        <v>17750</v>
      </c>
      <c r="AU1049" s="80">
        <v>18890</v>
      </c>
      <c r="AV1049" s="80">
        <v>20248</v>
      </c>
    </row>
    <row r="1050" spans="34:48" x14ac:dyDescent="0.2">
      <c r="AH1050" s="337" t="s">
        <v>2700</v>
      </c>
      <c r="AI1050" s="81" t="s">
        <v>1136</v>
      </c>
      <c r="AJ1050" s="81" t="s">
        <v>1135</v>
      </c>
      <c r="AK1050" s="80">
        <v>6111</v>
      </c>
      <c r="AL1050" s="80">
        <v>6327</v>
      </c>
      <c r="AM1050" s="80">
        <v>15083</v>
      </c>
      <c r="AN1050" s="80">
        <v>7166</v>
      </c>
      <c r="AO1050" s="80">
        <v>7581</v>
      </c>
      <c r="AP1050" s="80">
        <v>15235</v>
      </c>
      <c r="AQ1050" s="80">
        <v>15773</v>
      </c>
      <c r="AR1050" s="80">
        <v>9813</v>
      </c>
      <c r="AS1050" s="80">
        <v>10227</v>
      </c>
      <c r="AT1050" s="80">
        <v>10977</v>
      </c>
      <c r="AU1050" s="80">
        <v>12738</v>
      </c>
      <c r="AV1050" s="80">
        <v>12554</v>
      </c>
    </row>
    <row r="1051" spans="34:48" x14ac:dyDescent="0.2">
      <c r="AH1051" s="359" t="s">
        <v>2696</v>
      </c>
      <c r="AI1051" s="81" t="s">
        <v>1134</v>
      </c>
      <c r="AJ1051" s="81" t="s">
        <v>1133</v>
      </c>
      <c r="AK1051" s="80">
        <v>5668</v>
      </c>
      <c r="AL1051" s="80">
        <v>5736</v>
      </c>
      <c r="AM1051" s="80">
        <v>5297</v>
      </c>
      <c r="AN1051" s="80">
        <v>5329</v>
      </c>
      <c r="AO1051" s="80">
        <v>5391</v>
      </c>
      <c r="AP1051" s="80">
        <v>5500</v>
      </c>
      <c r="AQ1051" s="80">
        <v>5438</v>
      </c>
      <c r="AR1051" s="80">
        <v>5466</v>
      </c>
      <c r="AS1051" s="80">
        <v>5559</v>
      </c>
      <c r="AT1051" s="80">
        <v>6581</v>
      </c>
      <c r="AU1051" s="80">
        <v>6754</v>
      </c>
      <c r="AV1051" s="80">
        <v>7221</v>
      </c>
    </row>
    <row r="1052" spans="34:48" x14ac:dyDescent="0.2">
      <c r="AH1052" s="359" t="s">
        <v>2696</v>
      </c>
      <c r="AI1052" s="81" t="s">
        <v>1132</v>
      </c>
      <c r="AJ1052" s="81" t="s">
        <v>1131</v>
      </c>
      <c r="AK1052" s="80">
        <v>22553</v>
      </c>
      <c r="AL1052" s="80">
        <v>22705</v>
      </c>
      <c r="AM1052" s="80">
        <v>21380</v>
      </c>
      <c r="AN1052" s="80">
        <v>20582</v>
      </c>
      <c r="AO1052" s="80">
        <v>18950</v>
      </c>
      <c r="AP1052" s="80">
        <v>19424</v>
      </c>
      <c r="AQ1052" s="80">
        <v>19826</v>
      </c>
      <c r="AR1052" s="80">
        <v>19764</v>
      </c>
      <c r="AS1052" s="80">
        <v>19443</v>
      </c>
      <c r="AT1052" s="80">
        <v>20756</v>
      </c>
      <c r="AU1052" s="80">
        <v>20494</v>
      </c>
      <c r="AV1052" s="80">
        <v>18592</v>
      </c>
    </row>
    <row r="1053" spans="34:48" x14ac:dyDescent="0.2">
      <c r="AH1053" s="337" t="s">
        <v>2692</v>
      </c>
      <c r="AI1053" s="81" t="s">
        <v>1130</v>
      </c>
      <c r="AJ1053" s="81" t="s">
        <v>1129</v>
      </c>
      <c r="AK1053" s="80">
        <v>2240</v>
      </c>
      <c r="AL1053" s="80">
        <v>2217</v>
      </c>
      <c r="AM1053" s="80">
        <v>2210</v>
      </c>
      <c r="AN1053" s="80">
        <v>2293</v>
      </c>
      <c r="AO1053" s="80">
        <v>2239</v>
      </c>
      <c r="AP1053" s="80">
        <v>2423</v>
      </c>
      <c r="AQ1053" s="80">
        <v>2513</v>
      </c>
      <c r="AR1053" s="80">
        <v>2970</v>
      </c>
      <c r="AS1053" s="80">
        <v>3038</v>
      </c>
      <c r="AT1053" s="80">
        <v>3381</v>
      </c>
      <c r="AU1053" s="80">
        <v>3283</v>
      </c>
      <c r="AV1053" s="80">
        <v>3233</v>
      </c>
    </row>
    <row r="1054" spans="34:48" x14ac:dyDescent="0.2">
      <c r="AH1054" s="337" t="s">
        <v>2692</v>
      </c>
      <c r="AI1054" s="81" t="s">
        <v>1128</v>
      </c>
      <c r="AJ1054" s="81" t="s">
        <v>1127</v>
      </c>
      <c r="AK1054" s="80">
        <v>13232</v>
      </c>
      <c r="AL1054" s="80">
        <v>13527</v>
      </c>
      <c r="AM1054" s="80">
        <v>14112</v>
      </c>
      <c r="AN1054" s="80">
        <v>14543</v>
      </c>
      <c r="AO1054" s="80">
        <v>14475</v>
      </c>
      <c r="AP1054" s="80">
        <v>13866</v>
      </c>
      <c r="AQ1054" s="80">
        <v>14660</v>
      </c>
      <c r="AR1054" s="80">
        <v>13805</v>
      </c>
      <c r="AS1054" s="80">
        <v>13455</v>
      </c>
      <c r="AT1054" s="80">
        <v>16791</v>
      </c>
      <c r="AU1054" s="80">
        <v>17639</v>
      </c>
      <c r="AV1054" s="80">
        <v>17887</v>
      </c>
    </row>
    <row r="1055" spans="34:48" x14ac:dyDescent="0.2">
      <c r="AH1055" s="337" t="s">
        <v>2692</v>
      </c>
      <c r="AI1055" s="81" t="s">
        <v>1126</v>
      </c>
      <c r="AJ1055" s="81" t="s">
        <v>1125</v>
      </c>
      <c r="AK1055" s="80">
        <v>3203</v>
      </c>
      <c r="AL1055" s="80">
        <v>3310</v>
      </c>
      <c r="AM1055" s="80">
        <v>3726</v>
      </c>
      <c r="AN1055" s="80">
        <v>3740</v>
      </c>
      <c r="AO1055" s="80">
        <v>3746</v>
      </c>
      <c r="AP1055" s="80">
        <v>3865</v>
      </c>
      <c r="AQ1055" s="80">
        <v>4290</v>
      </c>
      <c r="AR1055" s="80">
        <v>4222</v>
      </c>
      <c r="AS1055" s="80">
        <v>4189</v>
      </c>
      <c r="AT1055" s="80">
        <v>4702</v>
      </c>
      <c r="AU1055" s="80">
        <v>4702</v>
      </c>
      <c r="AV1055" s="80">
        <v>4890</v>
      </c>
    </row>
    <row r="1056" spans="34:48" x14ac:dyDescent="0.2">
      <c r="AH1056" s="337" t="s">
        <v>2692</v>
      </c>
      <c r="AI1056" s="81" t="s">
        <v>1124</v>
      </c>
      <c r="AJ1056" s="81" t="s">
        <v>1123</v>
      </c>
      <c r="AK1056" s="80">
        <v>7255</v>
      </c>
      <c r="AL1056" s="80">
        <v>7611</v>
      </c>
      <c r="AM1056" s="80">
        <v>7497</v>
      </c>
      <c r="AN1056" s="80">
        <v>7368</v>
      </c>
      <c r="AO1056" s="80">
        <v>7449</v>
      </c>
      <c r="AP1056" s="80">
        <v>7515</v>
      </c>
      <c r="AQ1056" s="80">
        <v>7300</v>
      </c>
      <c r="AR1056" s="80">
        <v>8372</v>
      </c>
      <c r="AS1056" s="80">
        <v>8494</v>
      </c>
      <c r="AT1056" s="80">
        <v>8611</v>
      </c>
      <c r="AU1056" s="80">
        <v>8635</v>
      </c>
      <c r="AV1056" s="80">
        <v>8493</v>
      </c>
    </row>
    <row r="1057" spans="34:48" x14ac:dyDescent="0.2">
      <c r="AH1057" s="337" t="s">
        <v>2688</v>
      </c>
      <c r="AI1057" s="81" t="s">
        <v>1122</v>
      </c>
      <c r="AJ1057" s="81" t="s">
        <v>1121</v>
      </c>
      <c r="AK1057" s="80">
        <v>3817</v>
      </c>
      <c r="AL1057" s="80">
        <v>3820</v>
      </c>
      <c r="AM1057" s="80">
        <v>4002</v>
      </c>
      <c r="AN1057" s="80">
        <v>3848</v>
      </c>
      <c r="AO1057" s="80">
        <v>3172</v>
      </c>
      <c r="AP1057" s="80">
        <v>3043</v>
      </c>
      <c r="AQ1057" s="80">
        <v>3009</v>
      </c>
      <c r="AR1057" s="80">
        <v>3332</v>
      </c>
      <c r="AS1057" s="80">
        <v>3255</v>
      </c>
      <c r="AT1057" s="80">
        <v>3697</v>
      </c>
      <c r="AU1057" s="80">
        <v>3346</v>
      </c>
      <c r="AV1057" s="80">
        <v>3285</v>
      </c>
    </row>
    <row r="1058" spans="34:48" x14ac:dyDescent="0.2">
      <c r="AH1058" s="337" t="s">
        <v>2688</v>
      </c>
      <c r="AI1058" s="81" t="s">
        <v>1120</v>
      </c>
      <c r="AJ1058" s="81" t="s">
        <v>1119</v>
      </c>
      <c r="AK1058" s="80">
        <v>4531</v>
      </c>
      <c r="AL1058" s="80">
        <v>5012</v>
      </c>
      <c r="AM1058" s="80">
        <v>5009</v>
      </c>
      <c r="AN1058" s="80">
        <v>5193</v>
      </c>
      <c r="AO1058" s="80">
        <v>5163</v>
      </c>
      <c r="AP1058" s="80">
        <v>5496</v>
      </c>
      <c r="AQ1058" s="80">
        <v>6042</v>
      </c>
      <c r="AR1058" s="80">
        <v>5803</v>
      </c>
      <c r="AS1058" s="80">
        <v>6014</v>
      </c>
      <c r="AT1058" s="80">
        <v>6447</v>
      </c>
      <c r="AU1058" s="80">
        <v>6546</v>
      </c>
      <c r="AV1058" s="80">
        <v>7551</v>
      </c>
    </row>
    <row r="1059" spans="34:48" x14ac:dyDescent="0.2">
      <c r="AH1059" s="337" t="s">
        <v>2688</v>
      </c>
      <c r="AI1059" s="81" t="s">
        <v>1118</v>
      </c>
      <c r="AJ1059" s="81" t="s">
        <v>1117</v>
      </c>
      <c r="AK1059" s="80">
        <v>6567</v>
      </c>
      <c r="AL1059" s="80">
        <v>7061</v>
      </c>
      <c r="AM1059" s="80">
        <v>7044</v>
      </c>
      <c r="AN1059" s="80">
        <v>7029</v>
      </c>
      <c r="AO1059" s="80">
        <v>7119</v>
      </c>
      <c r="AP1059" s="80">
        <v>7406</v>
      </c>
      <c r="AQ1059" s="80">
        <v>8486</v>
      </c>
      <c r="AR1059" s="80">
        <v>8666</v>
      </c>
      <c r="AS1059" s="80">
        <v>8595</v>
      </c>
      <c r="AT1059" s="80">
        <v>8886</v>
      </c>
      <c r="AU1059" s="80">
        <v>10005</v>
      </c>
      <c r="AV1059" s="80">
        <v>10573</v>
      </c>
    </row>
    <row r="1060" spans="34:48" x14ac:dyDescent="0.2">
      <c r="AH1060" s="337" t="s">
        <v>2684</v>
      </c>
      <c r="AI1060" s="81" t="s">
        <v>1116</v>
      </c>
      <c r="AJ1060" s="81" t="s">
        <v>1115</v>
      </c>
      <c r="AK1060" s="80">
        <v>12847</v>
      </c>
      <c r="AL1060" s="80">
        <v>13022</v>
      </c>
      <c r="AM1060" s="80">
        <v>12744</v>
      </c>
      <c r="AN1060" s="80">
        <v>12784</v>
      </c>
      <c r="AO1060" s="80">
        <v>13088</v>
      </c>
      <c r="AP1060" s="80">
        <v>12930</v>
      </c>
      <c r="AQ1060" s="80">
        <v>13226</v>
      </c>
      <c r="AR1060" s="80">
        <v>13502</v>
      </c>
      <c r="AS1060" s="80">
        <v>13804</v>
      </c>
      <c r="AT1060" s="80">
        <v>13793</v>
      </c>
      <c r="AU1060" s="80">
        <v>13994</v>
      </c>
      <c r="AV1060" s="80">
        <v>14696</v>
      </c>
    </row>
    <row r="1061" spans="34:48" x14ac:dyDescent="0.2">
      <c r="AH1061" s="337" t="s">
        <v>2684</v>
      </c>
      <c r="AI1061" s="81" t="s">
        <v>1114</v>
      </c>
      <c r="AJ1061" s="81" t="s">
        <v>1113</v>
      </c>
      <c r="AK1061" s="80">
        <v>7139</v>
      </c>
      <c r="AL1061" s="80">
        <v>7122</v>
      </c>
      <c r="AM1061" s="80">
        <v>6985</v>
      </c>
      <c r="AN1061" s="80">
        <v>7076</v>
      </c>
      <c r="AO1061" s="80">
        <v>6697</v>
      </c>
      <c r="AP1061" s="80">
        <v>6773</v>
      </c>
      <c r="AQ1061" s="80">
        <v>7758</v>
      </c>
      <c r="AR1061" s="80">
        <v>7852</v>
      </c>
      <c r="AS1061" s="80">
        <v>7904</v>
      </c>
      <c r="AT1061" s="80">
        <v>8084</v>
      </c>
      <c r="AU1061" s="80">
        <v>7996</v>
      </c>
      <c r="AV1061" s="80">
        <v>7753</v>
      </c>
    </row>
    <row r="1062" spans="34:48" x14ac:dyDescent="0.2">
      <c r="AH1062" s="337" t="s">
        <v>2684</v>
      </c>
      <c r="AI1062" s="81" t="s">
        <v>1112</v>
      </c>
      <c r="AJ1062" s="81" t="s">
        <v>1111</v>
      </c>
      <c r="AK1062" s="80">
        <v>5434</v>
      </c>
      <c r="AL1062" s="80">
        <v>5367</v>
      </c>
      <c r="AM1062" s="80">
        <v>5782</v>
      </c>
      <c r="AN1062" s="80">
        <v>5768</v>
      </c>
      <c r="AO1062" s="80">
        <v>5698</v>
      </c>
      <c r="AP1062" s="80">
        <v>5884</v>
      </c>
      <c r="AQ1062" s="80">
        <v>6353</v>
      </c>
      <c r="AR1062" s="80">
        <v>6476</v>
      </c>
      <c r="AS1062" s="80">
        <v>6901</v>
      </c>
      <c r="AT1062" s="80">
        <v>6938</v>
      </c>
      <c r="AU1062" s="80">
        <v>7094</v>
      </c>
      <c r="AV1062" s="80">
        <v>7596</v>
      </c>
    </row>
    <row r="1063" spans="34:48" x14ac:dyDescent="0.2">
      <c r="AH1063" s="337" t="s">
        <v>2680</v>
      </c>
      <c r="AI1063" s="81" t="s">
        <v>1110</v>
      </c>
      <c r="AJ1063" s="81" t="s">
        <v>1109</v>
      </c>
      <c r="AK1063" s="80">
        <v>7294</v>
      </c>
      <c r="AL1063" s="80">
        <v>7359</v>
      </c>
      <c r="AM1063" s="80">
        <v>7164</v>
      </c>
      <c r="AN1063" s="80">
        <v>7784</v>
      </c>
      <c r="AO1063" s="80">
        <v>7759</v>
      </c>
      <c r="AP1063" s="80">
        <v>7871</v>
      </c>
      <c r="AQ1063" s="80">
        <v>8366</v>
      </c>
      <c r="AR1063" s="80">
        <v>8306</v>
      </c>
      <c r="AS1063" s="80">
        <v>8808</v>
      </c>
      <c r="AT1063" s="80">
        <v>10408</v>
      </c>
      <c r="AU1063" s="80">
        <v>9934</v>
      </c>
      <c r="AV1063" s="80">
        <v>9789</v>
      </c>
    </row>
    <row r="1064" spans="34:48" x14ac:dyDescent="0.2">
      <c r="AH1064" s="337" t="s">
        <v>2680</v>
      </c>
      <c r="AI1064" s="81" t="s">
        <v>1108</v>
      </c>
      <c r="AJ1064" s="81" t="s">
        <v>1107</v>
      </c>
      <c r="AK1064" s="80">
        <v>2303</v>
      </c>
      <c r="AL1064" s="80">
        <v>2277</v>
      </c>
      <c r="AM1064" s="80">
        <v>2288</v>
      </c>
      <c r="AN1064" s="80">
        <v>2232</v>
      </c>
      <c r="AO1064" s="80">
        <v>2119</v>
      </c>
      <c r="AP1064" s="80">
        <v>2573</v>
      </c>
      <c r="AQ1064" s="80">
        <v>2965</v>
      </c>
      <c r="AR1064" s="80">
        <v>3078</v>
      </c>
      <c r="AS1064" s="80">
        <v>3095</v>
      </c>
      <c r="AT1064" s="80">
        <v>3437</v>
      </c>
      <c r="AU1064" s="80">
        <v>3439</v>
      </c>
      <c r="AV1064" s="80">
        <v>3526</v>
      </c>
    </row>
    <row r="1065" spans="34:48" x14ac:dyDescent="0.2">
      <c r="AH1065" s="337" t="s">
        <v>2676</v>
      </c>
      <c r="AI1065" s="81" t="s">
        <v>1106</v>
      </c>
      <c r="AJ1065" s="81" t="s">
        <v>1105</v>
      </c>
      <c r="AK1065" s="80">
        <v>7997</v>
      </c>
      <c r="AL1065" s="80">
        <v>7922</v>
      </c>
      <c r="AM1065" s="80">
        <v>7825</v>
      </c>
      <c r="AN1065" s="80">
        <v>7679</v>
      </c>
      <c r="AO1065" s="80">
        <v>7226</v>
      </c>
      <c r="AP1065" s="80">
        <v>7785</v>
      </c>
      <c r="AQ1065" s="80">
        <v>8040</v>
      </c>
      <c r="AR1065" s="80">
        <v>7761</v>
      </c>
      <c r="AS1065" s="80">
        <v>7641</v>
      </c>
      <c r="AT1065" s="80">
        <v>8142</v>
      </c>
      <c r="AU1065" s="80">
        <v>8525</v>
      </c>
      <c r="AV1065" s="80">
        <v>9062</v>
      </c>
    </row>
    <row r="1066" spans="34:48" x14ac:dyDescent="0.2">
      <c r="AH1066" s="337" t="s">
        <v>2676</v>
      </c>
      <c r="AI1066" s="81" t="s">
        <v>1104</v>
      </c>
      <c r="AJ1066" s="81" t="s">
        <v>1103</v>
      </c>
      <c r="AK1066" s="80">
        <v>4078</v>
      </c>
      <c r="AL1066" s="80">
        <v>4573</v>
      </c>
      <c r="AM1066" s="80">
        <v>4593</v>
      </c>
      <c r="AN1066" s="80">
        <v>4423</v>
      </c>
      <c r="AO1066" s="80">
        <v>4468</v>
      </c>
      <c r="AP1066" s="80">
        <v>4616</v>
      </c>
      <c r="AQ1066" s="80">
        <v>4709</v>
      </c>
      <c r="AR1066" s="80">
        <v>4886</v>
      </c>
      <c r="AS1066" s="80">
        <v>5504</v>
      </c>
      <c r="AT1066" s="80">
        <v>5515</v>
      </c>
      <c r="AU1066" s="80">
        <v>6312</v>
      </c>
      <c r="AV1066" s="80">
        <v>6235</v>
      </c>
    </row>
    <row r="1067" spans="34:48" x14ac:dyDescent="0.2">
      <c r="AH1067" s="337" t="s">
        <v>2676</v>
      </c>
      <c r="AI1067" s="81" t="s">
        <v>1102</v>
      </c>
      <c r="AJ1067" s="81" t="s">
        <v>1101</v>
      </c>
      <c r="AK1067" s="80">
        <v>3902</v>
      </c>
      <c r="AL1067" s="80">
        <v>3729</v>
      </c>
      <c r="AM1067" s="80">
        <v>3738</v>
      </c>
      <c r="AN1067" s="80">
        <v>3729</v>
      </c>
      <c r="AO1067" s="80">
        <v>3406</v>
      </c>
      <c r="AP1067" s="80">
        <v>3577</v>
      </c>
      <c r="AQ1067" s="80">
        <v>3836</v>
      </c>
      <c r="AR1067" s="80">
        <v>3954</v>
      </c>
      <c r="AS1067" s="80">
        <v>4343</v>
      </c>
      <c r="AT1067" s="80">
        <v>4349</v>
      </c>
      <c r="AU1067" s="80">
        <v>5140</v>
      </c>
      <c r="AV1067" s="80">
        <v>5019</v>
      </c>
    </row>
    <row r="1068" spans="34:48" x14ac:dyDescent="0.2">
      <c r="AH1068" s="359" t="s">
        <v>87</v>
      </c>
      <c r="AI1068" s="81" t="s">
        <v>1100</v>
      </c>
      <c r="AJ1068" s="81" t="s">
        <v>1099</v>
      </c>
      <c r="AK1068" s="80">
        <v>2402</v>
      </c>
      <c r="AL1068" s="80">
        <v>2274</v>
      </c>
      <c r="AM1068" s="80">
        <v>2114</v>
      </c>
      <c r="AN1068" s="80">
        <v>2212</v>
      </c>
      <c r="AO1068" s="80">
        <v>2462</v>
      </c>
      <c r="AP1068" s="80">
        <v>2483</v>
      </c>
      <c r="AQ1068" s="80">
        <v>2490</v>
      </c>
      <c r="AR1068" s="80">
        <v>2781</v>
      </c>
      <c r="AS1068" s="80">
        <v>3056</v>
      </c>
      <c r="AT1068" s="80">
        <v>3732</v>
      </c>
      <c r="AU1068" s="80">
        <v>4022</v>
      </c>
      <c r="AV1068" s="80">
        <v>4361</v>
      </c>
    </row>
    <row r="1069" spans="34:48" x14ac:dyDescent="0.2">
      <c r="AH1069" s="359" t="s">
        <v>87</v>
      </c>
      <c r="AI1069" s="81" t="s">
        <v>1098</v>
      </c>
      <c r="AJ1069" s="81" t="s">
        <v>1097</v>
      </c>
      <c r="AK1069" s="80">
        <v>600</v>
      </c>
      <c r="AL1069" s="80">
        <v>552</v>
      </c>
      <c r="AM1069" s="80">
        <v>606</v>
      </c>
      <c r="AN1069" s="80">
        <v>654</v>
      </c>
      <c r="AO1069" s="80">
        <v>973</v>
      </c>
      <c r="AP1069" s="80">
        <v>944</v>
      </c>
      <c r="AQ1069" s="80">
        <v>1101</v>
      </c>
      <c r="AR1069" s="80">
        <v>1325</v>
      </c>
      <c r="AS1069" s="80">
        <v>1385</v>
      </c>
      <c r="AT1069" s="80">
        <v>1447</v>
      </c>
      <c r="AU1069" s="80">
        <v>1783</v>
      </c>
      <c r="AV1069" s="80">
        <v>1826</v>
      </c>
    </row>
    <row r="1070" spans="34:48" x14ac:dyDescent="0.2">
      <c r="AH1070" s="359" t="s">
        <v>87</v>
      </c>
      <c r="AI1070" s="81" t="s">
        <v>1096</v>
      </c>
      <c r="AJ1070" s="81" t="s">
        <v>1095</v>
      </c>
      <c r="AK1070" s="80">
        <v>1482</v>
      </c>
      <c r="AL1070" s="80">
        <v>1474</v>
      </c>
      <c r="AM1070" s="80">
        <v>1652</v>
      </c>
      <c r="AN1070" s="80">
        <v>1521</v>
      </c>
      <c r="AO1070" s="80">
        <v>2129</v>
      </c>
      <c r="AP1070" s="80">
        <v>2330</v>
      </c>
      <c r="AQ1070" s="80">
        <v>2659</v>
      </c>
      <c r="AR1070" s="80">
        <v>3020</v>
      </c>
      <c r="AS1070" s="80">
        <v>2861</v>
      </c>
      <c r="AT1070" s="80">
        <v>2953</v>
      </c>
      <c r="AU1070" s="80">
        <v>3098</v>
      </c>
      <c r="AV1070" s="80">
        <v>3024</v>
      </c>
    </row>
    <row r="1071" spans="34:48" x14ac:dyDescent="0.2">
      <c r="AH1071" s="359" t="s">
        <v>87</v>
      </c>
      <c r="AI1071" s="81" t="s">
        <v>1094</v>
      </c>
      <c r="AJ1071" s="81" t="s">
        <v>1093</v>
      </c>
      <c r="AK1071" s="80">
        <v>193</v>
      </c>
      <c r="AL1071" s="80">
        <v>146</v>
      </c>
      <c r="AM1071" s="80">
        <v>327</v>
      </c>
      <c r="AN1071" s="80">
        <v>341</v>
      </c>
      <c r="AO1071" s="80">
        <v>448</v>
      </c>
      <c r="AP1071" s="80">
        <v>453</v>
      </c>
      <c r="AQ1071" s="80">
        <v>448</v>
      </c>
      <c r="AR1071" s="80">
        <v>415</v>
      </c>
      <c r="AS1071" s="80">
        <v>521</v>
      </c>
      <c r="AT1071" s="80">
        <v>690</v>
      </c>
      <c r="AU1071" s="80">
        <v>986</v>
      </c>
      <c r="AV1071" s="80">
        <v>1144</v>
      </c>
    </row>
    <row r="1072" spans="34:48" x14ac:dyDescent="0.2">
      <c r="AH1072" s="359" t="s">
        <v>87</v>
      </c>
      <c r="AI1072" s="81" t="s">
        <v>1092</v>
      </c>
      <c r="AJ1072" s="81" t="s">
        <v>1091</v>
      </c>
      <c r="AK1072" s="80">
        <v>297</v>
      </c>
      <c r="AL1072" s="80">
        <v>324</v>
      </c>
      <c r="AM1072" s="80">
        <v>379</v>
      </c>
      <c r="AN1072" s="80">
        <v>264</v>
      </c>
      <c r="AO1072" s="80">
        <v>663</v>
      </c>
      <c r="AP1072" s="80">
        <v>700</v>
      </c>
      <c r="AQ1072" s="80">
        <v>650</v>
      </c>
      <c r="AR1072" s="80">
        <v>647</v>
      </c>
      <c r="AS1072" s="80">
        <v>988</v>
      </c>
      <c r="AT1072" s="80">
        <v>1063</v>
      </c>
      <c r="AU1072" s="80">
        <v>2154</v>
      </c>
      <c r="AV1072" s="80">
        <v>2179</v>
      </c>
    </row>
    <row r="1073" spans="34:48" x14ac:dyDescent="0.2">
      <c r="AH1073" s="359" t="s">
        <v>87</v>
      </c>
      <c r="AI1073" s="81" t="s">
        <v>1090</v>
      </c>
      <c r="AJ1073" s="81" t="s">
        <v>1089</v>
      </c>
      <c r="AK1073" s="80">
        <v>810</v>
      </c>
      <c r="AL1073" s="80">
        <v>1162</v>
      </c>
      <c r="AM1073" s="80">
        <v>1325</v>
      </c>
      <c r="AN1073" s="80">
        <v>1247</v>
      </c>
      <c r="AO1073" s="80">
        <v>1287</v>
      </c>
      <c r="AP1073" s="80">
        <v>1384</v>
      </c>
      <c r="AQ1073" s="80">
        <v>1342</v>
      </c>
      <c r="AR1073" s="80">
        <v>1366</v>
      </c>
      <c r="AS1073" s="80">
        <v>1302</v>
      </c>
      <c r="AT1073" s="80">
        <v>1417</v>
      </c>
      <c r="AU1073" s="80">
        <v>1530</v>
      </c>
      <c r="AV1073" s="80">
        <v>1717</v>
      </c>
    </row>
    <row r="1074" spans="34:48" x14ac:dyDescent="0.2">
      <c r="AH1074" s="359" t="s">
        <v>87</v>
      </c>
      <c r="AI1074" s="81" t="s">
        <v>1088</v>
      </c>
      <c r="AJ1074" s="81" t="s">
        <v>1087</v>
      </c>
      <c r="AK1074" s="80">
        <v>661</v>
      </c>
      <c r="AL1074" s="80">
        <v>743</v>
      </c>
      <c r="AM1074" s="80">
        <v>942</v>
      </c>
      <c r="AN1074" s="80">
        <v>804</v>
      </c>
      <c r="AO1074" s="80">
        <v>1296</v>
      </c>
      <c r="AP1074" s="80">
        <v>1145</v>
      </c>
      <c r="AQ1074" s="80">
        <v>1047</v>
      </c>
      <c r="AR1074" s="80">
        <v>1048</v>
      </c>
      <c r="AS1074" s="80">
        <v>1147</v>
      </c>
      <c r="AT1074" s="80">
        <v>1087</v>
      </c>
      <c r="AU1074" s="80">
        <v>1196</v>
      </c>
      <c r="AV1074" s="80">
        <v>1120</v>
      </c>
    </row>
    <row r="1075" spans="34:48" x14ac:dyDescent="0.2">
      <c r="AH1075" s="359" t="s">
        <v>87</v>
      </c>
      <c r="AI1075" s="81" t="s">
        <v>1086</v>
      </c>
      <c r="AJ1075" s="81" t="s">
        <v>1085</v>
      </c>
      <c r="AK1075" s="80">
        <v>11263</v>
      </c>
      <c r="AL1075" s="80">
        <v>14723</v>
      </c>
      <c r="AM1075" s="80">
        <v>16290</v>
      </c>
      <c r="AN1075" s="80">
        <v>15929</v>
      </c>
      <c r="AO1075" s="80">
        <v>19361</v>
      </c>
      <c r="AP1075" s="80">
        <v>19183</v>
      </c>
      <c r="AQ1075" s="80">
        <v>18708</v>
      </c>
      <c r="AR1075" s="80">
        <v>18610</v>
      </c>
      <c r="AS1075" s="80">
        <v>22677</v>
      </c>
      <c r="AT1075" s="80">
        <v>20083</v>
      </c>
      <c r="AU1075" s="80">
        <v>20493</v>
      </c>
      <c r="AV1075" s="80">
        <v>20791</v>
      </c>
    </row>
    <row r="1076" spans="34:48" x14ac:dyDescent="0.2">
      <c r="AH1076" s="359" t="s">
        <v>87</v>
      </c>
      <c r="AI1076" s="81" t="s">
        <v>1084</v>
      </c>
      <c r="AJ1076" s="81" t="s">
        <v>1083</v>
      </c>
      <c r="AK1076" s="80">
        <v>155</v>
      </c>
      <c r="AL1076" s="80">
        <v>181</v>
      </c>
      <c r="AM1076" s="80">
        <v>494</v>
      </c>
      <c r="AN1076" s="80">
        <v>529</v>
      </c>
      <c r="AO1076" s="80">
        <v>654</v>
      </c>
      <c r="AP1076" s="80">
        <v>645</v>
      </c>
      <c r="AQ1076" s="80">
        <v>678</v>
      </c>
      <c r="AR1076" s="80">
        <v>690</v>
      </c>
      <c r="AS1076" s="80">
        <v>684</v>
      </c>
      <c r="AT1076" s="80">
        <v>997</v>
      </c>
      <c r="AU1076" s="80">
        <v>1128</v>
      </c>
      <c r="AV1076" s="80">
        <v>1163</v>
      </c>
    </row>
    <row r="1077" spans="34:48" x14ac:dyDescent="0.2">
      <c r="AH1077" s="359" t="s">
        <v>87</v>
      </c>
      <c r="AI1077" s="81" t="s">
        <v>1082</v>
      </c>
      <c r="AJ1077" s="81" t="s">
        <v>1081</v>
      </c>
      <c r="AK1077" s="80">
        <v>227</v>
      </c>
      <c r="AL1077" s="80">
        <v>482</v>
      </c>
      <c r="AM1077" s="80">
        <v>565</v>
      </c>
      <c r="AN1077" s="80">
        <v>947</v>
      </c>
      <c r="AO1077" s="80">
        <v>1044</v>
      </c>
      <c r="AP1077" s="80">
        <v>1255</v>
      </c>
      <c r="AQ1077" s="80">
        <v>1281</v>
      </c>
      <c r="AR1077" s="80">
        <v>1410</v>
      </c>
      <c r="AS1077" s="80">
        <v>1696</v>
      </c>
      <c r="AT1077" s="80">
        <v>1931</v>
      </c>
      <c r="AU1077" s="80">
        <v>2861</v>
      </c>
      <c r="AV1077" s="80">
        <v>3286</v>
      </c>
    </row>
    <row r="1078" spans="34:48" x14ac:dyDescent="0.2">
      <c r="AH1078" s="359" t="s">
        <v>87</v>
      </c>
      <c r="AI1078" s="81" t="s">
        <v>1080</v>
      </c>
      <c r="AJ1078" s="81" t="s">
        <v>1079</v>
      </c>
      <c r="AK1078" s="80">
        <v>708</v>
      </c>
      <c r="AL1078" s="80">
        <v>937</v>
      </c>
      <c r="AM1078" s="80">
        <v>815</v>
      </c>
      <c r="AN1078" s="80">
        <v>1809</v>
      </c>
      <c r="AO1078" s="80">
        <v>1416</v>
      </c>
      <c r="AP1078" s="80">
        <v>1336</v>
      </c>
      <c r="AQ1078" s="80">
        <v>1344</v>
      </c>
      <c r="AR1078" s="80">
        <v>1111</v>
      </c>
      <c r="AS1078" s="80">
        <v>2531</v>
      </c>
      <c r="AT1078" s="80">
        <v>2815</v>
      </c>
      <c r="AU1078" s="80">
        <v>2990</v>
      </c>
      <c r="AV1078" s="80">
        <v>3116</v>
      </c>
    </row>
    <row r="1079" spans="34:48" x14ac:dyDescent="0.2">
      <c r="AH1079" s="359" t="s">
        <v>87</v>
      </c>
      <c r="AI1079" s="81" t="s">
        <v>1078</v>
      </c>
      <c r="AJ1079" s="81" t="s">
        <v>1077</v>
      </c>
      <c r="AK1079" s="80">
        <v>6707</v>
      </c>
      <c r="AL1079" s="80">
        <v>7248</v>
      </c>
      <c r="AM1079" s="80">
        <v>9288</v>
      </c>
      <c r="AN1079" s="80">
        <v>9902</v>
      </c>
      <c r="AO1079" s="80">
        <v>11037</v>
      </c>
      <c r="AP1079" s="80">
        <v>10612</v>
      </c>
      <c r="AQ1079" s="80">
        <v>12157</v>
      </c>
      <c r="AR1079" s="80">
        <v>14690</v>
      </c>
      <c r="AS1079" s="80">
        <v>15910</v>
      </c>
      <c r="AT1079" s="80">
        <v>16446</v>
      </c>
      <c r="AU1079" s="80">
        <v>17993</v>
      </c>
      <c r="AV1079" s="80">
        <v>19240</v>
      </c>
    </row>
    <row r="1080" spans="34:48" x14ac:dyDescent="0.2">
      <c r="AH1080" s="359" t="s">
        <v>87</v>
      </c>
      <c r="AI1080" s="81" t="s">
        <v>1076</v>
      </c>
      <c r="AJ1080" s="81" t="s">
        <v>1075</v>
      </c>
      <c r="AK1080" s="80">
        <v>140</v>
      </c>
      <c r="AL1080" s="80">
        <v>587</v>
      </c>
      <c r="AM1080" s="80">
        <v>768</v>
      </c>
      <c r="AN1080" s="80">
        <v>1131</v>
      </c>
      <c r="AO1080" s="80">
        <v>1444</v>
      </c>
      <c r="AP1080" s="80">
        <v>1366</v>
      </c>
      <c r="AQ1080" s="80">
        <v>1471</v>
      </c>
      <c r="AR1080" s="80">
        <v>1668</v>
      </c>
      <c r="AS1080" s="80">
        <v>1921</v>
      </c>
      <c r="AT1080" s="80">
        <v>2410</v>
      </c>
      <c r="AU1080" s="80">
        <v>2543</v>
      </c>
      <c r="AV1080" s="80">
        <v>2994</v>
      </c>
    </row>
    <row r="1081" spans="34:48" x14ac:dyDescent="0.2">
      <c r="AH1081" s="359" t="s">
        <v>87</v>
      </c>
      <c r="AI1081" s="81" t="s">
        <v>1074</v>
      </c>
      <c r="AJ1081" s="81" t="s">
        <v>1073</v>
      </c>
      <c r="AK1081" s="80">
        <v>10963</v>
      </c>
      <c r="AL1081" s="80">
        <v>9603</v>
      </c>
      <c r="AM1081" s="80">
        <v>7867</v>
      </c>
      <c r="AN1081" s="80">
        <v>7631</v>
      </c>
      <c r="AO1081" s="80">
        <v>8353</v>
      </c>
      <c r="AP1081" s="80">
        <v>7479</v>
      </c>
      <c r="AQ1081" s="80">
        <v>7953</v>
      </c>
      <c r="AR1081" s="80">
        <v>7996</v>
      </c>
      <c r="AS1081" s="80">
        <v>9548</v>
      </c>
      <c r="AT1081" s="80">
        <v>10216</v>
      </c>
      <c r="AU1081" s="80">
        <v>10969</v>
      </c>
      <c r="AV1081" s="80">
        <v>12192</v>
      </c>
    </row>
    <row r="1082" spans="34:48" x14ac:dyDescent="0.2">
      <c r="AH1082" s="359" t="s">
        <v>87</v>
      </c>
      <c r="AI1082" s="81" t="s">
        <v>1072</v>
      </c>
      <c r="AJ1082" s="81" t="s">
        <v>1071</v>
      </c>
      <c r="AK1082" s="80">
        <v>451</v>
      </c>
      <c r="AL1082" s="80">
        <v>577</v>
      </c>
      <c r="AM1082" s="80">
        <v>638</v>
      </c>
      <c r="AN1082" s="80">
        <v>739</v>
      </c>
      <c r="AO1082" s="80">
        <v>920</v>
      </c>
      <c r="AP1082" s="80">
        <v>799</v>
      </c>
      <c r="AQ1082" s="80">
        <v>808</v>
      </c>
      <c r="AR1082" s="80">
        <v>916</v>
      </c>
      <c r="AS1082" s="80">
        <v>908</v>
      </c>
      <c r="AT1082" s="80">
        <v>1068</v>
      </c>
      <c r="AU1082" s="80">
        <v>1376</v>
      </c>
      <c r="AV1082" s="80">
        <v>1695</v>
      </c>
    </row>
    <row r="1083" spans="34:48" x14ac:dyDescent="0.2">
      <c r="AH1083" s="359" t="s">
        <v>87</v>
      </c>
      <c r="AI1083" s="81" t="s">
        <v>1070</v>
      </c>
      <c r="AJ1083" s="81" t="s">
        <v>1069</v>
      </c>
      <c r="AK1083" s="80">
        <v>306</v>
      </c>
      <c r="AL1083" s="80">
        <v>291</v>
      </c>
      <c r="AM1083" s="80">
        <v>446</v>
      </c>
      <c r="AN1083" s="80">
        <v>494</v>
      </c>
      <c r="AO1083" s="80">
        <v>495</v>
      </c>
      <c r="AP1083" s="80">
        <v>477</v>
      </c>
      <c r="AQ1083" s="80">
        <v>523</v>
      </c>
      <c r="AR1083" s="80">
        <v>527</v>
      </c>
      <c r="AS1083" s="80">
        <v>653</v>
      </c>
      <c r="AT1083" s="80">
        <v>736</v>
      </c>
      <c r="AU1083" s="80">
        <v>803</v>
      </c>
      <c r="AV1083" s="80">
        <v>976</v>
      </c>
    </row>
    <row r="1084" spans="34:48" x14ac:dyDescent="0.2">
      <c r="AH1084" s="359" t="s">
        <v>87</v>
      </c>
      <c r="AI1084" s="81" t="s">
        <v>1068</v>
      </c>
      <c r="AJ1084" s="81" t="s">
        <v>1067</v>
      </c>
      <c r="AK1084" s="80">
        <v>681</v>
      </c>
      <c r="AL1084" s="80">
        <v>376</v>
      </c>
      <c r="AM1084" s="80">
        <v>769</v>
      </c>
      <c r="AN1084" s="80">
        <v>798</v>
      </c>
      <c r="AO1084" s="80">
        <v>746</v>
      </c>
      <c r="AP1084" s="80">
        <v>1292</v>
      </c>
      <c r="AQ1084" s="80">
        <v>1242</v>
      </c>
      <c r="AR1084" s="80">
        <v>1262</v>
      </c>
      <c r="AS1084" s="80">
        <v>1162</v>
      </c>
      <c r="AT1084" s="80">
        <v>1449</v>
      </c>
      <c r="AU1084" s="80">
        <v>1581</v>
      </c>
      <c r="AV1084" s="80">
        <v>1650</v>
      </c>
    </row>
    <row r="1085" spans="34:48" x14ac:dyDescent="0.2">
      <c r="AH1085" s="359" t="s">
        <v>87</v>
      </c>
      <c r="AI1085" s="81" t="s">
        <v>1066</v>
      </c>
      <c r="AJ1085" s="81" t="s">
        <v>1065</v>
      </c>
      <c r="AK1085" s="80">
        <v>6344</v>
      </c>
      <c r="AL1085" s="80">
        <v>2590</v>
      </c>
      <c r="AM1085" s="80">
        <v>3334</v>
      </c>
      <c r="AN1085" s="80">
        <v>4103</v>
      </c>
      <c r="AO1085" s="80">
        <v>6227</v>
      </c>
      <c r="AP1085" s="80">
        <v>6763</v>
      </c>
      <c r="AQ1085" s="80">
        <v>6782</v>
      </c>
      <c r="AR1085" s="80">
        <v>6320</v>
      </c>
      <c r="AS1085" s="80">
        <v>8022</v>
      </c>
      <c r="AT1085" s="80">
        <v>9020</v>
      </c>
      <c r="AU1085" s="80">
        <v>9217</v>
      </c>
      <c r="AV1085" s="80">
        <v>9254</v>
      </c>
    </row>
    <row r="1086" spans="34:48" x14ac:dyDescent="0.2">
      <c r="AH1086" s="359" t="s">
        <v>87</v>
      </c>
      <c r="AI1086" s="81" t="s">
        <v>1064</v>
      </c>
      <c r="AJ1086" s="81" t="s">
        <v>1063</v>
      </c>
      <c r="AK1086" s="80">
        <v>881</v>
      </c>
      <c r="AL1086" s="80">
        <v>605</v>
      </c>
      <c r="AM1086" s="80">
        <v>591</v>
      </c>
      <c r="AN1086" s="80">
        <v>788</v>
      </c>
      <c r="AO1086" s="80">
        <v>995</v>
      </c>
      <c r="AP1086" s="80">
        <v>926</v>
      </c>
      <c r="AQ1086" s="80">
        <v>1077</v>
      </c>
      <c r="AR1086" s="80">
        <v>1221</v>
      </c>
      <c r="AS1086" s="80">
        <v>1208</v>
      </c>
      <c r="AT1086" s="80">
        <v>1122</v>
      </c>
      <c r="AU1086" s="80">
        <v>1327</v>
      </c>
      <c r="AV1086" s="80">
        <v>1284</v>
      </c>
    </row>
    <row r="1087" spans="34:48" x14ac:dyDescent="0.2">
      <c r="AH1087" s="359" t="s">
        <v>87</v>
      </c>
      <c r="AI1087" s="81" t="s">
        <v>1062</v>
      </c>
      <c r="AJ1087" s="81" t="s">
        <v>1061</v>
      </c>
      <c r="AK1087" s="80">
        <v>427</v>
      </c>
      <c r="AL1087" s="80">
        <v>105</v>
      </c>
      <c r="AM1087" s="80">
        <v>202</v>
      </c>
      <c r="AN1087" s="80">
        <v>274</v>
      </c>
      <c r="AO1087" s="80">
        <v>399</v>
      </c>
      <c r="AP1087" s="80">
        <v>626</v>
      </c>
      <c r="AQ1087" s="80">
        <v>629</v>
      </c>
      <c r="AR1087" s="80">
        <v>631</v>
      </c>
      <c r="AS1087" s="80">
        <v>572</v>
      </c>
      <c r="AT1087" s="80">
        <v>988</v>
      </c>
      <c r="AU1087" s="80">
        <v>1254</v>
      </c>
      <c r="AV1087" s="80">
        <v>1513</v>
      </c>
    </row>
    <row r="1088" spans="34:48" x14ac:dyDescent="0.2">
      <c r="AH1088" s="359" t="s">
        <v>87</v>
      </c>
      <c r="AI1088" s="81" t="s">
        <v>1060</v>
      </c>
      <c r="AJ1088" s="81" t="s">
        <v>1059</v>
      </c>
      <c r="AK1088" s="80">
        <v>709</v>
      </c>
      <c r="AL1088" s="80">
        <v>449</v>
      </c>
      <c r="AM1088" s="80">
        <v>491</v>
      </c>
      <c r="AN1088" s="80">
        <v>911</v>
      </c>
      <c r="AO1088" s="80">
        <v>1101</v>
      </c>
      <c r="AP1088" s="80">
        <v>1101</v>
      </c>
      <c r="AQ1088" s="80">
        <v>1205</v>
      </c>
      <c r="AR1088" s="80">
        <v>1211</v>
      </c>
      <c r="AS1088" s="80">
        <v>1288</v>
      </c>
      <c r="AT1088" s="80">
        <v>1418</v>
      </c>
      <c r="AU1088" s="80">
        <v>1785</v>
      </c>
      <c r="AV1088" s="80">
        <v>1964</v>
      </c>
    </row>
    <row r="1089" spans="34:48" x14ac:dyDescent="0.2">
      <c r="AH1089" s="359" t="s">
        <v>87</v>
      </c>
      <c r="AI1089" s="81" t="s">
        <v>1058</v>
      </c>
      <c r="AJ1089" s="81" t="s">
        <v>1057</v>
      </c>
      <c r="AK1089" s="80">
        <v>2513</v>
      </c>
      <c r="AL1089" s="80">
        <v>1785</v>
      </c>
      <c r="AM1089" s="80">
        <v>2068</v>
      </c>
      <c r="AN1089" s="80">
        <v>2260</v>
      </c>
      <c r="AO1089" s="80">
        <v>2659</v>
      </c>
      <c r="AP1089" s="80">
        <v>2760</v>
      </c>
      <c r="AQ1089" s="80">
        <v>2709</v>
      </c>
      <c r="AR1089" s="80">
        <v>2824</v>
      </c>
      <c r="AS1089" s="80">
        <v>2933</v>
      </c>
      <c r="AT1089" s="80">
        <v>3116</v>
      </c>
      <c r="AU1089" s="80">
        <v>3835</v>
      </c>
      <c r="AV1089" s="80">
        <v>4042</v>
      </c>
    </row>
    <row r="1090" spans="34:48" x14ac:dyDescent="0.2">
      <c r="AH1090" s="359" t="s">
        <v>87</v>
      </c>
      <c r="AI1090" s="81" t="s">
        <v>1056</v>
      </c>
      <c r="AJ1090" s="81" t="s">
        <v>1055</v>
      </c>
      <c r="AK1090" s="80">
        <v>987</v>
      </c>
      <c r="AL1090" s="80">
        <v>513</v>
      </c>
      <c r="AM1090" s="80">
        <v>582</v>
      </c>
      <c r="AN1090" s="80">
        <v>653</v>
      </c>
      <c r="AO1090" s="80">
        <v>1604</v>
      </c>
      <c r="AP1090" s="80">
        <v>1650</v>
      </c>
      <c r="AQ1090" s="80">
        <v>1663</v>
      </c>
      <c r="AR1090" s="80">
        <v>1766</v>
      </c>
      <c r="AS1090" s="80">
        <v>1829</v>
      </c>
      <c r="AT1090" s="80">
        <v>2182</v>
      </c>
      <c r="AU1090" s="80">
        <v>2350</v>
      </c>
      <c r="AV1090" s="80">
        <v>2747</v>
      </c>
    </row>
    <row r="1091" spans="34:48" x14ac:dyDescent="0.2">
      <c r="AH1091" s="359" t="s">
        <v>87</v>
      </c>
      <c r="AI1091" s="81" t="s">
        <v>1054</v>
      </c>
      <c r="AJ1091" s="81" t="s">
        <v>1053</v>
      </c>
      <c r="AK1091" s="80">
        <v>544</v>
      </c>
      <c r="AL1091" s="80">
        <v>313</v>
      </c>
      <c r="AM1091" s="80">
        <v>420</v>
      </c>
      <c r="AN1091" s="80">
        <v>402</v>
      </c>
      <c r="AO1091" s="80">
        <v>718</v>
      </c>
      <c r="AP1091" s="80">
        <v>808</v>
      </c>
      <c r="AQ1091" s="80">
        <v>842</v>
      </c>
      <c r="AR1091" s="80">
        <v>879</v>
      </c>
      <c r="AS1091" s="80">
        <v>1062</v>
      </c>
      <c r="AT1091" s="80">
        <v>1304</v>
      </c>
      <c r="AU1091" s="80">
        <v>1482</v>
      </c>
      <c r="AV1091" s="80">
        <v>1427</v>
      </c>
    </row>
    <row r="1092" spans="34:48" x14ac:dyDescent="0.2">
      <c r="AH1092" s="359" t="s">
        <v>87</v>
      </c>
      <c r="AI1092" s="81" t="s">
        <v>1052</v>
      </c>
      <c r="AJ1092" s="81" t="s">
        <v>1051</v>
      </c>
      <c r="AK1092" s="80">
        <v>345</v>
      </c>
      <c r="AL1092" s="80">
        <v>347</v>
      </c>
      <c r="AM1092" s="80">
        <v>342</v>
      </c>
      <c r="AN1092" s="80">
        <v>403</v>
      </c>
      <c r="AO1092" s="80">
        <v>1151</v>
      </c>
      <c r="AP1092" s="80">
        <v>1042</v>
      </c>
      <c r="AQ1092" s="80">
        <v>1058</v>
      </c>
      <c r="AR1092" s="80">
        <v>1083</v>
      </c>
      <c r="AS1092" s="80">
        <v>1104</v>
      </c>
      <c r="AT1092" s="80">
        <v>1053</v>
      </c>
      <c r="AU1092" s="80">
        <v>1139</v>
      </c>
      <c r="AV1092" s="80">
        <v>1056</v>
      </c>
    </row>
    <row r="1093" spans="34:48" x14ac:dyDescent="0.2">
      <c r="AH1093" s="359" t="s">
        <v>87</v>
      </c>
      <c r="AI1093" s="81" t="s">
        <v>1050</v>
      </c>
      <c r="AJ1093" s="81" t="s">
        <v>1049</v>
      </c>
      <c r="AK1093" s="80">
        <v>836</v>
      </c>
      <c r="AL1093" s="80">
        <v>810</v>
      </c>
      <c r="AM1093" s="80">
        <v>677</v>
      </c>
      <c r="AN1093" s="80">
        <v>699</v>
      </c>
      <c r="AO1093" s="80">
        <v>1376</v>
      </c>
      <c r="AP1093" s="80">
        <v>1249</v>
      </c>
      <c r="AQ1093" s="80">
        <v>1422</v>
      </c>
      <c r="AR1093" s="80">
        <v>1531</v>
      </c>
      <c r="AS1093" s="80">
        <v>1480</v>
      </c>
      <c r="AT1093" s="80">
        <v>1544</v>
      </c>
      <c r="AU1093" s="80">
        <v>1722</v>
      </c>
      <c r="AV1093" s="80">
        <v>1842</v>
      </c>
    </row>
    <row r="1094" spans="34:48" x14ac:dyDescent="0.2">
      <c r="AH1094" s="359" t="s">
        <v>87</v>
      </c>
      <c r="AI1094" s="81" t="s">
        <v>1048</v>
      </c>
      <c r="AJ1094" s="81" t="s">
        <v>1047</v>
      </c>
      <c r="AK1094" s="80">
        <v>1340</v>
      </c>
      <c r="AL1094" s="80">
        <v>1254</v>
      </c>
      <c r="AM1094" s="80">
        <v>1528</v>
      </c>
      <c r="AN1094" s="80">
        <v>1462</v>
      </c>
      <c r="AO1094" s="80">
        <v>1870</v>
      </c>
      <c r="AP1094" s="80">
        <v>2107</v>
      </c>
      <c r="AQ1094" s="80">
        <v>2270</v>
      </c>
      <c r="AR1094" s="80">
        <v>2056</v>
      </c>
      <c r="AS1094" s="80">
        <v>2167</v>
      </c>
      <c r="AT1094" s="80">
        <v>2073</v>
      </c>
      <c r="AU1094" s="80">
        <v>2232</v>
      </c>
      <c r="AV1094" s="80">
        <v>2451</v>
      </c>
    </row>
    <row r="1095" spans="34:48" x14ac:dyDescent="0.2">
      <c r="AH1095" s="359" t="s">
        <v>87</v>
      </c>
      <c r="AI1095" s="81" t="s">
        <v>1046</v>
      </c>
      <c r="AJ1095" s="81" t="s">
        <v>1045</v>
      </c>
      <c r="AK1095" s="80">
        <v>725</v>
      </c>
      <c r="AL1095" s="80">
        <v>722</v>
      </c>
      <c r="AM1095" s="80">
        <v>682</v>
      </c>
      <c r="AN1095" s="80">
        <v>669</v>
      </c>
      <c r="AO1095" s="80">
        <v>820</v>
      </c>
      <c r="AP1095" s="80">
        <v>864</v>
      </c>
      <c r="AQ1095" s="80">
        <v>877</v>
      </c>
      <c r="AR1095" s="80">
        <v>1026</v>
      </c>
      <c r="AS1095" s="80">
        <v>1475</v>
      </c>
      <c r="AT1095" s="80">
        <v>1529</v>
      </c>
      <c r="AU1095" s="80">
        <v>1847</v>
      </c>
      <c r="AV1095" s="80">
        <v>1645</v>
      </c>
    </row>
    <row r="1096" spans="34:48" x14ac:dyDescent="0.2">
      <c r="AH1096" s="359" t="s">
        <v>87</v>
      </c>
      <c r="AI1096" s="81" t="s">
        <v>1044</v>
      </c>
      <c r="AJ1096" s="81" t="s">
        <v>1043</v>
      </c>
      <c r="AK1096" s="80">
        <v>1328</v>
      </c>
      <c r="AL1096" s="80">
        <v>1324</v>
      </c>
      <c r="AM1096" s="80">
        <v>1503</v>
      </c>
      <c r="AN1096" s="80">
        <v>1339</v>
      </c>
      <c r="AO1096" s="80">
        <v>1197</v>
      </c>
      <c r="AP1096" s="80">
        <v>1428</v>
      </c>
      <c r="AQ1096" s="80">
        <v>1876</v>
      </c>
      <c r="AR1096" s="80">
        <v>1957</v>
      </c>
      <c r="AS1096" s="80">
        <v>1932</v>
      </c>
      <c r="AT1096" s="80">
        <v>2054</v>
      </c>
      <c r="AU1096" s="80">
        <v>2205</v>
      </c>
      <c r="AV1096" s="80">
        <v>2372</v>
      </c>
    </row>
    <row r="1097" spans="34:48" x14ac:dyDescent="0.2">
      <c r="AH1097" s="359" t="s">
        <v>87</v>
      </c>
      <c r="AI1097" s="81" t="s">
        <v>1042</v>
      </c>
      <c r="AJ1097" s="81" t="s">
        <v>1041</v>
      </c>
      <c r="AK1097" s="80">
        <v>959</v>
      </c>
      <c r="AL1097" s="80">
        <v>779</v>
      </c>
      <c r="AM1097" s="80">
        <v>751</v>
      </c>
      <c r="AN1097" s="80">
        <v>731</v>
      </c>
      <c r="AO1097" s="80">
        <v>967</v>
      </c>
      <c r="AP1097" s="80">
        <v>1022</v>
      </c>
      <c r="AQ1097" s="80">
        <v>1052</v>
      </c>
      <c r="AR1097" s="80">
        <v>1109</v>
      </c>
      <c r="AS1097" s="80">
        <v>1348</v>
      </c>
      <c r="AT1097" s="80">
        <v>1231</v>
      </c>
      <c r="AU1097" s="80">
        <v>1250</v>
      </c>
      <c r="AV1097" s="80">
        <v>1144</v>
      </c>
    </row>
    <row r="1098" spans="34:48" x14ac:dyDescent="0.2">
      <c r="AH1098" s="359" t="s">
        <v>87</v>
      </c>
      <c r="AI1098" s="81" t="s">
        <v>1040</v>
      </c>
      <c r="AJ1098" s="81" t="s">
        <v>1039</v>
      </c>
      <c r="AK1098" s="80">
        <v>1157</v>
      </c>
      <c r="AL1098" s="80">
        <v>983</v>
      </c>
      <c r="AM1098" s="80">
        <v>945</v>
      </c>
      <c r="AN1098" s="80">
        <v>983</v>
      </c>
      <c r="AO1098" s="80">
        <v>2021</v>
      </c>
      <c r="AP1098" s="80">
        <v>2148</v>
      </c>
      <c r="AQ1098" s="80">
        <v>2313</v>
      </c>
      <c r="AR1098" s="80">
        <v>1901</v>
      </c>
      <c r="AS1098" s="80">
        <v>2489</v>
      </c>
      <c r="AT1098" s="80">
        <v>2760</v>
      </c>
      <c r="AU1098" s="80">
        <v>3106</v>
      </c>
      <c r="AV1098" s="80">
        <v>2952</v>
      </c>
    </row>
    <row r="1099" spans="34:48" x14ac:dyDescent="0.2">
      <c r="AH1099" s="359" t="s">
        <v>87</v>
      </c>
      <c r="AI1099" s="81" t="s">
        <v>1038</v>
      </c>
      <c r="AJ1099" s="81" t="s">
        <v>1037</v>
      </c>
      <c r="AK1099" s="80">
        <v>791</v>
      </c>
      <c r="AL1099" s="80">
        <v>575</v>
      </c>
      <c r="AM1099" s="80">
        <v>566</v>
      </c>
      <c r="AN1099" s="80">
        <v>602</v>
      </c>
      <c r="AO1099" s="80">
        <v>958</v>
      </c>
      <c r="AP1099" s="80">
        <v>989</v>
      </c>
      <c r="AQ1099" s="80">
        <v>1099</v>
      </c>
      <c r="AR1099" s="80">
        <v>1194</v>
      </c>
      <c r="AS1099" s="80">
        <v>1371</v>
      </c>
      <c r="AT1099" s="80">
        <v>1401</v>
      </c>
      <c r="AU1099" s="80">
        <v>1460</v>
      </c>
      <c r="AV1099" s="80">
        <v>1373</v>
      </c>
    </row>
    <row r="1100" spans="34:48" x14ac:dyDescent="0.2">
      <c r="AH1100" s="359" t="s">
        <v>87</v>
      </c>
      <c r="AI1100" s="81" t="s">
        <v>1036</v>
      </c>
      <c r="AJ1100" s="81" t="s">
        <v>1035</v>
      </c>
      <c r="AK1100" s="80">
        <v>1478</v>
      </c>
      <c r="AL1100" s="80">
        <v>1619</v>
      </c>
      <c r="AM1100" s="80">
        <v>1980</v>
      </c>
      <c r="AN1100" s="80">
        <v>2583</v>
      </c>
      <c r="AO1100" s="80">
        <v>2642</v>
      </c>
      <c r="AP1100" s="80">
        <v>2862</v>
      </c>
      <c r="AQ1100" s="80">
        <v>3243</v>
      </c>
      <c r="AR1100" s="80">
        <v>3530</v>
      </c>
      <c r="AS1100" s="80">
        <v>3538</v>
      </c>
      <c r="AT1100" s="80">
        <v>4225</v>
      </c>
      <c r="AU1100" s="80">
        <v>4720</v>
      </c>
      <c r="AV1100" s="80">
        <v>4886</v>
      </c>
    </row>
    <row r="1101" spans="34:48" x14ac:dyDescent="0.2">
      <c r="AH1101" s="359" t="s">
        <v>87</v>
      </c>
      <c r="AI1101" s="81" t="s">
        <v>1034</v>
      </c>
      <c r="AJ1101" s="81" t="s">
        <v>1033</v>
      </c>
      <c r="AK1101" s="80">
        <v>559</v>
      </c>
      <c r="AL1101" s="80">
        <v>563</v>
      </c>
      <c r="AM1101" s="80">
        <v>701</v>
      </c>
      <c r="AN1101" s="80">
        <v>722</v>
      </c>
      <c r="AO1101" s="80">
        <v>779</v>
      </c>
      <c r="AP1101" s="80">
        <v>720</v>
      </c>
      <c r="AQ1101" s="80">
        <v>896</v>
      </c>
      <c r="AR1101" s="80">
        <v>1094</v>
      </c>
      <c r="AS1101" s="80">
        <v>1032</v>
      </c>
      <c r="AT1101" s="80">
        <v>1196</v>
      </c>
      <c r="AU1101" s="80">
        <v>1579</v>
      </c>
      <c r="AV1101" s="80">
        <v>1628</v>
      </c>
    </row>
    <row r="1102" spans="34:48" x14ac:dyDescent="0.2">
      <c r="AH1102" s="359" t="s">
        <v>87</v>
      </c>
      <c r="AI1102" s="81" t="s">
        <v>1032</v>
      </c>
      <c r="AJ1102" s="81" t="s">
        <v>1031</v>
      </c>
      <c r="AK1102" s="80">
        <v>910</v>
      </c>
      <c r="AL1102" s="80">
        <v>1034</v>
      </c>
      <c r="AM1102" s="80">
        <v>1252</v>
      </c>
      <c r="AN1102" s="80">
        <v>1212</v>
      </c>
      <c r="AO1102" s="80">
        <v>1080</v>
      </c>
      <c r="AP1102" s="80">
        <v>1533</v>
      </c>
      <c r="AQ1102" s="80">
        <v>1523</v>
      </c>
      <c r="AR1102" s="80">
        <v>1591</v>
      </c>
      <c r="AS1102" s="80">
        <v>1984</v>
      </c>
      <c r="AT1102" s="80">
        <v>2155</v>
      </c>
      <c r="AU1102" s="80">
        <v>2369</v>
      </c>
      <c r="AV1102" s="80">
        <v>2560</v>
      </c>
    </row>
    <row r="1103" spans="34:48" x14ac:dyDescent="0.2">
      <c r="AH1103" s="359" t="s">
        <v>87</v>
      </c>
      <c r="AI1103" s="81" t="s">
        <v>1030</v>
      </c>
      <c r="AJ1103" s="81" t="s">
        <v>1029</v>
      </c>
      <c r="AK1103" s="80">
        <v>581</v>
      </c>
      <c r="AL1103" s="80">
        <v>436</v>
      </c>
      <c r="AM1103" s="80">
        <v>758</v>
      </c>
      <c r="AN1103" s="80">
        <v>803</v>
      </c>
      <c r="AO1103" s="80">
        <v>825</v>
      </c>
      <c r="AP1103" s="80">
        <v>762</v>
      </c>
      <c r="AQ1103" s="80">
        <v>769</v>
      </c>
      <c r="AR1103" s="80">
        <v>768</v>
      </c>
      <c r="AS1103" s="80">
        <v>859</v>
      </c>
      <c r="AT1103" s="80">
        <v>877</v>
      </c>
      <c r="AU1103" s="80">
        <v>1166</v>
      </c>
      <c r="AV1103" s="80">
        <v>1411</v>
      </c>
    </row>
    <row r="1104" spans="34:48" x14ac:dyDescent="0.2">
      <c r="AH1104" s="359" t="s">
        <v>87</v>
      </c>
      <c r="AI1104" s="81" t="s">
        <v>1028</v>
      </c>
      <c r="AJ1104" s="81" t="s">
        <v>1027</v>
      </c>
      <c r="AK1104" s="80">
        <v>820</v>
      </c>
      <c r="AL1104" s="80">
        <v>694</v>
      </c>
      <c r="AM1104" s="80">
        <v>554</v>
      </c>
      <c r="AN1104" s="80">
        <v>541</v>
      </c>
      <c r="AO1104" s="80">
        <v>778</v>
      </c>
      <c r="AP1104" s="80">
        <v>783</v>
      </c>
      <c r="AQ1104" s="80">
        <v>823</v>
      </c>
      <c r="AR1104" s="80">
        <v>920</v>
      </c>
      <c r="AS1104" s="80">
        <v>957</v>
      </c>
      <c r="AT1104" s="80">
        <v>902</v>
      </c>
      <c r="AU1104" s="80">
        <v>1099</v>
      </c>
      <c r="AV1104" s="80">
        <v>1180</v>
      </c>
    </row>
    <row r="1105" spans="34:48" x14ac:dyDescent="0.2">
      <c r="AH1105" s="359" t="s">
        <v>87</v>
      </c>
      <c r="AI1105" s="81" t="s">
        <v>1026</v>
      </c>
      <c r="AJ1105" s="81" t="s">
        <v>1025</v>
      </c>
      <c r="AK1105" s="80">
        <v>1225</v>
      </c>
      <c r="AL1105" s="80">
        <v>1278</v>
      </c>
      <c r="AM1105" s="80">
        <v>1105</v>
      </c>
      <c r="AN1105" s="80">
        <v>1242</v>
      </c>
      <c r="AO1105" s="80">
        <v>1455</v>
      </c>
      <c r="AP1105" s="80">
        <v>1508</v>
      </c>
      <c r="AQ1105" s="80">
        <v>1491</v>
      </c>
      <c r="AR1105" s="80">
        <v>1515</v>
      </c>
      <c r="AS1105" s="80">
        <v>1483</v>
      </c>
      <c r="AT1105" s="80">
        <v>1582</v>
      </c>
      <c r="AU1105" s="80">
        <v>1659</v>
      </c>
      <c r="AV1105" s="80">
        <v>1657</v>
      </c>
    </row>
    <row r="1106" spans="34:48" x14ac:dyDescent="0.2">
      <c r="AH1106" s="359" t="s">
        <v>87</v>
      </c>
      <c r="AI1106" s="81" t="s">
        <v>1024</v>
      </c>
      <c r="AJ1106" s="81" t="s">
        <v>1023</v>
      </c>
      <c r="AK1106" s="80">
        <v>1367</v>
      </c>
      <c r="AL1106" s="80">
        <v>1558</v>
      </c>
      <c r="AM1106" s="80">
        <v>1702</v>
      </c>
      <c r="AN1106" s="80">
        <v>1647</v>
      </c>
      <c r="AO1106" s="80">
        <v>3373</v>
      </c>
      <c r="AP1106" s="80">
        <v>3288</v>
      </c>
      <c r="AQ1106" s="80">
        <v>3316</v>
      </c>
      <c r="AR1106" s="80">
        <v>3422</v>
      </c>
      <c r="AS1106" s="80">
        <v>3497</v>
      </c>
      <c r="AT1106" s="80">
        <v>3660</v>
      </c>
      <c r="AU1106" s="80">
        <v>4243</v>
      </c>
      <c r="AV1106" s="80">
        <v>4281</v>
      </c>
    </row>
    <row r="1107" spans="34:48" x14ac:dyDescent="0.2">
      <c r="AH1107" s="359" t="s">
        <v>87</v>
      </c>
      <c r="AI1107" s="81" t="s">
        <v>1022</v>
      </c>
      <c r="AJ1107" s="81" t="s">
        <v>1021</v>
      </c>
      <c r="AK1107" s="80">
        <v>3741</v>
      </c>
      <c r="AL1107" s="80">
        <v>3935</v>
      </c>
      <c r="AM1107" s="80">
        <v>4480</v>
      </c>
      <c r="AN1107" s="80">
        <v>4554</v>
      </c>
      <c r="AO1107" s="80">
        <v>4755</v>
      </c>
      <c r="AP1107" s="80">
        <v>4946</v>
      </c>
      <c r="AQ1107" s="80">
        <v>5381</v>
      </c>
      <c r="AR1107" s="80">
        <v>5808</v>
      </c>
      <c r="AS1107" s="80">
        <v>6073</v>
      </c>
      <c r="AT1107" s="80">
        <v>6424</v>
      </c>
      <c r="AU1107" s="80">
        <v>6185</v>
      </c>
      <c r="AV1107" s="80">
        <v>6350</v>
      </c>
    </row>
    <row r="1108" spans="34:48" x14ac:dyDescent="0.2">
      <c r="AH1108" s="359" t="s">
        <v>87</v>
      </c>
      <c r="AI1108" s="81" t="s">
        <v>1020</v>
      </c>
      <c r="AJ1108" s="81" t="s">
        <v>1019</v>
      </c>
      <c r="AK1108" s="80">
        <v>914</v>
      </c>
      <c r="AL1108" s="80">
        <v>1094</v>
      </c>
      <c r="AM1108" s="80">
        <v>1111</v>
      </c>
      <c r="AN1108" s="80">
        <v>1078</v>
      </c>
      <c r="AO1108" s="80">
        <v>1219</v>
      </c>
      <c r="AP1108" s="80">
        <v>1342</v>
      </c>
      <c r="AQ1108" s="80">
        <v>1446</v>
      </c>
      <c r="AR1108" s="80">
        <v>1942</v>
      </c>
      <c r="AS1108" s="80">
        <v>2578</v>
      </c>
      <c r="AT1108" s="80">
        <v>2392</v>
      </c>
      <c r="AU1108" s="80">
        <v>2472</v>
      </c>
      <c r="AV1108" s="80">
        <v>2377</v>
      </c>
    </row>
    <row r="1109" spans="34:48" x14ac:dyDescent="0.2">
      <c r="AH1109" s="359" t="s">
        <v>87</v>
      </c>
      <c r="AI1109" s="81" t="s">
        <v>1018</v>
      </c>
      <c r="AJ1109" s="81" t="s">
        <v>1017</v>
      </c>
      <c r="AK1109" s="80">
        <v>794</v>
      </c>
      <c r="AL1109" s="80">
        <v>939</v>
      </c>
      <c r="AM1109" s="80">
        <v>946</v>
      </c>
      <c r="AN1109" s="80">
        <v>786</v>
      </c>
      <c r="AO1109" s="80">
        <v>1109</v>
      </c>
      <c r="AP1109" s="80">
        <v>1233</v>
      </c>
      <c r="AQ1109" s="80">
        <v>1258</v>
      </c>
      <c r="AR1109" s="80">
        <v>1262</v>
      </c>
      <c r="AS1109" s="80">
        <v>1904</v>
      </c>
      <c r="AT1109" s="80">
        <v>2038</v>
      </c>
      <c r="AU1109" s="80">
        <v>2711</v>
      </c>
      <c r="AV1109" s="80">
        <v>3073</v>
      </c>
    </row>
    <row r="1110" spans="34:48" x14ac:dyDescent="0.2">
      <c r="AH1110" s="359" t="s">
        <v>87</v>
      </c>
      <c r="AI1110" s="81" t="s">
        <v>1016</v>
      </c>
      <c r="AJ1110" s="81" t="s">
        <v>1015</v>
      </c>
      <c r="AK1110" s="80">
        <v>462</v>
      </c>
      <c r="AL1110" s="80">
        <v>627</v>
      </c>
      <c r="AM1110" s="80">
        <v>940</v>
      </c>
      <c r="AN1110" s="80">
        <v>1394</v>
      </c>
      <c r="AO1110" s="80">
        <v>1805</v>
      </c>
      <c r="AP1110" s="80">
        <v>1882</v>
      </c>
      <c r="AQ1110" s="80">
        <v>1895</v>
      </c>
      <c r="AR1110" s="80">
        <v>1793</v>
      </c>
      <c r="AS1110" s="80">
        <v>2536</v>
      </c>
      <c r="AT1110" s="80">
        <v>2851</v>
      </c>
      <c r="AU1110" s="80">
        <v>3389</v>
      </c>
      <c r="AV1110" s="80">
        <v>3656</v>
      </c>
    </row>
    <row r="1111" spans="34:48" x14ac:dyDescent="0.2">
      <c r="AH1111" s="359" t="s">
        <v>87</v>
      </c>
      <c r="AI1111" s="81" t="s">
        <v>1014</v>
      </c>
      <c r="AJ1111" s="81" t="s">
        <v>1013</v>
      </c>
      <c r="AK1111" s="80">
        <v>2729</v>
      </c>
      <c r="AL1111" s="80">
        <v>2442</v>
      </c>
      <c r="AM1111" s="80">
        <v>2617</v>
      </c>
      <c r="AN1111" s="80">
        <v>2869</v>
      </c>
      <c r="AO1111" s="80">
        <v>3598</v>
      </c>
      <c r="AP1111" s="80">
        <v>4392</v>
      </c>
      <c r="AQ1111" s="80">
        <v>4333</v>
      </c>
      <c r="AR1111" s="80">
        <v>5032</v>
      </c>
      <c r="AS1111" s="80">
        <v>5233</v>
      </c>
      <c r="AT1111" s="80">
        <v>5285</v>
      </c>
      <c r="AU1111" s="80">
        <v>6238</v>
      </c>
      <c r="AV1111" s="80">
        <v>6607</v>
      </c>
    </row>
    <row r="1112" spans="34:48" x14ac:dyDescent="0.2">
      <c r="AH1112" s="359" t="s">
        <v>87</v>
      </c>
      <c r="AI1112" s="81" t="s">
        <v>1012</v>
      </c>
      <c r="AJ1112" s="81" t="s">
        <v>1011</v>
      </c>
      <c r="AK1112" s="80">
        <v>888</v>
      </c>
      <c r="AL1112" s="80">
        <v>576</v>
      </c>
      <c r="AM1112" s="80">
        <v>600</v>
      </c>
      <c r="AN1112" s="80">
        <v>744</v>
      </c>
      <c r="AO1112" s="80">
        <v>1135</v>
      </c>
      <c r="AP1112" s="80">
        <v>1217</v>
      </c>
      <c r="AQ1112" s="80">
        <v>1393</v>
      </c>
      <c r="AR1112" s="80">
        <v>1633</v>
      </c>
      <c r="AS1112" s="80">
        <v>1902</v>
      </c>
      <c r="AT1112" s="80">
        <v>2054</v>
      </c>
      <c r="AU1112" s="80">
        <v>2278</v>
      </c>
      <c r="AV1112" s="80">
        <v>2286</v>
      </c>
    </row>
    <row r="1113" spans="34:48" x14ac:dyDescent="0.2">
      <c r="AH1113" s="359" t="s">
        <v>87</v>
      </c>
      <c r="AI1113" s="81" t="s">
        <v>1010</v>
      </c>
      <c r="AJ1113" s="81" t="s">
        <v>1009</v>
      </c>
      <c r="AK1113" s="80">
        <v>2460</v>
      </c>
      <c r="AL1113" s="80">
        <v>2376</v>
      </c>
      <c r="AM1113" s="80">
        <v>2814</v>
      </c>
      <c r="AN1113" s="80">
        <v>2758</v>
      </c>
      <c r="AO1113" s="80">
        <v>3645</v>
      </c>
      <c r="AP1113" s="80">
        <v>3651</v>
      </c>
      <c r="AQ1113" s="80">
        <v>3593</v>
      </c>
      <c r="AR1113" s="80">
        <v>3845</v>
      </c>
      <c r="AS1113" s="80">
        <v>3840</v>
      </c>
      <c r="AT1113" s="80">
        <v>4216</v>
      </c>
      <c r="AU1113" s="80">
        <v>4244</v>
      </c>
      <c r="AV1113" s="80">
        <v>3717</v>
      </c>
    </row>
    <row r="1114" spans="34:48" x14ac:dyDescent="0.2">
      <c r="AH1114" s="359" t="s">
        <v>87</v>
      </c>
      <c r="AI1114" s="81" t="s">
        <v>1008</v>
      </c>
      <c r="AJ1114" s="81" t="s">
        <v>1007</v>
      </c>
      <c r="AK1114" s="80">
        <v>1454</v>
      </c>
      <c r="AL1114" s="80">
        <v>1144</v>
      </c>
      <c r="AM1114" s="80">
        <v>1394</v>
      </c>
      <c r="AN1114" s="80">
        <v>1652</v>
      </c>
      <c r="AO1114" s="80">
        <v>2673</v>
      </c>
      <c r="AP1114" s="80">
        <v>2917</v>
      </c>
      <c r="AQ1114" s="80">
        <v>3168</v>
      </c>
      <c r="AR1114" s="80">
        <v>3809</v>
      </c>
      <c r="AS1114" s="80">
        <v>3902</v>
      </c>
      <c r="AT1114" s="80">
        <v>3955</v>
      </c>
      <c r="AU1114" s="80">
        <v>4797</v>
      </c>
      <c r="AV1114" s="80">
        <v>4757</v>
      </c>
    </row>
    <row r="1115" spans="34:48" x14ac:dyDescent="0.2">
      <c r="AH1115" s="359" t="s">
        <v>87</v>
      </c>
      <c r="AI1115" s="81" t="s">
        <v>1006</v>
      </c>
      <c r="AJ1115" s="81" t="s">
        <v>1005</v>
      </c>
      <c r="AK1115" s="80">
        <v>1247</v>
      </c>
      <c r="AL1115" s="80">
        <v>1583</v>
      </c>
      <c r="AM1115" s="80">
        <v>1661</v>
      </c>
      <c r="AN1115" s="80">
        <v>1758</v>
      </c>
      <c r="AO1115" s="80">
        <v>2985</v>
      </c>
      <c r="AP1115" s="80">
        <v>2913</v>
      </c>
      <c r="AQ1115" s="80">
        <v>2884</v>
      </c>
      <c r="AR1115" s="80">
        <v>3857</v>
      </c>
      <c r="AS1115" s="80">
        <v>3730</v>
      </c>
      <c r="AT1115" s="80">
        <v>4259</v>
      </c>
      <c r="AU1115" s="80">
        <v>3651</v>
      </c>
      <c r="AV1115" s="80">
        <v>3730</v>
      </c>
    </row>
    <row r="1116" spans="34:48" x14ac:dyDescent="0.2">
      <c r="AH1116" s="359" t="s">
        <v>87</v>
      </c>
      <c r="AI1116" s="81" t="s">
        <v>1004</v>
      </c>
      <c r="AJ1116" s="81" t="s">
        <v>1003</v>
      </c>
      <c r="AK1116" s="80">
        <v>2150</v>
      </c>
      <c r="AL1116" s="80">
        <v>2350</v>
      </c>
      <c r="AM1116" s="80">
        <v>2364</v>
      </c>
      <c r="AN1116" s="80">
        <v>2604</v>
      </c>
      <c r="AO1116" s="80">
        <v>3177</v>
      </c>
      <c r="AP1116" s="80">
        <v>3039</v>
      </c>
      <c r="AQ1116" s="80">
        <v>3167</v>
      </c>
      <c r="AR1116" s="80">
        <v>3626</v>
      </c>
      <c r="AS1116" s="80">
        <v>4156</v>
      </c>
      <c r="AT1116" s="80">
        <v>3946</v>
      </c>
      <c r="AU1116" s="80">
        <v>3833</v>
      </c>
      <c r="AV1116" s="80">
        <v>3801</v>
      </c>
    </row>
    <row r="1117" spans="34:48" x14ac:dyDescent="0.2">
      <c r="AH1117" s="359" t="s">
        <v>87</v>
      </c>
      <c r="AI1117" s="81" t="s">
        <v>1002</v>
      </c>
      <c r="AJ1117" s="81" t="s">
        <v>1001</v>
      </c>
      <c r="AK1117" s="80">
        <v>3574</v>
      </c>
      <c r="AL1117" s="80">
        <v>4307</v>
      </c>
      <c r="AM1117" s="80">
        <v>5181</v>
      </c>
      <c r="AN1117" s="80">
        <v>5430</v>
      </c>
      <c r="AO1117" s="80">
        <v>5405</v>
      </c>
      <c r="AP1117" s="80">
        <v>5375</v>
      </c>
      <c r="AQ1117" s="80">
        <v>5459</v>
      </c>
      <c r="AR1117" s="80">
        <v>5505</v>
      </c>
      <c r="AS1117" s="80">
        <v>5593</v>
      </c>
      <c r="AT1117" s="80">
        <v>5779</v>
      </c>
      <c r="AU1117" s="80">
        <v>6999</v>
      </c>
      <c r="AV1117" s="80">
        <v>7410</v>
      </c>
    </row>
    <row r="1118" spans="34:48" x14ac:dyDescent="0.2">
      <c r="AH1118" s="359" t="s">
        <v>87</v>
      </c>
      <c r="AI1118" s="81" t="s">
        <v>1000</v>
      </c>
      <c r="AJ1118" s="81" t="s">
        <v>999</v>
      </c>
      <c r="AK1118" s="80">
        <v>7364</v>
      </c>
      <c r="AL1118" s="80">
        <v>6778</v>
      </c>
      <c r="AM1118" s="80">
        <v>6721</v>
      </c>
      <c r="AN1118" s="80">
        <v>7086</v>
      </c>
      <c r="AO1118" s="80">
        <v>7801</v>
      </c>
      <c r="AP1118" s="80">
        <v>7890</v>
      </c>
      <c r="AQ1118" s="80">
        <v>9013</v>
      </c>
      <c r="AR1118" s="80">
        <v>9563</v>
      </c>
      <c r="AS1118" s="80">
        <v>10286</v>
      </c>
      <c r="AT1118" s="80">
        <v>10561</v>
      </c>
      <c r="AU1118" s="80">
        <v>10431</v>
      </c>
      <c r="AV1118" s="80">
        <v>11834</v>
      </c>
    </row>
    <row r="1119" spans="34:48" x14ac:dyDescent="0.2">
      <c r="AH1119" s="359" t="s">
        <v>87</v>
      </c>
      <c r="AI1119" s="81" t="s">
        <v>998</v>
      </c>
      <c r="AJ1119" s="81" t="s">
        <v>997</v>
      </c>
      <c r="AK1119" s="80">
        <v>765</v>
      </c>
      <c r="AL1119" s="80">
        <v>728</v>
      </c>
      <c r="AM1119" s="80">
        <v>895</v>
      </c>
      <c r="AN1119" s="80">
        <v>1008</v>
      </c>
      <c r="AO1119" s="80">
        <v>1324</v>
      </c>
      <c r="AP1119" s="80">
        <v>1359</v>
      </c>
      <c r="AQ1119" s="80">
        <v>1635</v>
      </c>
      <c r="AR1119" s="80">
        <v>1651</v>
      </c>
      <c r="AS1119" s="80">
        <v>1807</v>
      </c>
      <c r="AT1119" s="80">
        <v>1845</v>
      </c>
      <c r="AU1119" s="80">
        <v>1919</v>
      </c>
      <c r="AV1119" s="80">
        <v>1771</v>
      </c>
    </row>
    <row r="1120" spans="34:48" x14ac:dyDescent="0.2">
      <c r="AH1120" s="359" t="s">
        <v>87</v>
      </c>
      <c r="AI1120" s="81" t="s">
        <v>996</v>
      </c>
      <c r="AJ1120" s="81" t="s">
        <v>995</v>
      </c>
      <c r="AK1120" s="80">
        <v>2038</v>
      </c>
      <c r="AL1120" s="80">
        <v>2248</v>
      </c>
      <c r="AM1120" s="80">
        <v>2374</v>
      </c>
      <c r="AN1120" s="80">
        <v>2079</v>
      </c>
      <c r="AO1120" s="80">
        <v>2636</v>
      </c>
      <c r="AP1120" s="80">
        <v>2347</v>
      </c>
      <c r="AQ1120" s="80">
        <v>2093</v>
      </c>
      <c r="AR1120" s="80">
        <v>3244</v>
      </c>
      <c r="AS1120" s="80">
        <v>3539</v>
      </c>
      <c r="AT1120" s="80">
        <v>4181</v>
      </c>
      <c r="AU1120" s="80">
        <v>5293</v>
      </c>
      <c r="AV1120" s="80">
        <v>5280</v>
      </c>
    </row>
    <row r="1121" spans="34:48" x14ac:dyDescent="0.2">
      <c r="AH1121" s="359" t="s">
        <v>87</v>
      </c>
      <c r="AI1121" s="81" t="s">
        <v>994</v>
      </c>
      <c r="AJ1121" s="81" t="s">
        <v>993</v>
      </c>
      <c r="AK1121" s="80">
        <v>428</v>
      </c>
      <c r="AL1121" s="80">
        <v>526</v>
      </c>
      <c r="AM1121" s="80">
        <v>664</v>
      </c>
      <c r="AN1121" s="80">
        <v>653</v>
      </c>
      <c r="AO1121" s="80">
        <v>898</v>
      </c>
      <c r="AP1121" s="80">
        <v>944</v>
      </c>
      <c r="AQ1121" s="80">
        <v>967</v>
      </c>
      <c r="AR1121" s="80">
        <v>1082</v>
      </c>
      <c r="AS1121" s="80">
        <v>1321</v>
      </c>
      <c r="AT1121" s="80">
        <v>1496</v>
      </c>
      <c r="AU1121" s="80">
        <v>1567</v>
      </c>
      <c r="AV1121" s="80">
        <v>1647</v>
      </c>
    </row>
    <row r="1122" spans="34:48" x14ac:dyDescent="0.2">
      <c r="AH1122" s="359" t="s">
        <v>87</v>
      </c>
      <c r="AI1122" s="81" t="s">
        <v>992</v>
      </c>
      <c r="AJ1122" s="81" t="s">
        <v>991</v>
      </c>
      <c r="AK1122" s="80">
        <v>537</v>
      </c>
      <c r="AL1122" s="80">
        <v>559</v>
      </c>
      <c r="AM1122" s="80">
        <v>272</v>
      </c>
      <c r="AN1122" s="80">
        <v>448</v>
      </c>
      <c r="AO1122" s="80">
        <v>794</v>
      </c>
      <c r="AP1122" s="80">
        <v>801</v>
      </c>
      <c r="AQ1122" s="80">
        <v>673</v>
      </c>
      <c r="AR1122" s="80">
        <v>940</v>
      </c>
      <c r="AS1122" s="80">
        <v>821</v>
      </c>
      <c r="AT1122" s="80">
        <v>836</v>
      </c>
      <c r="AU1122" s="80">
        <v>900</v>
      </c>
      <c r="AV1122" s="80">
        <v>952</v>
      </c>
    </row>
    <row r="1123" spans="34:48" x14ac:dyDescent="0.2">
      <c r="AH1123" s="359" t="s">
        <v>87</v>
      </c>
      <c r="AI1123" s="81" t="s">
        <v>990</v>
      </c>
      <c r="AJ1123" s="81" t="s">
        <v>989</v>
      </c>
      <c r="AK1123" s="80">
        <v>938</v>
      </c>
      <c r="AL1123" s="80">
        <v>1059</v>
      </c>
      <c r="AM1123" s="80">
        <v>1000</v>
      </c>
      <c r="AN1123" s="80">
        <v>1176</v>
      </c>
      <c r="AO1123" s="80">
        <v>1230</v>
      </c>
      <c r="AP1123" s="80">
        <v>1320</v>
      </c>
      <c r="AQ1123" s="80">
        <v>1338</v>
      </c>
      <c r="AR1123" s="80">
        <v>1515</v>
      </c>
      <c r="AS1123" s="80">
        <v>1467</v>
      </c>
      <c r="AT1123" s="80">
        <v>1539</v>
      </c>
      <c r="AU1123" s="80">
        <v>1945</v>
      </c>
      <c r="AV1123" s="80">
        <v>1971</v>
      </c>
    </row>
    <row r="1124" spans="34:48" x14ac:dyDescent="0.2">
      <c r="AH1124" s="359" t="s">
        <v>87</v>
      </c>
      <c r="AI1124" s="81" t="s">
        <v>988</v>
      </c>
      <c r="AJ1124" s="81" t="s">
        <v>987</v>
      </c>
      <c r="AK1124" s="80">
        <v>2464</v>
      </c>
      <c r="AL1124" s="80">
        <v>2414</v>
      </c>
      <c r="AM1124" s="80">
        <v>2411</v>
      </c>
      <c r="AN1124" s="80">
        <v>2783</v>
      </c>
      <c r="AO1124" s="80">
        <v>3216</v>
      </c>
      <c r="AP1124" s="80">
        <v>3848</v>
      </c>
      <c r="AQ1124" s="80">
        <v>4089</v>
      </c>
      <c r="AR1124" s="80">
        <v>4215</v>
      </c>
      <c r="AS1124" s="80">
        <v>4406</v>
      </c>
      <c r="AT1124" s="80">
        <v>4894</v>
      </c>
      <c r="AU1124" s="80">
        <v>4987</v>
      </c>
      <c r="AV1124" s="80">
        <v>5158</v>
      </c>
    </row>
    <row r="1125" spans="34:48" x14ac:dyDescent="0.2">
      <c r="AH1125" s="359" t="s">
        <v>87</v>
      </c>
      <c r="AI1125" s="81" t="s">
        <v>986</v>
      </c>
      <c r="AJ1125" s="81" t="s">
        <v>985</v>
      </c>
      <c r="AK1125" s="80">
        <v>257</v>
      </c>
      <c r="AL1125" s="80">
        <v>381</v>
      </c>
      <c r="AM1125" s="80">
        <v>434</v>
      </c>
      <c r="AN1125" s="80">
        <v>386</v>
      </c>
      <c r="AO1125" s="80">
        <v>742</v>
      </c>
      <c r="AP1125" s="80">
        <v>784</v>
      </c>
      <c r="AQ1125" s="80">
        <v>730</v>
      </c>
      <c r="AR1125" s="80">
        <v>761</v>
      </c>
      <c r="AS1125" s="80">
        <v>914</v>
      </c>
      <c r="AT1125" s="80">
        <v>985</v>
      </c>
      <c r="AU1125" s="80">
        <v>1224</v>
      </c>
      <c r="AV1125" s="80">
        <v>1336</v>
      </c>
    </row>
    <row r="1126" spans="34:48" x14ac:dyDescent="0.2">
      <c r="AH1126" s="359" t="s">
        <v>87</v>
      </c>
      <c r="AI1126" s="81" t="s">
        <v>984</v>
      </c>
      <c r="AJ1126" s="81" t="s">
        <v>983</v>
      </c>
      <c r="AK1126" s="80">
        <v>1307</v>
      </c>
      <c r="AL1126" s="80">
        <v>1483</v>
      </c>
      <c r="AM1126" s="80">
        <v>1128</v>
      </c>
      <c r="AN1126" s="80">
        <v>1366</v>
      </c>
      <c r="AO1126" s="80">
        <v>2088</v>
      </c>
      <c r="AP1126" s="80">
        <v>2167</v>
      </c>
      <c r="AQ1126" s="80">
        <v>2162</v>
      </c>
      <c r="AR1126" s="80">
        <v>2203</v>
      </c>
      <c r="AS1126" s="80">
        <v>2174</v>
      </c>
      <c r="AT1126" s="80">
        <v>2428</v>
      </c>
      <c r="AU1126" s="80">
        <v>2375</v>
      </c>
      <c r="AV1126" s="80">
        <v>2470</v>
      </c>
    </row>
    <row r="1127" spans="34:48" x14ac:dyDescent="0.2">
      <c r="AH1127" s="359" t="s">
        <v>87</v>
      </c>
      <c r="AI1127" s="81" t="s">
        <v>982</v>
      </c>
      <c r="AJ1127" s="81" t="s">
        <v>981</v>
      </c>
      <c r="AK1127" s="80">
        <v>1802</v>
      </c>
      <c r="AL1127" s="80">
        <v>1855</v>
      </c>
      <c r="AM1127" s="80">
        <v>1856</v>
      </c>
      <c r="AN1127" s="80">
        <v>1835</v>
      </c>
      <c r="AO1127" s="80">
        <v>2291</v>
      </c>
      <c r="AP1127" s="80">
        <v>2482</v>
      </c>
      <c r="AQ1127" s="80">
        <v>2937</v>
      </c>
      <c r="AR1127" s="80">
        <v>2814</v>
      </c>
      <c r="AS1127" s="80">
        <v>3046</v>
      </c>
      <c r="AT1127" s="80">
        <v>3425</v>
      </c>
      <c r="AU1127" s="80">
        <v>3519</v>
      </c>
      <c r="AV1127" s="80">
        <v>4129</v>
      </c>
    </row>
    <row r="1128" spans="34:48" x14ac:dyDescent="0.2">
      <c r="AH1128" s="359" t="s">
        <v>87</v>
      </c>
      <c r="AI1128" s="81" t="s">
        <v>980</v>
      </c>
      <c r="AJ1128" s="81" t="s">
        <v>979</v>
      </c>
      <c r="AK1128" s="80">
        <v>5665</v>
      </c>
      <c r="AL1128" s="80">
        <v>5940</v>
      </c>
      <c r="AM1128" s="80">
        <v>6187</v>
      </c>
      <c r="AN1128" s="80">
        <v>6498</v>
      </c>
      <c r="AO1128" s="80">
        <v>6803</v>
      </c>
      <c r="AP1128" s="80">
        <v>7214</v>
      </c>
      <c r="AQ1128" s="80">
        <v>7867</v>
      </c>
      <c r="AR1128" s="80">
        <v>7724</v>
      </c>
      <c r="AS1128" s="80">
        <v>7938</v>
      </c>
      <c r="AT1128" s="80">
        <v>7314</v>
      </c>
      <c r="AU1128" s="80">
        <v>7157</v>
      </c>
      <c r="AV1128" s="80">
        <v>8126</v>
      </c>
    </row>
    <row r="1129" spans="34:48" x14ac:dyDescent="0.2">
      <c r="AH1129" s="359" t="s">
        <v>87</v>
      </c>
      <c r="AI1129" s="81" t="s">
        <v>978</v>
      </c>
      <c r="AJ1129" s="81" t="s">
        <v>977</v>
      </c>
      <c r="AK1129" s="80">
        <v>1174</v>
      </c>
      <c r="AL1129" s="80">
        <v>1311</v>
      </c>
      <c r="AM1129" s="80">
        <v>1036</v>
      </c>
      <c r="AN1129" s="80">
        <v>1121</v>
      </c>
      <c r="AO1129" s="80">
        <v>1360</v>
      </c>
      <c r="AP1129" s="80">
        <v>1251</v>
      </c>
      <c r="AQ1129" s="80">
        <v>1291</v>
      </c>
      <c r="AR1129" s="80">
        <v>1826</v>
      </c>
      <c r="AS1129" s="80">
        <v>2009</v>
      </c>
      <c r="AT1129" s="80">
        <v>1909</v>
      </c>
      <c r="AU1129" s="80">
        <v>2396</v>
      </c>
      <c r="AV1129" s="80">
        <v>2491</v>
      </c>
    </row>
    <row r="1130" spans="34:48" x14ac:dyDescent="0.2">
      <c r="AH1130" s="359" t="s">
        <v>87</v>
      </c>
      <c r="AI1130" s="81" t="s">
        <v>976</v>
      </c>
      <c r="AJ1130" s="81" t="s">
        <v>975</v>
      </c>
      <c r="AK1130" s="80">
        <v>904</v>
      </c>
      <c r="AL1130" s="80">
        <v>1081</v>
      </c>
      <c r="AM1130" s="80">
        <v>1479</v>
      </c>
      <c r="AN1130" s="80">
        <v>1658</v>
      </c>
      <c r="AO1130" s="80">
        <v>2974</v>
      </c>
      <c r="AP1130" s="80">
        <v>2738</v>
      </c>
      <c r="AQ1130" s="80">
        <v>2835</v>
      </c>
      <c r="AR1130" s="80">
        <v>2923</v>
      </c>
      <c r="AS1130" s="80">
        <v>3087</v>
      </c>
      <c r="AT1130" s="80">
        <v>3444</v>
      </c>
      <c r="AU1130" s="80">
        <v>3514</v>
      </c>
      <c r="AV1130" s="80">
        <v>3346</v>
      </c>
    </row>
    <row r="1131" spans="34:48" x14ac:dyDescent="0.2">
      <c r="AH1131" s="359" t="s">
        <v>87</v>
      </c>
      <c r="AI1131" s="81" t="s">
        <v>974</v>
      </c>
      <c r="AJ1131" s="81" t="s">
        <v>973</v>
      </c>
      <c r="AK1131" s="80">
        <v>4420</v>
      </c>
      <c r="AL1131" s="80">
        <v>4360</v>
      </c>
      <c r="AM1131" s="80">
        <v>4782</v>
      </c>
      <c r="AN1131" s="80">
        <v>4799</v>
      </c>
      <c r="AO1131" s="80">
        <v>5537</v>
      </c>
      <c r="AP1131" s="80">
        <v>6128</v>
      </c>
      <c r="AQ1131" s="80">
        <v>6119</v>
      </c>
      <c r="AR1131" s="80">
        <v>6648</v>
      </c>
      <c r="AS1131" s="80">
        <v>7249</v>
      </c>
      <c r="AT1131" s="80">
        <v>8202</v>
      </c>
      <c r="AU1131" s="80">
        <v>8702</v>
      </c>
      <c r="AV1131" s="80">
        <v>9196</v>
      </c>
    </row>
    <row r="1132" spans="34:48" x14ac:dyDescent="0.2">
      <c r="AH1132" s="359" t="s">
        <v>87</v>
      </c>
      <c r="AI1132" s="81" t="s">
        <v>972</v>
      </c>
      <c r="AJ1132" s="81" t="s">
        <v>971</v>
      </c>
      <c r="AK1132" s="80">
        <v>3898</v>
      </c>
      <c r="AL1132" s="80">
        <v>3075</v>
      </c>
      <c r="AM1132" s="80">
        <v>3091</v>
      </c>
      <c r="AN1132" s="80">
        <v>2708</v>
      </c>
      <c r="AO1132" s="80">
        <v>3331</v>
      </c>
      <c r="AP1132" s="80">
        <v>3714</v>
      </c>
      <c r="AQ1132" s="80">
        <v>4601</v>
      </c>
      <c r="AR1132" s="80">
        <v>4940</v>
      </c>
      <c r="AS1132" s="80">
        <v>5143</v>
      </c>
      <c r="AT1132" s="80">
        <v>5822</v>
      </c>
      <c r="AU1132" s="80">
        <v>5979</v>
      </c>
      <c r="AV1132" s="80">
        <v>6005</v>
      </c>
    </row>
    <row r="1133" spans="34:48" x14ac:dyDescent="0.2">
      <c r="AH1133" s="359" t="s">
        <v>87</v>
      </c>
      <c r="AI1133" s="81" t="s">
        <v>970</v>
      </c>
      <c r="AJ1133" s="81" t="s">
        <v>969</v>
      </c>
      <c r="AK1133" s="80">
        <v>1034</v>
      </c>
      <c r="AL1133" s="80">
        <v>1026</v>
      </c>
      <c r="AM1133" s="80">
        <v>1102</v>
      </c>
      <c r="AN1133" s="80">
        <v>1111</v>
      </c>
      <c r="AO1133" s="80">
        <v>1057</v>
      </c>
      <c r="AP1133" s="80">
        <v>893</v>
      </c>
      <c r="AQ1133" s="80">
        <v>892</v>
      </c>
      <c r="AR1133" s="80">
        <v>1195</v>
      </c>
      <c r="AS1133" s="80">
        <v>1273</v>
      </c>
      <c r="AT1133" s="80">
        <v>1621</v>
      </c>
      <c r="AU1133" s="80">
        <v>1710</v>
      </c>
      <c r="AV1133" s="80">
        <v>1892</v>
      </c>
    </row>
    <row r="1134" spans="34:48" x14ac:dyDescent="0.2">
      <c r="AH1134" s="327" t="s">
        <v>2996</v>
      </c>
      <c r="AI1134" s="81" t="s">
        <v>968</v>
      </c>
      <c r="AJ1134" s="81" t="s">
        <v>967</v>
      </c>
      <c r="AK1134" s="80">
        <v>2706</v>
      </c>
      <c r="AL1134" s="80">
        <v>2596</v>
      </c>
      <c r="AM1134" s="80">
        <v>3192</v>
      </c>
      <c r="AN1134" s="80">
        <v>3285</v>
      </c>
      <c r="AO1134" s="80">
        <v>3269</v>
      </c>
      <c r="AP1134" s="80">
        <v>3622</v>
      </c>
      <c r="AQ1134" s="80">
        <v>3733</v>
      </c>
      <c r="AR1134" s="80">
        <v>4057</v>
      </c>
      <c r="AS1134" s="80">
        <v>4989</v>
      </c>
      <c r="AT1134" s="80">
        <v>4104</v>
      </c>
      <c r="AU1134" s="80">
        <v>3504</v>
      </c>
      <c r="AV1134" s="80">
        <v>3614</v>
      </c>
    </row>
    <row r="1135" spans="34:48" x14ac:dyDescent="0.2">
      <c r="AH1135" s="327" t="s">
        <v>2996</v>
      </c>
      <c r="AI1135" s="81" t="s">
        <v>966</v>
      </c>
      <c r="AJ1135" s="81" t="s">
        <v>965</v>
      </c>
      <c r="AK1135" s="80">
        <v>3769</v>
      </c>
      <c r="AL1135" s="80">
        <v>3881</v>
      </c>
      <c r="AM1135" s="80">
        <v>4237</v>
      </c>
      <c r="AN1135" s="80">
        <v>4234</v>
      </c>
      <c r="AO1135" s="80">
        <v>4426</v>
      </c>
      <c r="AP1135" s="80">
        <v>4356</v>
      </c>
      <c r="AQ1135" s="80">
        <v>4528</v>
      </c>
      <c r="AR1135" s="80">
        <v>4722</v>
      </c>
      <c r="AS1135" s="80">
        <v>4966</v>
      </c>
      <c r="AT1135" s="80">
        <v>4958</v>
      </c>
      <c r="AU1135" s="80">
        <v>4773</v>
      </c>
      <c r="AV1135" s="80">
        <v>5451</v>
      </c>
    </row>
    <row r="1136" spans="34:48" x14ac:dyDescent="0.2">
      <c r="AH1136" s="327" t="s">
        <v>2996</v>
      </c>
      <c r="AI1136" s="81" t="s">
        <v>964</v>
      </c>
      <c r="AJ1136" s="81" t="s">
        <v>963</v>
      </c>
      <c r="AK1136" s="80">
        <v>1822</v>
      </c>
      <c r="AL1136" s="80">
        <v>2814</v>
      </c>
      <c r="AM1136" s="80">
        <v>2004</v>
      </c>
      <c r="AN1136" s="80">
        <v>2016</v>
      </c>
      <c r="AO1136" s="80">
        <v>2081</v>
      </c>
      <c r="AP1136" s="80">
        <v>2208</v>
      </c>
      <c r="AQ1136" s="80">
        <v>2184</v>
      </c>
      <c r="AR1136" s="80">
        <v>2399</v>
      </c>
      <c r="AS1136" s="80">
        <v>2475</v>
      </c>
      <c r="AT1136" s="80">
        <v>2484</v>
      </c>
      <c r="AU1136" s="80">
        <v>2452</v>
      </c>
      <c r="AV1136" s="80">
        <v>2665</v>
      </c>
    </row>
    <row r="1137" spans="34:48" x14ac:dyDescent="0.2">
      <c r="AH1137" s="327" t="s">
        <v>2996</v>
      </c>
      <c r="AI1137" s="81" t="s">
        <v>962</v>
      </c>
      <c r="AJ1137" s="81" t="s">
        <v>961</v>
      </c>
      <c r="AK1137" s="80">
        <v>12891</v>
      </c>
      <c r="AL1137" s="80">
        <v>12628</v>
      </c>
      <c r="AM1137" s="80">
        <v>13965</v>
      </c>
      <c r="AN1137" s="80">
        <v>14248</v>
      </c>
      <c r="AO1137" s="80">
        <v>14387</v>
      </c>
      <c r="AP1137" s="80">
        <v>15492</v>
      </c>
      <c r="AQ1137" s="80">
        <v>16161</v>
      </c>
      <c r="AR1137" s="80">
        <v>16620</v>
      </c>
      <c r="AS1137" s="80">
        <v>17455</v>
      </c>
      <c r="AT1137" s="80">
        <v>18257</v>
      </c>
      <c r="AU1137" s="80">
        <v>18769</v>
      </c>
      <c r="AV1137" s="80">
        <v>19202</v>
      </c>
    </row>
    <row r="1138" spans="34:48" x14ac:dyDescent="0.2">
      <c r="AH1138" s="327" t="s">
        <v>2996</v>
      </c>
      <c r="AI1138" s="81" t="s">
        <v>960</v>
      </c>
      <c r="AJ1138" s="81" t="s">
        <v>959</v>
      </c>
      <c r="AK1138" s="80">
        <v>1243</v>
      </c>
      <c r="AL1138" s="80">
        <v>1201</v>
      </c>
      <c r="AM1138" s="80">
        <v>1334</v>
      </c>
      <c r="AN1138" s="80">
        <v>1303</v>
      </c>
      <c r="AO1138" s="80">
        <v>1327</v>
      </c>
      <c r="AP1138" s="80">
        <v>1347</v>
      </c>
      <c r="AQ1138" s="80">
        <v>1442</v>
      </c>
      <c r="AR1138" s="80">
        <v>1316</v>
      </c>
      <c r="AS1138" s="80">
        <v>1546</v>
      </c>
      <c r="AT1138" s="80">
        <v>1480</v>
      </c>
      <c r="AU1138" s="80">
        <v>1684</v>
      </c>
      <c r="AV1138" s="80">
        <v>1790</v>
      </c>
    </row>
    <row r="1139" spans="34:48" x14ac:dyDescent="0.2">
      <c r="AH1139" s="327" t="s">
        <v>2996</v>
      </c>
      <c r="AI1139" s="81" t="s">
        <v>958</v>
      </c>
      <c r="AJ1139" s="81" t="s">
        <v>957</v>
      </c>
      <c r="AK1139" s="80">
        <v>596</v>
      </c>
      <c r="AL1139" s="80">
        <v>626</v>
      </c>
      <c r="AM1139" s="80">
        <v>731</v>
      </c>
      <c r="AN1139" s="80">
        <v>750</v>
      </c>
      <c r="AO1139" s="80">
        <v>831</v>
      </c>
      <c r="AP1139" s="80">
        <v>845</v>
      </c>
      <c r="AQ1139" s="80">
        <v>879</v>
      </c>
      <c r="AR1139" s="80">
        <v>880</v>
      </c>
      <c r="AS1139" s="80">
        <v>1060</v>
      </c>
      <c r="AT1139" s="80">
        <v>1174</v>
      </c>
      <c r="AU1139" s="80">
        <v>1146</v>
      </c>
      <c r="AV1139" s="80">
        <v>1166</v>
      </c>
    </row>
    <row r="1140" spans="34:48" x14ac:dyDescent="0.2">
      <c r="AH1140" s="327" t="s">
        <v>2996</v>
      </c>
      <c r="AI1140" s="81" t="s">
        <v>956</v>
      </c>
      <c r="AJ1140" s="81" t="s">
        <v>955</v>
      </c>
      <c r="AK1140" s="80">
        <v>2341</v>
      </c>
      <c r="AL1140" s="80">
        <v>2276</v>
      </c>
      <c r="AM1140" s="80">
        <v>2308</v>
      </c>
      <c r="AN1140" s="80">
        <v>2372</v>
      </c>
      <c r="AO1140" s="80">
        <v>2283</v>
      </c>
      <c r="AP1140" s="80">
        <v>2317</v>
      </c>
      <c r="AQ1140" s="80">
        <v>2333</v>
      </c>
      <c r="AR1140" s="80">
        <v>2338</v>
      </c>
      <c r="AS1140" s="80">
        <v>2313</v>
      </c>
      <c r="AT1140" s="80">
        <v>2304</v>
      </c>
      <c r="AU1140" s="80">
        <v>2280</v>
      </c>
      <c r="AV1140" s="80">
        <v>2466</v>
      </c>
    </row>
    <row r="1141" spans="34:48" x14ac:dyDescent="0.2">
      <c r="AH1141" s="327" t="s">
        <v>2996</v>
      </c>
      <c r="AI1141" s="81" t="s">
        <v>954</v>
      </c>
      <c r="AJ1141" s="81" t="s">
        <v>953</v>
      </c>
      <c r="AK1141" s="80">
        <v>3459</v>
      </c>
      <c r="AL1141" s="80">
        <v>3501</v>
      </c>
      <c r="AM1141" s="80">
        <v>3537</v>
      </c>
      <c r="AN1141" s="80">
        <v>3638</v>
      </c>
      <c r="AO1141" s="80">
        <v>3580</v>
      </c>
      <c r="AP1141" s="80">
        <v>4444</v>
      </c>
      <c r="AQ1141" s="80">
        <v>4244</v>
      </c>
      <c r="AR1141" s="80">
        <v>4089</v>
      </c>
      <c r="AS1141" s="80">
        <v>4013</v>
      </c>
      <c r="AT1141" s="80">
        <v>4066</v>
      </c>
      <c r="AU1141" s="80">
        <v>3778</v>
      </c>
      <c r="AV1141" s="80">
        <v>3802</v>
      </c>
    </row>
    <row r="1142" spans="34:48" x14ac:dyDescent="0.2">
      <c r="AH1142" s="327" t="s">
        <v>2991</v>
      </c>
      <c r="AI1142" s="81" t="s">
        <v>952</v>
      </c>
      <c r="AJ1142" s="81" t="s">
        <v>951</v>
      </c>
      <c r="AK1142" s="80">
        <v>85738</v>
      </c>
      <c r="AL1142" s="80">
        <v>86751</v>
      </c>
      <c r="AM1142" s="80">
        <v>94089</v>
      </c>
      <c r="AN1142" s="80">
        <v>95501</v>
      </c>
      <c r="AO1142" s="80">
        <v>96487</v>
      </c>
      <c r="AP1142" s="80">
        <v>99982</v>
      </c>
      <c r="AQ1142" s="80">
        <v>97524</v>
      </c>
      <c r="AR1142" s="80">
        <v>96180</v>
      </c>
      <c r="AS1142" s="80">
        <v>98724</v>
      </c>
      <c r="AT1142" s="80">
        <v>95910</v>
      </c>
      <c r="AU1142" s="80">
        <v>98980</v>
      </c>
      <c r="AV1142" s="80">
        <v>102462</v>
      </c>
    </row>
    <row r="1143" spans="34:48" x14ac:dyDescent="0.2">
      <c r="AH1143" s="327" t="s">
        <v>2988</v>
      </c>
      <c r="AI1143" s="81" t="s">
        <v>950</v>
      </c>
      <c r="AJ1143" s="81" t="s">
        <v>949</v>
      </c>
      <c r="AK1143" s="80">
        <v>4180</v>
      </c>
      <c r="AL1143" s="80">
        <v>4148</v>
      </c>
      <c r="AM1143" s="80">
        <v>4122</v>
      </c>
      <c r="AN1143" s="80">
        <v>4746</v>
      </c>
      <c r="AO1143" s="80">
        <v>4673</v>
      </c>
      <c r="AP1143" s="80">
        <v>4472</v>
      </c>
      <c r="AQ1143" s="80">
        <v>5061</v>
      </c>
      <c r="AR1143" s="80">
        <v>4881</v>
      </c>
      <c r="AS1143" s="80">
        <v>4939</v>
      </c>
      <c r="AT1143" s="80">
        <v>4881</v>
      </c>
      <c r="AU1143" s="80">
        <v>5087</v>
      </c>
      <c r="AV1143" s="80">
        <v>5165</v>
      </c>
    </row>
    <row r="1144" spans="34:48" x14ac:dyDescent="0.2">
      <c r="AH1144" s="327" t="s">
        <v>2988</v>
      </c>
      <c r="AI1144" s="81" t="s">
        <v>948</v>
      </c>
      <c r="AJ1144" s="81" t="s">
        <v>947</v>
      </c>
      <c r="AK1144" s="80">
        <v>5299</v>
      </c>
      <c r="AL1144" s="80">
        <v>5080</v>
      </c>
      <c r="AM1144" s="80">
        <v>4742</v>
      </c>
      <c r="AN1144" s="80">
        <v>5115</v>
      </c>
      <c r="AO1144" s="80">
        <v>5285</v>
      </c>
      <c r="AP1144" s="80">
        <v>5473</v>
      </c>
      <c r="AQ1144" s="80">
        <v>5581</v>
      </c>
      <c r="AR1144" s="80">
        <v>5011</v>
      </c>
      <c r="AS1144" s="80">
        <v>4966</v>
      </c>
      <c r="AT1144" s="80">
        <v>5087</v>
      </c>
      <c r="AU1144" s="80">
        <v>4869</v>
      </c>
      <c r="AV1144" s="80">
        <v>5484</v>
      </c>
    </row>
    <row r="1145" spans="34:48" x14ac:dyDescent="0.2">
      <c r="AH1145" s="327" t="s">
        <v>2988</v>
      </c>
      <c r="AI1145" s="81" t="s">
        <v>946</v>
      </c>
      <c r="AJ1145" s="81" t="s">
        <v>945</v>
      </c>
      <c r="AK1145" s="80">
        <v>2898</v>
      </c>
      <c r="AL1145" s="80">
        <v>2981</v>
      </c>
      <c r="AM1145" s="80">
        <v>2731</v>
      </c>
      <c r="AN1145" s="80">
        <v>3056</v>
      </c>
      <c r="AO1145" s="80">
        <v>3170</v>
      </c>
      <c r="AP1145" s="80">
        <v>3252</v>
      </c>
      <c r="AQ1145" s="80">
        <v>3253</v>
      </c>
      <c r="AR1145" s="80">
        <v>3469</v>
      </c>
      <c r="AS1145" s="80">
        <v>3474</v>
      </c>
      <c r="AT1145" s="80">
        <v>3482</v>
      </c>
      <c r="AU1145" s="80">
        <v>3870</v>
      </c>
      <c r="AV1145" s="80">
        <v>3717</v>
      </c>
    </row>
    <row r="1146" spans="34:48" x14ac:dyDescent="0.2">
      <c r="AH1146" s="327" t="s">
        <v>2988</v>
      </c>
      <c r="AI1146" s="81" t="s">
        <v>944</v>
      </c>
      <c r="AJ1146" s="81" t="s">
        <v>943</v>
      </c>
      <c r="AK1146" s="80">
        <v>450</v>
      </c>
      <c r="AL1146" s="80">
        <v>448</v>
      </c>
      <c r="AM1146" s="80">
        <v>533</v>
      </c>
      <c r="AN1146" s="80">
        <v>557</v>
      </c>
      <c r="AO1146" s="80">
        <v>592</v>
      </c>
      <c r="AP1146" s="80">
        <v>603</v>
      </c>
      <c r="AQ1146" s="80">
        <v>688</v>
      </c>
      <c r="AR1146" s="80">
        <v>640</v>
      </c>
      <c r="AS1146" s="80">
        <v>633</v>
      </c>
      <c r="AT1146" s="80">
        <v>671</v>
      </c>
      <c r="AU1146" s="80">
        <v>646</v>
      </c>
      <c r="AV1146" s="80">
        <v>646</v>
      </c>
    </row>
    <row r="1147" spans="34:48" x14ac:dyDescent="0.2">
      <c r="AH1147" s="327" t="s">
        <v>2988</v>
      </c>
      <c r="AI1147" s="81" t="s">
        <v>942</v>
      </c>
      <c r="AJ1147" s="81" t="s">
        <v>941</v>
      </c>
      <c r="AK1147" s="80">
        <v>3445</v>
      </c>
      <c r="AL1147" s="80">
        <v>3470</v>
      </c>
      <c r="AM1147" s="80">
        <v>3924</v>
      </c>
      <c r="AN1147" s="80">
        <v>4147</v>
      </c>
      <c r="AO1147" s="80">
        <v>4439</v>
      </c>
      <c r="AP1147" s="80">
        <v>4603</v>
      </c>
      <c r="AQ1147" s="80">
        <v>4559</v>
      </c>
      <c r="AR1147" s="80">
        <v>4370</v>
      </c>
      <c r="AS1147" s="80">
        <v>4691</v>
      </c>
      <c r="AT1147" s="80">
        <v>4531</v>
      </c>
      <c r="AU1147" s="80">
        <v>5215</v>
      </c>
      <c r="AV1147" s="80">
        <v>5574</v>
      </c>
    </row>
    <row r="1148" spans="34:48" x14ac:dyDescent="0.2">
      <c r="AH1148" s="327" t="s">
        <v>2988</v>
      </c>
      <c r="AI1148" s="81" t="s">
        <v>940</v>
      </c>
      <c r="AJ1148" s="81" t="s">
        <v>939</v>
      </c>
      <c r="AK1148" s="80">
        <v>103</v>
      </c>
      <c r="AL1148" s="80">
        <v>166</v>
      </c>
      <c r="AM1148" s="80">
        <v>210</v>
      </c>
      <c r="AN1148" s="80">
        <v>212</v>
      </c>
      <c r="AO1148" s="80">
        <v>201</v>
      </c>
      <c r="AP1148" s="80">
        <v>304</v>
      </c>
      <c r="AQ1148" s="80">
        <v>304</v>
      </c>
      <c r="AR1148" s="80">
        <v>198</v>
      </c>
      <c r="AS1148" s="80">
        <v>381</v>
      </c>
      <c r="AT1148" s="80">
        <v>332</v>
      </c>
      <c r="AU1148" s="80">
        <v>332</v>
      </c>
      <c r="AV1148" s="80">
        <v>277</v>
      </c>
    </row>
    <row r="1149" spans="34:48" x14ac:dyDescent="0.2">
      <c r="AH1149" s="327" t="s">
        <v>2988</v>
      </c>
      <c r="AI1149" s="81" t="s">
        <v>938</v>
      </c>
      <c r="AJ1149" s="81" t="s">
        <v>937</v>
      </c>
      <c r="AK1149" s="80">
        <v>463</v>
      </c>
      <c r="AL1149" s="80">
        <v>475</v>
      </c>
      <c r="AM1149" s="80">
        <v>483</v>
      </c>
      <c r="AN1149" s="80">
        <v>463</v>
      </c>
      <c r="AO1149" s="80">
        <v>469</v>
      </c>
      <c r="AP1149" s="80">
        <v>469</v>
      </c>
      <c r="AQ1149" s="80">
        <v>435</v>
      </c>
      <c r="AR1149" s="80">
        <v>507</v>
      </c>
      <c r="AS1149" s="80">
        <v>407</v>
      </c>
      <c r="AT1149" s="80">
        <v>431</v>
      </c>
      <c r="AU1149" s="80">
        <v>414</v>
      </c>
      <c r="AV1149" s="80">
        <v>418</v>
      </c>
    </row>
    <row r="1150" spans="34:48" x14ac:dyDescent="0.2">
      <c r="AH1150" s="327" t="s">
        <v>2988</v>
      </c>
      <c r="AI1150" s="81" t="s">
        <v>936</v>
      </c>
      <c r="AJ1150" s="81" t="s">
        <v>935</v>
      </c>
      <c r="AK1150" s="80">
        <v>1093</v>
      </c>
      <c r="AL1150" s="80">
        <v>1072</v>
      </c>
      <c r="AM1150" s="80">
        <v>1164</v>
      </c>
      <c r="AN1150" s="80">
        <v>1173</v>
      </c>
      <c r="AO1150" s="80">
        <v>1094</v>
      </c>
      <c r="AP1150" s="80">
        <v>1493</v>
      </c>
      <c r="AQ1150" s="80">
        <v>1580</v>
      </c>
      <c r="AR1150" s="80">
        <v>1690</v>
      </c>
      <c r="AS1150" s="80">
        <v>1661</v>
      </c>
      <c r="AT1150" s="80">
        <v>1661</v>
      </c>
      <c r="AU1150" s="80">
        <v>1564</v>
      </c>
      <c r="AV1150" s="80">
        <v>1312</v>
      </c>
    </row>
    <row r="1151" spans="34:48" x14ac:dyDescent="0.2">
      <c r="AH1151" s="327" t="s">
        <v>2988</v>
      </c>
      <c r="AI1151" s="81" t="s">
        <v>934</v>
      </c>
      <c r="AJ1151" s="81" t="s">
        <v>933</v>
      </c>
      <c r="AK1151" s="80">
        <v>1187</v>
      </c>
      <c r="AL1151" s="80">
        <v>1183</v>
      </c>
      <c r="AM1151" s="80">
        <v>1166</v>
      </c>
      <c r="AN1151" s="80">
        <v>1349</v>
      </c>
      <c r="AO1151" s="80">
        <v>1259</v>
      </c>
      <c r="AP1151" s="80">
        <v>1335</v>
      </c>
      <c r="AQ1151" s="80">
        <v>1378</v>
      </c>
      <c r="AR1151" s="80">
        <v>1384</v>
      </c>
      <c r="AS1151" s="80">
        <v>1380</v>
      </c>
      <c r="AT1151" s="80">
        <v>1337</v>
      </c>
      <c r="AU1151" s="80">
        <v>1237</v>
      </c>
      <c r="AV1151" s="80">
        <v>1226</v>
      </c>
    </row>
    <row r="1152" spans="34:48" x14ac:dyDescent="0.2">
      <c r="AH1152" s="327" t="s">
        <v>2988</v>
      </c>
      <c r="AI1152" s="81" t="s">
        <v>932</v>
      </c>
      <c r="AJ1152" s="81" t="s">
        <v>931</v>
      </c>
      <c r="AK1152" s="80">
        <v>1043</v>
      </c>
      <c r="AL1152" s="80">
        <v>1076</v>
      </c>
      <c r="AM1152" s="80">
        <v>1219</v>
      </c>
      <c r="AN1152" s="80">
        <v>1326</v>
      </c>
      <c r="AO1152" s="80">
        <v>1349</v>
      </c>
      <c r="AP1152" s="80">
        <v>1361</v>
      </c>
      <c r="AQ1152" s="80">
        <v>1586</v>
      </c>
      <c r="AR1152" s="80">
        <v>1830</v>
      </c>
      <c r="AS1152" s="80">
        <v>1992</v>
      </c>
      <c r="AT1152" s="80">
        <v>1970</v>
      </c>
      <c r="AU1152" s="80">
        <v>2186</v>
      </c>
      <c r="AV1152" s="80">
        <v>2212</v>
      </c>
    </row>
    <row r="1153" spans="34:48" x14ac:dyDescent="0.2">
      <c r="AH1153" s="327" t="s">
        <v>2988</v>
      </c>
      <c r="AI1153" s="81" t="s">
        <v>930</v>
      </c>
      <c r="AJ1153" s="81" t="s">
        <v>929</v>
      </c>
      <c r="AK1153" s="80">
        <v>4701</v>
      </c>
      <c r="AL1153" s="80">
        <v>4644</v>
      </c>
      <c r="AM1153" s="80">
        <v>4795</v>
      </c>
      <c r="AN1153" s="80">
        <v>4949</v>
      </c>
      <c r="AO1153" s="80">
        <v>5399</v>
      </c>
      <c r="AP1153" s="80">
        <v>5658</v>
      </c>
      <c r="AQ1153" s="80">
        <v>5689</v>
      </c>
      <c r="AR1153" s="80">
        <v>5952</v>
      </c>
      <c r="AS1153" s="80">
        <v>6571</v>
      </c>
      <c r="AT1153" s="80">
        <v>6828</v>
      </c>
      <c r="AU1153" s="80">
        <v>6211</v>
      </c>
      <c r="AV1153" s="80">
        <v>7094</v>
      </c>
    </row>
    <row r="1154" spans="34:48" x14ac:dyDescent="0.2">
      <c r="AH1154" s="327" t="s">
        <v>2988</v>
      </c>
      <c r="AI1154" s="81" t="s">
        <v>928</v>
      </c>
      <c r="AJ1154" s="81" t="s">
        <v>927</v>
      </c>
      <c r="AK1154" s="80">
        <v>5746</v>
      </c>
      <c r="AL1154" s="80">
        <v>6096</v>
      </c>
      <c r="AM1154" s="80">
        <v>6153</v>
      </c>
      <c r="AN1154" s="80">
        <v>6408</v>
      </c>
      <c r="AO1154" s="80">
        <v>6488</v>
      </c>
      <c r="AP1154" s="80">
        <v>6516</v>
      </c>
      <c r="AQ1154" s="80">
        <v>6493</v>
      </c>
      <c r="AR1154" s="80">
        <v>6905</v>
      </c>
      <c r="AS1154" s="80">
        <v>7053</v>
      </c>
      <c r="AT1154" s="80">
        <v>7394</v>
      </c>
      <c r="AU1154" s="80">
        <v>7289</v>
      </c>
      <c r="AV1154" s="80">
        <v>7608</v>
      </c>
    </row>
    <row r="1155" spans="34:48" x14ac:dyDescent="0.2">
      <c r="AH1155" s="327" t="s">
        <v>2984</v>
      </c>
      <c r="AI1155" s="81" t="s">
        <v>926</v>
      </c>
      <c r="AJ1155" s="81" t="s">
        <v>925</v>
      </c>
      <c r="AK1155" s="80">
        <v>37506</v>
      </c>
      <c r="AL1155" s="80">
        <v>37559</v>
      </c>
      <c r="AM1155" s="80">
        <v>37748</v>
      </c>
      <c r="AN1155" s="80">
        <v>38193</v>
      </c>
      <c r="AO1155" s="80">
        <v>41909</v>
      </c>
      <c r="AP1155" s="80">
        <v>43370</v>
      </c>
      <c r="AQ1155" s="80">
        <v>43426</v>
      </c>
      <c r="AR1155" s="80">
        <v>45255</v>
      </c>
      <c r="AS1155" s="80">
        <v>45812</v>
      </c>
      <c r="AT1155" s="80">
        <v>46870</v>
      </c>
      <c r="AU1155" s="80">
        <v>47610</v>
      </c>
      <c r="AV1155" s="80">
        <v>48843</v>
      </c>
    </row>
    <row r="1156" spans="34:48" x14ac:dyDescent="0.2">
      <c r="AH1156" s="327" t="s">
        <v>2984</v>
      </c>
      <c r="AI1156" s="81" t="s">
        <v>924</v>
      </c>
      <c r="AJ1156" s="81" t="s">
        <v>923</v>
      </c>
      <c r="AK1156" s="80">
        <v>4758</v>
      </c>
      <c r="AL1156" s="80">
        <v>4559</v>
      </c>
      <c r="AM1156" s="80">
        <v>4843</v>
      </c>
      <c r="AN1156" s="80">
        <v>4649</v>
      </c>
      <c r="AO1156" s="80">
        <v>4685</v>
      </c>
      <c r="AP1156" s="80">
        <v>4725</v>
      </c>
      <c r="AQ1156" s="80">
        <v>4560</v>
      </c>
      <c r="AR1156" s="80">
        <v>4399</v>
      </c>
      <c r="AS1156" s="80">
        <v>5304</v>
      </c>
      <c r="AT1156" s="80">
        <v>5171</v>
      </c>
      <c r="AU1156" s="80">
        <v>6146</v>
      </c>
      <c r="AV1156" s="80">
        <v>6069</v>
      </c>
    </row>
    <row r="1157" spans="34:48" x14ac:dyDescent="0.2">
      <c r="AH1157" s="327" t="s">
        <v>2980</v>
      </c>
      <c r="AI1157" s="81" t="s">
        <v>922</v>
      </c>
      <c r="AJ1157" s="81" t="s">
        <v>921</v>
      </c>
      <c r="AK1157" s="80">
        <v>2935</v>
      </c>
      <c r="AL1157" s="80">
        <v>3008</v>
      </c>
      <c r="AM1157" s="80">
        <v>2810</v>
      </c>
      <c r="AN1157" s="80">
        <v>3212</v>
      </c>
      <c r="AO1157" s="80">
        <v>3243</v>
      </c>
      <c r="AP1157" s="80">
        <v>2576</v>
      </c>
      <c r="AQ1157" s="80">
        <v>2776</v>
      </c>
      <c r="AR1157" s="80">
        <v>2723</v>
      </c>
      <c r="AS1157" s="80">
        <v>2691</v>
      </c>
      <c r="AT1157" s="80">
        <v>3211</v>
      </c>
      <c r="AU1157" s="80">
        <v>4125</v>
      </c>
      <c r="AV1157" s="80">
        <v>4931</v>
      </c>
    </row>
    <row r="1158" spans="34:48" x14ac:dyDescent="0.2">
      <c r="AH1158" s="327" t="s">
        <v>2980</v>
      </c>
      <c r="AI1158" s="81" t="s">
        <v>920</v>
      </c>
      <c r="AJ1158" s="81" t="s">
        <v>919</v>
      </c>
      <c r="AK1158" s="80">
        <v>1490</v>
      </c>
      <c r="AL1158" s="80">
        <v>1454</v>
      </c>
      <c r="AM1158" s="80">
        <v>1381</v>
      </c>
      <c r="AN1158" s="80">
        <v>1639</v>
      </c>
      <c r="AO1158" s="80">
        <v>1692</v>
      </c>
      <c r="AP1158" s="80">
        <v>1788</v>
      </c>
      <c r="AQ1158" s="80">
        <v>1752</v>
      </c>
      <c r="AR1158" s="80">
        <v>1813</v>
      </c>
      <c r="AS1158" s="80">
        <v>1951</v>
      </c>
      <c r="AT1158" s="80">
        <v>1950</v>
      </c>
      <c r="AU1158" s="80">
        <v>2046</v>
      </c>
      <c r="AV1158" s="80">
        <v>2274</v>
      </c>
    </row>
    <row r="1159" spans="34:48" x14ac:dyDescent="0.2">
      <c r="AH1159" s="327" t="s">
        <v>2980</v>
      </c>
      <c r="AI1159" s="81" t="s">
        <v>918</v>
      </c>
      <c r="AJ1159" s="81" t="s">
        <v>917</v>
      </c>
      <c r="AK1159" s="80">
        <v>2158</v>
      </c>
      <c r="AL1159" s="80">
        <v>2059</v>
      </c>
      <c r="AM1159" s="80">
        <v>2248</v>
      </c>
      <c r="AN1159" s="80">
        <v>2215</v>
      </c>
      <c r="AO1159" s="80">
        <v>2217</v>
      </c>
      <c r="AP1159" s="80">
        <v>2497</v>
      </c>
      <c r="AQ1159" s="80">
        <v>2600</v>
      </c>
      <c r="AR1159" s="80">
        <v>2790</v>
      </c>
      <c r="AS1159" s="80">
        <v>2801</v>
      </c>
      <c r="AT1159" s="80">
        <v>2885</v>
      </c>
      <c r="AU1159" s="80">
        <v>3024</v>
      </c>
      <c r="AV1159" s="80">
        <v>3033</v>
      </c>
    </row>
    <row r="1160" spans="34:48" x14ac:dyDescent="0.2">
      <c r="AH1160" s="327" t="s">
        <v>2980</v>
      </c>
      <c r="AI1160" s="81" t="s">
        <v>916</v>
      </c>
      <c r="AJ1160" s="81" t="s">
        <v>915</v>
      </c>
      <c r="AK1160" s="80">
        <v>856</v>
      </c>
      <c r="AL1160" s="80">
        <v>797</v>
      </c>
      <c r="AM1160" s="80">
        <v>1102</v>
      </c>
      <c r="AN1160" s="80">
        <v>1117</v>
      </c>
      <c r="AO1160" s="80">
        <v>1098</v>
      </c>
      <c r="AP1160" s="80">
        <v>1064</v>
      </c>
      <c r="AQ1160" s="80">
        <v>1074</v>
      </c>
      <c r="AR1160" s="80">
        <v>1478</v>
      </c>
      <c r="AS1160" s="80">
        <v>1410</v>
      </c>
      <c r="AT1160" s="80">
        <v>1432</v>
      </c>
      <c r="AU1160" s="80">
        <v>1472</v>
      </c>
      <c r="AV1160" s="80">
        <v>1520</v>
      </c>
    </row>
    <row r="1161" spans="34:48" x14ac:dyDescent="0.2">
      <c r="AH1161" s="327" t="s">
        <v>2980</v>
      </c>
      <c r="AI1161" s="81" t="s">
        <v>914</v>
      </c>
      <c r="AJ1161" s="81" t="s">
        <v>913</v>
      </c>
      <c r="AK1161" s="80">
        <v>694</v>
      </c>
      <c r="AL1161" s="80">
        <v>770</v>
      </c>
      <c r="AM1161" s="80">
        <v>891</v>
      </c>
      <c r="AN1161" s="80">
        <v>946</v>
      </c>
      <c r="AO1161" s="80">
        <v>1021</v>
      </c>
      <c r="AP1161" s="80">
        <v>1111</v>
      </c>
      <c r="AQ1161" s="80">
        <v>1121</v>
      </c>
      <c r="AR1161" s="80">
        <v>1157</v>
      </c>
      <c r="AS1161" s="80">
        <v>1155</v>
      </c>
      <c r="AT1161" s="80">
        <v>1113</v>
      </c>
      <c r="AU1161" s="80">
        <v>1232</v>
      </c>
      <c r="AV1161" s="80">
        <v>1116</v>
      </c>
    </row>
    <row r="1162" spans="34:48" x14ac:dyDescent="0.2">
      <c r="AH1162" s="327" t="s">
        <v>2976</v>
      </c>
      <c r="AI1162" s="81" t="s">
        <v>912</v>
      </c>
      <c r="AJ1162" s="81" t="s">
        <v>911</v>
      </c>
      <c r="AK1162" s="80">
        <v>4012</v>
      </c>
      <c r="AL1162" s="80">
        <v>4814</v>
      </c>
      <c r="AM1162" s="80">
        <v>5388</v>
      </c>
      <c r="AN1162" s="80">
        <v>6183</v>
      </c>
      <c r="AO1162" s="80">
        <v>7028</v>
      </c>
      <c r="AP1162" s="80">
        <v>8438</v>
      </c>
      <c r="AQ1162" s="80">
        <v>8436</v>
      </c>
      <c r="AR1162" s="80">
        <v>8397</v>
      </c>
      <c r="AS1162" s="80">
        <v>8662</v>
      </c>
      <c r="AT1162" s="80">
        <v>8806</v>
      </c>
      <c r="AU1162" s="80">
        <v>8699</v>
      </c>
      <c r="AV1162" s="80">
        <v>8871</v>
      </c>
    </row>
    <row r="1163" spans="34:48" x14ac:dyDescent="0.2">
      <c r="AH1163" s="327" t="s">
        <v>2973</v>
      </c>
      <c r="AI1163" s="81" t="s">
        <v>910</v>
      </c>
      <c r="AJ1163" s="81" t="s">
        <v>909</v>
      </c>
      <c r="AK1163" s="80">
        <v>23376</v>
      </c>
      <c r="AL1163" s="80">
        <v>26532</v>
      </c>
      <c r="AM1163" s="80">
        <v>26853</v>
      </c>
      <c r="AN1163" s="80">
        <v>26776</v>
      </c>
      <c r="AO1163" s="80">
        <v>27945</v>
      </c>
      <c r="AP1163" s="80">
        <v>28093</v>
      </c>
      <c r="AQ1163" s="80">
        <v>28657</v>
      </c>
      <c r="AR1163" s="80">
        <v>27297</v>
      </c>
      <c r="AS1163" s="80">
        <v>28500</v>
      </c>
      <c r="AT1163" s="80">
        <v>29024</v>
      </c>
      <c r="AU1163" s="80">
        <v>28866</v>
      </c>
      <c r="AV1163" s="80">
        <v>29099</v>
      </c>
    </row>
    <row r="1164" spans="34:48" x14ac:dyDescent="0.2">
      <c r="AH1164" s="359" t="s">
        <v>87</v>
      </c>
      <c r="AI1164" s="81" t="s">
        <v>908</v>
      </c>
      <c r="AJ1164" s="81" t="s">
        <v>907</v>
      </c>
      <c r="AK1164" s="80">
        <v>8536</v>
      </c>
      <c r="AL1164" s="80">
        <v>8550</v>
      </c>
      <c r="AM1164" s="80">
        <v>8530</v>
      </c>
      <c r="AN1164" s="80">
        <v>8583</v>
      </c>
      <c r="AO1164" s="80">
        <v>8363</v>
      </c>
      <c r="AP1164" s="80">
        <v>8307</v>
      </c>
      <c r="AQ1164" s="80">
        <v>8334</v>
      </c>
      <c r="AR1164" s="80">
        <v>7911</v>
      </c>
      <c r="AS1164" s="80">
        <v>7889</v>
      </c>
      <c r="AT1164" s="80">
        <v>7671</v>
      </c>
      <c r="AU1164" s="80">
        <v>7988</v>
      </c>
      <c r="AV1164" s="80">
        <v>8888</v>
      </c>
    </row>
    <row r="1165" spans="34:48" x14ac:dyDescent="0.2">
      <c r="AH1165" s="359" t="s">
        <v>87</v>
      </c>
      <c r="AI1165" s="81" t="s">
        <v>906</v>
      </c>
      <c r="AJ1165" s="81" t="s">
        <v>905</v>
      </c>
      <c r="AK1165" s="80">
        <v>2273</v>
      </c>
      <c r="AL1165" s="80">
        <v>2188</v>
      </c>
      <c r="AM1165" s="80">
        <v>2416</v>
      </c>
      <c r="AN1165" s="80">
        <v>2396</v>
      </c>
      <c r="AO1165" s="80">
        <v>2565</v>
      </c>
      <c r="AP1165" s="80">
        <v>2326</v>
      </c>
      <c r="AQ1165" s="80">
        <v>2379</v>
      </c>
      <c r="AR1165" s="80">
        <v>2404</v>
      </c>
      <c r="AS1165" s="80">
        <v>2408</v>
      </c>
      <c r="AT1165" s="80">
        <v>2369</v>
      </c>
      <c r="AU1165" s="80">
        <v>2306</v>
      </c>
      <c r="AV1165" s="80">
        <v>2542</v>
      </c>
    </row>
    <row r="1166" spans="34:48" x14ac:dyDescent="0.2">
      <c r="AH1166" s="359" t="s">
        <v>87</v>
      </c>
      <c r="AI1166" s="81" t="s">
        <v>904</v>
      </c>
      <c r="AJ1166" s="81" t="s">
        <v>903</v>
      </c>
      <c r="AK1166" s="80">
        <v>3790</v>
      </c>
      <c r="AL1166" s="80">
        <v>4063</v>
      </c>
      <c r="AM1166" s="80">
        <v>3583</v>
      </c>
      <c r="AN1166" s="80">
        <v>3906</v>
      </c>
      <c r="AO1166" s="80">
        <v>4390</v>
      </c>
      <c r="AP1166" s="80">
        <v>6005</v>
      </c>
      <c r="AQ1166" s="80">
        <v>6193</v>
      </c>
      <c r="AR1166" s="80">
        <v>6397</v>
      </c>
      <c r="AS1166" s="80">
        <v>5984</v>
      </c>
      <c r="AT1166" s="80">
        <v>6738</v>
      </c>
      <c r="AU1166" s="80">
        <v>6810</v>
      </c>
      <c r="AV1166" s="80">
        <v>7580</v>
      </c>
    </row>
    <row r="1167" spans="34:48" x14ac:dyDescent="0.2">
      <c r="AH1167" s="359" t="s">
        <v>87</v>
      </c>
      <c r="AI1167" s="81" t="s">
        <v>902</v>
      </c>
      <c r="AJ1167" s="81" t="s">
        <v>901</v>
      </c>
      <c r="AK1167" s="80">
        <v>2764</v>
      </c>
      <c r="AL1167" s="80">
        <v>2716</v>
      </c>
      <c r="AM1167" s="80">
        <v>2753</v>
      </c>
      <c r="AN1167" s="80">
        <v>2936</v>
      </c>
      <c r="AO1167" s="80">
        <v>2393</v>
      </c>
      <c r="AP1167" s="80">
        <v>2572</v>
      </c>
      <c r="AQ1167" s="80">
        <v>3062</v>
      </c>
      <c r="AR1167" s="80">
        <v>3278</v>
      </c>
      <c r="AS1167" s="80">
        <v>3650</v>
      </c>
      <c r="AT1167" s="80">
        <v>3853</v>
      </c>
      <c r="AU1167" s="80">
        <v>4014</v>
      </c>
      <c r="AV1167" s="80">
        <v>4329</v>
      </c>
    </row>
    <row r="1168" spans="34:48" x14ac:dyDescent="0.2">
      <c r="AH1168" s="359" t="s">
        <v>87</v>
      </c>
      <c r="AI1168" s="81" t="s">
        <v>900</v>
      </c>
      <c r="AJ1168" s="81" t="s">
        <v>899</v>
      </c>
      <c r="AK1168" s="80">
        <v>863</v>
      </c>
      <c r="AL1168" s="80">
        <v>863</v>
      </c>
      <c r="AM1168" s="80">
        <v>877</v>
      </c>
      <c r="AN1168" s="80">
        <v>1055</v>
      </c>
      <c r="AO1168" s="80">
        <v>1148</v>
      </c>
      <c r="AP1168" s="80">
        <v>1209</v>
      </c>
      <c r="AQ1168" s="80">
        <v>1311</v>
      </c>
      <c r="AR1168" s="80">
        <v>1320</v>
      </c>
      <c r="AS1168" s="80">
        <v>1330</v>
      </c>
      <c r="AT1168" s="80">
        <v>1534</v>
      </c>
      <c r="AU1168" s="80">
        <v>1498</v>
      </c>
      <c r="AV1168" s="80">
        <v>1953</v>
      </c>
    </row>
    <row r="1169" spans="34:48" x14ac:dyDescent="0.2">
      <c r="AH1169" s="359" t="s">
        <v>87</v>
      </c>
      <c r="AI1169" s="81" t="s">
        <v>898</v>
      </c>
      <c r="AJ1169" s="81" t="s">
        <v>897</v>
      </c>
      <c r="AK1169" s="80">
        <v>555</v>
      </c>
      <c r="AL1169" s="80">
        <v>862</v>
      </c>
      <c r="AM1169" s="80">
        <v>785</v>
      </c>
      <c r="AN1169" s="80">
        <v>805</v>
      </c>
      <c r="AO1169" s="80">
        <v>830</v>
      </c>
      <c r="AP1169" s="80">
        <v>844</v>
      </c>
      <c r="AQ1169" s="80">
        <v>710</v>
      </c>
      <c r="AR1169" s="80">
        <v>705</v>
      </c>
      <c r="AS1169" s="80">
        <v>482</v>
      </c>
      <c r="AT1169" s="80">
        <v>991</v>
      </c>
      <c r="AU1169" s="80">
        <v>1109</v>
      </c>
      <c r="AV1169" s="80">
        <v>1225</v>
      </c>
    </row>
    <row r="1170" spans="34:48" x14ac:dyDescent="0.2">
      <c r="AH1170" s="359" t="s">
        <v>87</v>
      </c>
      <c r="AI1170" s="81" t="s">
        <v>896</v>
      </c>
      <c r="AJ1170" s="81" t="s">
        <v>895</v>
      </c>
      <c r="AK1170" s="80">
        <v>1181</v>
      </c>
      <c r="AL1170" s="80">
        <v>1124</v>
      </c>
      <c r="AM1170" s="80">
        <v>1121</v>
      </c>
      <c r="AN1170" s="80">
        <v>967</v>
      </c>
      <c r="AO1170" s="80">
        <v>846</v>
      </c>
      <c r="AP1170" s="80">
        <v>839</v>
      </c>
      <c r="AQ1170" s="80">
        <v>1190</v>
      </c>
      <c r="AR1170" s="80">
        <v>1476</v>
      </c>
      <c r="AS1170" s="80">
        <v>1524</v>
      </c>
      <c r="AT1170" s="80">
        <v>1833</v>
      </c>
      <c r="AU1170" s="80">
        <v>1835</v>
      </c>
      <c r="AV1170" s="80">
        <v>2732</v>
      </c>
    </row>
    <row r="1171" spans="34:48" x14ac:dyDescent="0.2">
      <c r="AH1171" s="359" t="s">
        <v>87</v>
      </c>
      <c r="AI1171" s="81" t="s">
        <v>894</v>
      </c>
      <c r="AJ1171" s="81" t="s">
        <v>893</v>
      </c>
      <c r="AK1171" s="80">
        <v>8483</v>
      </c>
      <c r="AL1171" s="80">
        <v>8372</v>
      </c>
      <c r="AM1171" s="80">
        <v>7801</v>
      </c>
      <c r="AN1171" s="80">
        <v>8370</v>
      </c>
      <c r="AO1171" s="80">
        <v>10215</v>
      </c>
      <c r="AP1171" s="80">
        <v>10893</v>
      </c>
      <c r="AQ1171" s="80">
        <v>12739</v>
      </c>
      <c r="AR1171" s="80">
        <v>12544</v>
      </c>
      <c r="AS1171" s="80">
        <v>13411</v>
      </c>
      <c r="AT1171" s="80">
        <v>13960</v>
      </c>
      <c r="AU1171" s="80">
        <v>14652</v>
      </c>
      <c r="AV1171" s="80">
        <v>16775</v>
      </c>
    </row>
    <row r="1172" spans="34:48" x14ac:dyDescent="0.2">
      <c r="AH1172" s="359" t="s">
        <v>87</v>
      </c>
      <c r="AI1172" s="81" t="s">
        <v>892</v>
      </c>
      <c r="AJ1172" s="81" t="s">
        <v>891</v>
      </c>
      <c r="AK1172" s="80">
        <v>2938</v>
      </c>
      <c r="AL1172" s="80">
        <v>2968</v>
      </c>
      <c r="AM1172" s="80">
        <v>3272</v>
      </c>
      <c r="AN1172" s="80">
        <v>3271</v>
      </c>
      <c r="AO1172" s="80">
        <v>3342</v>
      </c>
      <c r="AP1172" s="80">
        <v>3539</v>
      </c>
      <c r="AQ1172" s="80">
        <v>3047</v>
      </c>
      <c r="AR1172" s="80">
        <v>2372</v>
      </c>
      <c r="AS1172" s="80">
        <v>2632</v>
      </c>
      <c r="AT1172" s="80">
        <v>3121</v>
      </c>
      <c r="AU1172" s="80">
        <v>3466</v>
      </c>
      <c r="AV1172" s="80">
        <v>3814</v>
      </c>
    </row>
    <row r="1173" spans="34:48" x14ac:dyDescent="0.2">
      <c r="AH1173" s="359" t="s">
        <v>87</v>
      </c>
      <c r="AI1173" s="81" t="s">
        <v>890</v>
      </c>
      <c r="AJ1173" s="81" t="s">
        <v>889</v>
      </c>
      <c r="AK1173" s="80">
        <v>4949</v>
      </c>
      <c r="AL1173" s="80">
        <v>4095</v>
      </c>
      <c r="AM1173" s="80">
        <v>3906</v>
      </c>
      <c r="AN1173" s="80">
        <v>3680</v>
      </c>
      <c r="AO1173" s="80">
        <v>3621</v>
      </c>
      <c r="AP1173" s="80">
        <v>5301</v>
      </c>
      <c r="AQ1173" s="80">
        <v>6340</v>
      </c>
      <c r="AR1173" s="80">
        <v>5965</v>
      </c>
      <c r="AS1173" s="80">
        <v>6149</v>
      </c>
      <c r="AT1173" s="80">
        <v>5498</v>
      </c>
      <c r="AU1173" s="80">
        <v>5879</v>
      </c>
      <c r="AV1173" s="80">
        <v>5657</v>
      </c>
    </row>
    <row r="1174" spans="34:48" x14ac:dyDescent="0.2">
      <c r="AH1174" s="359" t="s">
        <v>87</v>
      </c>
      <c r="AI1174" s="81" t="s">
        <v>888</v>
      </c>
      <c r="AJ1174" s="81" t="s">
        <v>887</v>
      </c>
      <c r="AK1174" s="80">
        <v>5021</v>
      </c>
      <c r="AL1174" s="80">
        <v>5652</v>
      </c>
      <c r="AM1174" s="80">
        <v>5826</v>
      </c>
      <c r="AN1174" s="80">
        <v>5308</v>
      </c>
      <c r="AO1174" s="80">
        <v>5506</v>
      </c>
      <c r="AP1174" s="80">
        <v>4351</v>
      </c>
      <c r="AQ1174" s="80">
        <v>4602</v>
      </c>
      <c r="AR1174" s="80">
        <v>4634</v>
      </c>
      <c r="AS1174" s="80">
        <v>4783</v>
      </c>
      <c r="AT1174" s="80">
        <v>4535</v>
      </c>
      <c r="AU1174" s="80">
        <v>4694</v>
      </c>
      <c r="AV1174" s="80">
        <v>6253</v>
      </c>
    </row>
    <row r="1175" spans="34:48" x14ac:dyDescent="0.2">
      <c r="AH1175" s="359" t="s">
        <v>87</v>
      </c>
      <c r="AI1175" s="81" t="s">
        <v>886</v>
      </c>
      <c r="AJ1175" s="81" t="s">
        <v>885</v>
      </c>
      <c r="AK1175" s="80">
        <v>3433</v>
      </c>
      <c r="AL1175" s="80">
        <v>3347</v>
      </c>
      <c r="AM1175" s="80">
        <v>3037</v>
      </c>
      <c r="AN1175" s="80">
        <v>3201</v>
      </c>
      <c r="AO1175" s="80">
        <v>3331</v>
      </c>
      <c r="AP1175" s="80">
        <v>3636</v>
      </c>
      <c r="AQ1175" s="80">
        <v>3583</v>
      </c>
      <c r="AR1175" s="80">
        <v>4353</v>
      </c>
      <c r="AS1175" s="80">
        <v>4493</v>
      </c>
      <c r="AT1175" s="80">
        <v>5191</v>
      </c>
      <c r="AU1175" s="80">
        <v>5860</v>
      </c>
      <c r="AV1175" s="80">
        <v>5387</v>
      </c>
    </row>
    <row r="1176" spans="34:48" x14ac:dyDescent="0.2">
      <c r="AH1176" s="359" t="s">
        <v>87</v>
      </c>
      <c r="AI1176" s="81" t="s">
        <v>884</v>
      </c>
      <c r="AJ1176" s="81" t="s">
        <v>883</v>
      </c>
      <c r="AK1176" s="80">
        <v>2621</v>
      </c>
      <c r="AL1176" s="80">
        <v>2382</v>
      </c>
      <c r="AM1176" s="80">
        <v>2219</v>
      </c>
      <c r="AN1176" s="80">
        <v>2178</v>
      </c>
      <c r="AO1176" s="80">
        <v>2324</v>
      </c>
      <c r="AP1176" s="80">
        <v>2394</v>
      </c>
      <c r="AQ1176" s="80">
        <v>2269</v>
      </c>
      <c r="AR1176" s="80">
        <v>2266</v>
      </c>
      <c r="AS1176" s="80">
        <v>2315</v>
      </c>
      <c r="AT1176" s="80">
        <v>2308</v>
      </c>
      <c r="AU1176" s="80">
        <v>2313</v>
      </c>
      <c r="AV1176" s="80">
        <v>2712</v>
      </c>
    </row>
    <row r="1177" spans="34:48" x14ac:dyDescent="0.2">
      <c r="AH1177" s="359" t="s">
        <v>87</v>
      </c>
      <c r="AI1177" s="81" t="s">
        <v>882</v>
      </c>
      <c r="AJ1177" s="81" t="s">
        <v>881</v>
      </c>
      <c r="AK1177" s="80">
        <v>452</v>
      </c>
      <c r="AL1177" s="80">
        <v>457</v>
      </c>
      <c r="AM1177" s="80">
        <v>466</v>
      </c>
      <c r="AN1177" s="80">
        <v>497</v>
      </c>
      <c r="AO1177" s="80">
        <v>552</v>
      </c>
      <c r="AP1177" s="80">
        <v>606</v>
      </c>
      <c r="AQ1177" s="80">
        <v>603</v>
      </c>
      <c r="AR1177" s="80">
        <v>407</v>
      </c>
      <c r="AS1177" s="80">
        <v>504</v>
      </c>
      <c r="AT1177" s="80">
        <v>640</v>
      </c>
      <c r="AU1177" s="80">
        <v>742</v>
      </c>
      <c r="AV1177" s="80">
        <v>849</v>
      </c>
    </row>
    <row r="1178" spans="34:48" x14ac:dyDescent="0.2">
      <c r="AH1178" s="359" t="s">
        <v>87</v>
      </c>
      <c r="AI1178" s="81" t="s">
        <v>880</v>
      </c>
      <c r="AJ1178" s="81" t="s">
        <v>879</v>
      </c>
      <c r="AK1178" s="80">
        <v>1755</v>
      </c>
      <c r="AL1178" s="80">
        <v>2012</v>
      </c>
      <c r="AM1178" s="80">
        <v>2220</v>
      </c>
      <c r="AN1178" s="80">
        <v>2163</v>
      </c>
      <c r="AO1178" s="80">
        <v>1917</v>
      </c>
      <c r="AP1178" s="80">
        <v>2349</v>
      </c>
      <c r="AQ1178" s="80">
        <v>2465</v>
      </c>
      <c r="AR1178" s="80">
        <v>2360</v>
      </c>
      <c r="AS1178" s="80">
        <v>2631</v>
      </c>
      <c r="AT1178" s="80">
        <v>3199</v>
      </c>
      <c r="AU1178" s="80">
        <v>3203</v>
      </c>
      <c r="AV1178" s="80">
        <v>3079</v>
      </c>
    </row>
    <row r="1179" spans="34:48" x14ac:dyDescent="0.2">
      <c r="AH1179" s="359" t="s">
        <v>87</v>
      </c>
      <c r="AI1179" s="81" t="s">
        <v>878</v>
      </c>
      <c r="AJ1179" s="81" t="s">
        <v>877</v>
      </c>
      <c r="AK1179" s="80">
        <v>1932</v>
      </c>
      <c r="AL1179" s="80">
        <v>2085</v>
      </c>
      <c r="AM1179" s="80">
        <v>2153</v>
      </c>
      <c r="AN1179" s="80">
        <v>2677</v>
      </c>
      <c r="AO1179" s="80">
        <v>2747</v>
      </c>
      <c r="AP1179" s="80">
        <v>3184</v>
      </c>
      <c r="AQ1179" s="80">
        <v>3330</v>
      </c>
      <c r="AR1179" s="80">
        <v>3493</v>
      </c>
      <c r="AS1179" s="80">
        <v>3579</v>
      </c>
      <c r="AT1179" s="80">
        <v>4556</v>
      </c>
      <c r="AU1179" s="80">
        <v>4614</v>
      </c>
      <c r="AV1179" s="80">
        <v>4189</v>
      </c>
    </row>
    <row r="1180" spans="34:48" x14ac:dyDescent="0.2">
      <c r="AH1180" s="359" t="s">
        <v>87</v>
      </c>
      <c r="AI1180" s="81" t="s">
        <v>876</v>
      </c>
      <c r="AJ1180" s="81" t="s">
        <v>875</v>
      </c>
      <c r="AK1180" s="80">
        <v>3999</v>
      </c>
      <c r="AL1180" s="80">
        <v>3946</v>
      </c>
      <c r="AM1180" s="80">
        <v>4054</v>
      </c>
      <c r="AN1180" s="80">
        <v>4653</v>
      </c>
      <c r="AO1180" s="80">
        <v>4992</v>
      </c>
      <c r="AP1180" s="80">
        <v>5727</v>
      </c>
      <c r="AQ1180" s="80">
        <v>6404</v>
      </c>
      <c r="AR1180" s="80">
        <v>6483</v>
      </c>
      <c r="AS1180" s="80">
        <v>6717</v>
      </c>
      <c r="AT1180" s="80">
        <v>7208</v>
      </c>
      <c r="AU1180" s="80">
        <v>7687</v>
      </c>
      <c r="AV1180" s="80">
        <v>8485</v>
      </c>
    </row>
    <row r="1181" spans="34:48" x14ac:dyDescent="0.2">
      <c r="AH1181" s="359" t="s">
        <v>87</v>
      </c>
      <c r="AI1181" s="81" t="s">
        <v>874</v>
      </c>
      <c r="AJ1181" s="81" t="s">
        <v>873</v>
      </c>
      <c r="AK1181" s="80">
        <v>437</v>
      </c>
      <c r="AL1181" s="80">
        <v>477</v>
      </c>
      <c r="AM1181" s="80">
        <v>485</v>
      </c>
      <c r="AN1181" s="80">
        <v>491</v>
      </c>
      <c r="AO1181" s="80">
        <v>493</v>
      </c>
      <c r="AP1181" s="80">
        <v>542</v>
      </c>
      <c r="AQ1181" s="80">
        <v>580</v>
      </c>
      <c r="AR1181" s="80">
        <v>620</v>
      </c>
      <c r="AS1181" s="80">
        <v>639</v>
      </c>
      <c r="AT1181" s="80">
        <v>639</v>
      </c>
      <c r="AU1181" s="80">
        <v>723</v>
      </c>
      <c r="AV1181" s="80">
        <v>768</v>
      </c>
    </row>
    <row r="1182" spans="34:48" x14ac:dyDescent="0.2">
      <c r="AH1182" s="359" t="s">
        <v>87</v>
      </c>
      <c r="AI1182" s="81" t="s">
        <v>872</v>
      </c>
      <c r="AJ1182" s="81" t="s">
        <v>871</v>
      </c>
      <c r="AK1182" s="80">
        <v>1421</v>
      </c>
      <c r="AL1182" s="80">
        <v>1499</v>
      </c>
      <c r="AM1182" s="80">
        <v>1282</v>
      </c>
      <c r="AN1182" s="80">
        <v>1292</v>
      </c>
      <c r="AO1182" s="80">
        <v>1396</v>
      </c>
      <c r="AP1182" s="80">
        <v>1408</v>
      </c>
      <c r="AQ1182" s="80">
        <v>1468</v>
      </c>
      <c r="AR1182" s="80">
        <v>1553</v>
      </c>
      <c r="AS1182" s="80">
        <v>1503</v>
      </c>
      <c r="AT1182" s="80">
        <v>1471</v>
      </c>
      <c r="AU1182" s="80">
        <v>1493</v>
      </c>
      <c r="AV1182" s="80">
        <v>1755</v>
      </c>
    </row>
    <row r="1183" spans="34:48" x14ac:dyDescent="0.2">
      <c r="AH1183" s="359" t="s">
        <v>87</v>
      </c>
      <c r="AI1183" s="81" t="s">
        <v>870</v>
      </c>
      <c r="AJ1183" s="81" t="s">
        <v>869</v>
      </c>
      <c r="AK1183" s="80">
        <v>1589</v>
      </c>
      <c r="AL1183" s="80">
        <v>1435</v>
      </c>
      <c r="AM1183" s="80">
        <v>1439</v>
      </c>
      <c r="AN1183" s="80">
        <v>1578</v>
      </c>
      <c r="AO1183" s="80">
        <v>1132</v>
      </c>
      <c r="AP1183" s="80">
        <v>1534</v>
      </c>
      <c r="AQ1183" s="80">
        <v>1854</v>
      </c>
      <c r="AR1183" s="80">
        <v>1929</v>
      </c>
      <c r="AS1183" s="80">
        <v>2104</v>
      </c>
      <c r="AT1183" s="80">
        <v>2389</v>
      </c>
      <c r="AU1183" s="80">
        <v>2454</v>
      </c>
      <c r="AV1183" s="80">
        <v>2556</v>
      </c>
    </row>
    <row r="1184" spans="34:48" x14ac:dyDescent="0.2">
      <c r="AH1184" s="359" t="s">
        <v>87</v>
      </c>
      <c r="AI1184" s="81" t="s">
        <v>868</v>
      </c>
      <c r="AJ1184" s="81" t="s">
        <v>867</v>
      </c>
      <c r="AK1184" s="80">
        <v>83978</v>
      </c>
      <c r="AL1184" s="80">
        <v>83068</v>
      </c>
      <c r="AM1184" s="80">
        <v>82685</v>
      </c>
      <c r="AN1184" s="80">
        <v>82942</v>
      </c>
      <c r="AO1184" s="80">
        <v>84333</v>
      </c>
      <c r="AP1184" s="80">
        <v>86484</v>
      </c>
      <c r="AQ1184" s="80">
        <v>87517</v>
      </c>
      <c r="AR1184" s="80">
        <v>87751</v>
      </c>
      <c r="AS1184" s="80">
        <v>88382</v>
      </c>
      <c r="AT1184" s="80">
        <v>88593</v>
      </c>
      <c r="AU1184" s="80">
        <v>91317</v>
      </c>
      <c r="AV1184" s="80">
        <v>70050</v>
      </c>
    </row>
    <row r="1185" spans="34:48" x14ac:dyDescent="0.2">
      <c r="AH1185" s="359" t="s">
        <v>87</v>
      </c>
      <c r="AI1185" s="81" t="s">
        <v>866</v>
      </c>
      <c r="AJ1185" s="81" t="s">
        <v>865</v>
      </c>
      <c r="AK1185" s="80">
        <v>628</v>
      </c>
      <c r="AL1185" s="80">
        <v>716</v>
      </c>
      <c r="AM1185" s="80">
        <v>591</v>
      </c>
      <c r="AN1185" s="80">
        <v>712</v>
      </c>
      <c r="AO1185" s="80">
        <v>886</v>
      </c>
      <c r="AP1185" s="80">
        <v>960</v>
      </c>
      <c r="AQ1185" s="80">
        <v>963</v>
      </c>
      <c r="AR1185" s="80">
        <v>963</v>
      </c>
      <c r="AS1185" s="80">
        <v>963</v>
      </c>
      <c r="AT1185" s="80">
        <v>963</v>
      </c>
      <c r="AU1185" s="80">
        <v>963</v>
      </c>
      <c r="AV1185" s="80">
        <v>1378</v>
      </c>
    </row>
    <row r="1186" spans="34:48" x14ac:dyDescent="0.2">
      <c r="AH1186" s="359" t="s">
        <v>87</v>
      </c>
      <c r="AI1186" s="81" t="s">
        <v>864</v>
      </c>
      <c r="AJ1186" s="81" t="s">
        <v>863</v>
      </c>
      <c r="AK1186" s="80">
        <v>1638</v>
      </c>
      <c r="AL1186" s="80">
        <v>1693</v>
      </c>
      <c r="AM1186" s="80">
        <v>1501</v>
      </c>
      <c r="AN1186" s="80">
        <v>1844</v>
      </c>
      <c r="AO1186" s="80">
        <v>2167</v>
      </c>
      <c r="AP1186" s="80">
        <v>2314</v>
      </c>
      <c r="AQ1186" s="80">
        <v>2301</v>
      </c>
      <c r="AR1186" s="80">
        <v>2301</v>
      </c>
      <c r="AS1186" s="80">
        <v>2548</v>
      </c>
      <c r="AT1186" s="80">
        <v>2975</v>
      </c>
      <c r="AU1186" s="80">
        <v>2349</v>
      </c>
      <c r="AV1186" s="80">
        <v>2660</v>
      </c>
    </row>
    <row r="1187" spans="34:48" x14ac:dyDescent="0.2">
      <c r="AH1187" s="359" t="s">
        <v>87</v>
      </c>
      <c r="AI1187" s="81" t="s">
        <v>862</v>
      </c>
      <c r="AJ1187" s="81" t="s">
        <v>861</v>
      </c>
      <c r="AK1187" s="80">
        <v>1209</v>
      </c>
      <c r="AL1187" s="80">
        <v>1323</v>
      </c>
      <c r="AM1187" s="80">
        <v>1334</v>
      </c>
      <c r="AN1187" s="80">
        <v>1339</v>
      </c>
      <c r="AO1187" s="80">
        <v>1484</v>
      </c>
      <c r="AP1187" s="80">
        <v>1365</v>
      </c>
      <c r="AQ1187" s="80">
        <v>1312</v>
      </c>
      <c r="AR1187" s="80">
        <v>1344</v>
      </c>
      <c r="AS1187" s="80">
        <v>1347</v>
      </c>
      <c r="AT1187" s="80">
        <v>1138</v>
      </c>
      <c r="AU1187" s="80">
        <v>1258</v>
      </c>
      <c r="AV1187" s="80">
        <v>1292</v>
      </c>
    </row>
    <row r="1188" spans="34:48" x14ac:dyDescent="0.2">
      <c r="AH1188" s="359" t="s">
        <v>87</v>
      </c>
      <c r="AI1188" s="81" t="s">
        <v>860</v>
      </c>
      <c r="AJ1188" s="81" t="s">
        <v>859</v>
      </c>
      <c r="AK1188" s="80">
        <v>2536</v>
      </c>
      <c r="AL1188" s="80">
        <v>2625</v>
      </c>
      <c r="AM1188" s="80">
        <v>2674</v>
      </c>
      <c r="AN1188" s="80">
        <v>2956</v>
      </c>
      <c r="AO1188" s="80">
        <v>3191</v>
      </c>
      <c r="AP1188" s="80">
        <v>3388</v>
      </c>
      <c r="AQ1188" s="80">
        <v>3577</v>
      </c>
      <c r="AR1188" s="80">
        <v>3543</v>
      </c>
      <c r="AS1188" s="80">
        <v>3639</v>
      </c>
      <c r="AT1188" s="80">
        <v>3929</v>
      </c>
      <c r="AU1188" s="80">
        <v>4159</v>
      </c>
      <c r="AV1188" s="80">
        <v>5152</v>
      </c>
    </row>
    <row r="1189" spans="34:48" x14ac:dyDescent="0.2">
      <c r="AH1189" s="359" t="s">
        <v>87</v>
      </c>
      <c r="AI1189" s="81" t="s">
        <v>858</v>
      </c>
      <c r="AJ1189" s="81" t="s">
        <v>857</v>
      </c>
      <c r="AK1189" s="80">
        <v>359</v>
      </c>
      <c r="AL1189" s="80">
        <v>399</v>
      </c>
      <c r="AM1189" s="80">
        <v>428</v>
      </c>
      <c r="AN1189" s="80">
        <v>533</v>
      </c>
      <c r="AO1189" s="80">
        <v>566</v>
      </c>
      <c r="AP1189" s="80">
        <v>546</v>
      </c>
      <c r="AQ1189" s="80">
        <v>541</v>
      </c>
      <c r="AR1189" s="80">
        <v>553</v>
      </c>
      <c r="AS1189" s="80">
        <v>527</v>
      </c>
      <c r="AT1189" s="80">
        <v>463</v>
      </c>
      <c r="AU1189" s="80">
        <v>500</v>
      </c>
      <c r="AV1189" s="80">
        <v>527</v>
      </c>
    </row>
    <row r="1190" spans="34:48" x14ac:dyDescent="0.2">
      <c r="AH1190" s="359" t="s">
        <v>87</v>
      </c>
      <c r="AI1190" s="81" t="s">
        <v>856</v>
      </c>
      <c r="AJ1190" s="81" t="s">
        <v>855</v>
      </c>
      <c r="AK1190" s="80">
        <v>1379</v>
      </c>
      <c r="AL1190" s="80">
        <v>1453</v>
      </c>
      <c r="AM1190" s="80">
        <v>1495</v>
      </c>
      <c r="AN1190" s="80">
        <v>1530</v>
      </c>
      <c r="AO1190" s="80">
        <v>1581</v>
      </c>
      <c r="AP1190" s="80">
        <v>1490</v>
      </c>
      <c r="AQ1190" s="80">
        <v>1486</v>
      </c>
      <c r="AR1190" s="80">
        <v>1580</v>
      </c>
      <c r="AS1190" s="80">
        <v>1662</v>
      </c>
      <c r="AT1190" s="80">
        <v>1872</v>
      </c>
      <c r="AU1190" s="80">
        <v>2027</v>
      </c>
      <c r="AV1190" s="80">
        <v>2330</v>
      </c>
    </row>
    <row r="1191" spans="34:48" x14ac:dyDescent="0.2">
      <c r="AH1191" s="359" t="s">
        <v>87</v>
      </c>
      <c r="AI1191" s="81" t="s">
        <v>854</v>
      </c>
      <c r="AJ1191" s="81" t="s">
        <v>853</v>
      </c>
      <c r="AK1191" s="80">
        <v>445</v>
      </c>
      <c r="AL1191" s="80">
        <v>432</v>
      </c>
      <c r="AM1191" s="80">
        <v>456</v>
      </c>
      <c r="AN1191" s="80">
        <v>513</v>
      </c>
      <c r="AO1191" s="80">
        <v>592</v>
      </c>
      <c r="AP1191" s="80">
        <v>566</v>
      </c>
      <c r="AQ1191" s="80">
        <v>571</v>
      </c>
      <c r="AR1191" s="80">
        <v>532</v>
      </c>
      <c r="AS1191" s="80">
        <v>481</v>
      </c>
      <c r="AT1191" s="80">
        <v>472</v>
      </c>
      <c r="AU1191" s="80">
        <v>472</v>
      </c>
      <c r="AV1191" s="80">
        <v>480</v>
      </c>
    </row>
    <row r="1192" spans="34:48" x14ac:dyDescent="0.2">
      <c r="AH1192" s="359" t="s">
        <v>87</v>
      </c>
      <c r="AI1192" s="81" t="s">
        <v>852</v>
      </c>
      <c r="AJ1192" s="81" t="s">
        <v>851</v>
      </c>
      <c r="AK1192" s="80">
        <v>2602</v>
      </c>
      <c r="AL1192" s="80">
        <v>2520</v>
      </c>
      <c r="AM1192" s="80">
        <v>2546</v>
      </c>
      <c r="AN1192" s="80">
        <v>2439</v>
      </c>
      <c r="AO1192" s="80">
        <v>2420</v>
      </c>
      <c r="AP1192" s="80">
        <v>2369</v>
      </c>
      <c r="AQ1192" s="80">
        <v>2278</v>
      </c>
      <c r="AR1192" s="80">
        <v>2169</v>
      </c>
      <c r="AS1192" s="80">
        <v>2269</v>
      </c>
      <c r="AT1192" s="80">
        <v>2343</v>
      </c>
      <c r="AU1192" s="80">
        <v>2446</v>
      </c>
      <c r="AV1192" s="80">
        <v>2482</v>
      </c>
    </row>
    <row r="1193" spans="34:48" x14ac:dyDescent="0.2">
      <c r="AH1193" s="359" t="s">
        <v>87</v>
      </c>
      <c r="AI1193" s="81" t="s">
        <v>850</v>
      </c>
      <c r="AJ1193" s="81" t="s">
        <v>849</v>
      </c>
      <c r="AK1193" s="80">
        <v>7825</v>
      </c>
      <c r="AL1193" s="80">
        <v>7178</v>
      </c>
      <c r="AM1193" s="80">
        <v>7198</v>
      </c>
      <c r="AN1193" s="80">
        <v>7451</v>
      </c>
      <c r="AO1193" s="80">
        <v>7874</v>
      </c>
      <c r="AP1193" s="80">
        <v>8030</v>
      </c>
      <c r="AQ1193" s="80">
        <v>8742</v>
      </c>
      <c r="AR1193" s="80">
        <v>8865</v>
      </c>
      <c r="AS1193" s="80">
        <v>9436</v>
      </c>
      <c r="AT1193" s="80">
        <v>9325</v>
      </c>
      <c r="AU1193" s="80">
        <v>9744</v>
      </c>
      <c r="AV1193" s="80">
        <v>10157</v>
      </c>
    </row>
    <row r="1194" spans="34:48" x14ac:dyDescent="0.2">
      <c r="AH1194" s="359" t="s">
        <v>87</v>
      </c>
      <c r="AI1194" s="81" t="s">
        <v>848</v>
      </c>
      <c r="AJ1194" s="81" t="s">
        <v>847</v>
      </c>
      <c r="AK1194" s="80">
        <v>677</v>
      </c>
      <c r="AL1194" s="80">
        <v>677</v>
      </c>
      <c r="AM1194" s="80">
        <v>659</v>
      </c>
      <c r="AN1194" s="80">
        <v>621</v>
      </c>
      <c r="AO1194" s="80">
        <v>573</v>
      </c>
      <c r="AP1194" s="80">
        <v>575</v>
      </c>
      <c r="AQ1194" s="80">
        <v>557</v>
      </c>
      <c r="AR1194" s="80">
        <v>547</v>
      </c>
      <c r="AS1194" s="80">
        <v>557</v>
      </c>
      <c r="AT1194" s="80">
        <v>529</v>
      </c>
      <c r="AU1194" s="80">
        <v>529</v>
      </c>
      <c r="AV1194" s="80">
        <v>570</v>
      </c>
    </row>
    <row r="1195" spans="34:48" x14ac:dyDescent="0.2">
      <c r="AH1195" s="359" t="s">
        <v>87</v>
      </c>
      <c r="AI1195" s="81" t="s">
        <v>846</v>
      </c>
      <c r="AJ1195" s="81" t="s">
        <v>845</v>
      </c>
      <c r="AK1195" s="80">
        <v>7422</v>
      </c>
      <c r="AL1195" s="80">
        <v>7991</v>
      </c>
      <c r="AM1195" s="80">
        <v>8874</v>
      </c>
      <c r="AN1195" s="80">
        <v>8639</v>
      </c>
      <c r="AO1195" s="80">
        <v>9903</v>
      </c>
      <c r="AP1195" s="80">
        <v>9648</v>
      </c>
      <c r="AQ1195" s="80">
        <v>11196</v>
      </c>
      <c r="AR1195" s="80">
        <v>12215</v>
      </c>
      <c r="AS1195" s="80">
        <v>16882</v>
      </c>
      <c r="AT1195" s="80">
        <v>18097</v>
      </c>
      <c r="AU1195" s="80">
        <v>20828</v>
      </c>
      <c r="AV1195" s="80">
        <v>19332</v>
      </c>
    </row>
    <row r="1196" spans="34:48" x14ac:dyDescent="0.2">
      <c r="AH1196" s="359" t="s">
        <v>87</v>
      </c>
      <c r="AI1196" s="81" t="s">
        <v>844</v>
      </c>
      <c r="AJ1196" s="81" t="s">
        <v>843</v>
      </c>
      <c r="AK1196" s="80">
        <v>431</v>
      </c>
      <c r="AL1196" s="80">
        <v>358</v>
      </c>
      <c r="AM1196" s="80">
        <v>561</v>
      </c>
      <c r="AN1196" s="80">
        <v>575</v>
      </c>
      <c r="AO1196" s="80">
        <v>975</v>
      </c>
      <c r="AP1196" s="80">
        <v>980</v>
      </c>
      <c r="AQ1196" s="80">
        <v>1021</v>
      </c>
      <c r="AR1196" s="80">
        <v>1026</v>
      </c>
      <c r="AS1196" s="80">
        <v>1561</v>
      </c>
      <c r="AT1196" s="80">
        <v>1832</v>
      </c>
      <c r="AU1196" s="80">
        <v>1806</v>
      </c>
      <c r="AV1196" s="80">
        <v>1639</v>
      </c>
    </row>
    <row r="1197" spans="34:48" x14ac:dyDescent="0.2">
      <c r="AH1197" s="359" t="s">
        <v>87</v>
      </c>
      <c r="AI1197" s="81" t="s">
        <v>842</v>
      </c>
      <c r="AJ1197" s="81" t="s">
        <v>841</v>
      </c>
      <c r="AK1197" s="80">
        <v>949</v>
      </c>
      <c r="AL1197" s="80">
        <v>1007</v>
      </c>
      <c r="AM1197" s="80">
        <v>1085</v>
      </c>
      <c r="AN1197" s="80">
        <v>1148</v>
      </c>
      <c r="AO1197" s="80">
        <v>1052</v>
      </c>
      <c r="AP1197" s="80">
        <v>1124</v>
      </c>
      <c r="AQ1197" s="80">
        <v>1281</v>
      </c>
      <c r="AR1197" s="80">
        <v>1434</v>
      </c>
      <c r="AS1197" s="80">
        <v>1290</v>
      </c>
      <c r="AT1197" s="80">
        <v>1400</v>
      </c>
      <c r="AU1197" s="80">
        <v>1646</v>
      </c>
      <c r="AV1197" s="80">
        <v>2242</v>
      </c>
    </row>
    <row r="1198" spans="34:48" x14ac:dyDescent="0.2">
      <c r="AH1198" s="359" t="s">
        <v>87</v>
      </c>
      <c r="AI1198" s="81" t="s">
        <v>840</v>
      </c>
      <c r="AJ1198" s="81" t="s">
        <v>839</v>
      </c>
      <c r="AK1198" s="80">
        <v>1347</v>
      </c>
      <c r="AL1198" s="80">
        <v>1218</v>
      </c>
      <c r="AM1198" s="80">
        <v>1199</v>
      </c>
      <c r="AN1198" s="80">
        <v>1159</v>
      </c>
      <c r="AO1198" s="80">
        <v>1157</v>
      </c>
      <c r="AP1198" s="80">
        <v>1307</v>
      </c>
      <c r="AQ1198" s="80">
        <v>1471</v>
      </c>
      <c r="AR1198" s="80">
        <v>1426</v>
      </c>
      <c r="AS1198" s="80">
        <v>1344</v>
      </c>
      <c r="AT1198" s="80">
        <v>1954</v>
      </c>
      <c r="AU1198" s="80">
        <v>1955</v>
      </c>
      <c r="AV1198" s="80">
        <v>2236</v>
      </c>
    </row>
    <row r="1199" spans="34:48" x14ac:dyDescent="0.2">
      <c r="AH1199" s="359" t="s">
        <v>87</v>
      </c>
      <c r="AI1199" s="81" t="s">
        <v>838</v>
      </c>
      <c r="AJ1199" s="81" t="s">
        <v>837</v>
      </c>
      <c r="AK1199" s="80">
        <v>1423</v>
      </c>
      <c r="AL1199" s="80">
        <v>1124</v>
      </c>
      <c r="AM1199" s="80">
        <v>1091</v>
      </c>
      <c r="AN1199" s="80">
        <v>983</v>
      </c>
      <c r="AO1199" s="80">
        <v>744</v>
      </c>
      <c r="AP1199" s="80">
        <v>994</v>
      </c>
      <c r="AQ1199" s="80">
        <v>1070</v>
      </c>
      <c r="AR1199" s="80">
        <v>1276</v>
      </c>
      <c r="AS1199" s="80">
        <v>1223</v>
      </c>
      <c r="AT1199" s="80">
        <v>1537</v>
      </c>
      <c r="AU1199" s="80">
        <v>1524</v>
      </c>
      <c r="AV1199" s="80">
        <v>1587</v>
      </c>
    </row>
    <row r="1200" spans="34:48" x14ac:dyDescent="0.2">
      <c r="AH1200" s="359" t="s">
        <v>87</v>
      </c>
      <c r="AI1200" s="81" t="s">
        <v>836</v>
      </c>
      <c r="AJ1200" s="81" t="s">
        <v>835</v>
      </c>
      <c r="AK1200" s="80">
        <v>463</v>
      </c>
      <c r="AL1200" s="80">
        <v>490</v>
      </c>
      <c r="AM1200" s="80">
        <v>424</v>
      </c>
      <c r="AN1200" s="80">
        <v>500</v>
      </c>
      <c r="AO1200" s="80">
        <v>499</v>
      </c>
      <c r="AP1200" s="80">
        <v>443</v>
      </c>
      <c r="AQ1200" s="80">
        <v>366</v>
      </c>
      <c r="AR1200" s="80">
        <v>498</v>
      </c>
      <c r="AS1200" s="80">
        <v>507</v>
      </c>
      <c r="AT1200" s="80">
        <v>568</v>
      </c>
      <c r="AU1200" s="80">
        <v>547</v>
      </c>
      <c r="AV1200" s="80">
        <v>664</v>
      </c>
    </row>
    <row r="1201" spans="34:48" x14ac:dyDescent="0.2">
      <c r="AH1201" s="359" t="s">
        <v>87</v>
      </c>
      <c r="AI1201" s="81" t="s">
        <v>834</v>
      </c>
      <c r="AJ1201" s="81" t="s">
        <v>833</v>
      </c>
      <c r="AK1201" s="80">
        <v>8187</v>
      </c>
      <c r="AL1201" s="80">
        <v>8594</v>
      </c>
      <c r="AM1201" s="80">
        <v>8641</v>
      </c>
      <c r="AN1201" s="80">
        <v>9004</v>
      </c>
      <c r="AO1201" s="80">
        <v>8382</v>
      </c>
      <c r="AP1201" s="80">
        <v>8699</v>
      </c>
      <c r="AQ1201" s="80">
        <v>9012</v>
      </c>
      <c r="AR1201" s="80">
        <v>9372</v>
      </c>
      <c r="AS1201" s="80">
        <v>9340</v>
      </c>
      <c r="AT1201" s="80">
        <v>8808</v>
      </c>
      <c r="AU1201" s="80">
        <v>9640</v>
      </c>
      <c r="AV1201" s="80">
        <v>10292</v>
      </c>
    </row>
    <row r="1202" spans="34:48" x14ac:dyDescent="0.2">
      <c r="AH1202" s="359" t="s">
        <v>87</v>
      </c>
      <c r="AI1202" s="81" t="s">
        <v>832</v>
      </c>
      <c r="AJ1202" s="81" t="s">
        <v>831</v>
      </c>
      <c r="AK1202" s="80">
        <v>2614</v>
      </c>
      <c r="AL1202" s="80">
        <v>2659</v>
      </c>
      <c r="AM1202" s="80">
        <v>2706</v>
      </c>
      <c r="AN1202" s="80">
        <v>2792</v>
      </c>
      <c r="AO1202" s="80">
        <v>3030</v>
      </c>
      <c r="AP1202" s="80">
        <v>3182</v>
      </c>
      <c r="AQ1202" s="80">
        <v>3343</v>
      </c>
      <c r="AR1202" s="80">
        <v>3428</v>
      </c>
      <c r="AS1202" s="80">
        <v>3515</v>
      </c>
      <c r="AT1202" s="80">
        <v>4218</v>
      </c>
      <c r="AU1202" s="80">
        <v>4634</v>
      </c>
      <c r="AV1202" s="80">
        <v>4530</v>
      </c>
    </row>
    <row r="1203" spans="34:48" x14ac:dyDescent="0.2">
      <c r="AH1203" s="359" t="s">
        <v>87</v>
      </c>
      <c r="AI1203" s="81" t="s">
        <v>830</v>
      </c>
      <c r="AJ1203" s="81" t="s">
        <v>829</v>
      </c>
      <c r="AK1203" s="80">
        <v>7315</v>
      </c>
      <c r="AL1203" s="80">
        <v>7405</v>
      </c>
      <c r="AM1203" s="80">
        <v>5508</v>
      </c>
      <c r="AN1203" s="80">
        <v>5728</v>
      </c>
      <c r="AO1203" s="80">
        <v>6147</v>
      </c>
      <c r="AP1203" s="80">
        <v>6311</v>
      </c>
      <c r="AQ1203" s="80">
        <v>6688</v>
      </c>
      <c r="AR1203" s="80">
        <v>6377</v>
      </c>
      <c r="AS1203" s="80">
        <v>6589</v>
      </c>
      <c r="AT1203" s="80">
        <v>7280</v>
      </c>
      <c r="AU1203" s="80">
        <v>6598</v>
      </c>
      <c r="AV1203" s="80">
        <v>6504</v>
      </c>
    </row>
    <row r="1204" spans="34:48" x14ac:dyDescent="0.2">
      <c r="AH1204" s="359" t="s">
        <v>87</v>
      </c>
      <c r="AI1204" s="81" t="s">
        <v>828</v>
      </c>
      <c r="AJ1204" s="81" t="s">
        <v>827</v>
      </c>
      <c r="AK1204" s="80">
        <v>3597</v>
      </c>
      <c r="AL1204" s="80">
        <v>3728</v>
      </c>
      <c r="AM1204" s="80">
        <v>3695</v>
      </c>
      <c r="AN1204" s="80">
        <v>3932</v>
      </c>
      <c r="AO1204" s="80">
        <v>3613</v>
      </c>
      <c r="AP1204" s="80">
        <v>3341</v>
      </c>
      <c r="AQ1204" s="80">
        <v>3212</v>
      </c>
      <c r="AR1204" s="80">
        <v>3242</v>
      </c>
      <c r="AS1204" s="80">
        <v>3306</v>
      </c>
      <c r="AT1204" s="80">
        <v>3405</v>
      </c>
      <c r="AU1204" s="80">
        <v>3628</v>
      </c>
      <c r="AV1204" s="80">
        <v>3857</v>
      </c>
    </row>
    <row r="1205" spans="34:48" x14ac:dyDescent="0.2">
      <c r="AH1205" s="359" t="s">
        <v>87</v>
      </c>
      <c r="AI1205" s="81" t="s">
        <v>826</v>
      </c>
      <c r="AJ1205" s="81" t="s">
        <v>825</v>
      </c>
      <c r="AK1205" s="80">
        <v>3317</v>
      </c>
      <c r="AL1205" s="80">
        <v>3569</v>
      </c>
      <c r="AM1205" s="80">
        <v>3744</v>
      </c>
      <c r="AN1205" s="80">
        <v>4289</v>
      </c>
      <c r="AO1205" s="80">
        <v>4538</v>
      </c>
      <c r="AP1205" s="80">
        <v>4817</v>
      </c>
      <c r="AQ1205" s="80">
        <v>5415</v>
      </c>
      <c r="AR1205" s="80">
        <v>5211</v>
      </c>
      <c r="AS1205" s="80">
        <v>5822</v>
      </c>
      <c r="AT1205" s="80">
        <v>6021</v>
      </c>
      <c r="AU1205" s="80">
        <v>6328</v>
      </c>
      <c r="AV1205" s="80">
        <v>7103</v>
      </c>
    </row>
    <row r="1206" spans="34:48" x14ac:dyDescent="0.2">
      <c r="AH1206" s="359" t="s">
        <v>87</v>
      </c>
      <c r="AI1206" s="81" t="s">
        <v>824</v>
      </c>
      <c r="AJ1206" s="81" t="s">
        <v>823</v>
      </c>
      <c r="AK1206" s="80">
        <v>37237</v>
      </c>
      <c r="AL1206" s="80">
        <v>39138</v>
      </c>
      <c r="AM1206" s="80">
        <v>38694</v>
      </c>
      <c r="AN1206" s="80">
        <v>41262</v>
      </c>
      <c r="AO1206" s="80">
        <v>41462</v>
      </c>
      <c r="AP1206" s="80">
        <v>44646</v>
      </c>
      <c r="AQ1206" s="80">
        <v>45490</v>
      </c>
      <c r="AR1206" s="80">
        <v>47277</v>
      </c>
      <c r="AS1206" s="80">
        <v>51161</v>
      </c>
      <c r="AT1206" s="80">
        <v>51585</v>
      </c>
      <c r="AU1206" s="80">
        <v>54306</v>
      </c>
      <c r="AV1206" s="80">
        <v>55964</v>
      </c>
    </row>
    <row r="1207" spans="34:48" x14ac:dyDescent="0.2">
      <c r="AH1207" s="359" t="s">
        <v>87</v>
      </c>
      <c r="AI1207" s="81" t="s">
        <v>822</v>
      </c>
      <c r="AJ1207" s="81" t="s">
        <v>821</v>
      </c>
      <c r="AK1207" s="80">
        <v>4216</v>
      </c>
      <c r="AL1207" s="80">
        <v>4558</v>
      </c>
      <c r="AM1207" s="80">
        <v>4590</v>
      </c>
      <c r="AN1207" s="80">
        <v>4681</v>
      </c>
      <c r="AO1207" s="80">
        <v>4769</v>
      </c>
      <c r="AP1207" s="80">
        <v>4690</v>
      </c>
      <c r="AQ1207" s="80">
        <v>4760</v>
      </c>
      <c r="AR1207" s="80">
        <v>4748</v>
      </c>
      <c r="AS1207" s="80">
        <v>5295</v>
      </c>
      <c r="AT1207" s="80">
        <v>5341</v>
      </c>
      <c r="AU1207" s="80">
        <v>5117</v>
      </c>
      <c r="AV1207" s="80">
        <v>4894</v>
      </c>
    </row>
    <row r="1208" spans="34:48" x14ac:dyDescent="0.2">
      <c r="AH1208" s="359" t="s">
        <v>87</v>
      </c>
      <c r="AI1208" s="81" t="s">
        <v>820</v>
      </c>
      <c r="AJ1208" s="81" t="s">
        <v>819</v>
      </c>
      <c r="AK1208" s="80">
        <v>4575</v>
      </c>
      <c r="AL1208" s="80">
        <v>4789</v>
      </c>
      <c r="AM1208" s="80">
        <v>4404</v>
      </c>
      <c r="AN1208" s="80">
        <v>4449</v>
      </c>
      <c r="AO1208" s="80">
        <v>4085</v>
      </c>
      <c r="AP1208" s="80">
        <v>4741</v>
      </c>
      <c r="AQ1208" s="80">
        <v>5003</v>
      </c>
      <c r="AR1208" s="80">
        <v>5200</v>
      </c>
      <c r="AS1208" s="80">
        <v>5446</v>
      </c>
      <c r="AT1208" s="80">
        <v>6028</v>
      </c>
      <c r="AU1208" s="80">
        <v>5548</v>
      </c>
      <c r="AV1208" s="80">
        <v>5746</v>
      </c>
    </row>
    <row r="1209" spans="34:48" x14ac:dyDescent="0.2">
      <c r="AH1209" s="359" t="s">
        <v>87</v>
      </c>
      <c r="AI1209" s="81" t="s">
        <v>818</v>
      </c>
      <c r="AJ1209" s="81" t="s">
        <v>817</v>
      </c>
      <c r="AK1209" s="80">
        <v>6401</v>
      </c>
      <c r="AL1209" s="80">
        <v>6765</v>
      </c>
      <c r="AM1209" s="80">
        <v>6589</v>
      </c>
      <c r="AN1209" s="80">
        <v>6566</v>
      </c>
      <c r="AO1209" s="80">
        <v>6562</v>
      </c>
      <c r="AP1209" s="80">
        <v>6837</v>
      </c>
      <c r="AQ1209" s="80">
        <v>6970</v>
      </c>
      <c r="AR1209" s="80">
        <v>7256</v>
      </c>
      <c r="AS1209" s="80">
        <v>7780</v>
      </c>
      <c r="AT1209" s="80">
        <v>8063</v>
      </c>
      <c r="AU1209" s="80">
        <v>7889</v>
      </c>
      <c r="AV1209" s="80">
        <v>7524</v>
      </c>
    </row>
    <row r="1210" spans="34:48" x14ac:dyDescent="0.2">
      <c r="AH1210" s="359" t="s">
        <v>87</v>
      </c>
      <c r="AI1210" s="81" t="s">
        <v>816</v>
      </c>
      <c r="AJ1210" s="81" t="s">
        <v>815</v>
      </c>
      <c r="AK1210" s="80">
        <v>4617</v>
      </c>
      <c r="AL1210" s="80">
        <v>4956</v>
      </c>
      <c r="AM1210" s="80">
        <v>4522</v>
      </c>
      <c r="AN1210" s="80">
        <v>4453</v>
      </c>
      <c r="AO1210" s="80">
        <v>4678</v>
      </c>
      <c r="AP1210" s="80">
        <v>4719</v>
      </c>
      <c r="AQ1210" s="80">
        <v>4716</v>
      </c>
      <c r="AR1210" s="80">
        <v>4821</v>
      </c>
      <c r="AS1210" s="80">
        <v>4751</v>
      </c>
      <c r="AT1210" s="80">
        <v>4840</v>
      </c>
      <c r="AU1210" s="80">
        <v>4734</v>
      </c>
      <c r="AV1210" s="80">
        <v>4649</v>
      </c>
    </row>
    <row r="1211" spans="34:48" x14ac:dyDescent="0.2">
      <c r="AH1211" s="359" t="s">
        <v>87</v>
      </c>
      <c r="AI1211" s="81" t="s">
        <v>814</v>
      </c>
      <c r="AJ1211" s="81" t="s">
        <v>813</v>
      </c>
      <c r="AK1211" s="80">
        <v>3690</v>
      </c>
      <c r="AL1211" s="80">
        <v>3762</v>
      </c>
      <c r="AM1211" s="80">
        <v>3703</v>
      </c>
      <c r="AN1211" s="80">
        <v>3639</v>
      </c>
      <c r="AO1211" s="80">
        <v>3779</v>
      </c>
      <c r="AP1211" s="80">
        <v>3907</v>
      </c>
      <c r="AQ1211" s="80">
        <v>3785</v>
      </c>
      <c r="AR1211" s="80">
        <v>3689</v>
      </c>
      <c r="AS1211" s="80">
        <v>3845</v>
      </c>
      <c r="AT1211" s="80">
        <v>4041</v>
      </c>
      <c r="AU1211" s="80">
        <v>3997</v>
      </c>
      <c r="AV1211" s="80">
        <v>4040</v>
      </c>
    </row>
    <row r="1212" spans="34:48" x14ac:dyDescent="0.2">
      <c r="AH1212" s="359" t="s">
        <v>87</v>
      </c>
      <c r="AI1212" s="81" t="s">
        <v>812</v>
      </c>
      <c r="AJ1212" s="81" t="s">
        <v>811</v>
      </c>
      <c r="AK1212" s="80">
        <v>6568</v>
      </c>
      <c r="AL1212" s="80">
        <v>7139</v>
      </c>
      <c r="AM1212" s="80">
        <v>6623</v>
      </c>
      <c r="AN1212" s="80">
        <v>6463</v>
      </c>
      <c r="AO1212" s="80">
        <v>6304</v>
      </c>
      <c r="AP1212" s="80">
        <v>6789</v>
      </c>
      <c r="AQ1212" s="80">
        <v>6959</v>
      </c>
      <c r="AR1212" s="80">
        <v>6996</v>
      </c>
      <c r="AS1212" s="80">
        <v>6705</v>
      </c>
      <c r="AT1212" s="80">
        <v>6796</v>
      </c>
      <c r="AU1212" s="80">
        <v>6756</v>
      </c>
      <c r="AV1212" s="80">
        <v>6635</v>
      </c>
    </row>
    <row r="1213" spans="34:48" x14ac:dyDescent="0.2">
      <c r="AH1213" s="359" t="s">
        <v>87</v>
      </c>
      <c r="AI1213" s="81" t="s">
        <v>810</v>
      </c>
      <c r="AJ1213" s="81" t="s">
        <v>809</v>
      </c>
      <c r="AK1213" s="80">
        <v>3182</v>
      </c>
      <c r="AL1213" s="80">
        <v>3399</v>
      </c>
      <c r="AM1213" s="80">
        <v>2920</v>
      </c>
      <c r="AN1213" s="80">
        <v>2871</v>
      </c>
      <c r="AO1213" s="80">
        <v>3060</v>
      </c>
      <c r="AP1213" s="80">
        <v>3148</v>
      </c>
      <c r="AQ1213" s="80">
        <v>3137</v>
      </c>
      <c r="AR1213" s="80">
        <v>3095</v>
      </c>
      <c r="AS1213" s="80">
        <v>3563</v>
      </c>
      <c r="AT1213" s="80">
        <v>3852</v>
      </c>
      <c r="AU1213" s="80">
        <v>3723</v>
      </c>
      <c r="AV1213" s="80">
        <v>3744</v>
      </c>
    </row>
    <row r="1214" spans="34:48" x14ac:dyDescent="0.2">
      <c r="AH1214" s="359" t="s">
        <v>87</v>
      </c>
      <c r="AI1214" s="81" t="s">
        <v>808</v>
      </c>
      <c r="AJ1214" s="81" t="s">
        <v>807</v>
      </c>
      <c r="AK1214" s="80">
        <v>6647</v>
      </c>
      <c r="AL1214" s="80">
        <v>7176</v>
      </c>
      <c r="AM1214" s="80">
        <v>6239</v>
      </c>
      <c r="AN1214" s="80">
        <v>6246</v>
      </c>
      <c r="AO1214" s="80">
        <v>6068</v>
      </c>
      <c r="AP1214" s="80">
        <v>6329</v>
      </c>
      <c r="AQ1214" s="80">
        <v>6861</v>
      </c>
      <c r="AR1214" s="80">
        <v>6861</v>
      </c>
      <c r="AS1214" s="80">
        <v>7065</v>
      </c>
      <c r="AT1214" s="80">
        <v>6497</v>
      </c>
      <c r="AU1214" s="80">
        <v>6717</v>
      </c>
      <c r="AV1214" s="80">
        <v>6752</v>
      </c>
    </row>
    <row r="1215" spans="34:48" x14ac:dyDescent="0.2">
      <c r="AH1215" s="359" t="s">
        <v>87</v>
      </c>
      <c r="AI1215" s="81" t="s">
        <v>806</v>
      </c>
      <c r="AJ1215" s="81" t="s">
        <v>805</v>
      </c>
      <c r="AK1215" s="80">
        <v>2586</v>
      </c>
      <c r="AL1215" s="80">
        <v>2631</v>
      </c>
      <c r="AM1215" s="80">
        <v>2260</v>
      </c>
      <c r="AN1215" s="80">
        <v>2165</v>
      </c>
      <c r="AO1215" s="80">
        <v>2301</v>
      </c>
      <c r="AP1215" s="80">
        <v>2840</v>
      </c>
      <c r="AQ1215" s="80">
        <v>2919</v>
      </c>
      <c r="AR1215" s="80">
        <v>3063</v>
      </c>
      <c r="AS1215" s="80">
        <v>3670</v>
      </c>
      <c r="AT1215" s="80">
        <v>3866</v>
      </c>
      <c r="AU1215" s="80">
        <v>4104</v>
      </c>
      <c r="AV1215" s="80">
        <v>4556</v>
      </c>
    </row>
    <row r="1216" spans="34:48" x14ac:dyDescent="0.2">
      <c r="AH1216" s="359" t="s">
        <v>87</v>
      </c>
      <c r="AI1216" s="81" t="s">
        <v>804</v>
      </c>
      <c r="AJ1216" s="81" t="s">
        <v>803</v>
      </c>
      <c r="AK1216" s="80">
        <v>2819</v>
      </c>
      <c r="AL1216" s="80">
        <v>2964</v>
      </c>
      <c r="AM1216" s="80">
        <v>2681</v>
      </c>
      <c r="AN1216" s="80">
        <v>2953</v>
      </c>
      <c r="AO1216" s="80">
        <v>3021</v>
      </c>
      <c r="AP1216" s="80">
        <v>3073</v>
      </c>
      <c r="AQ1216" s="80">
        <v>3146</v>
      </c>
      <c r="AR1216" s="80">
        <v>3133</v>
      </c>
      <c r="AS1216" s="80">
        <v>3170</v>
      </c>
      <c r="AT1216" s="80">
        <v>3016</v>
      </c>
      <c r="AU1216" s="80">
        <v>3409</v>
      </c>
      <c r="AV1216" s="80">
        <v>3177</v>
      </c>
    </row>
    <row r="1217" spans="34:48" x14ac:dyDescent="0.2">
      <c r="AH1217" s="359" t="s">
        <v>87</v>
      </c>
      <c r="AI1217" s="81" t="s">
        <v>802</v>
      </c>
      <c r="AJ1217" s="81" t="s">
        <v>801</v>
      </c>
      <c r="AK1217" s="80">
        <v>19556</v>
      </c>
      <c r="AL1217" s="80">
        <v>20124</v>
      </c>
      <c r="AM1217" s="80">
        <v>18241</v>
      </c>
      <c r="AN1217" s="80">
        <v>18368</v>
      </c>
      <c r="AO1217" s="80">
        <v>19144</v>
      </c>
      <c r="AP1217" s="80">
        <v>19270</v>
      </c>
      <c r="AQ1217" s="80">
        <v>20121</v>
      </c>
      <c r="AR1217" s="80">
        <v>20390</v>
      </c>
      <c r="AS1217" s="80">
        <v>21406</v>
      </c>
      <c r="AT1217" s="80">
        <v>22153</v>
      </c>
      <c r="AU1217" s="80">
        <v>22875</v>
      </c>
      <c r="AV1217" s="80">
        <v>23263</v>
      </c>
    </row>
    <row r="1218" spans="34:48" x14ac:dyDescent="0.2">
      <c r="AH1218" s="359" t="s">
        <v>87</v>
      </c>
      <c r="AI1218" s="81" t="s">
        <v>800</v>
      </c>
      <c r="AJ1218" s="81" t="s">
        <v>799</v>
      </c>
      <c r="AK1218" s="80">
        <v>5578</v>
      </c>
      <c r="AL1218" s="80">
        <v>5887</v>
      </c>
      <c r="AM1218" s="80">
        <v>5032</v>
      </c>
      <c r="AN1218" s="80">
        <v>4927</v>
      </c>
      <c r="AO1218" s="80">
        <v>4710</v>
      </c>
      <c r="AP1218" s="80">
        <v>4945</v>
      </c>
      <c r="AQ1218" s="80">
        <v>5108</v>
      </c>
      <c r="AR1218" s="80">
        <v>5203</v>
      </c>
      <c r="AS1218" s="80">
        <v>5980</v>
      </c>
      <c r="AT1218" s="80">
        <v>5820</v>
      </c>
      <c r="AU1218" s="80">
        <v>5491</v>
      </c>
      <c r="AV1218" s="80">
        <v>5710</v>
      </c>
    </row>
    <row r="1219" spans="34:48" x14ac:dyDescent="0.2">
      <c r="AH1219" s="359" t="s">
        <v>87</v>
      </c>
      <c r="AI1219" s="81" t="s">
        <v>798</v>
      </c>
      <c r="AJ1219" s="81" t="s">
        <v>797</v>
      </c>
      <c r="AK1219" s="80">
        <v>27070</v>
      </c>
      <c r="AL1219" s="80">
        <v>27525</v>
      </c>
      <c r="AM1219" s="80">
        <v>26032</v>
      </c>
      <c r="AN1219" s="80">
        <v>26895</v>
      </c>
      <c r="AO1219" s="80">
        <v>28170</v>
      </c>
      <c r="AP1219" s="80">
        <v>29233</v>
      </c>
      <c r="AQ1219" s="80">
        <v>29331</v>
      </c>
      <c r="AR1219" s="80">
        <v>31605</v>
      </c>
      <c r="AS1219" s="80">
        <v>32603</v>
      </c>
      <c r="AT1219" s="80">
        <v>33985</v>
      </c>
      <c r="AU1219" s="80">
        <v>33952</v>
      </c>
      <c r="AV1219" s="80">
        <v>33985</v>
      </c>
    </row>
    <row r="1220" spans="34:48" x14ac:dyDescent="0.2">
      <c r="AH1220" s="359" t="s">
        <v>87</v>
      </c>
      <c r="AI1220" s="81" t="s">
        <v>796</v>
      </c>
      <c r="AJ1220" s="81" t="s">
        <v>795</v>
      </c>
      <c r="AK1220" s="80">
        <v>6142</v>
      </c>
      <c r="AL1220" s="80">
        <v>6433</v>
      </c>
      <c r="AM1220" s="80">
        <v>5924</v>
      </c>
      <c r="AN1220" s="80">
        <v>6064</v>
      </c>
      <c r="AO1220" s="80">
        <v>6381</v>
      </c>
      <c r="AP1220" s="80">
        <v>6667</v>
      </c>
      <c r="AQ1220" s="80">
        <v>6792</v>
      </c>
      <c r="AR1220" s="80">
        <v>7185</v>
      </c>
      <c r="AS1220" s="80">
        <v>7868</v>
      </c>
      <c r="AT1220" s="80">
        <v>7941</v>
      </c>
      <c r="AU1220" s="80">
        <v>7681</v>
      </c>
      <c r="AV1220" s="80">
        <v>7770</v>
      </c>
    </row>
    <row r="1221" spans="34:48" x14ac:dyDescent="0.2">
      <c r="AH1221" s="359" t="s">
        <v>87</v>
      </c>
      <c r="AI1221" s="81" t="s">
        <v>794</v>
      </c>
      <c r="AJ1221" s="81" t="s">
        <v>793</v>
      </c>
      <c r="AK1221" s="80">
        <v>11581</v>
      </c>
      <c r="AL1221" s="80">
        <v>11995</v>
      </c>
      <c r="AM1221" s="80">
        <v>9654</v>
      </c>
      <c r="AN1221" s="80">
        <v>9711</v>
      </c>
      <c r="AO1221" s="80">
        <v>10901</v>
      </c>
      <c r="AP1221" s="80">
        <v>10747</v>
      </c>
      <c r="AQ1221" s="80">
        <v>11028</v>
      </c>
      <c r="AR1221" s="80">
        <v>10877</v>
      </c>
      <c r="AS1221" s="80">
        <v>10113</v>
      </c>
      <c r="AT1221" s="80">
        <v>10118</v>
      </c>
      <c r="AU1221" s="80">
        <v>9810</v>
      </c>
      <c r="AV1221" s="80">
        <v>9807</v>
      </c>
    </row>
    <row r="1222" spans="34:48" x14ac:dyDescent="0.2">
      <c r="AH1222" s="359" t="s">
        <v>87</v>
      </c>
      <c r="AI1222" s="81" t="s">
        <v>792</v>
      </c>
      <c r="AJ1222" s="81" t="s">
        <v>791</v>
      </c>
      <c r="AK1222" s="80">
        <v>5222</v>
      </c>
      <c r="AL1222" s="80">
        <v>5229</v>
      </c>
      <c r="AM1222" s="80">
        <v>4768</v>
      </c>
      <c r="AN1222" s="80">
        <v>4940</v>
      </c>
      <c r="AO1222" s="80">
        <v>4954</v>
      </c>
      <c r="AP1222" s="80">
        <v>4755</v>
      </c>
      <c r="AQ1222" s="80">
        <v>4457</v>
      </c>
      <c r="AR1222" s="80">
        <v>4488</v>
      </c>
      <c r="AS1222" s="80">
        <v>4959</v>
      </c>
      <c r="AT1222" s="80">
        <v>5076</v>
      </c>
      <c r="AU1222" s="80">
        <v>5144</v>
      </c>
      <c r="AV1222" s="80">
        <v>5154</v>
      </c>
    </row>
    <row r="1223" spans="34:48" x14ac:dyDescent="0.2">
      <c r="AH1223" s="359" t="s">
        <v>87</v>
      </c>
      <c r="AI1223" s="81" t="s">
        <v>790</v>
      </c>
      <c r="AJ1223" s="81" t="s">
        <v>789</v>
      </c>
      <c r="AK1223" s="80">
        <v>5228</v>
      </c>
      <c r="AL1223" s="80">
        <v>5205</v>
      </c>
      <c r="AM1223" s="80">
        <v>5305</v>
      </c>
      <c r="AN1223" s="80">
        <v>5181</v>
      </c>
      <c r="AO1223" s="80">
        <v>5378</v>
      </c>
      <c r="AP1223" s="80">
        <v>5240</v>
      </c>
      <c r="AQ1223" s="80">
        <v>5341</v>
      </c>
      <c r="AR1223" s="80">
        <v>5636</v>
      </c>
      <c r="AS1223" s="80">
        <v>5725</v>
      </c>
      <c r="AT1223" s="80">
        <v>5716</v>
      </c>
      <c r="AU1223" s="80">
        <v>5665</v>
      </c>
      <c r="AV1223" s="80">
        <v>5469</v>
      </c>
    </row>
    <row r="1224" spans="34:48" x14ac:dyDescent="0.2">
      <c r="AH1224" s="359" t="s">
        <v>87</v>
      </c>
      <c r="AI1224" s="81" t="s">
        <v>788</v>
      </c>
      <c r="AJ1224" s="81" t="s">
        <v>787</v>
      </c>
      <c r="AK1224" s="80">
        <v>9749</v>
      </c>
      <c r="AL1224" s="80">
        <v>9524</v>
      </c>
      <c r="AM1224" s="80">
        <v>8317</v>
      </c>
      <c r="AN1224" s="80">
        <v>8181</v>
      </c>
      <c r="AO1224" s="80">
        <v>8908</v>
      </c>
      <c r="AP1224" s="80">
        <v>8840</v>
      </c>
      <c r="AQ1224" s="80">
        <v>8598</v>
      </c>
      <c r="AR1224" s="80">
        <v>8552</v>
      </c>
      <c r="AS1224" s="80">
        <v>9413</v>
      </c>
      <c r="AT1224" s="80">
        <v>9042</v>
      </c>
      <c r="AU1224" s="80">
        <v>9210</v>
      </c>
      <c r="AV1224" s="80">
        <v>8758</v>
      </c>
    </row>
    <row r="1225" spans="34:48" x14ac:dyDescent="0.2">
      <c r="AH1225" s="359" t="s">
        <v>87</v>
      </c>
      <c r="AI1225" s="81" t="s">
        <v>786</v>
      </c>
      <c r="AJ1225" s="81" t="s">
        <v>785</v>
      </c>
      <c r="AK1225" s="80">
        <v>7202</v>
      </c>
      <c r="AL1225" s="80">
        <v>7217</v>
      </c>
      <c r="AM1225" s="80">
        <v>6690</v>
      </c>
      <c r="AN1225" s="80">
        <v>6683</v>
      </c>
      <c r="AO1225" s="80">
        <v>6987</v>
      </c>
      <c r="AP1225" s="80">
        <v>7300</v>
      </c>
      <c r="AQ1225" s="80">
        <v>7291</v>
      </c>
      <c r="AR1225" s="80">
        <v>7146</v>
      </c>
      <c r="AS1225" s="80">
        <v>7720</v>
      </c>
      <c r="AT1225" s="80">
        <v>7853</v>
      </c>
      <c r="AU1225" s="80">
        <v>7839</v>
      </c>
      <c r="AV1225" s="80">
        <v>7519</v>
      </c>
    </row>
    <row r="1226" spans="34:48" x14ac:dyDescent="0.2">
      <c r="AH1226" s="359" t="s">
        <v>87</v>
      </c>
      <c r="AI1226" s="81" t="s">
        <v>784</v>
      </c>
      <c r="AJ1226" s="81" t="s">
        <v>783</v>
      </c>
      <c r="AK1226" s="80">
        <v>8423</v>
      </c>
      <c r="AL1226" s="80">
        <v>8423</v>
      </c>
      <c r="AM1226" s="80">
        <v>7616</v>
      </c>
      <c r="AN1226" s="80">
        <v>8073</v>
      </c>
      <c r="AO1226" s="80">
        <v>8366</v>
      </c>
      <c r="AP1226" s="80">
        <v>8754</v>
      </c>
      <c r="AQ1226" s="80">
        <v>9503</v>
      </c>
      <c r="AR1226" s="80">
        <v>10218</v>
      </c>
      <c r="AS1226" s="80">
        <v>9926</v>
      </c>
      <c r="AT1226" s="80">
        <v>10138</v>
      </c>
      <c r="AU1226" s="80">
        <v>10477</v>
      </c>
      <c r="AV1226" s="80">
        <v>10227</v>
      </c>
    </row>
    <row r="1227" spans="34:48" x14ac:dyDescent="0.2">
      <c r="AH1227" s="359" t="s">
        <v>87</v>
      </c>
      <c r="AI1227" s="81" t="s">
        <v>782</v>
      </c>
      <c r="AJ1227" s="81" t="s">
        <v>781</v>
      </c>
      <c r="AK1227" s="82" t="s">
        <v>141</v>
      </c>
      <c r="AL1227" s="80">
        <v>1873</v>
      </c>
      <c r="AM1227" s="80">
        <v>1914</v>
      </c>
      <c r="AN1227" s="80">
        <v>2063</v>
      </c>
      <c r="AO1227" s="80">
        <v>2054</v>
      </c>
      <c r="AP1227" s="80">
        <v>1981</v>
      </c>
      <c r="AQ1227" s="80">
        <v>2369</v>
      </c>
      <c r="AR1227" s="80">
        <v>2528</v>
      </c>
      <c r="AS1227" s="80">
        <v>3170</v>
      </c>
      <c r="AT1227" s="80">
        <v>3234</v>
      </c>
      <c r="AU1227" s="80">
        <v>3647</v>
      </c>
      <c r="AV1227" s="80">
        <v>3357</v>
      </c>
    </row>
    <row r="1228" spans="34:48" x14ac:dyDescent="0.2">
      <c r="AH1228" s="359" t="s">
        <v>87</v>
      </c>
      <c r="AI1228" s="81" t="s">
        <v>780</v>
      </c>
      <c r="AJ1228" s="81" t="s">
        <v>779</v>
      </c>
      <c r="AK1228" s="82" t="s">
        <v>141</v>
      </c>
      <c r="AL1228" s="80">
        <v>1471</v>
      </c>
      <c r="AM1228" s="80">
        <v>1702</v>
      </c>
      <c r="AN1228" s="80">
        <v>1900</v>
      </c>
      <c r="AO1228" s="80">
        <v>1809</v>
      </c>
      <c r="AP1228" s="80">
        <v>1623</v>
      </c>
      <c r="AQ1228" s="80">
        <v>1624</v>
      </c>
      <c r="AR1228" s="80">
        <v>2136</v>
      </c>
      <c r="AS1228" s="80">
        <v>3858</v>
      </c>
      <c r="AT1228" s="80">
        <v>3538</v>
      </c>
      <c r="AU1228" s="80">
        <v>3438</v>
      </c>
      <c r="AV1228" s="80">
        <v>3719</v>
      </c>
    </row>
    <row r="1229" spans="34:48" x14ac:dyDescent="0.2">
      <c r="AH1229" s="359" t="s">
        <v>87</v>
      </c>
      <c r="AI1229" s="81" t="s">
        <v>778</v>
      </c>
      <c r="AJ1229" s="81" t="s">
        <v>777</v>
      </c>
      <c r="AK1229" s="82" t="s">
        <v>141</v>
      </c>
      <c r="AL1229" s="80">
        <v>320</v>
      </c>
      <c r="AM1229" s="80">
        <v>275</v>
      </c>
      <c r="AN1229" s="80">
        <v>443</v>
      </c>
      <c r="AO1229" s="80">
        <v>335</v>
      </c>
      <c r="AP1229" s="80">
        <v>336</v>
      </c>
      <c r="AQ1229" s="80">
        <v>399</v>
      </c>
      <c r="AR1229" s="80">
        <v>362</v>
      </c>
      <c r="AS1229" s="80">
        <v>592</v>
      </c>
      <c r="AT1229" s="80">
        <v>628</v>
      </c>
      <c r="AU1229" s="80">
        <v>607</v>
      </c>
      <c r="AV1229" s="80">
        <v>612</v>
      </c>
    </row>
    <row r="1230" spans="34:48" x14ac:dyDescent="0.2">
      <c r="AH1230" s="359" t="s">
        <v>87</v>
      </c>
      <c r="AI1230" s="81" t="s">
        <v>776</v>
      </c>
      <c r="AJ1230" s="81" t="s">
        <v>775</v>
      </c>
      <c r="AK1230" s="82" t="s">
        <v>141</v>
      </c>
      <c r="AL1230" s="80">
        <v>3718</v>
      </c>
      <c r="AM1230" s="80">
        <v>3807</v>
      </c>
      <c r="AN1230" s="80">
        <v>4168</v>
      </c>
      <c r="AO1230" s="80">
        <v>4124</v>
      </c>
      <c r="AP1230" s="80">
        <v>4340</v>
      </c>
      <c r="AQ1230" s="80">
        <v>4729</v>
      </c>
      <c r="AR1230" s="80">
        <v>5146</v>
      </c>
      <c r="AS1230" s="80">
        <v>6512</v>
      </c>
      <c r="AT1230" s="80">
        <v>6449</v>
      </c>
      <c r="AU1230" s="80">
        <v>6748</v>
      </c>
      <c r="AV1230" s="80">
        <v>7072</v>
      </c>
    </row>
    <row r="1231" spans="34:48" x14ac:dyDescent="0.2">
      <c r="AH1231" s="359" t="s">
        <v>87</v>
      </c>
      <c r="AI1231" s="81" t="s">
        <v>774</v>
      </c>
      <c r="AJ1231" s="81" t="s">
        <v>773</v>
      </c>
      <c r="AK1231" s="82" t="s">
        <v>141</v>
      </c>
      <c r="AL1231" s="80">
        <v>207</v>
      </c>
      <c r="AM1231" s="80">
        <v>177</v>
      </c>
      <c r="AN1231" s="80">
        <v>186</v>
      </c>
      <c r="AO1231" s="80">
        <v>201</v>
      </c>
      <c r="AP1231" s="80">
        <v>201</v>
      </c>
      <c r="AQ1231" s="80">
        <v>181</v>
      </c>
      <c r="AR1231" s="80">
        <v>217</v>
      </c>
      <c r="AS1231" s="80">
        <v>217</v>
      </c>
      <c r="AT1231" s="80">
        <v>217</v>
      </c>
      <c r="AU1231" s="80">
        <v>157</v>
      </c>
      <c r="AV1231" s="80">
        <v>132</v>
      </c>
    </row>
    <row r="1232" spans="34:48" x14ac:dyDescent="0.2">
      <c r="AH1232" s="359" t="s">
        <v>87</v>
      </c>
      <c r="AI1232" s="81" t="s">
        <v>772</v>
      </c>
      <c r="AJ1232" s="81" t="s">
        <v>771</v>
      </c>
      <c r="AK1232" s="82" t="s">
        <v>141</v>
      </c>
      <c r="AL1232" s="80">
        <v>1293</v>
      </c>
      <c r="AM1232" s="80">
        <v>1288</v>
      </c>
      <c r="AN1232" s="80">
        <v>1198</v>
      </c>
      <c r="AO1232" s="80">
        <v>1256</v>
      </c>
      <c r="AP1232" s="80">
        <v>1015</v>
      </c>
      <c r="AQ1232" s="80">
        <v>1224</v>
      </c>
      <c r="AR1232" s="80">
        <v>1202</v>
      </c>
      <c r="AS1232" s="80">
        <v>1721</v>
      </c>
      <c r="AT1232" s="80">
        <v>1599</v>
      </c>
      <c r="AU1232" s="80">
        <v>1509</v>
      </c>
      <c r="AV1232" s="80">
        <v>1718</v>
      </c>
    </row>
    <row r="1233" spans="34:48" x14ac:dyDescent="0.2">
      <c r="AH1233" s="359" t="s">
        <v>87</v>
      </c>
      <c r="AI1233" s="81" t="s">
        <v>770</v>
      </c>
      <c r="AJ1233" s="81" t="s">
        <v>769</v>
      </c>
      <c r="AK1233" s="82" t="s">
        <v>141</v>
      </c>
      <c r="AL1233" s="80">
        <v>1639</v>
      </c>
      <c r="AM1233" s="80">
        <v>1699</v>
      </c>
      <c r="AN1233" s="80">
        <v>1717</v>
      </c>
      <c r="AO1233" s="80">
        <v>1664</v>
      </c>
      <c r="AP1233" s="80">
        <v>1169</v>
      </c>
      <c r="AQ1233" s="80">
        <v>1304</v>
      </c>
      <c r="AR1233" s="80">
        <v>1273</v>
      </c>
      <c r="AS1233" s="80">
        <v>2186</v>
      </c>
      <c r="AT1233" s="80">
        <v>2071</v>
      </c>
      <c r="AU1233" s="80">
        <v>2054</v>
      </c>
      <c r="AV1233" s="80">
        <v>1967</v>
      </c>
    </row>
    <row r="1234" spans="34:48" x14ac:dyDescent="0.2">
      <c r="AH1234" s="359" t="s">
        <v>87</v>
      </c>
      <c r="AI1234" s="81" t="s">
        <v>768</v>
      </c>
      <c r="AJ1234" s="81" t="s">
        <v>767</v>
      </c>
      <c r="AK1234" s="82" t="s">
        <v>141</v>
      </c>
      <c r="AL1234" s="80">
        <v>2600</v>
      </c>
      <c r="AM1234" s="80">
        <v>2606</v>
      </c>
      <c r="AN1234" s="80">
        <v>2533</v>
      </c>
      <c r="AO1234" s="80">
        <v>3150</v>
      </c>
      <c r="AP1234" s="80">
        <v>383</v>
      </c>
      <c r="AQ1234" s="80">
        <v>577</v>
      </c>
      <c r="AR1234" s="80">
        <v>588</v>
      </c>
      <c r="AS1234" s="80">
        <v>706</v>
      </c>
      <c r="AT1234" s="80">
        <v>767</v>
      </c>
      <c r="AU1234" s="80">
        <v>470</v>
      </c>
      <c r="AV1234" s="80">
        <v>511</v>
      </c>
    </row>
    <row r="1235" spans="34:48" x14ac:dyDescent="0.2">
      <c r="AH1235" s="359" t="s">
        <v>87</v>
      </c>
      <c r="AI1235" s="81" t="s">
        <v>766</v>
      </c>
      <c r="AJ1235" s="81" t="s">
        <v>765</v>
      </c>
      <c r="AK1235" s="82" t="s">
        <v>141</v>
      </c>
      <c r="AL1235" s="80">
        <v>7301</v>
      </c>
      <c r="AM1235" s="80">
        <v>7130</v>
      </c>
      <c r="AN1235" s="80">
        <v>7805</v>
      </c>
      <c r="AO1235" s="80">
        <v>7925</v>
      </c>
      <c r="AP1235" s="80">
        <v>3491</v>
      </c>
      <c r="AQ1235" s="80">
        <v>3495</v>
      </c>
      <c r="AR1235" s="80">
        <v>3755</v>
      </c>
      <c r="AS1235" s="80">
        <v>5130</v>
      </c>
      <c r="AT1235" s="80">
        <v>5079</v>
      </c>
      <c r="AU1235" s="80">
        <v>5046</v>
      </c>
      <c r="AV1235" s="80">
        <v>5238</v>
      </c>
    </row>
    <row r="1236" spans="34:48" x14ac:dyDescent="0.2">
      <c r="AH1236" s="359" t="s">
        <v>87</v>
      </c>
      <c r="AI1236" s="81" t="s">
        <v>764</v>
      </c>
      <c r="AJ1236" s="81" t="s">
        <v>763</v>
      </c>
      <c r="AK1236" s="82" t="s">
        <v>141</v>
      </c>
      <c r="AL1236" s="80">
        <v>1346</v>
      </c>
      <c r="AM1236" s="80">
        <v>1293</v>
      </c>
      <c r="AN1236" s="80">
        <v>1237</v>
      </c>
      <c r="AO1236" s="80">
        <v>1153</v>
      </c>
      <c r="AP1236" s="80">
        <v>5919</v>
      </c>
      <c r="AQ1236" s="80">
        <v>5584</v>
      </c>
      <c r="AR1236" s="80">
        <v>5511</v>
      </c>
      <c r="AS1236" s="80">
        <v>7391</v>
      </c>
      <c r="AT1236" s="80">
        <v>7847</v>
      </c>
      <c r="AU1236" s="80">
        <v>7663</v>
      </c>
      <c r="AV1236" s="80">
        <v>7631</v>
      </c>
    </row>
    <row r="1237" spans="34:48" x14ac:dyDescent="0.2">
      <c r="AH1237" s="359" t="s">
        <v>87</v>
      </c>
      <c r="AI1237" s="81" t="s">
        <v>762</v>
      </c>
      <c r="AJ1237" s="81" t="s">
        <v>761</v>
      </c>
      <c r="AK1237" s="82" t="s">
        <v>141</v>
      </c>
      <c r="AL1237" s="80">
        <v>5392</v>
      </c>
      <c r="AM1237" s="80">
        <v>5788</v>
      </c>
      <c r="AN1237" s="80">
        <v>5535</v>
      </c>
      <c r="AO1237" s="80">
        <v>5659</v>
      </c>
      <c r="AP1237" s="80">
        <v>1666</v>
      </c>
      <c r="AQ1237" s="80">
        <v>1748</v>
      </c>
      <c r="AR1237" s="80">
        <v>2046</v>
      </c>
      <c r="AS1237" s="80">
        <v>2883</v>
      </c>
      <c r="AT1237" s="80">
        <v>2940</v>
      </c>
      <c r="AU1237" s="80">
        <v>2969</v>
      </c>
      <c r="AV1237" s="80">
        <v>3080</v>
      </c>
    </row>
    <row r="1238" spans="34:48" x14ac:dyDescent="0.2">
      <c r="AH1238" s="359" t="s">
        <v>87</v>
      </c>
      <c r="AI1238" s="81" t="s">
        <v>760</v>
      </c>
      <c r="AJ1238" s="81" t="s">
        <v>759</v>
      </c>
      <c r="AK1238" s="82" t="s">
        <v>141</v>
      </c>
      <c r="AL1238" s="80">
        <v>535</v>
      </c>
      <c r="AM1238" s="80">
        <v>532</v>
      </c>
      <c r="AN1238" s="80">
        <v>394</v>
      </c>
      <c r="AO1238" s="80">
        <v>338</v>
      </c>
      <c r="AP1238" s="80">
        <v>7847</v>
      </c>
      <c r="AQ1238" s="80">
        <v>7911</v>
      </c>
      <c r="AR1238" s="80">
        <v>8276</v>
      </c>
      <c r="AS1238" s="80">
        <v>9555</v>
      </c>
      <c r="AT1238" s="80">
        <v>9816</v>
      </c>
      <c r="AU1238" s="80">
        <v>9543</v>
      </c>
      <c r="AV1238" s="80">
        <v>9675</v>
      </c>
    </row>
    <row r="1239" spans="34:48" x14ac:dyDescent="0.2">
      <c r="AH1239" s="359" t="s">
        <v>87</v>
      </c>
      <c r="AI1239" s="81" t="s">
        <v>758</v>
      </c>
      <c r="AJ1239" s="81" t="s">
        <v>757</v>
      </c>
      <c r="AK1239" s="82" t="s">
        <v>141</v>
      </c>
      <c r="AL1239" s="80">
        <v>7930</v>
      </c>
      <c r="AM1239" s="82" t="s">
        <v>141</v>
      </c>
      <c r="AN1239" s="80">
        <v>8679</v>
      </c>
      <c r="AO1239" s="80">
        <v>8754</v>
      </c>
      <c r="AP1239" s="80">
        <v>9266</v>
      </c>
      <c r="AQ1239" s="80">
        <v>9426</v>
      </c>
      <c r="AR1239" s="80">
        <v>10060</v>
      </c>
      <c r="AS1239" s="80">
        <v>10331</v>
      </c>
      <c r="AT1239" s="80">
        <v>12097</v>
      </c>
      <c r="AU1239" s="80">
        <v>12949</v>
      </c>
      <c r="AV1239" s="80">
        <v>14270</v>
      </c>
    </row>
    <row r="1240" spans="34:48" x14ac:dyDescent="0.2">
      <c r="AH1240" s="359" t="s">
        <v>87</v>
      </c>
      <c r="AI1240" s="81" t="s">
        <v>756</v>
      </c>
      <c r="AJ1240" s="81" t="s">
        <v>755</v>
      </c>
      <c r="AK1240" s="82" t="s">
        <v>141</v>
      </c>
      <c r="AL1240" s="80">
        <v>6661</v>
      </c>
      <c r="AM1240" s="82" t="s">
        <v>141</v>
      </c>
      <c r="AN1240" s="80">
        <v>6253</v>
      </c>
      <c r="AO1240" s="80">
        <v>6808</v>
      </c>
      <c r="AP1240" s="80">
        <v>6273</v>
      </c>
      <c r="AQ1240" s="80">
        <v>6099</v>
      </c>
      <c r="AR1240" s="80">
        <v>7331</v>
      </c>
      <c r="AS1240" s="80">
        <v>7495</v>
      </c>
      <c r="AT1240" s="80">
        <v>7500</v>
      </c>
      <c r="AU1240" s="80">
        <v>7148</v>
      </c>
      <c r="AV1240" s="80">
        <v>6976</v>
      </c>
    </row>
    <row r="1241" spans="34:48" x14ac:dyDescent="0.2">
      <c r="AH1241" s="359" t="s">
        <v>87</v>
      </c>
      <c r="AI1241" s="81" t="s">
        <v>754</v>
      </c>
      <c r="AJ1241" s="81" t="s">
        <v>753</v>
      </c>
      <c r="AK1241" s="82" t="s">
        <v>141</v>
      </c>
      <c r="AL1241" s="80">
        <v>3526</v>
      </c>
      <c r="AM1241" s="82" t="s">
        <v>141</v>
      </c>
      <c r="AN1241" s="80">
        <v>3611</v>
      </c>
      <c r="AO1241" s="80">
        <v>3948</v>
      </c>
      <c r="AP1241" s="80">
        <v>3811</v>
      </c>
      <c r="AQ1241" s="80">
        <v>3631</v>
      </c>
      <c r="AR1241" s="80">
        <v>4685</v>
      </c>
      <c r="AS1241" s="80">
        <v>5119</v>
      </c>
      <c r="AT1241" s="80">
        <v>5029</v>
      </c>
      <c r="AU1241" s="80">
        <v>5272</v>
      </c>
      <c r="AV1241" s="80">
        <v>5023</v>
      </c>
    </row>
    <row r="1242" spans="34:48" x14ac:dyDescent="0.2">
      <c r="AH1242" s="359" t="s">
        <v>87</v>
      </c>
      <c r="AI1242" s="81" t="s">
        <v>752</v>
      </c>
      <c r="AJ1242" s="81" t="s">
        <v>751</v>
      </c>
      <c r="AK1242" s="82" t="s">
        <v>141</v>
      </c>
      <c r="AL1242" s="80">
        <v>2854</v>
      </c>
      <c r="AM1242" s="82" t="s">
        <v>141</v>
      </c>
      <c r="AN1242" s="80">
        <v>2790</v>
      </c>
      <c r="AO1242" s="80">
        <v>2903</v>
      </c>
      <c r="AP1242" s="80">
        <v>3101</v>
      </c>
      <c r="AQ1242" s="80">
        <v>3516</v>
      </c>
      <c r="AR1242" s="80">
        <v>4346</v>
      </c>
      <c r="AS1242" s="80">
        <v>5018</v>
      </c>
      <c r="AT1242" s="80">
        <v>5739</v>
      </c>
      <c r="AU1242" s="80">
        <v>5663</v>
      </c>
      <c r="AV1242" s="80">
        <v>5557</v>
      </c>
    </row>
    <row r="1243" spans="34:48" x14ac:dyDescent="0.2">
      <c r="AH1243" s="359" t="s">
        <v>87</v>
      </c>
      <c r="AI1243" s="81" t="s">
        <v>750</v>
      </c>
      <c r="AJ1243" s="81" t="s">
        <v>749</v>
      </c>
      <c r="AK1243" s="82" t="s">
        <v>141</v>
      </c>
      <c r="AL1243" s="80">
        <v>8059</v>
      </c>
      <c r="AM1243" s="82" t="s">
        <v>141</v>
      </c>
      <c r="AN1243" s="80">
        <v>9775</v>
      </c>
      <c r="AO1243" s="80">
        <v>10069</v>
      </c>
      <c r="AP1243" s="80">
        <v>10250</v>
      </c>
      <c r="AQ1243" s="80">
        <v>10413</v>
      </c>
      <c r="AR1243" s="80">
        <v>13721</v>
      </c>
      <c r="AS1243" s="80">
        <v>14062</v>
      </c>
      <c r="AT1243" s="80">
        <v>14878</v>
      </c>
      <c r="AU1243" s="80">
        <v>15224</v>
      </c>
      <c r="AV1243" s="80">
        <v>14639</v>
      </c>
    </row>
    <row r="1244" spans="34:48" x14ac:dyDescent="0.2">
      <c r="AH1244" s="359" t="s">
        <v>87</v>
      </c>
      <c r="AI1244" s="81" t="s">
        <v>748</v>
      </c>
      <c r="AJ1244" s="81" t="s">
        <v>747</v>
      </c>
      <c r="AK1244" s="82" t="s">
        <v>141</v>
      </c>
      <c r="AL1244" s="80">
        <v>5491</v>
      </c>
      <c r="AM1244" s="82" t="s">
        <v>141</v>
      </c>
      <c r="AN1244" s="80">
        <v>7788</v>
      </c>
      <c r="AO1244" s="80">
        <v>7721</v>
      </c>
      <c r="AP1244" s="80">
        <v>7489</v>
      </c>
      <c r="AQ1244" s="80">
        <v>7686</v>
      </c>
      <c r="AR1244" s="80">
        <v>8589</v>
      </c>
      <c r="AS1244" s="80">
        <v>9079</v>
      </c>
      <c r="AT1244" s="80">
        <v>8998</v>
      </c>
      <c r="AU1244" s="80">
        <v>8450</v>
      </c>
      <c r="AV1244" s="80">
        <v>8803</v>
      </c>
    </row>
    <row r="1245" spans="34:48" x14ac:dyDescent="0.2">
      <c r="AH1245" s="359" t="s">
        <v>87</v>
      </c>
      <c r="AI1245" s="81" t="s">
        <v>746</v>
      </c>
      <c r="AJ1245" s="81" t="s">
        <v>745</v>
      </c>
      <c r="AK1245" s="82" t="s">
        <v>141</v>
      </c>
      <c r="AL1245" s="80">
        <v>10603</v>
      </c>
      <c r="AM1245" s="82" t="s">
        <v>141</v>
      </c>
      <c r="AN1245" s="80">
        <v>13052</v>
      </c>
      <c r="AO1245" s="80">
        <v>12298</v>
      </c>
      <c r="AP1245" s="80">
        <v>12656</v>
      </c>
      <c r="AQ1245" s="80">
        <v>13088</v>
      </c>
      <c r="AR1245" s="80">
        <v>14219</v>
      </c>
      <c r="AS1245" s="80">
        <v>14556</v>
      </c>
      <c r="AT1245" s="80">
        <v>14766</v>
      </c>
      <c r="AU1245" s="80">
        <v>14281</v>
      </c>
      <c r="AV1245" s="80">
        <v>14315</v>
      </c>
    </row>
    <row r="1246" spans="34:48" x14ac:dyDescent="0.2">
      <c r="AH1246" s="359" t="s">
        <v>87</v>
      </c>
      <c r="AI1246" s="81" t="s">
        <v>744</v>
      </c>
      <c r="AJ1246" s="81" t="s">
        <v>743</v>
      </c>
      <c r="AK1246" s="82" t="s">
        <v>141</v>
      </c>
      <c r="AL1246" s="80">
        <v>3599</v>
      </c>
      <c r="AM1246" s="82" t="s">
        <v>141</v>
      </c>
      <c r="AN1246" s="80">
        <v>3378</v>
      </c>
      <c r="AO1246" s="80">
        <v>3795</v>
      </c>
      <c r="AP1246" s="80">
        <v>4225</v>
      </c>
      <c r="AQ1246" s="80">
        <v>4126</v>
      </c>
      <c r="AR1246" s="80">
        <v>4227</v>
      </c>
      <c r="AS1246" s="80">
        <v>4453</v>
      </c>
      <c r="AT1246" s="80">
        <v>5059</v>
      </c>
      <c r="AU1246" s="80">
        <v>5610</v>
      </c>
      <c r="AV1246" s="80">
        <v>5683</v>
      </c>
    </row>
    <row r="1247" spans="34:48" x14ac:dyDescent="0.2">
      <c r="AH1247" s="359" t="s">
        <v>87</v>
      </c>
      <c r="AI1247" s="81" t="s">
        <v>742</v>
      </c>
      <c r="AJ1247" s="81" t="s">
        <v>741</v>
      </c>
      <c r="AK1247" s="80">
        <v>67792</v>
      </c>
      <c r="AL1247" s="80">
        <v>74248</v>
      </c>
      <c r="AM1247" s="82" t="s">
        <v>141</v>
      </c>
      <c r="AN1247" s="82" t="s">
        <v>141</v>
      </c>
      <c r="AO1247" s="82" t="s">
        <v>141</v>
      </c>
      <c r="AP1247" s="82" t="s">
        <v>141</v>
      </c>
      <c r="AQ1247" s="82" t="s">
        <v>141</v>
      </c>
      <c r="AR1247" s="82" t="s">
        <v>141</v>
      </c>
      <c r="AS1247" s="82" t="s">
        <v>141</v>
      </c>
      <c r="AT1247" s="82" t="s">
        <v>141</v>
      </c>
      <c r="AU1247" s="82" t="s">
        <v>141</v>
      </c>
      <c r="AV1247" s="82" t="s">
        <v>141</v>
      </c>
    </row>
    <row r="1248" spans="34:48" x14ac:dyDescent="0.2">
      <c r="AH1248" s="359" t="s">
        <v>87</v>
      </c>
      <c r="AI1248" s="81" t="s">
        <v>740</v>
      </c>
      <c r="AJ1248" s="81" t="s">
        <v>739</v>
      </c>
      <c r="AK1248" s="80">
        <v>5211</v>
      </c>
      <c r="AL1248" s="80">
        <v>4958</v>
      </c>
      <c r="AM1248" s="82" t="s">
        <v>141</v>
      </c>
      <c r="AN1248" s="82" t="s">
        <v>141</v>
      </c>
      <c r="AO1248" s="82" t="s">
        <v>141</v>
      </c>
      <c r="AP1248" s="82" t="s">
        <v>141</v>
      </c>
      <c r="AQ1248" s="82" t="s">
        <v>141</v>
      </c>
      <c r="AR1248" s="82" t="s">
        <v>141</v>
      </c>
      <c r="AS1248" s="82" t="s">
        <v>141</v>
      </c>
      <c r="AT1248" s="82" t="s">
        <v>141</v>
      </c>
      <c r="AU1248" s="82" t="s">
        <v>141</v>
      </c>
      <c r="AV1248" s="82" t="s">
        <v>141</v>
      </c>
    </row>
    <row r="1249" spans="34:48" x14ac:dyDescent="0.2">
      <c r="AH1249" s="359" t="s">
        <v>87</v>
      </c>
      <c r="AI1249" s="81" t="s">
        <v>738</v>
      </c>
      <c r="AJ1249" s="81" t="s">
        <v>737</v>
      </c>
      <c r="AK1249" s="80">
        <v>2772</v>
      </c>
      <c r="AL1249" s="80">
        <v>2746</v>
      </c>
      <c r="AM1249" s="82" t="s">
        <v>141</v>
      </c>
      <c r="AN1249" s="82" t="s">
        <v>141</v>
      </c>
      <c r="AO1249" s="82" t="s">
        <v>141</v>
      </c>
      <c r="AP1249" s="82" t="s">
        <v>141</v>
      </c>
      <c r="AQ1249" s="82" t="s">
        <v>141</v>
      </c>
      <c r="AR1249" s="82" t="s">
        <v>141</v>
      </c>
      <c r="AS1249" s="82" t="s">
        <v>141</v>
      </c>
      <c r="AT1249" s="82" t="s">
        <v>141</v>
      </c>
      <c r="AU1249" s="82" t="s">
        <v>141</v>
      </c>
      <c r="AV1249" s="82" t="s">
        <v>141</v>
      </c>
    </row>
    <row r="1250" spans="34:48" x14ac:dyDescent="0.2">
      <c r="AH1250" s="359" t="s">
        <v>87</v>
      </c>
      <c r="AI1250" s="81" t="s">
        <v>736</v>
      </c>
      <c r="AJ1250" s="81" t="s">
        <v>735</v>
      </c>
      <c r="AK1250" s="80">
        <v>1493</v>
      </c>
      <c r="AL1250" s="80">
        <v>1901</v>
      </c>
      <c r="AM1250" s="82" t="s">
        <v>141</v>
      </c>
      <c r="AN1250" s="82" t="s">
        <v>141</v>
      </c>
      <c r="AO1250" s="82" t="s">
        <v>141</v>
      </c>
      <c r="AP1250" s="82" t="s">
        <v>141</v>
      </c>
      <c r="AQ1250" s="82" t="s">
        <v>141</v>
      </c>
      <c r="AR1250" s="82" t="s">
        <v>141</v>
      </c>
      <c r="AS1250" s="82" t="s">
        <v>141</v>
      </c>
      <c r="AT1250" s="82" t="s">
        <v>141</v>
      </c>
      <c r="AU1250" s="82" t="s">
        <v>141</v>
      </c>
      <c r="AV1250" s="82" t="s">
        <v>141</v>
      </c>
    </row>
    <row r="1251" spans="34:48" x14ac:dyDescent="0.2">
      <c r="AH1251" s="359" t="s">
        <v>87</v>
      </c>
      <c r="AI1251" s="81" t="s">
        <v>734</v>
      </c>
      <c r="AJ1251" s="81" t="s">
        <v>733</v>
      </c>
      <c r="AK1251" s="80">
        <v>31115</v>
      </c>
      <c r="AL1251" s="80">
        <v>30161</v>
      </c>
      <c r="AM1251" s="82" t="s">
        <v>141</v>
      </c>
      <c r="AN1251" s="82" t="s">
        <v>141</v>
      </c>
      <c r="AO1251" s="82" t="s">
        <v>141</v>
      </c>
      <c r="AP1251" s="82" t="s">
        <v>141</v>
      </c>
      <c r="AQ1251" s="82" t="s">
        <v>141</v>
      </c>
      <c r="AR1251" s="82" t="s">
        <v>141</v>
      </c>
      <c r="AS1251" s="82" t="s">
        <v>141</v>
      </c>
      <c r="AT1251" s="82" t="s">
        <v>141</v>
      </c>
      <c r="AU1251" s="82" t="s">
        <v>141</v>
      </c>
      <c r="AV1251" s="82" t="s">
        <v>141</v>
      </c>
    </row>
    <row r="1252" spans="34:48" x14ac:dyDescent="0.2">
      <c r="AH1252" s="359" t="s">
        <v>87</v>
      </c>
      <c r="AI1252" s="81" t="s">
        <v>732</v>
      </c>
      <c r="AJ1252" s="81" t="s">
        <v>731</v>
      </c>
      <c r="AK1252" s="80">
        <v>8584</v>
      </c>
      <c r="AL1252" s="80">
        <v>8916</v>
      </c>
      <c r="AM1252" s="82" t="s">
        <v>141</v>
      </c>
      <c r="AN1252" s="82" t="s">
        <v>141</v>
      </c>
      <c r="AO1252" s="82" t="s">
        <v>141</v>
      </c>
      <c r="AP1252" s="82" t="s">
        <v>141</v>
      </c>
      <c r="AQ1252" s="82" t="s">
        <v>141</v>
      </c>
      <c r="AR1252" s="82" t="s">
        <v>141</v>
      </c>
      <c r="AS1252" s="82" t="s">
        <v>141</v>
      </c>
      <c r="AT1252" s="82" t="s">
        <v>141</v>
      </c>
      <c r="AU1252" s="82" t="s">
        <v>141</v>
      </c>
      <c r="AV1252" s="82" t="s">
        <v>141</v>
      </c>
    </row>
    <row r="1253" spans="34:48" x14ac:dyDescent="0.2">
      <c r="AH1253" s="359" t="s">
        <v>87</v>
      </c>
      <c r="AI1253" s="81" t="s">
        <v>730</v>
      </c>
      <c r="AJ1253" s="81" t="s">
        <v>729</v>
      </c>
      <c r="AK1253" s="80">
        <v>43387</v>
      </c>
      <c r="AL1253" s="80">
        <v>41996</v>
      </c>
      <c r="AM1253" s="82" t="s">
        <v>141</v>
      </c>
      <c r="AN1253" s="82" t="s">
        <v>141</v>
      </c>
      <c r="AO1253" s="82" t="s">
        <v>141</v>
      </c>
      <c r="AP1253" s="82" t="s">
        <v>141</v>
      </c>
      <c r="AQ1253" s="82" t="s">
        <v>141</v>
      </c>
      <c r="AR1253" s="82" t="s">
        <v>141</v>
      </c>
      <c r="AS1253" s="82" t="s">
        <v>141</v>
      </c>
      <c r="AT1253" s="82" t="s">
        <v>141</v>
      </c>
      <c r="AU1253" s="82" t="s">
        <v>141</v>
      </c>
      <c r="AV1253" s="82" t="s">
        <v>141</v>
      </c>
    </row>
    <row r="1254" spans="34:48" x14ac:dyDescent="0.2">
      <c r="AH1254" s="359" t="s">
        <v>87</v>
      </c>
      <c r="AI1254" s="81" t="s">
        <v>728</v>
      </c>
      <c r="AJ1254" s="81" t="s">
        <v>727</v>
      </c>
      <c r="AK1254" s="80">
        <v>46525</v>
      </c>
      <c r="AL1254" s="80">
        <v>46941</v>
      </c>
      <c r="AM1254" s="82" t="s">
        <v>141</v>
      </c>
      <c r="AN1254" s="82" t="s">
        <v>141</v>
      </c>
      <c r="AO1254" s="82" t="s">
        <v>141</v>
      </c>
      <c r="AP1254" s="82" t="s">
        <v>141</v>
      </c>
      <c r="AQ1254" s="82" t="s">
        <v>141</v>
      </c>
      <c r="AR1254" s="82" t="s">
        <v>141</v>
      </c>
      <c r="AS1254" s="82" t="s">
        <v>141</v>
      </c>
      <c r="AT1254" s="82" t="s">
        <v>141</v>
      </c>
      <c r="AU1254" s="82" t="s">
        <v>141</v>
      </c>
      <c r="AV1254" s="82" t="s">
        <v>141</v>
      </c>
    </row>
    <row r="1255" spans="34:48" x14ac:dyDescent="0.2">
      <c r="AH1255" s="359" t="s">
        <v>87</v>
      </c>
      <c r="AI1255" s="81" t="s">
        <v>726</v>
      </c>
      <c r="AJ1255" s="81" t="s">
        <v>725</v>
      </c>
      <c r="AK1255" s="80">
        <v>11245</v>
      </c>
      <c r="AL1255" s="80">
        <v>11500</v>
      </c>
      <c r="AM1255" s="82" t="s">
        <v>141</v>
      </c>
      <c r="AN1255" s="82" t="s">
        <v>141</v>
      </c>
      <c r="AO1255" s="82" t="s">
        <v>141</v>
      </c>
      <c r="AP1255" s="82" t="s">
        <v>141</v>
      </c>
      <c r="AQ1255" s="82" t="s">
        <v>141</v>
      </c>
      <c r="AR1255" s="82" t="s">
        <v>141</v>
      </c>
      <c r="AS1255" s="82" t="s">
        <v>141</v>
      </c>
      <c r="AT1255" s="82" t="s">
        <v>141</v>
      </c>
      <c r="AU1255" s="82" t="s">
        <v>141</v>
      </c>
      <c r="AV1255" s="82" t="s">
        <v>141</v>
      </c>
    </row>
    <row r="1256" spans="34:48" x14ac:dyDescent="0.2">
      <c r="AH1256" s="359" t="s">
        <v>87</v>
      </c>
      <c r="AI1256" s="81" t="s">
        <v>724</v>
      </c>
      <c r="AJ1256" s="81" t="s">
        <v>723</v>
      </c>
      <c r="AK1256" s="80">
        <v>99630</v>
      </c>
      <c r="AL1256" s="80">
        <v>108027</v>
      </c>
      <c r="AM1256" s="82" t="s">
        <v>141</v>
      </c>
      <c r="AN1256" s="82" t="s">
        <v>141</v>
      </c>
      <c r="AO1256" s="82" t="s">
        <v>141</v>
      </c>
      <c r="AP1256" s="82" t="s">
        <v>141</v>
      </c>
      <c r="AQ1256" s="82" t="s">
        <v>141</v>
      </c>
      <c r="AR1256" s="82" t="s">
        <v>141</v>
      </c>
      <c r="AS1256" s="82" t="s">
        <v>141</v>
      </c>
      <c r="AT1256" s="82" t="s">
        <v>141</v>
      </c>
      <c r="AU1256" s="82" t="s">
        <v>141</v>
      </c>
      <c r="AV1256" s="82" t="s">
        <v>141</v>
      </c>
    </row>
    <row r="1257" spans="34:48" x14ac:dyDescent="0.2">
      <c r="AH1257" s="359" t="s">
        <v>87</v>
      </c>
      <c r="AI1257" s="81" t="s">
        <v>722</v>
      </c>
      <c r="AJ1257" s="81" t="s">
        <v>721</v>
      </c>
      <c r="AK1257" s="80">
        <v>3597</v>
      </c>
      <c r="AL1257" s="80">
        <v>3587</v>
      </c>
      <c r="AM1257" s="82" t="s">
        <v>141</v>
      </c>
      <c r="AN1257" s="82" t="s">
        <v>141</v>
      </c>
      <c r="AO1257" s="82" t="s">
        <v>141</v>
      </c>
      <c r="AP1257" s="82" t="s">
        <v>141</v>
      </c>
      <c r="AQ1257" s="82" t="s">
        <v>141</v>
      </c>
      <c r="AR1257" s="82" t="s">
        <v>141</v>
      </c>
      <c r="AS1257" s="82" t="s">
        <v>141</v>
      </c>
      <c r="AT1257" s="82" t="s">
        <v>141</v>
      </c>
      <c r="AU1257" s="82" t="s">
        <v>141</v>
      </c>
      <c r="AV1257" s="82" t="s">
        <v>141</v>
      </c>
    </row>
    <row r="1258" spans="34:48" x14ac:dyDescent="0.2">
      <c r="AH1258" s="359" t="s">
        <v>87</v>
      </c>
      <c r="AI1258" s="81" t="s">
        <v>720</v>
      </c>
      <c r="AJ1258" s="81" t="s">
        <v>719</v>
      </c>
      <c r="AK1258" s="80">
        <v>7331</v>
      </c>
      <c r="AL1258" s="80">
        <v>7111</v>
      </c>
      <c r="AM1258" s="82" t="s">
        <v>141</v>
      </c>
      <c r="AN1258" s="82" t="s">
        <v>141</v>
      </c>
      <c r="AO1258" s="82" t="s">
        <v>141</v>
      </c>
      <c r="AP1258" s="82" t="s">
        <v>141</v>
      </c>
      <c r="AQ1258" s="82" t="s">
        <v>141</v>
      </c>
      <c r="AR1258" s="82" t="s">
        <v>141</v>
      </c>
      <c r="AS1258" s="82" t="s">
        <v>141</v>
      </c>
      <c r="AT1258" s="82" t="s">
        <v>141</v>
      </c>
      <c r="AU1258" s="82" t="s">
        <v>141</v>
      </c>
      <c r="AV1258" s="82" t="s">
        <v>141</v>
      </c>
    </row>
    <row r="1259" spans="34:48" x14ac:dyDescent="0.2">
      <c r="AH1259" s="359" t="s">
        <v>87</v>
      </c>
      <c r="AI1259" s="81" t="s">
        <v>718</v>
      </c>
      <c r="AJ1259" s="81" t="s">
        <v>717</v>
      </c>
      <c r="AK1259" s="80">
        <v>2091</v>
      </c>
      <c r="AL1259" s="80">
        <v>2097</v>
      </c>
      <c r="AM1259" s="82" t="s">
        <v>141</v>
      </c>
      <c r="AN1259" s="82" t="s">
        <v>141</v>
      </c>
      <c r="AO1259" s="82" t="s">
        <v>141</v>
      </c>
      <c r="AP1259" s="82" t="s">
        <v>141</v>
      </c>
      <c r="AQ1259" s="82" t="s">
        <v>141</v>
      </c>
      <c r="AR1259" s="82" t="s">
        <v>141</v>
      </c>
      <c r="AS1259" s="82" t="s">
        <v>141</v>
      </c>
      <c r="AT1259" s="82" t="s">
        <v>141</v>
      </c>
      <c r="AU1259" s="82" t="s">
        <v>141</v>
      </c>
      <c r="AV1259" s="82" t="s">
        <v>141</v>
      </c>
    </row>
    <row r="1260" spans="34:48" x14ac:dyDescent="0.2">
      <c r="AH1260" s="359" t="s">
        <v>87</v>
      </c>
      <c r="AI1260" s="81" t="s">
        <v>716</v>
      </c>
      <c r="AJ1260" s="81" t="s">
        <v>715</v>
      </c>
      <c r="AK1260" s="80">
        <v>979</v>
      </c>
      <c r="AL1260" s="80">
        <v>1023</v>
      </c>
      <c r="AM1260" s="82" t="s">
        <v>141</v>
      </c>
      <c r="AN1260" s="82" t="s">
        <v>141</v>
      </c>
      <c r="AO1260" s="82" t="s">
        <v>141</v>
      </c>
      <c r="AP1260" s="82" t="s">
        <v>141</v>
      </c>
      <c r="AQ1260" s="82" t="s">
        <v>141</v>
      </c>
      <c r="AR1260" s="82" t="s">
        <v>141</v>
      </c>
      <c r="AS1260" s="82" t="s">
        <v>141</v>
      </c>
      <c r="AT1260" s="82" t="s">
        <v>141</v>
      </c>
      <c r="AU1260" s="82" t="s">
        <v>141</v>
      </c>
      <c r="AV1260" s="82" t="s">
        <v>141</v>
      </c>
    </row>
    <row r="1261" spans="34:48" x14ac:dyDescent="0.2">
      <c r="AH1261" s="359" t="s">
        <v>87</v>
      </c>
      <c r="AI1261" s="81" t="s">
        <v>714</v>
      </c>
      <c r="AJ1261" s="81" t="s">
        <v>713</v>
      </c>
      <c r="AK1261" s="80">
        <v>12629</v>
      </c>
      <c r="AL1261" s="80">
        <v>13263</v>
      </c>
      <c r="AM1261" s="82" t="s">
        <v>141</v>
      </c>
      <c r="AN1261" s="82" t="s">
        <v>141</v>
      </c>
      <c r="AO1261" s="82" t="s">
        <v>141</v>
      </c>
      <c r="AP1261" s="82" t="s">
        <v>141</v>
      </c>
      <c r="AQ1261" s="82" t="s">
        <v>141</v>
      </c>
      <c r="AR1261" s="82" t="s">
        <v>141</v>
      </c>
      <c r="AS1261" s="82" t="s">
        <v>141</v>
      </c>
      <c r="AT1261" s="82" t="s">
        <v>141</v>
      </c>
      <c r="AU1261" s="82" t="s">
        <v>141</v>
      </c>
      <c r="AV1261" s="82" t="s">
        <v>141</v>
      </c>
    </row>
    <row r="1262" spans="34:48" x14ac:dyDescent="0.2">
      <c r="AH1262" s="359" t="s">
        <v>87</v>
      </c>
      <c r="AI1262" s="81" t="s">
        <v>712</v>
      </c>
      <c r="AJ1262" s="81" t="s">
        <v>711</v>
      </c>
      <c r="AK1262" s="80">
        <v>1360</v>
      </c>
      <c r="AL1262" s="80">
        <v>1340</v>
      </c>
      <c r="AM1262" s="82" t="s">
        <v>141</v>
      </c>
      <c r="AN1262" s="82" t="s">
        <v>141</v>
      </c>
      <c r="AO1262" s="82" t="s">
        <v>141</v>
      </c>
      <c r="AP1262" s="82" t="s">
        <v>141</v>
      </c>
      <c r="AQ1262" s="82" t="s">
        <v>141</v>
      </c>
      <c r="AR1262" s="82" t="s">
        <v>141</v>
      </c>
      <c r="AS1262" s="82" t="s">
        <v>141</v>
      </c>
      <c r="AT1262" s="82" t="s">
        <v>141</v>
      </c>
      <c r="AU1262" s="82" t="s">
        <v>141</v>
      </c>
      <c r="AV1262" s="82" t="s">
        <v>141</v>
      </c>
    </row>
    <row r="1263" spans="34:48" x14ac:dyDescent="0.2">
      <c r="AH1263" s="359" t="s">
        <v>87</v>
      </c>
      <c r="AI1263" s="81" t="s">
        <v>710</v>
      </c>
      <c r="AJ1263" s="81" t="s">
        <v>709</v>
      </c>
      <c r="AK1263" s="80">
        <v>708</v>
      </c>
      <c r="AL1263" s="80">
        <v>708</v>
      </c>
      <c r="AM1263" s="82" t="s">
        <v>141</v>
      </c>
      <c r="AN1263" s="82" t="s">
        <v>141</v>
      </c>
      <c r="AO1263" s="82" t="s">
        <v>141</v>
      </c>
      <c r="AP1263" s="82" t="s">
        <v>141</v>
      </c>
      <c r="AQ1263" s="82" t="s">
        <v>141</v>
      </c>
      <c r="AR1263" s="82" t="s">
        <v>141</v>
      </c>
      <c r="AS1263" s="82" t="s">
        <v>141</v>
      </c>
      <c r="AT1263" s="82" t="s">
        <v>141</v>
      </c>
      <c r="AU1263" s="82" t="s">
        <v>141</v>
      </c>
      <c r="AV1263" s="82" t="s">
        <v>141</v>
      </c>
    </row>
    <row r="1264" spans="34:48" x14ac:dyDescent="0.2">
      <c r="AH1264" s="359" t="s">
        <v>87</v>
      </c>
      <c r="AI1264" s="81" t="s">
        <v>708</v>
      </c>
      <c r="AJ1264" s="81" t="s">
        <v>707</v>
      </c>
      <c r="AK1264" s="80">
        <v>2553</v>
      </c>
      <c r="AL1264" s="80">
        <v>2720</v>
      </c>
      <c r="AM1264" s="82" t="s">
        <v>141</v>
      </c>
      <c r="AN1264" s="82" t="s">
        <v>141</v>
      </c>
      <c r="AO1264" s="82" t="s">
        <v>141</v>
      </c>
      <c r="AP1264" s="82" t="s">
        <v>141</v>
      </c>
      <c r="AQ1264" s="82" t="s">
        <v>141</v>
      </c>
      <c r="AR1264" s="82" t="s">
        <v>141</v>
      </c>
      <c r="AS1264" s="82" t="s">
        <v>141</v>
      </c>
      <c r="AT1264" s="82" t="s">
        <v>141</v>
      </c>
      <c r="AU1264" s="82" t="s">
        <v>141</v>
      </c>
      <c r="AV1264" s="82" t="s">
        <v>141</v>
      </c>
    </row>
    <row r="1265" spans="34:48" x14ac:dyDescent="0.2">
      <c r="AH1265" s="359" t="s">
        <v>87</v>
      </c>
      <c r="AI1265" s="81" t="s">
        <v>706</v>
      </c>
      <c r="AJ1265" s="81" t="s">
        <v>705</v>
      </c>
      <c r="AK1265" s="80">
        <v>3188</v>
      </c>
      <c r="AL1265" s="80">
        <v>3168</v>
      </c>
      <c r="AM1265" s="82" t="s">
        <v>141</v>
      </c>
      <c r="AN1265" s="82" t="s">
        <v>141</v>
      </c>
      <c r="AO1265" s="82" t="s">
        <v>141</v>
      </c>
      <c r="AP1265" s="82" t="s">
        <v>141</v>
      </c>
      <c r="AQ1265" s="82" t="s">
        <v>141</v>
      </c>
      <c r="AR1265" s="82" t="s">
        <v>141</v>
      </c>
      <c r="AS1265" s="82" t="s">
        <v>141</v>
      </c>
      <c r="AT1265" s="82" t="s">
        <v>141</v>
      </c>
      <c r="AU1265" s="82" t="s">
        <v>141</v>
      </c>
      <c r="AV1265" s="82" t="s">
        <v>141</v>
      </c>
    </row>
    <row r="1266" spans="34:48" x14ac:dyDescent="0.2">
      <c r="AH1266" s="359" t="s">
        <v>87</v>
      </c>
      <c r="AI1266" s="81" t="s">
        <v>704</v>
      </c>
      <c r="AJ1266" s="81" t="s">
        <v>703</v>
      </c>
      <c r="AK1266" s="80">
        <v>1418</v>
      </c>
      <c r="AL1266" s="80">
        <v>1961</v>
      </c>
      <c r="AM1266" s="82" t="s">
        <v>141</v>
      </c>
      <c r="AN1266" s="82" t="s">
        <v>141</v>
      </c>
      <c r="AO1266" s="82" t="s">
        <v>141</v>
      </c>
      <c r="AP1266" s="82" t="s">
        <v>141</v>
      </c>
      <c r="AQ1266" s="82" t="s">
        <v>141</v>
      </c>
      <c r="AR1266" s="82" t="s">
        <v>141</v>
      </c>
      <c r="AS1266" s="82" t="s">
        <v>141</v>
      </c>
      <c r="AT1266" s="82" t="s">
        <v>141</v>
      </c>
      <c r="AU1266" s="82" t="s">
        <v>141</v>
      </c>
      <c r="AV1266" s="82" t="s">
        <v>141</v>
      </c>
    </row>
    <row r="1267" spans="34:48" x14ac:dyDescent="0.2">
      <c r="AH1267" s="359" t="s">
        <v>87</v>
      </c>
      <c r="AI1267" s="81" t="s">
        <v>702</v>
      </c>
      <c r="AJ1267" s="81" t="s">
        <v>701</v>
      </c>
      <c r="AK1267" s="80">
        <v>4477</v>
      </c>
      <c r="AL1267" s="80">
        <v>4187</v>
      </c>
      <c r="AM1267" s="82" t="s">
        <v>141</v>
      </c>
      <c r="AN1267" s="82" t="s">
        <v>141</v>
      </c>
      <c r="AO1267" s="82" t="s">
        <v>141</v>
      </c>
      <c r="AP1267" s="82" t="s">
        <v>141</v>
      </c>
      <c r="AQ1267" s="82" t="s">
        <v>141</v>
      </c>
      <c r="AR1267" s="82" t="s">
        <v>141</v>
      </c>
      <c r="AS1267" s="82" t="s">
        <v>141</v>
      </c>
      <c r="AT1267" s="82" t="s">
        <v>141</v>
      </c>
      <c r="AU1267" s="82" t="s">
        <v>141</v>
      </c>
      <c r="AV1267" s="82" t="s">
        <v>141</v>
      </c>
    </row>
    <row r="1268" spans="34:48" x14ac:dyDescent="0.2">
      <c r="AH1268" s="359" t="s">
        <v>87</v>
      </c>
      <c r="AI1268" s="81" t="s">
        <v>700</v>
      </c>
      <c r="AJ1268" s="81" t="s">
        <v>699</v>
      </c>
      <c r="AK1268" s="80">
        <v>4326</v>
      </c>
      <c r="AL1268" s="80">
        <v>4137</v>
      </c>
      <c r="AM1268" s="82" t="s">
        <v>141</v>
      </c>
      <c r="AN1268" s="82" t="s">
        <v>141</v>
      </c>
      <c r="AO1268" s="82" t="s">
        <v>141</v>
      </c>
      <c r="AP1268" s="82" t="s">
        <v>141</v>
      </c>
      <c r="AQ1268" s="82" t="s">
        <v>141</v>
      </c>
      <c r="AR1268" s="82" t="s">
        <v>141</v>
      </c>
      <c r="AS1268" s="82" t="s">
        <v>141</v>
      </c>
      <c r="AT1268" s="82" t="s">
        <v>141</v>
      </c>
      <c r="AU1268" s="82" t="s">
        <v>141</v>
      </c>
      <c r="AV1268" s="82" t="s">
        <v>141</v>
      </c>
    </row>
    <row r="1269" spans="34:48" x14ac:dyDescent="0.2">
      <c r="AH1269" s="359" t="s">
        <v>87</v>
      </c>
      <c r="AI1269" s="81" t="s">
        <v>698</v>
      </c>
      <c r="AJ1269" s="81" t="s">
        <v>697</v>
      </c>
      <c r="AK1269" s="80">
        <v>20773</v>
      </c>
      <c r="AL1269" s="80">
        <v>20918</v>
      </c>
      <c r="AM1269" s="82" t="s">
        <v>141</v>
      </c>
      <c r="AN1269" s="82" t="s">
        <v>141</v>
      </c>
      <c r="AO1269" s="82" t="s">
        <v>141</v>
      </c>
      <c r="AP1269" s="82" t="s">
        <v>141</v>
      </c>
      <c r="AQ1269" s="82" t="s">
        <v>141</v>
      </c>
      <c r="AR1269" s="82" t="s">
        <v>141</v>
      </c>
      <c r="AS1269" s="82" t="s">
        <v>141</v>
      </c>
      <c r="AT1269" s="82" t="s">
        <v>141</v>
      </c>
      <c r="AU1269" s="82" t="s">
        <v>141</v>
      </c>
      <c r="AV1269" s="82" t="s">
        <v>141</v>
      </c>
    </row>
    <row r="1270" spans="34:48" x14ac:dyDescent="0.2">
      <c r="AH1270" s="359" t="s">
        <v>87</v>
      </c>
      <c r="AI1270" s="81" t="s">
        <v>696</v>
      </c>
      <c r="AJ1270" s="81" t="s">
        <v>695</v>
      </c>
      <c r="AK1270" s="80">
        <v>5636</v>
      </c>
      <c r="AL1270" s="80">
        <v>5432</v>
      </c>
      <c r="AM1270" s="82" t="s">
        <v>141</v>
      </c>
      <c r="AN1270" s="82" t="s">
        <v>141</v>
      </c>
      <c r="AO1270" s="82" t="s">
        <v>141</v>
      </c>
      <c r="AP1270" s="82" t="s">
        <v>141</v>
      </c>
      <c r="AQ1270" s="82" t="s">
        <v>141</v>
      </c>
      <c r="AR1270" s="82" t="s">
        <v>141</v>
      </c>
      <c r="AS1270" s="82" t="s">
        <v>141</v>
      </c>
      <c r="AT1270" s="82" t="s">
        <v>141</v>
      </c>
      <c r="AU1270" s="82" t="s">
        <v>141</v>
      </c>
      <c r="AV1270" s="82" t="s">
        <v>141</v>
      </c>
    </row>
    <row r="1271" spans="34:48" x14ac:dyDescent="0.2">
      <c r="AH1271" s="359" t="s">
        <v>87</v>
      </c>
      <c r="AI1271" s="81" t="s">
        <v>694</v>
      </c>
      <c r="AJ1271" s="81" t="s">
        <v>693</v>
      </c>
      <c r="AK1271" s="80">
        <v>261</v>
      </c>
      <c r="AL1271" s="80">
        <v>262</v>
      </c>
      <c r="AM1271" s="82" t="s">
        <v>141</v>
      </c>
      <c r="AN1271" s="82" t="s">
        <v>141</v>
      </c>
      <c r="AO1271" s="82" t="s">
        <v>141</v>
      </c>
      <c r="AP1271" s="82" t="s">
        <v>141</v>
      </c>
      <c r="AQ1271" s="82" t="s">
        <v>141</v>
      </c>
      <c r="AR1271" s="82" t="s">
        <v>141</v>
      </c>
      <c r="AS1271" s="82" t="s">
        <v>141</v>
      </c>
      <c r="AT1271" s="82" t="s">
        <v>141</v>
      </c>
      <c r="AU1271" s="82" t="s">
        <v>141</v>
      </c>
      <c r="AV1271" s="82" t="s">
        <v>141</v>
      </c>
    </row>
    <row r="1272" spans="34:48" x14ac:dyDescent="0.2">
      <c r="AH1272" s="359" t="s">
        <v>87</v>
      </c>
      <c r="AI1272" s="81" t="s">
        <v>692</v>
      </c>
      <c r="AJ1272" s="81" t="s">
        <v>691</v>
      </c>
      <c r="AK1272" s="80">
        <v>166201</v>
      </c>
      <c r="AL1272" s="80">
        <v>184366</v>
      </c>
      <c r="AM1272" s="82" t="s">
        <v>141</v>
      </c>
      <c r="AN1272" s="82" t="s">
        <v>141</v>
      </c>
      <c r="AO1272" s="82" t="s">
        <v>141</v>
      </c>
      <c r="AP1272" s="82" t="s">
        <v>141</v>
      </c>
      <c r="AQ1272" s="82" t="s">
        <v>141</v>
      </c>
      <c r="AR1272" s="82" t="s">
        <v>141</v>
      </c>
      <c r="AS1272" s="82" t="s">
        <v>141</v>
      </c>
      <c r="AT1272" s="82" t="s">
        <v>141</v>
      </c>
      <c r="AU1272" s="82" t="s">
        <v>141</v>
      </c>
      <c r="AV1272" s="82" t="s">
        <v>141</v>
      </c>
    </row>
    <row r="1273" spans="34:48" x14ac:dyDescent="0.2">
      <c r="AH1273" s="359" t="s">
        <v>87</v>
      </c>
      <c r="AI1273" s="81" t="s">
        <v>690</v>
      </c>
      <c r="AJ1273" s="81" t="s">
        <v>689</v>
      </c>
      <c r="AK1273" s="80">
        <v>2250</v>
      </c>
      <c r="AL1273" s="80">
        <v>2232</v>
      </c>
      <c r="AM1273" s="82" t="s">
        <v>141</v>
      </c>
      <c r="AN1273" s="82" t="s">
        <v>141</v>
      </c>
      <c r="AO1273" s="82" t="s">
        <v>141</v>
      </c>
      <c r="AP1273" s="82" t="s">
        <v>141</v>
      </c>
      <c r="AQ1273" s="82" t="s">
        <v>141</v>
      </c>
      <c r="AR1273" s="82" t="s">
        <v>141</v>
      </c>
      <c r="AS1273" s="82" t="s">
        <v>141</v>
      </c>
      <c r="AT1273" s="82" t="s">
        <v>141</v>
      </c>
      <c r="AU1273" s="82" t="s">
        <v>141</v>
      </c>
      <c r="AV1273" s="82" t="s">
        <v>141</v>
      </c>
    </row>
    <row r="1274" spans="34:48" x14ac:dyDescent="0.2">
      <c r="AH1274" s="359" t="s">
        <v>87</v>
      </c>
      <c r="AI1274" s="81" t="s">
        <v>688</v>
      </c>
      <c r="AJ1274" s="81" t="s">
        <v>687</v>
      </c>
      <c r="AK1274" s="80">
        <v>529</v>
      </c>
      <c r="AL1274" s="80">
        <v>425</v>
      </c>
      <c r="AM1274" s="82" t="s">
        <v>141</v>
      </c>
      <c r="AN1274" s="82" t="s">
        <v>141</v>
      </c>
      <c r="AO1274" s="82" t="s">
        <v>141</v>
      </c>
      <c r="AP1274" s="82" t="s">
        <v>141</v>
      </c>
      <c r="AQ1274" s="82" t="s">
        <v>141</v>
      </c>
      <c r="AR1274" s="82" t="s">
        <v>141</v>
      </c>
      <c r="AS1274" s="82" t="s">
        <v>141</v>
      </c>
      <c r="AT1274" s="82" t="s">
        <v>141</v>
      </c>
      <c r="AU1274" s="82" t="s">
        <v>141</v>
      </c>
      <c r="AV1274" s="82" t="s">
        <v>141</v>
      </c>
    </row>
    <row r="1275" spans="34:48" x14ac:dyDescent="0.2">
      <c r="AH1275" s="359" t="s">
        <v>87</v>
      </c>
      <c r="AI1275" s="81" t="s">
        <v>686</v>
      </c>
      <c r="AJ1275" s="81" t="s">
        <v>685</v>
      </c>
      <c r="AK1275" s="80">
        <v>4860</v>
      </c>
      <c r="AL1275" s="80">
        <v>5186</v>
      </c>
      <c r="AM1275" s="82" t="s">
        <v>141</v>
      </c>
      <c r="AN1275" s="82" t="s">
        <v>141</v>
      </c>
      <c r="AO1275" s="82" t="s">
        <v>141</v>
      </c>
      <c r="AP1275" s="82" t="s">
        <v>141</v>
      </c>
      <c r="AQ1275" s="82" t="s">
        <v>141</v>
      </c>
      <c r="AR1275" s="82" t="s">
        <v>141</v>
      </c>
      <c r="AS1275" s="82" t="s">
        <v>141</v>
      </c>
      <c r="AT1275" s="82" t="s">
        <v>141</v>
      </c>
      <c r="AU1275" s="82" t="s">
        <v>141</v>
      </c>
      <c r="AV1275" s="82" t="s">
        <v>141</v>
      </c>
    </row>
    <row r="1276" spans="34:48" x14ac:dyDescent="0.2">
      <c r="AH1276" s="359" t="s">
        <v>87</v>
      </c>
      <c r="AI1276" s="81" t="s">
        <v>684</v>
      </c>
      <c r="AJ1276" s="81" t="s">
        <v>683</v>
      </c>
      <c r="AK1276" s="80">
        <v>14459</v>
      </c>
      <c r="AL1276" s="80">
        <v>14300</v>
      </c>
      <c r="AM1276" s="82" t="s">
        <v>141</v>
      </c>
      <c r="AN1276" s="82" t="s">
        <v>141</v>
      </c>
      <c r="AO1276" s="82" t="s">
        <v>141</v>
      </c>
      <c r="AP1276" s="82" t="s">
        <v>141</v>
      </c>
      <c r="AQ1276" s="82" t="s">
        <v>141</v>
      </c>
      <c r="AR1276" s="82" t="s">
        <v>141</v>
      </c>
      <c r="AS1276" s="82" t="s">
        <v>141</v>
      </c>
      <c r="AT1276" s="82" t="s">
        <v>141</v>
      </c>
      <c r="AU1276" s="82" t="s">
        <v>141</v>
      </c>
      <c r="AV1276" s="82" t="s">
        <v>141</v>
      </c>
    </row>
    <row r="1277" spans="34:48" x14ac:dyDescent="0.2">
      <c r="AH1277" s="359" t="s">
        <v>87</v>
      </c>
      <c r="AI1277" s="81" t="s">
        <v>682</v>
      </c>
      <c r="AJ1277" s="81" t="s">
        <v>681</v>
      </c>
      <c r="AK1277" s="80">
        <v>4323</v>
      </c>
      <c r="AL1277" s="80">
        <v>4223</v>
      </c>
      <c r="AM1277" s="82" t="s">
        <v>141</v>
      </c>
      <c r="AN1277" s="82" t="s">
        <v>141</v>
      </c>
      <c r="AO1277" s="82" t="s">
        <v>141</v>
      </c>
      <c r="AP1277" s="82" t="s">
        <v>141</v>
      </c>
      <c r="AQ1277" s="82" t="s">
        <v>141</v>
      </c>
      <c r="AR1277" s="82" t="s">
        <v>141</v>
      </c>
      <c r="AS1277" s="82" t="s">
        <v>141</v>
      </c>
      <c r="AT1277" s="82" t="s">
        <v>141</v>
      </c>
      <c r="AU1277" s="82" t="s">
        <v>141</v>
      </c>
      <c r="AV1277" s="82" t="s">
        <v>141</v>
      </c>
    </row>
    <row r="1278" spans="34:48" x14ac:dyDescent="0.2">
      <c r="AH1278" s="359" t="s">
        <v>87</v>
      </c>
      <c r="AI1278" s="81" t="s">
        <v>680</v>
      </c>
      <c r="AJ1278" s="81" t="s">
        <v>679</v>
      </c>
      <c r="AK1278" s="80">
        <v>3045</v>
      </c>
      <c r="AL1278" s="80">
        <v>2997</v>
      </c>
      <c r="AM1278" s="82" t="s">
        <v>141</v>
      </c>
      <c r="AN1278" s="82" t="s">
        <v>141</v>
      </c>
      <c r="AO1278" s="82" t="s">
        <v>141</v>
      </c>
      <c r="AP1278" s="82" t="s">
        <v>141</v>
      </c>
      <c r="AQ1278" s="82" t="s">
        <v>141</v>
      </c>
      <c r="AR1278" s="82" t="s">
        <v>141</v>
      </c>
      <c r="AS1278" s="82" t="s">
        <v>141</v>
      </c>
      <c r="AT1278" s="82" t="s">
        <v>141</v>
      </c>
      <c r="AU1278" s="82" t="s">
        <v>141</v>
      </c>
      <c r="AV1278" s="82" t="s">
        <v>141</v>
      </c>
    </row>
    <row r="1279" spans="34:48" x14ac:dyDescent="0.2">
      <c r="AH1279" s="359" t="s">
        <v>87</v>
      </c>
      <c r="AI1279" s="81" t="s">
        <v>678</v>
      </c>
      <c r="AJ1279" s="81" t="s">
        <v>677</v>
      </c>
      <c r="AK1279" s="80">
        <v>278</v>
      </c>
      <c r="AL1279" s="80">
        <v>382</v>
      </c>
      <c r="AM1279" s="82" t="s">
        <v>141</v>
      </c>
      <c r="AN1279" s="82" t="s">
        <v>141</v>
      </c>
      <c r="AO1279" s="82" t="s">
        <v>141</v>
      </c>
      <c r="AP1279" s="82" t="s">
        <v>141</v>
      </c>
      <c r="AQ1279" s="82" t="s">
        <v>141</v>
      </c>
      <c r="AR1279" s="82" t="s">
        <v>141</v>
      </c>
      <c r="AS1279" s="82" t="s">
        <v>141</v>
      </c>
      <c r="AT1279" s="82" t="s">
        <v>141</v>
      </c>
      <c r="AU1279" s="82" t="s">
        <v>141</v>
      </c>
      <c r="AV1279" s="82" t="s">
        <v>141</v>
      </c>
    </row>
    <row r="1280" spans="34:48" x14ac:dyDescent="0.2">
      <c r="AH1280" s="359" t="s">
        <v>87</v>
      </c>
      <c r="AI1280" s="81" t="s">
        <v>676</v>
      </c>
      <c r="AJ1280" s="81" t="s">
        <v>675</v>
      </c>
      <c r="AK1280" s="80">
        <v>216</v>
      </c>
      <c r="AL1280" s="80">
        <v>284</v>
      </c>
      <c r="AM1280" s="82" t="s">
        <v>141</v>
      </c>
      <c r="AN1280" s="82" t="s">
        <v>141</v>
      </c>
      <c r="AO1280" s="82" t="s">
        <v>141</v>
      </c>
      <c r="AP1280" s="82" t="s">
        <v>141</v>
      </c>
      <c r="AQ1280" s="82" t="s">
        <v>141</v>
      </c>
      <c r="AR1280" s="82" t="s">
        <v>141</v>
      </c>
      <c r="AS1280" s="82" t="s">
        <v>141</v>
      </c>
      <c r="AT1280" s="82" t="s">
        <v>141</v>
      </c>
      <c r="AU1280" s="82" t="s">
        <v>141</v>
      </c>
      <c r="AV1280" s="82" t="s">
        <v>141</v>
      </c>
    </row>
    <row r="1281" spans="34:48" x14ac:dyDescent="0.2">
      <c r="AH1281" s="359" t="s">
        <v>87</v>
      </c>
      <c r="AI1281" s="81" t="s">
        <v>674</v>
      </c>
      <c r="AJ1281" s="81" t="s">
        <v>673</v>
      </c>
      <c r="AK1281" s="80">
        <v>773</v>
      </c>
      <c r="AL1281" s="80">
        <v>793</v>
      </c>
      <c r="AM1281" s="82" t="s">
        <v>141</v>
      </c>
      <c r="AN1281" s="82" t="s">
        <v>141</v>
      </c>
      <c r="AO1281" s="82" t="s">
        <v>141</v>
      </c>
      <c r="AP1281" s="82" t="s">
        <v>141</v>
      </c>
      <c r="AQ1281" s="82" t="s">
        <v>141</v>
      </c>
      <c r="AR1281" s="82" t="s">
        <v>141</v>
      </c>
      <c r="AS1281" s="82" t="s">
        <v>141</v>
      </c>
      <c r="AT1281" s="82" t="s">
        <v>141</v>
      </c>
      <c r="AU1281" s="82" t="s">
        <v>141</v>
      </c>
      <c r="AV1281" s="82" t="s">
        <v>141</v>
      </c>
    </row>
    <row r="1282" spans="34:48" x14ac:dyDescent="0.2">
      <c r="AH1282" s="359" t="s">
        <v>87</v>
      </c>
      <c r="AI1282" s="81" t="s">
        <v>672</v>
      </c>
      <c r="AJ1282" s="81" t="s">
        <v>671</v>
      </c>
      <c r="AK1282" s="80">
        <v>474</v>
      </c>
      <c r="AL1282" s="80">
        <v>474</v>
      </c>
      <c r="AM1282" s="82" t="s">
        <v>141</v>
      </c>
      <c r="AN1282" s="82" t="s">
        <v>141</v>
      </c>
      <c r="AO1282" s="82" t="s">
        <v>141</v>
      </c>
      <c r="AP1282" s="82" t="s">
        <v>141</v>
      </c>
      <c r="AQ1282" s="82" t="s">
        <v>141</v>
      </c>
      <c r="AR1282" s="82" t="s">
        <v>141</v>
      </c>
      <c r="AS1282" s="82" t="s">
        <v>141</v>
      </c>
      <c r="AT1282" s="82" t="s">
        <v>141</v>
      </c>
      <c r="AU1282" s="82" t="s">
        <v>141</v>
      </c>
      <c r="AV1282" s="82" t="s">
        <v>141</v>
      </c>
    </row>
    <row r="1283" spans="34:48" x14ac:dyDescent="0.2">
      <c r="AH1283" s="359" t="s">
        <v>87</v>
      </c>
      <c r="AI1283" s="81" t="s">
        <v>670</v>
      </c>
      <c r="AJ1283" s="81" t="s">
        <v>669</v>
      </c>
      <c r="AK1283" s="80">
        <v>12577</v>
      </c>
      <c r="AL1283" s="80">
        <v>13073</v>
      </c>
      <c r="AM1283" s="82" t="s">
        <v>141</v>
      </c>
      <c r="AN1283" s="82" t="s">
        <v>141</v>
      </c>
      <c r="AO1283" s="82" t="s">
        <v>141</v>
      </c>
      <c r="AP1283" s="82" t="s">
        <v>141</v>
      </c>
      <c r="AQ1283" s="82" t="s">
        <v>141</v>
      </c>
      <c r="AR1283" s="82" t="s">
        <v>141</v>
      </c>
      <c r="AS1283" s="82" t="s">
        <v>141</v>
      </c>
      <c r="AT1283" s="82" t="s">
        <v>141</v>
      </c>
      <c r="AU1283" s="82" t="s">
        <v>141</v>
      </c>
      <c r="AV1283" s="82" t="s">
        <v>141</v>
      </c>
    </row>
    <row r="1284" spans="34:48" x14ac:dyDescent="0.2">
      <c r="AH1284" s="359" t="s">
        <v>87</v>
      </c>
      <c r="AI1284" s="81" t="s">
        <v>668</v>
      </c>
      <c r="AJ1284" s="81" t="s">
        <v>667</v>
      </c>
      <c r="AK1284" s="80">
        <v>664</v>
      </c>
      <c r="AL1284" s="80">
        <v>664</v>
      </c>
      <c r="AM1284" s="82" t="s">
        <v>141</v>
      </c>
      <c r="AN1284" s="82" t="s">
        <v>141</v>
      </c>
      <c r="AO1284" s="82" t="s">
        <v>141</v>
      </c>
      <c r="AP1284" s="82" t="s">
        <v>141</v>
      </c>
      <c r="AQ1284" s="82" t="s">
        <v>141</v>
      </c>
      <c r="AR1284" s="82" t="s">
        <v>141</v>
      </c>
      <c r="AS1284" s="82" t="s">
        <v>141</v>
      </c>
      <c r="AT1284" s="82" t="s">
        <v>141</v>
      </c>
      <c r="AU1284" s="82" t="s">
        <v>141</v>
      </c>
      <c r="AV1284" s="82" t="s">
        <v>141</v>
      </c>
    </row>
    <row r="1285" spans="34:48" x14ac:dyDescent="0.2">
      <c r="AH1285" s="359" t="s">
        <v>87</v>
      </c>
      <c r="AI1285" s="81" t="s">
        <v>666</v>
      </c>
      <c r="AJ1285" s="81" t="s">
        <v>665</v>
      </c>
      <c r="AK1285" s="80">
        <v>1899</v>
      </c>
      <c r="AL1285" s="80">
        <v>1915</v>
      </c>
      <c r="AM1285" s="82" t="s">
        <v>141</v>
      </c>
      <c r="AN1285" s="82" t="s">
        <v>141</v>
      </c>
      <c r="AO1285" s="82" t="s">
        <v>141</v>
      </c>
      <c r="AP1285" s="82" t="s">
        <v>141</v>
      </c>
      <c r="AQ1285" s="82" t="s">
        <v>141</v>
      </c>
      <c r="AR1285" s="82" t="s">
        <v>141</v>
      </c>
      <c r="AS1285" s="82" t="s">
        <v>141</v>
      </c>
      <c r="AT1285" s="82" t="s">
        <v>141</v>
      </c>
      <c r="AU1285" s="82" t="s">
        <v>141</v>
      </c>
      <c r="AV1285" s="82" t="s">
        <v>141</v>
      </c>
    </row>
    <row r="1286" spans="34:48" x14ac:dyDescent="0.2">
      <c r="AH1286" s="359" t="s">
        <v>87</v>
      </c>
      <c r="AI1286" s="81" t="s">
        <v>664</v>
      </c>
      <c r="AJ1286" s="81" t="s">
        <v>663</v>
      </c>
      <c r="AK1286" s="80">
        <v>2638</v>
      </c>
      <c r="AL1286" s="80">
        <v>2577</v>
      </c>
      <c r="AM1286" s="82" t="s">
        <v>141</v>
      </c>
      <c r="AN1286" s="82" t="s">
        <v>141</v>
      </c>
      <c r="AO1286" s="82" t="s">
        <v>141</v>
      </c>
      <c r="AP1286" s="82" t="s">
        <v>141</v>
      </c>
      <c r="AQ1286" s="82" t="s">
        <v>141</v>
      </c>
      <c r="AR1286" s="82" t="s">
        <v>141</v>
      </c>
      <c r="AS1286" s="82" t="s">
        <v>141</v>
      </c>
      <c r="AT1286" s="82" t="s">
        <v>141</v>
      </c>
      <c r="AU1286" s="82" t="s">
        <v>141</v>
      </c>
      <c r="AV1286" s="82" t="s">
        <v>141</v>
      </c>
    </row>
    <row r="1287" spans="34:48" x14ac:dyDescent="0.2">
      <c r="AH1287" s="359" t="s">
        <v>87</v>
      </c>
      <c r="AI1287" s="81" t="s">
        <v>662</v>
      </c>
      <c r="AJ1287" s="81" t="s">
        <v>661</v>
      </c>
      <c r="AK1287" s="80">
        <v>1271</v>
      </c>
      <c r="AL1287" s="80">
        <v>1285</v>
      </c>
      <c r="AM1287" s="82" t="s">
        <v>141</v>
      </c>
      <c r="AN1287" s="82" t="s">
        <v>141</v>
      </c>
      <c r="AO1287" s="82" t="s">
        <v>141</v>
      </c>
      <c r="AP1287" s="82" t="s">
        <v>141</v>
      </c>
      <c r="AQ1287" s="82" t="s">
        <v>141</v>
      </c>
      <c r="AR1287" s="82" t="s">
        <v>141</v>
      </c>
      <c r="AS1287" s="82" t="s">
        <v>141</v>
      </c>
      <c r="AT1287" s="82" t="s">
        <v>141</v>
      </c>
      <c r="AU1287" s="82" t="s">
        <v>141</v>
      </c>
      <c r="AV1287" s="82" t="s">
        <v>141</v>
      </c>
    </row>
    <row r="1288" spans="34:48" x14ac:dyDescent="0.2">
      <c r="AH1288" s="359" t="s">
        <v>87</v>
      </c>
      <c r="AI1288" s="81" t="s">
        <v>660</v>
      </c>
      <c r="AJ1288" s="81" t="s">
        <v>659</v>
      </c>
      <c r="AK1288" s="80">
        <v>1811</v>
      </c>
      <c r="AL1288" s="80">
        <v>1774</v>
      </c>
      <c r="AM1288" s="82" t="s">
        <v>141</v>
      </c>
      <c r="AN1288" s="82" t="s">
        <v>141</v>
      </c>
      <c r="AO1288" s="82" t="s">
        <v>141</v>
      </c>
      <c r="AP1288" s="82" t="s">
        <v>141</v>
      </c>
      <c r="AQ1288" s="82" t="s">
        <v>141</v>
      </c>
      <c r="AR1288" s="82" t="s">
        <v>141</v>
      </c>
      <c r="AS1288" s="82" t="s">
        <v>141</v>
      </c>
      <c r="AT1288" s="82" t="s">
        <v>141</v>
      </c>
      <c r="AU1288" s="82" t="s">
        <v>141</v>
      </c>
      <c r="AV1288" s="82" t="s">
        <v>141</v>
      </c>
    </row>
    <row r="1289" spans="34:48" x14ac:dyDescent="0.2">
      <c r="AH1289" s="359" t="s">
        <v>87</v>
      </c>
      <c r="AI1289" s="81" t="s">
        <v>658</v>
      </c>
      <c r="AJ1289" s="81" t="s">
        <v>657</v>
      </c>
      <c r="AK1289" s="80">
        <v>816</v>
      </c>
      <c r="AL1289" s="80">
        <v>910</v>
      </c>
      <c r="AM1289" s="82" t="s">
        <v>141</v>
      </c>
      <c r="AN1289" s="82" t="s">
        <v>141</v>
      </c>
      <c r="AO1289" s="82" t="s">
        <v>141</v>
      </c>
      <c r="AP1289" s="82" t="s">
        <v>141</v>
      </c>
      <c r="AQ1289" s="82" t="s">
        <v>141</v>
      </c>
      <c r="AR1289" s="82" t="s">
        <v>141</v>
      </c>
      <c r="AS1289" s="82" t="s">
        <v>141</v>
      </c>
      <c r="AT1289" s="82" t="s">
        <v>141</v>
      </c>
      <c r="AU1289" s="82" t="s">
        <v>141</v>
      </c>
      <c r="AV1289" s="82" t="s">
        <v>141</v>
      </c>
    </row>
    <row r="1290" spans="34:48" x14ac:dyDescent="0.2">
      <c r="AH1290" s="359" t="s">
        <v>87</v>
      </c>
      <c r="AI1290" s="81" t="s">
        <v>656</v>
      </c>
      <c r="AJ1290" s="81" t="s">
        <v>655</v>
      </c>
      <c r="AK1290" s="80">
        <v>1232</v>
      </c>
      <c r="AL1290" s="80">
        <v>1335</v>
      </c>
      <c r="AM1290" s="82" t="s">
        <v>141</v>
      </c>
      <c r="AN1290" s="82" t="s">
        <v>141</v>
      </c>
      <c r="AO1290" s="82" t="s">
        <v>141</v>
      </c>
      <c r="AP1290" s="82" t="s">
        <v>141</v>
      </c>
      <c r="AQ1290" s="82" t="s">
        <v>141</v>
      </c>
      <c r="AR1290" s="82" t="s">
        <v>141</v>
      </c>
      <c r="AS1290" s="82" t="s">
        <v>141</v>
      </c>
      <c r="AT1290" s="82" t="s">
        <v>141</v>
      </c>
      <c r="AU1290" s="82" t="s">
        <v>141</v>
      </c>
      <c r="AV1290" s="82" t="s">
        <v>141</v>
      </c>
    </row>
    <row r="1291" spans="34:48" x14ac:dyDescent="0.2">
      <c r="AH1291" s="359" t="s">
        <v>87</v>
      </c>
      <c r="AI1291" s="81" t="s">
        <v>654</v>
      </c>
      <c r="AJ1291" s="81" t="s">
        <v>653</v>
      </c>
      <c r="AK1291" s="80">
        <v>2307</v>
      </c>
      <c r="AL1291" s="80">
        <v>2050</v>
      </c>
      <c r="AM1291" s="82" t="s">
        <v>141</v>
      </c>
      <c r="AN1291" s="82" t="s">
        <v>141</v>
      </c>
      <c r="AO1291" s="82" t="s">
        <v>141</v>
      </c>
      <c r="AP1291" s="82" t="s">
        <v>141</v>
      </c>
      <c r="AQ1291" s="82" t="s">
        <v>141</v>
      </c>
      <c r="AR1291" s="82" t="s">
        <v>141</v>
      </c>
      <c r="AS1291" s="82" t="s">
        <v>141</v>
      </c>
      <c r="AT1291" s="82" t="s">
        <v>141</v>
      </c>
      <c r="AU1291" s="82" t="s">
        <v>141</v>
      </c>
      <c r="AV1291" s="82" t="s">
        <v>141</v>
      </c>
    </row>
    <row r="1292" spans="34:48" x14ac:dyDescent="0.2">
      <c r="AH1292" s="359" t="s">
        <v>87</v>
      </c>
      <c r="AI1292" s="81" t="s">
        <v>652</v>
      </c>
      <c r="AJ1292" s="81" t="s">
        <v>651</v>
      </c>
      <c r="AK1292" s="80">
        <v>632</v>
      </c>
      <c r="AL1292" s="80">
        <v>690</v>
      </c>
      <c r="AM1292" s="82" t="s">
        <v>141</v>
      </c>
      <c r="AN1292" s="82" t="s">
        <v>141</v>
      </c>
      <c r="AO1292" s="82" t="s">
        <v>141</v>
      </c>
      <c r="AP1292" s="82" t="s">
        <v>141</v>
      </c>
      <c r="AQ1292" s="82" t="s">
        <v>141</v>
      </c>
      <c r="AR1292" s="82" t="s">
        <v>141</v>
      </c>
      <c r="AS1292" s="82" t="s">
        <v>141</v>
      </c>
      <c r="AT1292" s="82" t="s">
        <v>141</v>
      </c>
      <c r="AU1292" s="82" t="s">
        <v>141</v>
      </c>
      <c r="AV1292" s="82" t="s">
        <v>141</v>
      </c>
    </row>
    <row r="1293" spans="34:48" x14ac:dyDescent="0.2">
      <c r="AH1293" s="359" t="s">
        <v>87</v>
      </c>
      <c r="AI1293" s="81" t="s">
        <v>650</v>
      </c>
      <c r="AJ1293" s="81" t="s">
        <v>649</v>
      </c>
      <c r="AK1293" s="80">
        <v>1875</v>
      </c>
      <c r="AL1293" s="80">
        <v>1848</v>
      </c>
      <c r="AM1293" s="82" t="s">
        <v>141</v>
      </c>
      <c r="AN1293" s="82" t="s">
        <v>141</v>
      </c>
      <c r="AO1293" s="82" t="s">
        <v>141</v>
      </c>
      <c r="AP1293" s="82" t="s">
        <v>141</v>
      </c>
      <c r="AQ1293" s="82" t="s">
        <v>141</v>
      </c>
      <c r="AR1293" s="82" t="s">
        <v>141</v>
      </c>
      <c r="AS1293" s="82" t="s">
        <v>141</v>
      </c>
      <c r="AT1293" s="82" t="s">
        <v>141</v>
      </c>
      <c r="AU1293" s="82" t="s">
        <v>141</v>
      </c>
      <c r="AV1293" s="82" t="s">
        <v>141</v>
      </c>
    </row>
    <row r="1294" spans="34:48" x14ac:dyDescent="0.2">
      <c r="AH1294" s="359" t="s">
        <v>87</v>
      </c>
      <c r="AI1294" s="81" t="s">
        <v>648</v>
      </c>
      <c r="AJ1294" s="81" t="s">
        <v>647</v>
      </c>
      <c r="AK1294" s="80">
        <v>3179</v>
      </c>
      <c r="AL1294" s="80">
        <v>3124</v>
      </c>
      <c r="AM1294" s="82" t="s">
        <v>141</v>
      </c>
      <c r="AN1294" s="82" t="s">
        <v>141</v>
      </c>
      <c r="AO1294" s="82" t="s">
        <v>141</v>
      </c>
      <c r="AP1294" s="82" t="s">
        <v>141</v>
      </c>
      <c r="AQ1294" s="82" t="s">
        <v>141</v>
      </c>
      <c r="AR1294" s="82" t="s">
        <v>141</v>
      </c>
      <c r="AS1294" s="82" t="s">
        <v>141</v>
      </c>
      <c r="AT1294" s="82" t="s">
        <v>141</v>
      </c>
      <c r="AU1294" s="82" t="s">
        <v>141</v>
      </c>
      <c r="AV1294" s="82" t="s">
        <v>141</v>
      </c>
    </row>
    <row r="1295" spans="34:48" x14ac:dyDescent="0.2">
      <c r="AH1295" s="359" t="s">
        <v>87</v>
      </c>
      <c r="AI1295" s="81" t="s">
        <v>646</v>
      </c>
      <c r="AJ1295" s="81" t="s">
        <v>645</v>
      </c>
      <c r="AK1295" s="80">
        <v>1631</v>
      </c>
      <c r="AL1295" s="80">
        <v>1526</v>
      </c>
      <c r="AM1295" s="82" t="s">
        <v>141</v>
      </c>
      <c r="AN1295" s="82" t="s">
        <v>141</v>
      </c>
      <c r="AO1295" s="82" t="s">
        <v>141</v>
      </c>
      <c r="AP1295" s="82" t="s">
        <v>141</v>
      </c>
      <c r="AQ1295" s="82" t="s">
        <v>141</v>
      </c>
      <c r="AR1295" s="82" t="s">
        <v>141</v>
      </c>
      <c r="AS1295" s="82" t="s">
        <v>141</v>
      </c>
      <c r="AT1295" s="82" t="s">
        <v>141</v>
      </c>
      <c r="AU1295" s="82" t="s">
        <v>141</v>
      </c>
      <c r="AV1295" s="82" t="s">
        <v>141</v>
      </c>
    </row>
    <row r="1296" spans="34:48" x14ac:dyDescent="0.2">
      <c r="AH1296" s="359" t="s">
        <v>87</v>
      </c>
      <c r="AI1296" s="81" t="s">
        <v>644</v>
      </c>
      <c r="AJ1296" s="81" t="s">
        <v>643</v>
      </c>
      <c r="AK1296" s="80">
        <v>1412</v>
      </c>
      <c r="AL1296" s="80">
        <v>1516</v>
      </c>
      <c r="AM1296" s="82" t="s">
        <v>141</v>
      </c>
      <c r="AN1296" s="82" t="s">
        <v>141</v>
      </c>
      <c r="AO1296" s="82" t="s">
        <v>141</v>
      </c>
      <c r="AP1296" s="82" t="s">
        <v>141</v>
      </c>
      <c r="AQ1296" s="82" t="s">
        <v>141</v>
      </c>
      <c r="AR1296" s="82" t="s">
        <v>141</v>
      </c>
      <c r="AS1296" s="82" t="s">
        <v>141</v>
      </c>
      <c r="AT1296" s="82" t="s">
        <v>141</v>
      </c>
      <c r="AU1296" s="82" t="s">
        <v>141</v>
      </c>
      <c r="AV1296" s="82" t="s">
        <v>141</v>
      </c>
    </row>
    <row r="1297" spans="34:48" x14ac:dyDescent="0.2">
      <c r="AH1297" s="359" t="s">
        <v>87</v>
      </c>
      <c r="AI1297" s="81" t="s">
        <v>642</v>
      </c>
      <c r="AJ1297" s="81" t="s">
        <v>641</v>
      </c>
      <c r="AK1297" s="80">
        <v>1199</v>
      </c>
      <c r="AL1297" s="80">
        <v>1180</v>
      </c>
      <c r="AM1297" s="82" t="s">
        <v>141</v>
      </c>
      <c r="AN1297" s="82" t="s">
        <v>141</v>
      </c>
      <c r="AO1297" s="82" t="s">
        <v>141</v>
      </c>
      <c r="AP1297" s="82" t="s">
        <v>141</v>
      </c>
      <c r="AQ1297" s="82" t="s">
        <v>141</v>
      </c>
      <c r="AR1297" s="82" t="s">
        <v>141</v>
      </c>
      <c r="AS1297" s="82" t="s">
        <v>141</v>
      </c>
      <c r="AT1297" s="82" t="s">
        <v>141</v>
      </c>
      <c r="AU1297" s="82" t="s">
        <v>141</v>
      </c>
      <c r="AV1297" s="82" t="s">
        <v>141</v>
      </c>
    </row>
    <row r="1298" spans="34:48" x14ac:dyDescent="0.2">
      <c r="AH1298" s="359" t="s">
        <v>87</v>
      </c>
      <c r="AI1298" s="81" t="s">
        <v>640</v>
      </c>
      <c r="AJ1298" s="81" t="s">
        <v>639</v>
      </c>
      <c r="AK1298" s="80">
        <v>7400</v>
      </c>
      <c r="AL1298" s="80">
        <v>7405</v>
      </c>
      <c r="AM1298" s="82" t="s">
        <v>141</v>
      </c>
      <c r="AN1298" s="82" t="s">
        <v>141</v>
      </c>
      <c r="AO1298" s="82" t="s">
        <v>141</v>
      </c>
      <c r="AP1298" s="82" t="s">
        <v>141</v>
      </c>
      <c r="AQ1298" s="82" t="s">
        <v>141</v>
      </c>
      <c r="AR1298" s="82" t="s">
        <v>141</v>
      </c>
      <c r="AS1298" s="82" t="s">
        <v>141</v>
      </c>
      <c r="AT1298" s="82" t="s">
        <v>141</v>
      </c>
      <c r="AU1298" s="82" t="s">
        <v>141</v>
      </c>
      <c r="AV1298" s="82" t="s">
        <v>141</v>
      </c>
    </row>
    <row r="1299" spans="34:48" x14ac:dyDescent="0.2">
      <c r="AH1299" s="359" t="s">
        <v>87</v>
      </c>
      <c r="AI1299" s="81" t="s">
        <v>638</v>
      </c>
      <c r="AJ1299" s="81" t="s">
        <v>637</v>
      </c>
      <c r="AK1299" s="80">
        <v>1983</v>
      </c>
      <c r="AL1299" s="80">
        <v>1956</v>
      </c>
      <c r="AM1299" s="82" t="s">
        <v>141</v>
      </c>
      <c r="AN1299" s="82" t="s">
        <v>141</v>
      </c>
      <c r="AO1299" s="82" t="s">
        <v>141</v>
      </c>
      <c r="AP1299" s="82" t="s">
        <v>141</v>
      </c>
      <c r="AQ1299" s="82" t="s">
        <v>141</v>
      </c>
      <c r="AR1299" s="82" t="s">
        <v>141</v>
      </c>
      <c r="AS1299" s="82" t="s">
        <v>141</v>
      </c>
      <c r="AT1299" s="82" t="s">
        <v>141</v>
      </c>
      <c r="AU1299" s="82" t="s">
        <v>141</v>
      </c>
      <c r="AV1299" s="82" t="s">
        <v>141</v>
      </c>
    </row>
    <row r="1300" spans="34:48" x14ac:dyDescent="0.2">
      <c r="AH1300" s="359" t="s">
        <v>87</v>
      </c>
      <c r="AI1300" s="81" t="s">
        <v>636</v>
      </c>
      <c r="AJ1300" s="81" t="s">
        <v>635</v>
      </c>
      <c r="AK1300" s="80">
        <v>1190</v>
      </c>
      <c r="AL1300" s="80">
        <v>1249</v>
      </c>
      <c r="AM1300" s="82" t="s">
        <v>141</v>
      </c>
      <c r="AN1300" s="82" t="s">
        <v>141</v>
      </c>
      <c r="AO1300" s="82" t="s">
        <v>141</v>
      </c>
      <c r="AP1300" s="82" t="s">
        <v>141</v>
      </c>
      <c r="AQ1300" s="82" t="s">
        <v>141</v>
      </c>
      <c r="AR1300" s="82" t="s">
        <v>141</v>
      </c>
      <c r="AS1300" s="82" t="s">
        <v>141</v>
      </c>
      <c r="AT1300" s="82" t="s">
        <v>141</v>
      </c>
      <c r="AU1300" s="82" t="s">
        <v>141</v>
      </c>
      <c r="AV1300" s="82" t="s">
        <v>141</v>
      </c>
    </row>
    <row r="1301" spans="34:48" x14ac:dyDescent="0.2">
      <c r="AH1301" s="359" t="s">
        <v>87</v>
      </c>
      <c r="AI1301" s="81" t="s">
        <v>634</v>
      </c>
      <c r="AJ1301" s="81" t="s">
        <v>633</v>
      </c>
      <c r="AK1301" s="80">
        <v>3993</v>
      </c>
      <c r="AL1301" s="80">
        <v>4412</v>
      </c>
      <c r="AM1301" s="82" t="s">
        <v>141</v>
      </c>
      <c r="AN1301" s="82" t="s">
        <v>141</v>
      </c>
      <c r="AO1301" s="82" t="s">
        <v>141</v>
      </c>
      <c r="AP1301" s="82" t="s">
        <v>141</v>
      </c>
      <c r="AQ1301" s="82" t="s">
        <v>141</v>
      </c>
      <c r="AR1301" s="82" t="s">
        <v>141</v>
      </c>
      <c r="AS1301" s="82" t="s">
        <v>141</v>
      </c>
      <c r="AT1301" s="82" t="s">
        <v>141</v>
      </c>
      <c r="AU1301" s="82" t="s">
        <v>141</v>
      </c>
      <c r="AV1301" s="82" t="s">
        <v>141</v>
      </c>
    </row>
    <row r="1302" spans="34:48" x14ac:dyDescent="0.2">
      <c r="AH1302" s="359" t="s">
        <v>87</v>
      </c>
      <c r="AI1302" s="81" t="s">
        <v>632</v>
      </c>
      <c r="AJ1302" s="81" t="s">
        <v>631</v>
      </c>
      <c r="AK1302" s="80">
        <v>2801</v>
      </c>
      <c r="AL1302" s="80">
        <v>2596</v>
      </c>
      <c r="AM1302" s="82" t="s">
        <v>141</v>
      </c>
      <c r="AN1302" s="82" t="s">
        <v>141</v>
      </c>
      <c r="AO1302" s="82" t="s">
        <v>141</v>
      </c>
      <c r="AP1302" s="82" t="s">
        <v>141</v>
      </c>
      <c r="AQ1302" s="82" t="s">
        <v>141</v>
      </c>
      <c r="AR1302" s="82" t="s">
        <v>141</v>
      </c>
      <c r="AS1302" s="82" t="s">
        <v>141</v>
      </c>
      <c r="AT1302" s="82" t="s">
        <v>141</v>
      </c>
      <c r="AU1302" s="82" t="s">
        <v>141</v>
      </c>
      <c r="AV1302" s="82" t="s">
        <v>141</v>
      </c>
    </row>
    <row r="1303" spans="34:48" x14ac:dyDescent="0.2">
      <c r="AH1303" s="359" t="s">
        <v>87</v>
      </c>
      <c r="AI1303" s="81" t="s">
        <v>630</v>
      </c>
      <c r="AJ1303" s="81" t="s">
        <v>629</v>
      </c>
      <c r="AK1303" s="80">
        <v>275</v>
      </c>
      <c r="AL1303" s="80">
        <v>252</v>
      </c>
      <c r="AM1303" s="82" t="s">
        <v>141</v>
      </c>
      <c r="AN1303" s="82" t="s">
        <v>141</v>
      </c>
      <c r="AO1303" s="82" t="s">
        <v>141</v>
      </c>
      <c r="AP1303" s="82" t="s">
        <v>141</v>
      </c>
      <c r="AQ1303" s="82" t="s">
        <v>141</v>
      </c>
      <c r="AR1303" s="82" t="s">
        <v>141</v>
      </c>
      <c r="AS1303" s="82" t="s">
        <v>141</v>
      </c>
      <c r="AT1303" s="82" t="s">
        <v>141</v>
      </c>
      <c r="AU1303" s="82" t="s">
        <v>141</v>
      </c>
      <c r="AV1303" s="82" t="s">
        <v>141</v>
      </c>
    </row>
    <row r="1304" spans="34:48" x14ac:dyDescent="0.2">
      <c r="AH1304" s="359" t="s">
        <v>87</v>
      </c>
      <c r="AI1304" s="81" t="s">
        <v>628</v>
      </c>
      <c r="AJ1304" s="81" t="s">
        <v>627</v>
      </c>
      <c r="AK1304" s="80">
        <v>4672</v>
      </c>
      <c r="AL1304" s="80">
        <v>5273</v>
      </c>
      <c r="AM1304" s="82" t="s">
        <v>141</v>
      </c>
      <c r="AN1304" s="82" t="s">
        <v>141</v>
      </c>
      <c r="AO1304" s="82" t="s">
        <v>141</v>
      </c>
      <c r="AP1304" s="82" t="s">
        <v>141</v>
      </c>
      <c r="AQ1304" s="82" t="s">
        <v>141</v>
      </c>
      <c r="AR1304" s="82" t="s">
        <v>141</v>
      </c>
      <c r="AS1304" s="82" t="s">
        <v>141</v>
      </c>
      <c r="AT1304" s="82" t="s">
        <v>141</v>
      </c>
      <c r="AU1304" s="82" t="s">
        <v>141</v>
      </c>
      <c r="AV1304" s="82" t="s">
        <v>141</v>
      </c>
    </row>
    <row r="1305" spans="34:48" x14ac:dyDescent="0.2">
      <c r="AH1305" s="359" t="s">
        <v>87</v>
      </c>
      <c r="AI1305" s="81" t="s">
        <v>626</v>
      </c>
      <c r="AJ1305" s="81" t="s">
        <v>625</v>
      </c>
      <c r="AK1305" s="80">
        <v>1235</v>
      </c>
      <c r="AL1305" s="80">
        <v>1090</v>
      </c>
      <c r="AM1305" s="82" t="s">
        <v>141</v>
      </c>
      <c r="AN1305" s="82" t="s">
        <v>141</v>
      </c>
      <c r="AO1305" s="82" t="s">
        <v>141</v>
      </c>
      <c r="AP1305" s="82" t="s">
        <v>141</v>
      </c>
      <c r="AQ1305" s="82" t="s">
        <v>141</v>
      </c>
      <c r="AR1305" s="82" t="s">
        <v>141</v>
      </c>
      <c r="AS1305" s="82" t="s">
        <v>141</v>
      </c>
      <c r="AT1305" s="82" t="s">
        <v>141</v>
      </c>
      <c r="AU1305" s="82" t="s">
        <v>141</v>
      </c>
      <c r="AV1305" s="82" t="s">
        <v>141</v>
      </c>
    </row>
    <row r="1306" spans="34:48" x14ac:dyDescent="0.2">
      <c r="AH1306" s="359" t="s">
        <v>87</v>
      </c>
      <c r="AI1306" s="81" t="s">
        <v>624</v>
      </c>
      <c r="AJ1306" s="81" t="s">
        <v>623</v>
      </c>
      <c r="AK1306" s="80">
        <v>271</v>
      </c>
      <c r="AL1306" s="80">
        <v>271</v>
      </c>
      <c r="AM1306" s="82" t="s">
        <v>141</v>
      </c>
      <c r="AN1306" s="82" t="s">
        <v>141</v>
      </c>
      <c r="AO1306" s="82" t="s">
        <v>141</v>
      </c>
      <c r="AP1306" s="82" t="s">
        <v>141</v>
      </c>
      <c r="AQ1306" s="82" t="s">
        <v>141</v>
      </c>
      <c r="AR1306" s="82" t="s">
        <v>141</v>
      </c>
      <c r="AS1306" s="82" t="s">
        <v>141</v>
      </c>
      <c r="AT1306" s="82" t="s">
        <v>141</v>
      </c>
      <c r="AU1306" s="82" t="s">
        <v>141</v>
      </c>
      <c r="AV1306" s="82" t="s">
        <v>141</v>
      </c>
    </row>
    <row r="1307" spans="34:48" x14ac:dyDescent="0.2">
      <c r="AH1307" s="359" t="s">
        <v>87</v>
      </c>
      <c r="AI1307" s="81" t="s">
        <v>622</v>
      </c>
      <c r="AJ1307" s="81" t="s">
        <v>621</v>
      </c>
      <c r="AK1307" s="80">
        <v>1496</v>
      </c>
      <c r="AL1307" s="80">
        <v>1422</v>
      </c>
      <c r="AM1307" s="82" t="s">
        <v>141</v>
      </c>
      <c r="AN1307" s="82" t="s">
        <v>141</v>
      </c>
      <c r="AO1307" s="82" t="s">
        <v>141</v>
      </c>
      <c r="AP1307" s="82" t="s">
        <v>141</v>
      </c>
      <c r="AQ1307" s="82" t="s">
        <v>141</v>
      </c>
      <c r="AR1307" s="82" t="s">
        <v>141</v>
      </c>
      <c r="AS1307" s="82" t="s">
        <v>141</v>
      </c>
      <c r="AT1307" s="82" t="s">
        <v>141</v>
      </c>
      <c r="AU1307" s="82" t="s">
        <v>141</v>
      </c>
      <c r="AV1307" s="82" t="s">
        <v>141</v>
      </c>
    </row>
    <row r="1308" spans="34:48" x14ac:dyDescent="0.2">
      <c r="AH1308" s="359" t="s">
        <v>87</v>
      </c>
      <c r="AI1308" s="81" t="s">
        <v>620</v>
      </c>
      <c r="AJ1308" s="81" t="s">
        <v>619</v>
      </c>
      <c r="AK1308" s="80">
        <v>870</v>
      </c>
      <c r="AL1308" s="80">
        <v>1185</v>
      </c>
      <c r="AM1308" s="82" t="s">
        <v>141</v>
      </c>
      <c r="AN1308" s="82" t="s">
        <v>141</v>
      </c>
      <c r="AO1308" s="82" t="s">
        <v>141</v>
      </c>
      <c r="AP1308" s="82" t="s">
        <v>141</v>
      </c>
      <c r="AQ1308" s="82" t="s">
        <v>141</v>
      </c>
      <c r="AR1308" s="82" t="s">
        <v>141</v>
      </c>
      <c r="AS1308" s="82" t="s">
        <v>141</v>
      </c>
      <c r="AT1308" s="82" t="s">
        <v>141</v>
      </c>
      <c r="AU1308" s="82" t="s">
        <v>141</v>
      </c>
      <c r="AV1308" s="82" t="s">
        <v>141</v>
      </c>
    </row>
    <row r="1309" spans="34:48" x14ac:dyDescent="0.2">
      <c r="AH1309" s="359" t="s">
        <v>87</v>
      </c>
      <c r="AI1309" s="81" t="s">
        <v>618</v>
      </c>
      <c r="AJ1309" s="81" t="s">
        <v>617</v>
      </c>
      <c r="AK1309" s="80">
        <v>1071</v>
      </c>
      <c r="AL1309" s="80">
        <v>1253</v>
      </c>
      <c r="AM1309" s="82" t="s">
        <v>141</v>
      </c>
      <c r="AN1309" s="82" t="s">
        <v>141</v>
      </c>
      <c r="AO1309" s="82" t="s">
        <v>141</v>
      </c>
      <c r="AP1309" s="82" t="s">
        <v>141</v>
      </c>
      <c r="AQ1309" s="82" t="s">
        <v>141</v>
      </c>
      <c r="AR1309" s="82" t="s">
        <v>141</v>
      </c>
      <c r="AS1309" s="82" t="s">
        <v>141</v>
      </c>
      <c r="AT1309" s="82" t="s">
        <v>141</v>
      </c>
      <c r="AU1309" s="82" t="s">
        <v>141</v>
      </c>
      <c r="AV1309" s="82" t="s">
        <v>141</v>
      </c>
    </row>
    <row r="1310" spans="34:48" x14ac:dyDescent="0.2">
      <c r="AH1310" s="359" t="s">
        <v>87</v>
      </c>
      <c r="AI1310" s="81" t="s">
        <v>616</v>
      </c>
      <c r="AJ1310" s="81" t="s">
        <v>615</v>
      </c>
      <c r="AK1310" s="80">
        <v>528</v>
      </c>
      <c r="AL1310" s="80">
        <v>698</v>
      </c>
      <c r="AM1310" s="82" t="s">
        <v>141</v>
      </c>
      <c r="AN1310" s="82" t="s">
        <v>141</v>
      </c>
      <c r="AO1310" s="82" t="s">
        <v>141</v>
      </c>
      <c r="AP1310" s="82" t="s">
        <v>141</v>
      </c>
      <c r="AQ1310" s="82" t="s">
        <v>141</v>
      </c>
      <c r="AR1310" s="82" t="s">
        <v>141</v>
      </c>
      <c r="AS1310" s="82" t="s">
        <v>141</v>
      </c>
      <c r="AT1310" s="82" t="s">
        <v>141</v>
      </c>
      <c r="AU1310" s="82" t="s">
        <v>141</v>
      </c>
      <c r="AV1310" s="82" t="s">
        <v>141</v>
      </c>
    </row>
    <row r="1311" spans="34:48" x14ac:dyDescent="0.2">
      <c r="AH1311" s="359" t="s">
        <v>87</v>
      </c>
      <c r="AI1311" s="81" t="s">
        <v>614</v>
      </c>
      <c r="AJ1311" s="81" t="s">
        <v>613</v>
      </c>
      <c r="AK1311" s="80">
        <v>1603</v>
      </c>
      <c r="AL1311" s="80">
        <v>1555</v>
      </c>
      <c r="AM1311" s="82" t="s">
        <v>141</v>
      </c>
      <c r="AN1311" s="82" t="s">
        <v>141</v>
      </c>
      <c r="AO1311" s="82" t="s">
        <v>141</v>
      </c>
      <c r="AP1311" s="82" t="s">
        <v>141</v>
      </c>
      <c r="AQ1311" s="82" t="s">
        <v>141</v>
      </c>
      <c r="AR1311" s="82" t="s">
        <v>141</v>
      </c>
      <c r="AS1311" s="82" t="s">
        <v>141</v>
      </c>
      <c r="AT1311" s="82" t="s">
        <v>141</v>
      </c>
      <c r="AU1311" s="82" t="s">
        <v>141</v>
      </c>
      <c r="AV1311" s="82" t="s">
        <v>141</v>
      </c>
    </row>
    <row r="1312" spans="34:48" x14ac:dyDescent="0.2">
      <c r="AH1312" s="359" t="s">
        <v>87</v>
      </c>
      <c r="AI1312" s="81" t="s">
        <v>612</v>
      </c>
      <c r="AJ1312" s="81" t="s">
        <v>611</v>
      </c>
      <c r="AK1312" s="80">
        <v>1346</v>
      </c>
      <c r="AL1312" s="80">
        <v>1246</v>
      </c>
      <c r="AM1312" s="82" t="s">
        <v>141</v>
      </c>
      <c r="AN1312" s="82" t="s">
        <v>141</v>
      </c>
      <c r="AO1312" s="82" t="s">
        <v>141</v>
      </c>
      <c r="AP1312" s="82" t="s">
        <v>141</v>
      </c>
      <c r="AQ1312" s="82" t="s">
        <v>141</v>
      </c>
      <c r="AR1312" s="82" t="s">
        <v>141</v>
      </c>
      <c r="AS1312" s="82" t="s">
        <v>141</v>
      </c>
      <c r="AT1312" s="82" t="s">
        <v>141</v>
      </c>
      <c r="AU1312" s="82" t="s">
        <v>141</v>
      </c>
      <c r="AV1312" s="82" t="s">
        <v>141</v>
      </c>
    </row>
    <row r="1313" spans="34:48" x14ac:dyDescent="0.2">
      <c r="AH1313" s="359" t="s">
        <v>87</v>
      </c>
      <c r="AI1313" s="81" t="s">
        <v>610</v>
      </c>
      <c r="AJ1313" s="81" t="s">
        <v>609</v>
      </c>
      <c r="AK1313" s="80">
        <v>449</v>
      </c>
      <c r="AL1313" s="80">
        <v>387</v>
      </c>
      <c r="AM1313" s="82" t="s">
        <v>141</v>
      </c>
      <c r="AN1313" s="82" t="s">
        <v>141</v>
      </c>
      <c r="AO1313" s="82" t="s">
        <v>141</v>
      </c>
      <c r="AP1313" s="82" t="s">
        <v>141</v>
      </c>
      <c r="AQ1313" s="82" t="s">
        <v>141</v>
      </c>
      <c r="AR1313" s="82" t="s">
        <v>141</v>
      </c>
      <c r="AS1313" s="82" t="s">
        <v>141</v>
      </c>
      <c r="AT1313" s="82" t="s">
        <v>141</v>
      </c>
      <c r="AU1313" s="82" t="s">
        <v>141</v>
      </c>
      <c r="AV1313" s="82" t="s">
        <v>141</v>
      </c>
    </row>
    <row r="1314" spans="34:48" x14ac:dyDescent="0.2">
      <c r="AH1314" s="359" t="s">
        <v>87</v>
      </c>
      <c r="AI1314" s="81" t="s">
        <v>608</v>
      </c>
      <c r="AJ1314" s="81" t="s">
        <v>607</v>
      </c>
      <c r="AK1314" s="80">
        <v>533</v>
      </c>
      <c r="AL1314" s="80">
        <v>533</v>
      </c>
      <c r="AM1314" s="82" t="s">
        <v>141</v>
      </c>
      <c r="AN1314" s="82" t="s">
        <v>141</v>
      </c>
      <c r="AO1314" s="82" t="s">
        <v>141</v>
      </c>
      <c r="AP1314" s="82" t="s">
        <v>141</v>
      </c>
      <c r="AQ1314" s="82" t="s">
        <v>141</v>
      </c>
      <c r="AR1314" s="82" t="s">
        <v>141</v>
      </c>
      <c r="AS1314" s="82" t="s">
        <v>141</v>
      </c>
      <c r="AT1314" s="82" t="s">
        <v>141</v>
      </c>
      <c r="AU1314" s="82" t="s">
        <v>141</v>
      </c>
      <c r="AV1314" s="82" t="s">
        <v>141</v>
      </c>
    </row>
    <row r="1315" spans="34:48" x14ac:dyDescent="0.2">
      <c r="AH1315" s="359" t="s">
        <v>87</v>
      </c>
      <c r="AI1315" s="81" t="s">
        <v>606</v>
      </c>
      <c r="AJ1315" s="81" t="s">
        <v>605</v>
      </c>
      <c r="AK1315" s="80">
        <v>2233</v>
      </c>
      <c r="AL1315" s="80">
        <v>2164</v>
      </c>
      <c r="AM1315" s="82" t="s">
        <v>141</v>
      </c>
      <c r="AN1315" s="82" t="s">
        <v>141</v>
      </c>
      <c r="AO1315" s="82" t="s">
        <v>141</v>
      </c>
      <c r="AP1315" s="82" t="s">
        <v>141</v>
      </c>
      <c r="AQ1315" s="82" t="s">
        <v>141</v>
      </c>
      <c r="AR1315" s="82" t="s">
        <v>141</v>
      </c>
      <c r="AS1315" s="82" t="s">
        <v>141</v>
      </c>
      <c r="AT1315" s="82" t="s">
        <v>141</v>
      </c>
      <c r="AU1315" s="82" t="s">
        <v>141</v>
      </c>
      <c r="AV1315" s="82" t="s">
        <v>141</v>
      </c>
    </row>
    <row r="1316" spans="34:48" x14ac:dyDescent="0.2">
      <c r="AH1316" s="359" t="s">
        <v>87</v>
      </c>
      <c r="AI1316" s="81" t="s">
        <v>604</v>
      </c>
      <c r="AJ1316" s="81" t="s">
        <v>603</v>
      </c>
      <c r="AK1316" s="80">
        <v>341</v>
      </c>
      <c r="AL1316" s="80">
        <v>373</v>
      </c>
      <c r="AM1316" s="82" t="s">
        <v>141</v>
      </c>
      <c r="AN1316" s="82" t="s">
        <v>141</v>
      </c>
      <c r="AO1316" s="82" t="s">
        <v>141</v>
      </c>
      <c r="AP1316" s="82" t="s">
        <v>141</v>
      </c>
      <c r="AQ1316" s="82" t="s">
        <v>141</v>
      </c>
      <c r="AR1316" s="82" t="s">
        <v>141</v>
      </c>
      <c r="AS1316" s="82" t="s">
        <v>141</v>
      </c>
      <c r="AT1316" s="82" t="s">
        <v>141</v>
      </c>
      <c r="AU1316" s="82" t="s">
        <v>141</v>
      </c>
      <c r="AV1316" s="82" t="s">
        <v>141</v>
      </c>
    </row>
    <row r="1317" spans="34:48" x14ac:dyDescent="0.2">
      <c r="AH1317" s="359" t="s">
        <v>87</v>
      </c>
      <c r="AI1317" s="81" t="s">
        <v>602</v>
      </c>
      <c r="AJ1317" s="81" t="s">
        <v>601</v>
      </c>
      <c r="AK1317" s="80">
        <v>809</v>
      </c>
      <c r="AL1317" s="80">
        <v>779</v>
      </c>
      <c r="AM1317" s="82" t="s">
        <v>141</v>
      </c>
      <c r="AN1317" s="82" t="s">
        <v>141</v>
      </c>
      <c r="AO1317" s="82" t="s">
        <v>141</v>
      </c>
      <c r="AP1317" s="82" t="s">
        <v>141</v>
      </c>
      <c r="AQ1317" s="82" t="s">
        <v>141</v>
      </c>
      <c r="AR1317" s="82" t="s">
        <v>141</v>
      </c>
      <c r="AS1317" s="82" t="s">
        <v>141</v>
      </c>
      <c r="AT1317" s="82" t="s">
        <v>141</v>
      </c>
      <c r="AU1317" s="82" t="s">
        <v>141</v>
      </c>
      <c r="AV1317" s="82" t="s">
        <v>141</v>
      </c>
    </row>
    <row r="1318" spans="34:48" x14ac:dyDescent="0.2">
      <c r="AH1318" s="359" t="s">
        <v>87</v>
      </c>
      <c r="AI1318" s="81" t="s">
        <v>600</v>
      </c>
      <c r="AJ1318" s="81" t="s">
        <v>599</v>
      </c>
      <c r="AK1318" s="80">
        <v>290</v>
      </c>
      <c r="AL1318" s="80">
        <v>369</v>
      </c>
      <c r="AM1318" s="82" t="s">
        <v>141</v>
      </c>
      <c r="AN1318" s="82" t="s">
        <v>141</v>
      </c>
      <c r="AO1318" s="82" t="s">
        <v>141</v>
      </c>
      <c r="AP1318" s="82" t="s">
        <v>141</v>
      </c>
      <c r="AQ1318" s="82" t="s">
        <v>141</v>
      </c>
      <c r="AR1318" s="82" t="s">
        <v>141</v>
      </c>
      <c r="AS1318" s="82" t="s">
        <v>141</v>
      </c>
      <c r="AT1318" s="82" t="s">
        <v>141</v>
      </c>
      <c r="AU1318" s="82" t="s">
        <v>141</v>
      </c>
      <c r="AV1318" s="82" t="s">
        <v>141</v>
      </c>
    </row>
    <row r="1319" spans="34:48" x14ac:dyDescent="0.2">
      <c r="AH1319" s="359" t="s">
        <v>87</v>
      </c>
      <c r="AI1319" s="81" t="s">
        <v>598</v>
      </c>
      <c r="AJ1319" s="81" t="s">
        <v>597</v>
      </c>
      <c r="AK1319" s="80">
        <v>2955</v>
      </c>
      <c r="AL1319" s="80">
        <v>3463</v>
      </c>
      <c r="AM1319" s="82" t="s">
        <v>141</v>
      </c>
      <c r="AN1319" s="82" t="s">
        <v>141</v>
      </c>
      <c r="AO1319" s="82" t="s">
        <v>141</v>
      </c>
      <c r="AP1319" s="82" t="s">
        <v>141</v>
      </c>
      <c r="AQ1319" s="82" t="s">
        <v>141</v>
      </c>
      <c r="AR1319" s="82" t="s">
        <v>141</v>
      </c>
      <c r="AS1319" s="82" t="s">
        <v>141</v>
      </c>
      <c r="AT1319" s="82" t="s">
        <v>141</v>
      </c>
      <c r="AU1319" s="82" t="s">
        <v>141</v>
      </c>
      <c r="AV1319" s="82" t="s">
        <v>141</v>
      </c>
    </row>
    <row r="1320" spans="34:48" x14ac:dyDescent="0.2">
      <c r="AH1320" s="359" t="s">
        <v>87</v>
      </c>
      <c r="AI1320" s="81" t="s">
        <v>596</v>
      </c>
      <c r="AJ1320" s="81" t="s">
        <v>595</v>
      </c>
      <c r="AK1320" s="80">
        <v>1349</v>
      </c>
      <c r="AL1320" s="80">
        <v>1278</v>
      </c>
      <c r="AM1320" s="82" t="s">
        <v>141</v>
      </c>
      <c r="AN1320" s="82" t="s">
        <v>141</v>
      </c>
      <c r="AO1320" s="82" t="s">
        <v>141</v>
      </c>
      <c r="AP1320" s="82" t="s">
        <v>141</v>
      </c>
      <c r="AQ1320" s="82" t="s">
        <v>141</v>
      </c>
      <c r="AR1320" s="82" t="s">
        <v>141</v>
      </c>
      <c r="AS1320" s="82" t="s">
        <v>141</v>
      </c>
      <c r="AT1320" s="82" t="s">
        <v>141</v>
      </c>
      <c r="AU1320" s="82" t="s">
        <v>141</v>
      </c>
      <c r="AV1320" s="82" t="s">
        <v>141</v>
      </c>
    </row>
    <row r="1321" spans="34:48" x14ac:dyDescent="0.2">
      <c r="AH1321" s="359" t="s">
        <v>87</v>
      </c>
      <c r="AI1321" s="81" t="s">
        <v>594</v>
      </c>
      <c r="AJ1321" s="81" t="s">
        <v>593</v>
      </c>
      <c r="AK1321" s="80">
        <v>136</v>
      </c>
      <c r="AL1321" s="80">
        <v>136</v>
      </c>
      <c r="AM1321" s="82" t="s">
        <v>141</v>
      </c>
      <c r="AN1321" s="82" t="s">
        <v>141</v>
      </c>
      <c r="AO1321" s="82" t="s">
        <v>141</v>
      </c>
      <c r="AP1321" s="82" t="s">
        <v>141</v>
      </c>
      <c r="AQ1321" s="82" t="s">
        <v>141</v>
      </c>
      <c r="AR1321" s="82" t="s">
        <v>141</v>
      </c>
      <c r="AS1321" s="82" t="s">
        <v>141</v>
      </c>
      <c r="AT1321" s="82" t="s">
        <v>141</v>
      </c>
      <c r="AU1321" s="82" t="s">
        <v>141</v>
      </c>
      <c r="AV1321" s="82" t="s">
        <v>141</v>
      </c>
    </row>
    <row r="1322" spans="34:48" x14ac:dyDescent="0.2">
      <c r="AH1322" s="359" t="s">
        <v>87</v>
      </c>
      <c r="AI1322" s="81" t="s">
        <v>592</v>
      </c>
      <c r="AJ1322" s="81" t="s">
        <v>591</v>
      </c>
      <c r="AK1322" s="80">
        <v>1530</v>
      </c>
      <c r="AL1322" s="80">
        <v>1515</v>
      </c>
      <c r="AM1322" s="82" t="s">
        <v>141</v>
      </c>
      <c r="AN1322" s="82" t="s">
        <v>141</v>
      </c>
      <c r="AO1322" s="82" t="s">
        <v>141</v>
      </c>
      <c r="AP1322" s="82" t="s">
        <v>141</v>
      </c>
      <c r="AQ1322" s="82" t="s">
        <v>141</v>
      </c>
      <c r="AR1322" s="82" t="s">
        <v>141</v>
      </c>
      <c r="AS1322" s="82" t="s">
        <v>141</v>
      </c>
      <c r="AT1322" s="82" t="s">
        <v>141</v>
      </c>
      <c r="AU1322" s="82" t="s">
        <v>141</v>
      </c>
      <c r="AV1322" s="82" t="s">
        <v>141</v>
      </c>
    </row>
    <row r="1323" spans="34:48" x14ac:dyDescent="0.2">
      <c r="AH1323" s="359" t="s">
        <v>87</v>
      </c>
      <c r="AI1323" s="81" t="s">
        <v>590</v>
      </c>
      <c r="AJ1323" s="81" t="s">
        <v>589</v>
      </c>
      <c r="AK1323" s="80">
        <v>4102</v>
      </c>
      <c r="AL1323" s="80">
        <v>4359</v>
      </c>
      <c r="AM1323" s="82" t="s">
        <v>141</v>
      </c>
      <c r="AN1323" s="82" t="s">
        <v>141</v>
      </c>
      <c r="AO1323" s="82" t="s">
        <v>141</v>
      </c>
      <c r="AP1323" s="82" t="s">
        <v>141</v>
      </c>
      <c r="AQ1323" s="82" t="s">
        <v>141</v>
      </c>
      <c r="AR1323" s="82" t="s">
        <v>141</v>
      </c>
      <c r="AS1323" s="82" t="s">
        <v>141</v>
      </c>
      <c r="AT1323" s="82" t="s">
        <v>141</v>
      </c>
      <c r="AU1323" s="82" t="s">
        <v>141</v>
      </c>
      <c r="AV1323" s="82" t="s">
        <v>141</v>
      </c>
    </row>
    <row r="1324" spans="34:48" x14ac:dyDescent="0.2">
      <c r="AH1324" s="359" t="s">
        <v>87</v>
      </c>
      <c r="AI1324" s="81" t="s">
        <v>588</v>
      </c>
      <c r="AJ1324" s="81" t="s">
        <v>587</v>
      </c>
      <c r="AK1324" s="80">
        <v>772</v>
      </c>
      <c r="AL1324" s="80">
        <v>772</v>
      </c>
      <c r="AM1324" s="82" t="s">
        <v>141</v>
      </c>
      <c r="AN1324" s="82" t="s">
        <v>141</v>
      </c>
      <c r="AO1324" s="82" t="s">
        <v>141</v>
      </c>
      <c r="AP1324" s="82" t="s">
        <v>141</v>
      </c>
      <c r="AQ1324" s="82" t="s">
        <v>141</v>
      </c>
      <c r="AR1324" s="82" t="s">
        <v>141</v>
      </c>
      <c r="AS1324" s="82" t="s">
        <v>141</v>
      </c>
      <c r="AT1324" s="82" t="s">
        <v>141</v>
      </c>
      <c r="AU1324" s="82" t="s">
        <v>141</v>
      </c>
      <c r="AV1324" s="82" t="s">
        <v>141</v>
      </c>
    </row>
    <row r="1325" spans="34:48" x14ac:dyDescent="0.2">
      <c r="AH1325" s="359" t="s">
        <v>87</v>
      </c>
      <c r="AI1325" s="81" t="s">
        <v>586</v>
      </c>
      <c r="AJ1325" s="81" t="s">
        <v>585</v>
      </c>
      <c r="AK1325" s="80">
        <v>1016</v>
      </c>
      <c r="AL1325" s="80">
        <v>952</v>
      </c>
      <c r="AM1325" s="82" t="s">
        <v>141</v>
      </c>
      <c r="AN1325" s="82" t="s">
        <v>141</v>
      </c>
      <c r="AO1325" s="82" t="s">
        <v>141</v>
      </c>
      <c r="AP1325" s="82" t="s">
        <v>141</v>
      </c>
      <c r="AQ1325" s="82" t="s">
        <v>141</v>
      </c>
      <c r="AR1325" s="82" t="s">
        <v>141</v>
      </c>
      <c r="AS1325" s="82" t="s">
        <v>141</v>
      </c>
      <c r="AT1325" s="82" t="s">
        <v>141</v>
      </c>
      <c r="AU1325" s="82" t="s">
        <v>141</v>
      </c>
      <c r="AV1325" s="82" t="s">
        <v>141</v>
      </c>
    </row>
    <row r="1326" spans="34:48" x14ac:dyDescent="0.2">
      <c r="AH1326" s="359" t="s">
        <v>87</v>
      </c>
      <c r="AI1326" s="81" t="s">
        <v>584</v>
      </c>
      <c r="AJ1326" s="81" t="s">
        <v>583</v>
      </c>
      <c r="AK1326" s="80">
        <v>759</v>
      </c>
      <c r="AL1326" s="80">
        <v>913</v>
      </c>
      <c r="AM1326" s="82" t="s">
        <v>141</v>
      </c>
      <c r="AN1326" s="82" t="s">
        <v>141</v>
      </c>
      <c r="AO1326" s="82" t="s">
        <v>141</v>
      </c>
      <c r="AP1326" s="82" t="s">
        <v>141</v>
      </c>
      <c r="AQ1326" s="82" t="s">
        <v>141</v>
      </c>
      <c r="AR1326" s="82" t="s">
        <v>141</v>
      </c>
      <c r="AS1326" s="82" t="s">
        <v>141</v>
      </c>
      <c r="AT1326" s="82" t="s">
        <v>141</v>
      </c>
      <c r="AU1326" s="82" t="s">
        <v>141</v>
      </c>
      <c r="AV1326" s="82" t="s">
        <v>141</v>
      </c>
    </row>
    <row r="1327" spans="34:48" x14ac:dyDescent="0.2">
      <c r="AH1327" s="359" t="s">
        <v>87</v>
      </c>
      <c r="AI1327" s="81" t="s">
        <v>582</v>
      </c>
      <c r="AJ1327" s="81" t="s">
        <v>581</v>
      </c>
      <c r="AK1327" s="80">
        <v>264</v>
      </c>
      <c r="AL1327" s="80">
        <v>344</v>
      </c>
      <c r="AM1327" s="82" t="s">
        <v>141</v>
      </c>
      <c r="AN1327" s="82" t="s">
        <v>141</v>
      </c>
      <c r="AO1327" s="82" t="s">
        <v>141</v>
      </c>
      <c r="AP1327" s="82" t="s">
        <v>141</v>
      </c>
      <c r="AQ1327" s="82" t="s">
        <v>141</v>
      </c>
      <c r="AR1327" s="82" t="s">
        <v>141</v>
      </c>
      <c r="AS1327" s="82" t="s">
        <v>141</v>
      </c>
      <c r="AT1327" s="82" t="s">
        <v>141</v>
      </c>
      <c r="AU1327" s="82" t="s">
        <v>141</v>
      </c>
      <c r="AV1327" s="82" t="s">
        <v>141</v>
      </c>
    </row>
    <row r="1328" spans="34:48" x14ac:dyDescent="0.2">
      <c r="AH1328" s="327" t="s">
        <v>2861</v>
      </c>
      <c r="AI1328" s="81" t="s">
        <v>580</v>
      </c>
      <c r="AJ1328" s="81" t="s">
        <v>579</v>
      </c>
      <c r="AK1328" s="80">
        <v>2535</v>
      </c>
      <c r="AL1328" s="80">
        <v>2576</v>
      </c>
      <c r="AM1328" s="80">
        <v>2661</v>
      </c>
      <c r="AN1328" s="80">
        <v>2832</v>
      </c>
      <c r="AO1328" s="80">
        <v>2857</v>
      </c>
      <c r="AP1328" s="80">
        <v>2414</v>
      </c>
      <c r="AQ1328" s="80">
        <v>2668</v>
      </c>
      <c r="AR1328" s="80">
        <v>2668</v>
      </c>
      <c r="AS1328" s="80">
        <v>2668</v>
      </c>
      <c r="AT1328" s="80">
        <v>3069</v>
      </c>
      <c r="AU1328" s="80">
        <v>3069</v>
      </c>
      <c r="AV1328" s="80">
        <v>3069</v>
      </c>
    </row>
    <row r="1329" spans="34:48" x14ac:dyDescent="0.2">
      <c r="AH1329" s="327" t="s">
        <v>2861</v>
      </c>
      <c r="AI1329" s="81" t="s">
        <v>578</v>
      </c>
      <c r="AJ1329" s="81" t="s">
        <v>577</v>
      </c>
      <c r="AK1329" s="80">
        <v>2092</v>
      </c>
      <c r="AL1329" s="80">
        <v>2126</v>
      </c>
      <c r="AM1329" s="80">
        <v>2196</v>
      </c>
      <c r="AN1329" s="80">
        <v>2216</v>
      </c>
      <c r="AO1329" s="80">
        <v>2312</v>
      </c>
      <c r="AP1329" s="80">
        <v>2304</v>
      </c>
      <c r="AQ1329" s="80">
        <v>3186</v>
      </c>
      <c r="AR1329" s="80">
        <v>3186</v>
      </c>
      <c r="AS1329" s="80">
        <v>3186</v>
      </c>
      <c r="AT1329" s="80">
        <v>3555</v>
      </c>
      <c r="AU1329" s="80">
        <v>3555</v>
      </c>
      <c r="AV1329" s="80">
        <v>3555</v>
      </c>
    </row>
    <row r="1330" spans="34:48" x14ac:dyDescent="0.2">
      <c r="AH1330" s="327" t="s">
        <v>2861</v>
      </c>
      <c r="AI1330" s="81" t="s">
        <v>576</v>
      </c>
      <c r="AJ1330" s="81" t="s">
        <v>575</v>
      </c>
      <c r="AK1330" s="80">
        <v>1856</v>
      </c>
      <c r="AL1330" s="80">
        <v>1886</v>
      </c>
      <c r="AM1330" s="80">
        <v>1948</v>
      </c>
      <c r="AN1330" s="80">
        <v>2043</v>
      </c>
      <c r="AO1330" s="80">
        <v>2194</v>
      </c>
      <c r="AP1330" s="80">
        <v>1353</v>
      </c>
      <c r="AQ1330" s="80">
        <v>1555</v>
      </c>
      <c r="AR1330" s="80">
        <v>1555</v>
      </c>
      <c r="AS1330" s="80">
        <v>1555</v>
      </c>
      <c r="AT1330" s="80">
        <v>1777</v>
      </c>
      <c r="AU1330" s="80">
        <v>1777</v>
      </c>
      <c r="AV1330" s="80">
        <v>1777</v>
      </c>
    </row>
    <row r="1331" spans="34:48" x14ac:dyDescent="0.2">
      <c r="AH1331" s="327" t="s">
        <v>2861</v>
      </c>
      <c r="AI1331" s="81" t="s">
        <v>574</v>
      </c>
      <c r="AJ1331" s="81" t="s">
        <v>573</v>
      </c>
      <c r="AK1331" s="80">
        <v>6673</v>
      </c>
      <c r="AL1331" s="80">
        <v>6782</v>
      </c>
      <c r="AM1331" s="80">
        <v>7004</v>
      </c>
      <c r="AN1331" s="80">
        <v>7072</v>
      </c>
      <c r="AO1331" s="80">
        <v>7158</v>
      </c>
      <c r="AP1331" s="80">
        <v>5797</v>
      </c>
      <c r="AQ1331" s="80">
        <v>6837</v>
      </c>
      <c r="AR1331" s="80">
        <v>6837</v>
      </c>
      <c r="AS1331" s="80">
        <v>6837</v>
      </c>
      <c r="AT1331" s="80">
        <v>7754</v>
      </c>
      <c r="AU1331" s="80">
        <v>7754</v>
      </c>
      <c r="AV1331" s="80">
        <v>7754</v>
      </c>
    </row>
    <row r="1332" spans="34:48" x14ac:dyDescent="0.2">
      <c r="AH1332" s="327" t="s">
        <v>2857</v>
      </c>
      <c r="AI1332" s="81" t="s">
        <v>572</v>
      </c>
      <c r="AJ1332" s="81" t="s">
        <v>571</v>
      </c>
      <c r="AK1332" s="80">
        <v>6754</v>
      </c>
      <c r="AL1332" s="80">
        <v>6864</v>
      </c>
      <c r="AM1332" s="80">
        <v>7089</v>
      </c>
      <c r="AN1332" s="80">
        <v>6550</v>
      </c>
      <c r="AO1332" s="80">
        <v>6513</v>
      </c>
      <c r="AP1332" s="80">
        <v>6101</v>
      </c>
      <c r="AQ1332" s="80">
        <v>8943</v>
      </c>
      <c r="AR1332" s="80">
        <v>8943</v>
      </c>
      <c r="AS1332" s="80">
        <v>8943</v>
      </c>
      <c r="AT1332" s="80">
        <v>9139</v>
      </c>
      <c r="AU1332" s="80">
        <v>9139</v>
      </c>
      <c r="AV1332" s="80">
        <v>9139</v>
      </c>
    </row>
    <row r="1333" spans="34:48" x14ac:dyDescent="0.2">
      <c r="AH1333" s="327" t="s">
        <v>2857</v>
      </c>
      <c r="AI1333" s="81" t="s">
        <v>570</v>
      </c>
      <c r="AJ1333" s="81" t="s">
        <v>569</v>
      </c>
      <c r="AK1333" s="80">
        <v>10499</v>
      </c>
      <c r="AL1333" s="80">
        <v>10670</v>
      </c>
      <c r="AM1333" s="80">
        <v>11020</v>
      </c>
      <c r="AN1333" s="80">
        <v>12923</v>
      </c>
      <c r="AO1333" s="80">
        <v>14160</v>
      </c>
      <c r="AP1333" s="80">
        <v>13378</v>
      </c>
      <c r="AQ1333" s="80">
        <v>14759</v>
      </c>
      <c r="AR1333" s="80">
        <v>14759</v>
      </c>
      <c r="AS1333" s="80">
        <v>14759</v>
      </c>
      <c r="AT1333" s="80">
        <v>15145</v>
      </c>
      <c r="AU1333" s="80">
        <v>15145</v>
      </c>
      <c r="AV1333" s="80">
        <v>15145</v>
      </c>
    </row>
    <row r="1334" spans="34:48" x14ac:dyDescent="0.2">
      <c r="AH1334" s="327" t="s">
        <v>2857</v>
      </c>
      <c r="AI1334" s="81" t="s">
        <v>568</v>
      </c>
      <c r="AJ1334" s="81" t="s">
        <v>567</v>
      </c>
      <c r="AK1334" s="80">
        <v>2071</v>
      </c>
      <c r="AL1334" s="80">
        <v>2105</v>
      </c>
      <c r="AM1334" s="80">
        <v>2174</v>
      </c>
      <c r="AN1334" s="80">
        <v>2020</v>
      </c>
      <c r="AO1334" s="80">
        <v>1889</v>
      </c>
      <c r="AP1334" s="80">
        <v>1497</v>
      </c>
      <c r="AQ1334" s="80">
        <v>1909</v>
      </c>
      <c r="AR1334" s="80">
        <v>1909</v>
      </c>
      <c r="AS1334" s="80">
        <v>1909</v>
      </c>
      <c r="AT1334" s="80">
        <v>1828</v>
      </c>
      <c r="AU1334" s="80">
        <v>1828</v>
      </c>
      <c r="AV1334" s="80">
        <v>1828</v>
      </c>
    </row>
    <row r="1335" spans="34:48" x14ac:dyDescent="0.2">
      <c r="AH1335" s="327" t="s">
        <v>2853</v>
      </c>
      <c r="AI1335" s="81" t="s">
        <v>566</v>
      </c>
      <c r="AJ1335" s="81" t="s">
        <v>565</v>
      </c>
      <c r="AK1335" s="80">
        <v>8789</v>
      </c>
      <c r="AL1335" s="80">
        <v>8932</v>
      </c>
      <c r="AM1335" s="80">
        <v>9225</v>
      </c>
      <c r="AN1335" s="80">
        <v>7175</v>
      </c>
      <c r="AO1335" s="80">
        <v>7391</v>
      </c>
      <c r="AP1335" s="80">
        <v>5251</v>
      </c>
      <c r="AQ1335" s="80">
        <v>6300</v>
      </c>
      <c r="AR1335" s="80">
        <v>10056</v>
      </c>
      <c r="AS1335" s="80">
        <v>8798</v>
      </c>
      <c r="AT1335" s="80">
        <v>7652</v>
      </c>
      <c r="AU1335" s="80">
        <v>7652</v>
      </c>
      <c r="AV1335" s="80">
        <v>7652</v>
      </c>
    </row>
    <row r="1336" spans="34:48" x14ac:dyDescent="0.2">
      <c r="AH1336" s="327" t="s">
        <v>2853</v>
      </c>
      <c r="AI1336" s="81" t="s">
        <v>564</v>
      </c>
      <c r="AJ1336" s="81" t="s">
        <v>563</v>
      </c>
      <c r="AK1336" s="80">
        <v>19382</v>
      </c>
      <c r="AL1336" s="80">
        <v>19697</v>
      </c>
      <c r="AM1336" s="80">
        <v>20342</v>
      </c>
      <c r="AN1336" s="80">
        <v>14503</v>
      </c>
      <c r="AO1336" s="80">
        <v>14837</v>
      </c>
      <c r="AP1336" s="80">
        <v>12587</v>
      </c>
      <c r="AQ1336" s="80">
        <v>13641</v>
      </c>
      <c r="AR1336" s="80">
        <v>21291</v>
      </c>
      <c r="AS1336" s="80">
        <v>20034</v>
      </c>
      <c r="AT1336" s="80">
        <v>17032</v>
      </c>
      <c r="AU1336" s="80">
        <v>17032</v>
      </c>
      <c r="AV1336" s="80">
        <v>17032</v>
      </c>
    </row>
    <row r="1337" spans="34:48" x14ac:dyDescent="0.2">
      <c r="AH1337" s="327" t="s">
        <v>2849</v>
      </c>
      <c r="AI1337" s="81" t="s">
        <v>562</v>
      </c>
      <c r="AJ1337" s="81" t="s">
        <v>561</v>
      </c>
      <c r="AK1337" s="80">
        <v>21386</v>
      </c>
      <c r="AL1337" s="80">
        <v>21734</v>
      </c>
      <c r="AM1337" s="80">
        <v>22446</v>
      </c>
      <c r="AN1337" s="80">
        <v>52798</v>
      </c>
      <c r="AO1337" s="80">
        <v>33041</v>
      </c>
      <c r="AP1337" s="80">
        <v>27812</v>
      </c>
      <c r="AQ1337" s="80">
        <v>38825</v>
      </c>
      <c r="AR1337" s="80">
        <v>27155</v>
      </c>
      <c r="AS1337" s="80">
        <v>29029</v>
      </c>
      <c r="AT1337" s="80">
        <v>37379</v>
      </c>
      <c r="AU1337" s="80">
        <v>37379</v>
      </c>
      <c r="AV1337" s="80">
        <v>37379</v>
      </c>
    </row>
    <row r="1338" spans="34:48" x14ac:dyDescent="0.2">
      <c r="AH1338" s="327" t="s">
        <v>2849</v>
      </c>
      <c r="AI1338" s="81" t="s">
        <v>560</v>
      </c>
      <c r="AJ1338" s="81" t="s">
        <v>559</v>
      </c>
      <c r="AK1338" s="80">
        <v>7128</v>
      </c>
      <c r="AL1338" s="80">
        <v>7244</v>
      </c>
      <c r="AM1338" s="80">
        <v>7482</v>
      </c>
      <c r="AN1338" s="80">
        <v>11445</v>
      </c>
      <c r="AO1338" s="80">
        <v>8606</v>
      </c>
      <c r="AP1338" s="80">
        <v>7418</v>
      </c>
      <c r="AQ1338" s="80">
        <v>13214</v>
      </c>
      <c r="AR1338" s="80">
        <v>9611</v>
      </c>
      <c r="AS1338" s="80">
        <v>7722</v>
      </c>
      <c r="AT1338" s="80">
        <v>9936</v>
      </c>
      <c r="AU1338" s="80">
        <v>9936</v>
      </c>
      <c r="AV1338" s="80">
        <v>9936</v>
      </c>
    </row>
    <row r="1339" spans="34:48" x14ac:dyDescent="0.2">
      <c r="AH1339" s="327" t="s">
        <v>2845</v>
      </c>
      <c r="AI1339" s="81" t="s">
        <v>558</v>
      </c>
      <c r="AJ1339" s="81" t="s">
        <v>557</v>
      </c>
      <c r="AK1339" s="80">
        <v>746</v>
      </c>
      <c r="AL1339" s="80">
        <v>758</v>
      </c>
      <c r="AM1339" s="80">
        <v>783</v>
      </c>
      <c r="AN1339" s="80">
        <v>905</v>
      </c>
      <c r="AO1339" s="80">
        <v>905</v>
      </c>
      <c r="AP1339" s="80">
        <v>165</v>
      </c>
      <c r="AQ1339" s="80">
        <v>778</v>
      </c>
      <c r="AR1339" s="80">
        <v>1554</v>
      </c>
      <c r="AS1339" s="80">
        <v>1580</v>
      </c>
      <c r="AT1339" s="80">
        <v>1533</v>
      </c>
      <c r="AU1339" s="80">
        <v>1533</v>
      </c>
      <c r="AV1339" s="80">
        <v>1533</v>
      </c>
    </row>
    <row r="1340" spans="34:48" x14ac:dyDescent="0.2">
      <c r="AH1340" s="327" t="s">
        <v>2845</v>
      </c>
      <c r="AI1340" s="81" t="s">
        <v>556</v>
      </c>
      <c r="AJ1340" s="81" t="s">
        <v>555</v>
      </c>
      <c r="AK1340" s="80">
        <v>47608</v>
      </c>
      <c r="AL1340" s="80">
        <v>48382</v>
      </c>
      <c r="AM1340" s="80">
        <v>49968</v>
      </c>
      <c r="AN1340" s="80">
        <v>52912</v>
      </c>
      <c r="AO1340" s="80">
        <v>68174</v>
      </c>
      <c r="AP1340" s="80">
        <v>26845</v>
      </c>
      <c r="AQ1340" s="80">
        <v>48654</v>
      </c>
      <c r="AR1340" s="80">
        <v>59990</v>
      </c>
      <c r="AS1340" s="80">
        <v>60640</v>
      </c>
      <c r="AT1340" s="80">
        <v>57501</v>
      </c>
      <c r="AU1340" s="80">
        <v>57501</v>
      </c>
      <c r="AV1340" s="80">
        <v>57501</v>
      </c>
    </row>
    <row r="1341" spans="34:48" x14ac:dyDescent="0.2">
      <c r="AH1341" s="327" t="s">
        <v>2845</v>
      </c>
      <c r="AI1341" s="81" t="s">
        <v>554</v>
      </c>
      <c r="AJ1341" s="81" t="s">
        <v>553</v>
      </c>
      <c r="AK1341" s="80">
        <v>15084</v>
      </c>
      <c r="AL1341" s="80">
        <v>15329</v>
      </c>
      <c r="AM1341" s="80">
        <v>15831</v>
      </c>
      <c r="AN1341" s="80">
        <v>16272</v>
      </c>
      <c r="AO1341" s="80">
        <v>16626</v>
      </c>
      <c r="AP1341" s="80">
        <v>21363</v>
      </c>
      <c r="AQ1341" s="80">
        <v>27131</v>
      </c>
      <c r="AR1341" s="80">
        <v>18080</v>
      </c>
      <c r="AS1341" s="80">
        <v>18403</v>
      </c>
      <c r="AT1341" s="80">
        <v>17633</v>
      </c>
      <c r="AU1341" s="80">
        <v>17633</v>
      </c>
      <c r="AV1341" s="80">
        <v>17633</v>
      </c>
    </row>
    <row r="1342" spans="34:48" x14ac:dyDescent="0.2">
      <c r="AH1342" s="337" t="s">
        <v>2841</v>
      </c>
      <c r="AI1342" s="81" t="s">
        <v>552</v>
      </c>
      <c r="AJ1342" s="81" t="s">
        <v>551</v>
      </c>
      <c r="AK1342" s="80">
        <v>3888</v>
      </c>
      <c r="AL1342" s="80">
        <v>3951</v>
      </c>
      <c r="AM1342" s="80">
        <v>4080</v>
      </c>
      <c r="AN1342" s="80">
        <v>2642</v>
      </c>
      <c r="AO1342" s="80">
        <v>3004</v>
      </c>
      <c r="AP1342" s="80">
        <v>3634</v>
      </c>
      <c r="AQ1342" s="80">
        <v>3825</v>
      </c>
      <c r="AR1342" s="80">
        <v>4531</v>
      </c>
      <c r="AS1342" s="80">
        <v>4886</v>
      </c>
      <c r="AT1342" s="80">
        <v>4678</v>
      </c>
      <c r="AU1342" s="80">
        <v>4678</v>
      </c>
      <c r="AV1342" s="80">
        <v>4678</v>
      </c>
    </row>
    <row r="1343" spans="34:48" x14ac:dyDescent="0.2">
      <c r="AH1343" s="337" t="s">
        <v>2841</v>
      </c>
      <c r="AI1343" s="81" t="s">
        <v>550</v>
      </c>
      <c r="AJ1343" s="81" t="s">
        <v>549</v>
      </c>
      <c r="AK1343" s="82" t="s">
        <v>141</v>
      </c>
      <c r="AL1343" s="82" t="s">
        <v>141</v>
      </c>
      <c r="AM1343" s="82" t="s">
        <v>141</v>
      </c>
      <c r="AN1343" s="82" t="s">
        <v>141</v>
      </c>
      <c r="AO1343" s="82" t="s">
        <v>141</v>
      </c>
      <c r="AP1343" s="82" t="s">
        <v>141</v>
      </c>
      <c r="AQ1343" s="82" t="s">
        <v>141</v>
      </c>
      <c r="AR1343" s="82" t="s">
        <v>141</v>
      </c>
      <c r="AS1343" s="82" t="s">
        <v>141</v>
      </c>
      <c r="AT1343" s="82" t="s">
        <v>141</v>
      </c>
      <c r="AU1343" s="82" t="s">
        <v>141</v>
      </c>
      <c r="AV1343" s="80">
        <v>8848</v>
      </c>
    </row>
    <row r="1344" spans="34:48" x14ac:dyDescent="0.2">
      <c r="AH1344" s="337" t="s">
        <v>2841</v>
      </c>
      <c r="AI1344" s="81" t="s">
        <v>548</v>
      </c>
      <c r="AJ1344" s="81" t="s">
        <v>547</v>
      </c>
      <c r="AK1344" s="82" t="s">
        <v>141</v>
      </c>
      <c r="AL1344" s="82" t="s">
        <v>141</v>
      </c>
      <c r="AM1344" s="82" t="s">
        <v>141</v>
      </c>
      <c r="AN1344" s="82" t="s">
        <v>141</v>
      </c>
      <c r="AO1344" s="82" t="s">
        <v>141</v>
      </c>
      <c r="AP1344" s="82" t="s">
        <v>141</v>
      </c>
      <c r="AQ1344" s="82" t="s">
        <v>141</v>
      </c>
      <c r="AR1344" s="82" t="s">
        <v>141</v>
      </c>
      <c r="AS1344" s="82" t="s">
        <v>141</v>
      </c>
      <c r="AT1344" s="82" t="s">
        <v>141</v>
      </c>
      <c r="AU1344" s="82" t="s">
        <v>141</v>
      </c>
      <c r="AV1344" s="80">
        <v>7736</v>
      </c>
    </row>
    <row r="1345" spans="34:48" x14ac:dyDescent="0.2">
      <c r="AH1345" s="337" t="s">
        <v>2837</v>
      </c>
      <c r="AI1345" s="81" t="s">
        <v>546</v>
      </c>
      <c r="AJ1345" s="81" t="s">
        <v>545</v>
      </c>
      <c r="AK1345" s="80">
        <v>184</v>
      </c>
      <c r="AL1345" s="80">
        <v>187</v>
      </c>
      <c r="AM1345" s="80">
        <v>193</v>
      </c>
      <c r="AN1345" s="80">
        <v>2032</v>
      </c>
      <c r="AO1345" s="80">
        <v>2311</v>
      </c>
      <c r="AP1345" s="80">
        <v>2341</v>
      </c>
      <c r="AQ1345" s="80">
        <v>3028</v>
      </c>
      <c r="AR1345" s="80">
        <v>2282</v>
      </c>
      <c r="AS1345" s="80">
        <v>2477</v>
      </c>
      <c r="AT1345" s="80">
        <v>3094</v>
      </c>
      <c r="AU1345" s="80">
        <v>3094</v>
      </c>
      <c r="AV1345" s="80">
        <v>3094</v>
      </c>
    </row>
    <row r="1346" spans="34:48" x14ac:dyDescent="0.2">
      <c r="AH1346" s="337" t="s">
        <v>2837</v>
      </c>
      <c r="AI1346" s="81" t="s">
        <v>544</v>
      </c>
      <c r="AJ1346" s="81" t="s">
        <v>543</v>
      </c>
      <c r="AK1346" s="80">
        <v>6990</v>
      </c>
      <c r="AL1346" s="80">
        <v>7104</v>
      </c>
      <c r="AM1346" s="80">
        <v>7337</v>
      </c>
      <c r="AN1346" s="80">
        <v>9959</v>
      </c>
      <c r="AO1346" s="80">
        <v>11108</v>
      </c>
      <c r="AP1346" s="80">
        <v>11570</v>
      </c>
      <c r="AQ1346" s="80">
        <v>14484</v>
      </c>
      <c r="AR1346" s="80">
        <v>8010</v>
      </c>
      <c r="AS1346" s="80">
        <v>9268</v>
      </c>
      <c r="AT1346" s="80">
        <v>11935</v>
      </c>
      <c r="AU1346" s="80">
        <v>11935</v>
      </c>
      <c r="AV1346" s="80">
        <v>11935</v>
      </c>
    </row>
    <row r="1347" spans="34:48" x14ac:dyDescent="0.2">
      <c r="AH1347" s="337" t="s">
        <v>2837</v>
      </c>
      <c r="AI1347" s="81" t="s">
        <v>542</v>
      </c>
      <c r="AJ1347" s="81" t="s">
        <v>541</v>
      </c>
      <c r="AK1347" s="80">
        <v>2333</v>
      </c>
      <c r="AL1347" s="80">
        <v>2371</v>
      </c>
      <c r="AM1347" s="80">
        <v>2449</v>
      </c>
      <c r="AN1347" s="80">
        <v>2767</v>
      </c>
      <c r="AO1347" s="80">
        <v>2786</v>
      </c>
      <c r="AP1347" s="80">
        <v>2600</v>
      </c>
      <c r="AQ1347" s="80">
        <v>5000</v>
      </c>
      <c r="AR1347" s="80">
        <v>2867</v>
      </c>
      <c r="AS1347" s="80">
        <v>3516</v>
      </c>
      <c r="AT1347" s="80">
        <v>4420</v>
      </c>
      <c r="AU1347" s="80">
        <v>4420</v>
      </c>
      <c r="AV1347" s="80">
        <v>4420</v>
      </c>
    </row>
    <row r="1348" spans="34:48" x14ac:dyDescent="0.2">
      <c r="AH1348" s="337" t="s">
        <v>2837</v>
      </c>
      <c r="AI1348" s="81" t="s">
        <v>540</v>
      </c>
      <c r="AJ1348" s="81" t="s">
        <v>539</v>
      </c>
      <c r="AK1348" s="80">
        <v>1564</v>
      </c>
      <c r="AL1348" s="80">
        <v>1589</v>
      </c>
      <c r="AM1348" s="80">
        <v>1641</v>
      </c>
      <c r="AN1348" s="80">
        <v>1959</v>
      </c>
      <c r="AO1348" s="80">
        <v>1956</v>
      </c>
      <c r="AP1348" s="80">
        <v>1519</v>
      </c>
      <c r="AQ1348" s="80">
        <v>3838</v>
      </c>
      <c r="AR1348" s="80">
        <v>2055</v>
      </c>
      <c r="AS1348" s="80">
        <v>2077</v>
      </c>
      <c r="AT1348" s="80">
        <v>2652</v>
      </c>
      <c r="AU1348" s="80">
        <v>2652</v>
      </c>
      <c r="AV1348" s="80">
        <v>2652</v>
      </c>
    </row>
    <row r="1349" spans="34:48" x14ac:dyDescent="0.2">
      <c r="AH1349" s="327" t="s">
        <v>2833</v>
      </c>
      <c r="AI1349" s="81" t="s">
        <v>538</v>
      </c>
      <c r="AJ1349" s="81" t="s">
        <v>537</v>
      </c>
      <c r="AK1349" s="80">
        <v>2166</v>
      </c>
      <c r="AL1349" s="80">
        <v>2201</v>
      </c>
      <c r="AM1349" s="80">
        <v>2273</v>
      </c>
      <c r="AN1349" s="80">
        <v>2163</v>
      </c>
      <c r="AO1349" s="80">
        <v>2502</v>
      </c>
      <c r="AP1349" s="80">
        <v>2022</v>
      </c>
      <c r="AQ1349" s="80">
        <v>2474</v>
      </c>
      <c r="AR1349" s="80">
        <v>2474</v>
      </c>
      <c r="AS1349" s="80">
        <v>1358</v>
      </c>
      <c r="AT1349" s="80">
        <v>988</v>
      </c>
      <c r="AU1349" s="80">
        <v>988</v>
      </c>
      <c r="AV1349" s="80">
        <v>988</v>
      </c>
    </row>
    <row r="1350" spans="34:48" x14ac:dyDescent="0.2">
      <c r="AH1350" s="327" t="s">
        <v>2833</v>
      </c>
      <c r="AI1350" s="81" t="s">
        <v>536</v>
      </c>
      <c r="AJ1350" s="81" t="s">
        <v>535</v>
      </c>
      <c r="AK1350" s="80">
        <v>5803</v>
      </c>
      <c r="AL1350" s="80">
        <v>5897</v>
      </c>
      <c r="AM1350" s="80">
        <v>6090</v>
      </c>
      <c r="AN1350" s="80">
        <v>6123</v>
      </c>
      <c r="AO1350" s="80">
        <v>6971</v>
      </c>
      <c r="AP1350" s="80">
        <v>6606</v>
      </c>
      <c r="AQ1350" s="80">
        <v>6769</v>
      </c>
      <c r="AR1350" s="80">
        <v>6769</v>
      </c>
      <c r="AS1350" s="80">
        <v>5145</v>
      </c>
      <c r="AT1350" s="80">
        <v>3739</v>
      </c>
      <c r="AU1350" s="80">
        <v>3739</v>
      </c>
      <c r="AV1350" s="80">
        <v>3739</v>
      </c>
    </row>
    <row r="1351" spans="34:48" x14ac:dyDescent="0.2">
      <c r="AH1351" s="327" t="s">
        <v>2833</v>
      </c>
      <c r="AI1351" s="81" t="s">
        <v>534</v>
      </c>
      <c r="AJ1351" s="81" t="s">
        <v>533</v>
      </c>
      <c r="AK1351" s="80">
        <v>2611</v>
      </c>
      <c r="AL1351" s="80">
        <v>2653</v>
      </c>
      <c r="AM1351" s="80">
        <v>2740</v>
      </c>
      <c r="AN1351" s="80">
        <v>2792</v>
      </c>
      <c r="AO1351" s="80">
        <v>3159</v>
      </c>
      <c r="AP1351" s="80">
        <v>2921</v>
      </c>
      <c r="AQ1351" s="80">
        <v>3210</v>
      </c>
      <c r="AR1351" s="80">
        <v>3210</v>
      </c>
      <c r="AS1351" s="80">
        <v>3210</v>
      </c>
      <c r="AT1351" s="80">
        <v>2328</v>
      </c>
      <c r="AU1351" s="80">
        <v>2328</v>
      </c>
      <c r="AV1351" s="80">
        <v>2328</v>
      </c>
    </row>
    <row r="1352" spans="34:48" x14ac:dyDescent="0.2">
      <c r="AH1352" s="327" t="s">
        <v>2829</v>
      </c>
      <c r="AI1352" s="81" t="s">
        <v>532</v>
      </c>
      <c r="AJ1352" s="81" t="s">
        <v>531</v>
      </c>
      <c r="AK1352" s="80">
        <v>8002</v>
      </c>
      <c r="AL1352" s="80">
        <v>8132</v>
      </c>
      <c r="AM1352" s="80">
        <v>8398</v>
      </c>
      <c r="AN1352" s="80">
        <v>8820</v>
      </c>
      <c r="AO1352" s="80">
        <v>10067</v>
      </c>
      <c r="AP1352" s="80">
        <v>8543</v>
      </c>
      <c r="AQ1352" s="80">
        <v>8628</v>
      </c>
      <c r="AR1352" s="80">
        <v>8628</v>
      </c>
      <c r="AS1352" s="80">
        <v>6649</v>
      </c>
      <c r="AT1352" s="80">
        <v>7551</v>
      </c>
      <c r="AU1352" s="80">
        <v>7551</v>
      </c>
      <c r="AV1352" s="80">
        <v>7551</v>
      </c>
    </row>
    <row r="1353" spans="34:48" x14ac:dyDescent="0.2">
      <c r="AH1353" s="327" t="s">
        <v>2829</v>
      </c>
      <c r="AI1353" s="81" t="s">
        <v>530</v>
      </c>
      <c r="AJ1353" s="81" t="s">
        <v>529</v>
      </c>
      <c r="AK1353" s="80">
        <v>27664</v>
      </c>
      <c r="AL1353" s="80">
        <v>19982</v>
      </c>
      <c r="AM1353" s="80">
        <v>29036</v>
      </c>
      <c r="AN1353" s="80">
        <v>29296</v>
      </c>
      <c r="AO1353" s="80">
        <v>32052</v>
      </c>
      <c r="AP1353" s="80">
        <v>30700</v>
      </c>
      <c r="AQ1353" s="80">
        <v>31523</v>
      </c>
      <c r="AR1353" s="80">
        <v>31523</v>
      </c>
      <c r="AS1353" s="80">
        <v>21656</v>
      </c>
      <c r="AT1353" s="80">
        <v>25279</v>
      </c>
      <c r="AU1353" s="80">
        <v>25279</v>
      </c>
      <c r="AV1353" s="80">
        <v>25279</v>
      </c>
    </row>
    <row r="1354" spans="34:48" x14ac:dyDescent="0.2">
      <c r="AH1354" s="327" t="s">
        <v>2825</v>
      </c>
      <c r="AI1354" s="81" t="s">
        <v>528</v>
      </c>
      <c r="AJ1354" s="81" t="s">
        <v>527</v>
      </c>
      <c r="AK1354" s="80">
        <v>4492</v>
      </c>
      <c r="AL1354" s="80">
        <v>4565</v>
      </c>
      <c r="AM1354" s="80">
        <v>4714</v>
      </c>
      <c r="AN1354" s="80">
        <v>5198</v>
      </c>
      <c r="AO1354" s="80">
        <v>5712</v>
      </c>
      <c r="AP1354" s="80">
        <v>5589</v>
      </c>
      <c r="AQ1354" s="80">
        <v>6590</v>
      </c>
      <c r="AR1354" s="80">
        <v>6590</v>
      </c>
      <c r="AS1354" s="80">
        <v>6753</v>
      </c>
      <c r="AT1354" s="80">
        <v>8655</v>
      </c>
      <c r="AU1354" s="80">
        <v>8655</v>
      </c>
      <c r="AV1354" s="80">
        <v>8655</v>
      </c>
    </row>
    <row r="1355" spans="34:48" x14ac:dyDescent="0.2">
      <c r="AH1355" s="327" t="s">
        <v>2825</v>
      </c>
      <c r="AI1355" s="81" t="s">
        <v>526</v>
      </c>
      <c r="AJ1355" s="81" t="s">
        <v>525</v>
      </c>
      <c r="AK1355" s="80">
        <v>4188</v>
      </c>
      <c r="AL1355" s="80">
        <v>4256</v>
      </c>
      <c r="AM1355" s="80">
        <v>4395</v>
      </c>
      <c r="AN1355" s="80">
        <v>4548</v>
      </c>
      <c r="AO1355" s="80">
        <v>4602</v>
      </c>
      <c r="AP1355" s="80">
        <v>4153</v>
      </c>
      <c r="AQ1355" s="80">
        <v>4838</v>
      </c>
      <c r="AR1355" s="80">
        <v>4838</v>
      </c>
      <c r="AS1355" s="80">
        <v>6494</v>
      </c>
      <c r="AT1355" s="80">
        <v>8315</v>
      </c>
      <c r="AU1355" s="80">
        <v>8315</v>
      </c>
      <c r="AV1355" s="80">
        <v>8315</v>
      </c>
    </row>
    <row r="1356" spans="34:48" x14ac:dyDescent="0.2">
      <c r="AH1356" s="359" t="s">
        <v>2821</v>
      </c>
      <c r="AI1356" s="81" t="s">
        <v>524</v>
      </c>
      <c r="AJ1356" s="81" t="s">
        <v>523</v>
      </c>
      <c r="AK1356" s="80">
        <v>3881</v>
      </c>
      <c r="AL1356" s="80">
        <v>3944</v>
      </c>
      <c r="AM1356" s="80">
        <v>4073</v>
      </c>
      <c r="AN1356" s="80">
        <v>4660</v>
      </c>
      <c r="AO1356" s="80">
        <v>5388</v>
      </c>
      <c r="AP1356" s="80">
        <v>4932</v>
      </c>
      <c r="AQ1356" s="80">
        <v>5342</v>
      </c>
      <c r="AR1356" s="80">
        <v>5342</v>
      </c>
      <c r="AS1356" s="80">
        <v>3616</v>
      </c>
      <c r="AT1356" s="80">
        <v>4879</v>
      </c>
      <c r="AU1356" s="80">
        <v>4879</v>
      </c>
      <c r="AV1356" s="80">
        <v>4879</v>
      </c>
    </row>
    <row r="1357" spans="34:48" x14ac:dyDescent="0.2">
      <c r="AH1357" s="359" t="s">
        <v>2821</v>
      </c>
      <c r="AI1357" s="81" t="s">
        <v>522</v>
      </c>
      <c r="AJ1357" s="81" t="s">
        <v>521</v>
      </c>
      <c r="AK1357" s="80">
        <v>8503</v>
      </c>
      <c r="AL1357" s="80">
        <v>8641</v>
      </c>
      <c r="AM1357" s="80">
        <v>8925</v>
      </c>
      <c r="AN1357" s="80">
        <v>9288</v>
      </c>
      <c r="AO1357" s="80">
        <v>10901</v>
      </c>
      <c r="AP1357" s="80">
        <v>10492</v>
      </c>
      <c r="AQ1357" s="80">
        <v>11023</v>
      </c>
      <c r="AR1357" s="80">
        <v>11023</v>
      </c>
      <c r="AS1357" s="80">
        <v>13915</v>
      </c>
      <c r="AT1357" s="80">
        <v>18539</v>
      </c>
      <c r="AU1357" s="80">
        <v>18539</v>
      </c>
      <c r="AV1357" s="80">
        <v>18539</v>
      </c>
    </row>
    <row r="1358" spans="34:48" x14ac:dyDescent="0.2">
      <c r="AH1358" s="359" t="s">
        <v>2821</v>
      </c>
      <c r="AI1358" s="81" t="s">
        <v>520</v>
      </c>
      <c r="AJ1358" s="81" t="s">
        <v>519</v>
      </c>
      <c r="AK1358" s="82" t="s">
        <v>141</v>
      </c>
      <c r="AL1358" s="82" t="s">
        <v>141</v>
      </c>
      <c r="AM1358" s="82" t="s">
        <v>141</v>
      </c>
      <c r="AN1358" s="82" t="s">
        <v>141</v>
      </c>
      <c r="AO1358" s="82" t="s">
        <v>141</v>
      </c>
      <c r="AP1358" s="82" t="s">
        <v>141</v>
      </c>
      <c r="AQ1358" s="82" t="s">
        <v>141</v>
      </c>
      <c r="AR1358" s="82" t="s">
        <v>141</v>
      </c>
      <c r="AS1358" s="82" t="s">
        <v>141</v>
      </c>
      <c r="AT1358" s="82" t="s">
        <v>141</v>
      </c>
      <c r="AU1358" s="82" t="s">
        <v>141</v>
      </c>
      <c r="AV1358" s="80">
        <v>5344</v>
      </c>
    </row>
    <row r="1359" spans="34:48" x14ac:dyDescent="0.2">
      <c r="AH1359" s="359" t="s">
        <v>2821</v>
      </c>
      <c r="AI1359" s="81" t="s">
        <v>518</v>
      </c>
      <c r="AJ1359" s="81" t="s">
        <v>517</v>
      </c>
      <c r="AK1359" s="82" t="s">
        <v>141</v>
      </c>
      <c r="AL1359" s="82" t="s">
        <v>141</v>
      </c>
      <c r="AM1359" s="82" t="s">
        <v>141</v>
      </c>
      <c r="AN1359" s="82" t="s">
        <v>141</v>
      </c>
      <c r="AO1359" s="82" t="s">
        <v>141</v>
      </c>
      <c r="AP1359" s="82" t="s">
        <v>141</v>
      </c>
      <c r="AQ1359" s="82" t="s">
        <v>141</v>
      </c>
      <c r="AR1359" s="82" t="s">
        <v>141</v>
      </c>
      <c r="AS1359" s="82" t="s">
        <v>141</v>
      </c>
      <c r="AT1359" s="82" t="s">
        <v>141</v>
      </c>
      <c r="AU1359" s="82" t="s">
        <v>141</v>
      </c>
      <c r="AV1359" s="80">
        <v>3763</v>
      </c>
    </row>
    <row r="1360" spans="34:48" x14ac:dyDescent="0.2">
      <c r="AH1360" s="359" t="s">
        <v>2817</v>
      </c>
      <c r="AI1360" s="81" t="s">
        <v>516</v>
      </c>
      <c r="AJ1360" s="81" t="s">
        <v>515</v>
      </c>
      <c r="AK1360" s="80">
        <v>3048</v>
      </c>
      <c r="AL1360" s="80">
        <v>3098</v>
      </c>
      <c r="AM1360" s="80">
        <v>3199</v>
      </c>
      <c r="AN1360" s="80">
        <v>3403</v>
      </c>
      <c r="AO1360" s="80">
        <v>3675</v>
      </c>
      <c r="AP1360" s="80">
        <v>2043</v>
      </c>
      <c r="AQ1360" s="80">
        <v>1712</v>
      </c>
      <c r="AR1360" s="80">
        <v>1712</v>
      </c>
      <c r="AS1360" s="80">
        <v>1712</v>
      </c>
      <c r="AT1360" s="80">
        <v>2041</v>
      </c>
      <c r="AU1360" s="80">
        <v>2041</v>
      </c>
      <c r="AV1360" s="80">
        <v>2041</v>
      </c>
    </row>
    <row r="1361" spans="34:48" x14ac:dyDescent="0.2">
      <c r="AH1361" s="359" t="s">
        <v>2817</v>
      </c>
      <c r="AI1361" s="81" t="s">
        <v>514</v>
      </c>
      <c r="AJ1361" s="81" t="s">
        <v>513</v>
      </c>
      <c r="AK1361" s="80">
        <v>1910</v>
      </c>
      <c r="AL1361" s="80">
        <v>1941</v>
      </c>
      <c r="AM1361" s="80">
        <v>2005</v>
      </c>
      <c r="AN1361" s="80">
        <v>2071</v>
      </c>
      <c r="AO1361" s="80">
        <v>2236</v>
      </c>
      <c r="AP1361" s="80">
        <v>1797</v>
      </c>
      <c r="AQ1361" s="80">
        <v>2354</v>
      </c>
      <c r="AR1361" s="80">
        <v>2354</v>
      </c>
      <c r="AS1361" s="80">
        <v>2354</v>
      </c>
      <c r="AT1361" s="80">
        <v>2916</v>
      </c>
      <c r="AU1361" s="80">
        <v>2916</v>
      </c>
      <c r="AV1361" s="80">
        <v>2916</v>
      </c>
    </row>
    <row r="1362" spans="34:48" x14ac:dyDescent="0.2">
      <c r="AH1362" s="359" t="s">
        <v>2817</v>
      </c>
      <c r="AI1362" s="81" t="s">
        <v>512</v>
      </c>
      <c r="AJ1362" s="81" t="s">
        <v>511</v>
      </c>
      <c r="AK1362" s="80">
        <v>7656</v>
      </c>
      <c r="AL1362" s="80">
        <v>7780</v>
      </c>
      <c r="AM1362" s="80">
        <v>8036</v>
      </c>
      <c r="AN1362" s="80">
        <v>8010</v>
      </c>
      <c r="AO1362" s="80">
        <v>7943</v>
      </c>
      <c r="AP1362" s="80">
        <v>5912</v>
      </c>
      <c r="AQ1362" s="80">
        <v>7919</v>
      </c>
      <c r="AR1362" s="80">
        <v>7919</v>
      </c>
      <c r="AS1362" s="80">
        <v>7919</v>
      </c>
      <c r="AT1362" s="80">
        <v>10208</v>
      </c>
      <c r="AU1362" s="80">
        <v>10208</v>
      </c>
      <c r="AV1362" s="80">
        <v>10208</v>
      </c>
    </row>
    <row r="1363" spans="34:48" x14ac:dyDescent="0.2">
      <c r="AH1363" s="359" t="s">
        <v>2817</v>
      </c>
      <c r="AI1363" s="81" t="s">
        <v>510</v>
      </c>
      <c r="AJ1363" s="81" t="s">
        <v>509</v>
      </c>
      <c r="AK1363" s="80">
        <v>4072</v>
      </c>
      <c r="AL1363" s="80">
        <v>4138</v>
      </c>
      <c r="AM1363" s="80">
        <v>4273</v>
      </c>
      <c r="AN1363" s="80">
        <v>6007</v>
      </c>
      <c r="AO1363" s="80">
        <v>5816</v>
      </c>
      <c r="AP1363" s="80">
        <v>4804</v>
      </c>
      <c r="AQ1363" s="80">
        <v>6506</v>
      </c>
      <c r="AR1363" s="80">
        <v>6506</v>
      </c>
      <c r="AS1363" s="80">
        <v>6506</v>
      </c>
      <c r="AT1363" s="80">
        <v>8457</v>
      </c>
      <c r="AU1363" s="80">
        <v>8457</v>
      </c>
      <c r="AV1363" s="80">
        <v>8457</v>
      </c>
    </row>
    <row r="1364" spans="34:48" x14ac:dyDescent="0.2">
      <c r="AH1364" s="359" t="s">
        <v>2817</v>
      </c>
      <c r="AI1364" s="81" t="s">
        <v>508</v>
      </c>
      <c r="AJ1364" s="81" t="s">
        <v>507</v>
      </c>
      <c r="AK1364" s="80">
        <v>3536</v>
      </c>
      <c r="AL1364" s="80">
        <v>3594</v>
      </c>
      <c r="AM1364" s="80">
        <v>3711</v>
      </c>
      <c r="AN1364" s="80">
        <v>3692</v>
      </c>
      <c r="AO1364" s="80">
        <v>3825</v>
      </c>
      <c r="AP1364" s="80">
        <v>6342</v>
      </c>
      <c r="AQ1364" s="80">
        <v>2165</v>
      </c>
      <c r="AR1364" s="80">
        <v>2165</v>
      </c>
      <c r="AS1364" s="80">
        <v>2165</v>
      </c>
      <c r="AT1364" s="80">
        <v>2625</v>
      </c>
      <c r="AU1364" s="80">
        <v>2625</v>
      </c>
      <c r="AV1364" s="80">
        <v>2625</v>
      </c>
    </row>
    <row r="1365" spans="34:48" x14ac:dyDescent="0.2">
      <c r="AH1365" s="359" t="s">
        <v>2817</v>
      </c>
      <c r="AI1365" s="81" t="s">
        <v>506</v>
      </c>
      <c r="AJ1365" s="81" t="s">
        <v>505</v>
      </c>
      <c r="AK1365" s="80">
        <v>1856</v>
      </c>
      <c r="AL1365" s="80">
        <v>1886</v>
      </c>
      <c r="AM1365" s="80">
        <v>1948</v>
      </c>
      <c r="AN1365" s="80">
        <v>1064</v>
      </c>
      <c r="AO1365" s="80">
        <v>1410</v>
      </c>
      <c r="AP1365" s="80">
        <v>6408</v>
      </c>
      <c r="AQ1365" s="80">
        <v>2227</v>
      </c>
      <c r="AR1365" s="80">
        <v>2227</v>
      </c>
      <c r="AS1365" s="80">
        <v>2227</v>
      </c>
      <c r="AT1365" s="80">
        <v>2916</v>
      </c>
      <c r="AU1365" s="80">
        <v>2916</v>
      </c>
      <c r="AV1365" s="80">
        <v>2916</v>
      </c>
    </row>
    <row r="1366" spans="34:48" x14ac:dyDescent="0.2">
      <c r="AH1366" s="359" t="s">
        <v>2813</v>
      </c>
      <c r="AI1366" s="81" t="s">
        <v>504</v>
      </c>
      <c r="AJ1366" s="81" t="s">
        <v>503</v>
      </c>
      <c r="AK1366" s="80">
        <v>2428</v>
      </c>
      <c r="AL1366" s="80">
        <v>2467</v>
      </c>
      <c r="AM1366" s="82" t="s">
        <v>141</v>
      </c>
      <c r="AN1366" s="80">
        <v>4397</v>
      </c>
      <c r="AO1366" s="80">
        <v>3850</v>
      </c>
      <c r="AP1366" s="80">
        <v>1870</v>
      </c>
      <c r="AQ1366" s="80">
        <v>2289</v>
      </c>
      <c r="AR1366" s="80">
        <v>2289</v>
      </c>
      <c r="AS1366" s="80">
        <v>2289</v>
      </c>
      <c r="AT1366" s="80">
        <v>2509</v>
      </c>
      <c r="AU1366" s="80">
        <v>2509</v>
      </c>
      <c r="AV1366" s="80">
        <v>2509</v>
      </c>
    </row>
    <row r="1367" spans="34:48" x14ac:dyDescent="0.2">
      <c r="AH1367" s="359" t="s">
        <v>2813</v>
      </c>
      <c r="AI1367" s="81" t="s">
        <v>502</v>
      </c>
      <c r="AJ1367" s="81" t="s">
        <v>501</v>
      </c>
      <c r="AK1367" s="80">
        <v>8799</v>
      </c>
      <c r="AL1367" s="80">
        <v>8942</v>
      </c>
      <c r="AM1367" s="82" t="s">
        <v>141</v>
      </c>
      <c r="AN1367" s="80">
        <v>8413</v>
      </c>
      <c r="AO1367" s="80">
        <v>8393</v>
      </c>
      <c r="AP1367" s="80">
        <v>7310</v>
      </c>
      <c r="AQ1367" s="80">
        <v>8360</v>
      </c>
      <c r="AR1367" s="80">
        <v>8360</v>
      </c>
      <c r="AS1367" s="80">
        <v>8360</v>
      </c>
      <c r="AT1367" s="80">
        <v>9579</v>
      </c>
      <c r="AU1367" s="80">
        <v>9579</v>
      </c>
      <c r="AV1367" s="80">
        <v>9579</v>
      </c>
    </row>
    <row r="1368" spans="34:48" x14ac:dyDescent="0.2">
      <c r="AH1368" s="359" t="s">
        <v>2813</v>
      </c>
      <c r="AI1368" s="81" t="s">
        <v>500</v>
      </c>
      <c r="AJ1368" s="81" t="s">
        <v>499</v>
      </c>
      <c r="AK1368" s="82" t="s">
        <v>141</v>
      </c>
      <c r="AL1368" s="82" t="s">
        <v>141</v>
      </c>
      <c r="AM1368" s="82" t="s">
        <v>141</v>
      </c>
      <c r="AN1368" s="82" t="s">
        <v>141</v>
      </c>
      <c r="AO1368" s="82" t="s">
        <v>141</v>
      </c>
      <c r="AP1368" s="82" t="s">
        <v>141</v>
      </c>
      <c r="AQ1368" s="82" t="s">
        <v>141</v>
      </c>
      <c r="AR1368" s="82" t="s">
        <v>141</v>
      </c>
      <c r="AS1368" s="82" t="s">
        <v>141</v>
      </c>
      <c r="AT1368" s="82" t="s">
        <v>141</v>
      </c>
      <c r="AU1368" s="82" t="s">
        <v>141</v>
      </c>
      <c r="AV1368" s="80">
        <v>7082</v>
      </c>
    </row>
    <row r="1369" spans="34:48" x14ac:dyDescent="0.2">
      <c r="AH1369" s="359" t="s">
        <v>2813</v>
      </c>
      <c r="AI1369" s="81" t="s">
        <v>498</v>
      </c>
      <c r="AJ1369" s="81" t="s">
        <v>497</v>
      </c>
      <c r="AK1369" s="82" t="s">
        <v>141</v>
      </c>
      <c r="AL1369" s="82" t="s">
        <v>141</v>
      </c>
      <c r="AM1369" s="82" t="s">
        <v>141</v>
      </c>
      <c r="AN1369" s="82" t="s">
        <v>141</v>
      </c>
      <c r="AO1369" s="82" t="s">
        <v>141</v>
      </c>
      <c r="AP1369" s="82" t="s">
        <v>141</v>
      </c>
      <c r="AQ1369" s="82" t="s">
        <v>141</v>
      </c>
      <c r="AR1369" s="82" t="s">
        <v>141</v>
      </c>
      <c r="AS1369" s="82" t="s">
        <v>141</v>
      </c>
      <c r="AT1369" s="82" t="s">
        <v>141</v>
      </c>
      <c r="AU1369" s="82" t="s">
        <v>141</v>
      </c>
      <c r="AV1369" s="80">
        <v>3638</v>
      </c>
    </row>
    <row r="1370" spans="34:48" x14ac:dyDescent="0.2">
      <c r="AH1370" s="327" t="s">
        <v>2809</v>
      </c>
      <c r="AI1370" s="81" t="s">
        <v>496</v>
      </c>
      <c r="AJ1370" s="81" t="s">
        <v>495</v>
      </c>
      <c r="AK1370" s="80">
        <v>12522</v>
      </c>
      <c r="AL1370" s="80">
        <v>12726</v>
      </c>
      <c r="AM1370" s="80">
        <v>13143</v>
      </c>
      <c r="AN1370" s="80">
        <v>13698</v>
      </c>
      <c r="AO1370" s="80">
        <v>14926</v>
      </c>
      <c r="AP1370" s="80">
        <v>7432</v>
      </c>
      <c r="AQ1370" s="80">
        <v>5601</v>
      </c>
      <c r="AR1370" s="80">
        <v>5601</v>
      </c>
      <c r="AS1370" s="80">
        <v>5601</v>
      </c>
      <c r="AT1370" s="80">
        <v>11221</v>
      </c>
      <c r="AU1370" s="80">
        <v>11221</v>
      </c>
      <c r="AV1370" s="80">
        <v>11221</v>
      </c>
    </row>
    <row r="1371" spans="34:48" x14ac:dyDescent="0.2">
      <c r="AH1371" s="327" t="s">
        <v>2806</v>
      </c>
      <c r="AI1371" s="81" t="s">
        <v>494</v>
      </c>
      <c r="AJ1371" s="81" t="s">
        <v>493</v>
      </c>
      <c r="AK1371" s="80">
        <v>4042</v>
      </c>
      <c r="AL1371" s="80">
        <v>4108</v>
      </c>
      <c r="AM1371" s="80">
        <v>4243</v>
      </c>
      <c r="AN1371" s="80">
        <v>4200</v>
      </c>
      <c r="AO1371" s="80">
        <v>4205</v>
      </c>
      <c r="AP1371" s="80">
        <v>3141</v>
      </c>
      <c r="AQ1371" s="80">
        <v>5768</v>
      </c>
      <c r="AR1371" s="80">
        <v>5768</v>
      </c>
      <c r="AS1371" s="80">
        <v>5768</v>
      </c>
      <c r="AT1371" s="80">
        <v>4818</v>
      </c>
      <c r="AU1371" s="80">
        <v>4818</v>
      </c>
      <c r="AV1371" s="80">
        <v>4818</v>
      </c>
    </row>
    <row r="1372" spans="34:48" x14ac:dyDescent="0.2">
      <c r="AH1372" s="327" t="s">
        <v>2806</v>
      </c>
      <c r="AI1372" s="81" t="s">
        <v>492</v>
      </c>
      <c r="AJ1372" s="81" t="s">
        <v>491</v>
      </c>
      <c r="AK1372" s="80">
        <v>7506</v>
      </c>
      <c r="AL1372" s="80">
        <v>7628</v>
      </c>
      <c r="AM1372" s="80">
        <v>7878</v>
      </c>
      <c r="AN1372" s="80">
        <v>8043</v>
      </c>
      <c r="AO1372" s="80">
        <v>8189</v>
      </c>
      <c r="AP1372" s="80">
        <v>7135</v>
      </c>
      <c r="AQ1372" s="80">
        <v>8855</v>
      </c>
      <c r="AR1372" s="80">
        <v>8855</v>
      </c>
      <c r="AS1372" s="80">
        <v>8855</v>
      </c>
      <c r="AT1372" s="80">
        <v>7368</v>
      </c>
      <c r="AU1372" s="80">
        <v>7368</v>
      </c>
      <c r="AV1372" s="80">
        <v>7368</v>
      </c>
    </row>
    <row r="1373" spans="34:48" x14ac:dyDescent="0.2">
      <c r="AH1373" s="327" t="s">
        <v>2806</v>
      </c>
      <c r="AI1373" s="81" t="s">
        <v>490</v>
      </c>
      <c r="AJ1373" s="81" t="s">
        <v>489</v>
      </c>
      <c r="AK1373" s="80">
        <v>13339</v>
      </c>
      <c r="AL1373" s="80">
        <v>13556</v>
      </c>
      <c r="AM1373" s="80">
        <v>14000</v>
      </c>
      <c r="AN1373" s="80">
        <v>13453</v>
      </c>
      <c r="AO1373" s="80">
        <v>13860</v>
      </c>
      <c r="AP1373" s="80">
        <v>18114</v>
      </c>
      <c r="AQ1373" s="80">
        <v>18942</v>
      </c>
      <c r="AR1373" s="80">
        <v>18942</v>
      </c>
      <c r="AS1373" s="80">
        <v>18942</v>
      </c>
      <c r="AT1373" s="80">
        <v>16153</v>
      </c>
      <c r="AU1373" s="80">
        <v>16153</v>
      </c>
      <c r="AV1373" s="80">
        <v>16153</v>
      </c>
    </row>
    <row r="1374" spans="34:48" x14ac:dyDescent="0.2">
      <c r="AH1374" s="359" t="s">
        <v>2802</v>
      </c>
      <c r="AI1374" s="81" t="s">
        <v>488</v>
      </c>
      <c r="AJ1374" s="81" t="s">
        <v>487</v>
      </c>
      <c r="AK1374" s="80">
        <v>2032</v>
      </c>
      <c r="AL1374" s="80">
        <v>2065</v>
      </c>
      <c r="AM1374" s="80">
        <v>2133</v>
      </c>
      <c r="AN1374" s="80">
        <v>2282</v>
      </c>
      <c r="AO1374" s="80">
        <v>2542</v>
      </c>
      <c r="AP1374" s="80">
        <v>2031</v>
      </c>
      <c r="AQ1374" s="80">
        <v>2198</v>
      </c>
      <c r="AR1374" s="80">
        <v>2198</v>
      </c>
      <c r="AS1374" s="80">
        <v>2198</v>
      </c>
      <c r="AT1374" s="80">
        <v>2090</v>
      </c>
      <c r="AU1374" s="80">
        <v>2090</v>
      </c>
      <c r="AV1374" s="80">
        <v>2090</v>
      </c>
    </row>
    <row r="1375" spans="34:48" x14ac:dyDescent="0.2">
      <c r="AH1375" s="359" t="s">
        <v>2802</v>
      </c>
      <c r="AI1375" s="81" t="s">
        <v>486</v>
      </c>
      <c r="AJ1375" s="81" t="s">
        <v>485</v>
      </c>
      <c r="AK1375" s="80">
        <v>5315</v>
      </c>
      <c r="AL1375" s="80">
        <v>5401</v>
      </c>
      <c r="AM1375" s="80">
        <v>5578</v>
      </c>
      <c r="AN1375" s="80">
        <v>5679</v>
      </c>
      <c r="AO1375" s="80">
        <v>7000</v>
      </c>
      <c r="AP1375" s="80">
        <v>5653</v>
      </c>
      <c r="AQ1375" s="80">
        <v>6181</v>
      </c>
      <c r="AR1375" s="80">
        <v>6181</v>
      </c>
      <c r="AS1375" s="80">
        <v>6181</v>
      </c>
      <c r="AT1375" s="80">
        <v>6096</v>
      </c>
      <c r="AU1375" s="80">
        <v>6096</v>
      </c>
      <c r="AV1375" s="80">
        <v>6096</v>
      </c>
    </row>
    <row r="1376" spans="34:48" x14ac:dyDescent="0.2">
      <c r="AH1376" s="359" t="s">
        <v>2802</v>
      </c>
      <c r="AI1376" s="81" t="s">
        <v>484</v>
      </c>
      <c r="AJ1376" s="81" t="s">
        <v>483</v>
      </c>
      <c r="AK1376" s="80">
        <v>2086</v>
      </c>
      <c r="AL1376" s="80">
        <v>2120</v>
      </c>
      <c r="AM1376" s="80">
        <v>2189</v>
      </c>
      <c r="AN1376" s="80">
        <v>2358</v>
      </c>
      <c r="AO1376" s="80">
        <v>2629</v>
      </c>
      <c r="AP1376" s="80">
        <v>1661</v>
      </c>
      <c r="AQ1376" s="80">
        <v>1671</v>
      </c>
      <c r="AR1376" s="80">
        <v>1671</v>
      </c>
      <c r="AS1376" s="80">
        <v>1671</v>
      </c>
      <c r="AT1376" s="80">
        <v>1568</v>
      </c>
      <c r="AU1376" s="80">
        <v>1568</v>
      </c>
      <c r="AV1376" s="80">
        <v>1568</v>
      </c>
    </row>
    <row r="1377" spans="34:48" x14ac:dyDescent="0.2">
      <c r="AH1377" s="359" t="s">
        <v>2802</v>
      </c>
      <c r="AI1377" s="81" t="s">
        <v>482</v>
      </c>
      <c r="AJ1377" s="81" t="s">
        <v>481</v>
      </c>
      <c r="AK1377" s="80">
        <v>7589</v>
      </c>
      <c r="AL1377" s="80">
        <v>7712</v>
      </c>
      <c r="AM1377" s="80">
        <v>7964</v>
      </c>
      <c r="AN1377" s="80">
        <v>7663</v>
      </c>
      <c r="AO1377" s="80">
        <v>7988</v>
      </c>
      <c r="AP1377" s="80">
        <v>6164</v>
      </c>
      <c r="AQ1377" s="80">
        <v>7719</v>
      </c>
      <c r="AR1377" s="80">
        <v>7719</v>
      </c>
      <c r="AS1377" s="80">
        <v>7719</v>
      </c>
      <c r="AT1377" s="80">
        <v>7663</v>
      </c>
      <c r="AU1377" s="80">
        <v>7663</v>
      </c>
      <c r="AV1377" s="80">
        <v>7663</v>
      </c>
    </row>
    <row r="1378" spans="34:48" x14ac:dyDescent="0.2">
      <c r="AH1378" s="359" t="s">
        <v>2798</v>
      </c>
      <c r="AI1378" s="81" t="s">
        <v>480</v>
      </c>
      <c r="AJ1378" s="81" t="s">
        <v>479</v>
      </c>
      <c r="AK1378" s="80">
        <v>14820</v>
      </c>
      <c r="AL1378" s="80">
        <v>15061</v>
      </c>
      <c r="AM1378" s="80">
        <v>15555</v>
      </c>
      <c r="AN1378" s="80">
        <v>16748</v>
      </c>
      <c r="AO1378" s="80">
        <v>17658</v>
      </c>
      <c r="AP1378" s="80">
        <v>11625</v>
      </c>
      <c r="AQ1378" s="80">
        <v>20434</v>
      </c>
      <c r="AR1378" s="80">
        <v>20434</v>
      </c>
      <c r="AS1378" s="80">
        <v>20434</v>
      </c>
      <c r="AT1378" s="80">
        <v>18519</v>
      </c>
      <c r="AU1378" s="80">
        <v>18519</v>
      </c>
      <c r="AV1378" s="80">
        <v>18519</v>
      </c>
    </row>
    <row r="1379" spans="34:48" x14ac:dyDescent="0.2">
      <c r="AH1379" s="359" t="s">
        <v>2798</v>
      </c>
      <c r="AI1379" s="81" t="s">
        <v>478</v>
      </c>
      <c r="AJ1379" s="81" t="s">
        <v>477</v>
      </c>
      <c r="AK1379" s="80">
        <v>2886</v>
      </c>
      <c r="AL1379" s="80">
        <v>2933</v>
      </c>
      <c r="AM1379" s="80">
        <v>3029</v>
      </c>
      <c r="AN1379" s="80">
        <v>3992</v>
      </c>
      <c r="AO1379" s="80">
        <v>4067</v>
      </c>
      <c r="AP1379" s="80">
        <v>6553</v>
      </c>
      <c r="AQ1379" s="80">
        <v>10582</v>
      </c>
      <c r="AR1379" s="80">
        <v>10582</v>
      </c>
      <c r="AS1379" s="80">
        <v>10582</v>
      </c>
      <c r="AT1379" s="80">
        <v>9700</v>
      </c>
      <c r="AU1379" s="80">
        <v>9700</v>
      </c>
      <c r="AV1379" s="80">
        <v>9700</v>
      </c>
    </row>
    <row r="1380" spans="34:48" x14ac:dyDescent="0.2">
      <c r="AH1380" s="359" t="s">
        <v>2798</v>
      </c>
      <c r="AI1380" s="81" t="s">
        <v>476</v>
      </c>
      <c r="AJ1380" s="81" t="s">
        <v>475</v>
      </c>
      <c r="AK1380" s="80">
        <v>5911</v>
      </c>
      <c r="AL1380" s="80">
        <v>6007</v>
      </c>
      <c r="AM1380" s="80">
        <v>6204</v>
      </c>
      <c r="AN1380" s="80">
        <v>6610</v>
      </c>
      <c r="AO1380" s="80">
        <v>6572</v>
      </c>
      <c r="AP1380" s="80">
        <v>7133</v>
      </c>
      <c r="AQ1380" s="80">
        <v>7873</v>
      </c>
      <c r="AR1380" s="80">
        <v>7873</v>
      </c>
      <c r="AS1380" s="80">
        <v>7873</v>
      </c>
      <c r="AT1380" s="80">
        <v>7055</v>
      </c>
      <c r="AU1380" s="80">
        <v>7055</v>
      </c>
      <c r="AV1380" s="80">
        <v>7055</v>
      </c>
    </row>
    <row r="1381" spans="34:48" x14ac:dyDescent="0.2">
      <c r="AH1381" s="359" t="s">
        <v>2798</v>
      </c>
      <c r="AI1381" s="81" t="s">
        <v>474</v>
      </c>
      <c r="AJ1381" s="81" t="s">
        <v>473</v>
      </c>
      <c r="AK1381" s="82" t="s">
        <v>141</v>
      </c>
      <c r="AL1381" s="82" t="s">
        <v>141</v>
      </c>
      <c r="AM1381" s="82" t="s">
        <v>141</v>
      </c>
      <c r="AN1381" s="82" t="s">
        <v>141</v>
      </c>
      <c r="AO1381" s="82" t="s">
        <v>141</v>
      </c>
      <c r="AP1381" s="82" t="s">
        <v>141</v>
      </c>
      <c r="AQ1381" s="82" t="s">
        <v>141</v>
      </c>
      <c r="AR1381" s="82" t="s">
        <v>141</v>
      </c>
      <c r="AS1381" s="82" t="s">
        <v>141</v>
      </c>
      <c r="AT1381" s="82" t="s">
        <v>141</v>
      </c>
      <c r="AU1381" s="82" t="s">
        <v>141</v>
      </c>
      <c r="AV1381" s="80">
        <v>1527</v>
      </c>
    </row>
    <row r="1382" spans="34:48" x14ac:dyDescent="0.2">
      <c r="AH1382" s="359" t="s">
        <v>2798</v>
      </c>
      <c r="AI1382" s="81" t="s">
        <v>472</v>
      </c>
      <c r="AJ1382" s="81" t="s">
        <v>471</v>
      </c>
      <c r="AK1382" s="82" t="s">
        <v>141</v>
      </c>
      <c r="AL1382" s="82" t="s">
        <v>141</v>
      </c>
      <c r="AM1382" s="82" t="s">
        <v>141</v>
      </c>
      <c r="AN1382" s="82" t="s">
        <v>141</v>
      </c>
      <c r="AO1382" s="82" t="s">
        <v>141</v>
      </c>
      <c r="AP1382" s="82" t="s">
        <v>141</v>
      </c>
      <c r="AQ1382" s="82" t="s">
        <v>141</v>
      </c>
      <c r="AR1382" s="82" t="s">
        <v>141</v>
      </c>
      <c r="AS1382" s="82" t="s">
        <v>141</v>
      </c>
      <c r="AT1382" s="82" t="s">
        <v>141</v>
      </c>
      <c r="AU1382" s="82" t="s">
        <v>141</v>
      </c>
      <c r="AV1382" s="80">
        <v>2434</v>
      </c>
    </row>
    <row r="1383" spans="34:48" x14ac:dyDescent="0.2">
      <c r="AH1383" s="359" t="s">
        <v>2798</v>
      </c>
      <c r="AI1383" s="81" t="s">
        <v>470</v>
      </c>
      <c r="AJ1383" s="81" t="s">
        <v>469</v>
      </c>
      <c r="AK1383" s="82" t="s">
        <v>141</v>
      </c>
      <c r="AL1383" s="82" t="s">
        <v>141</v>
      </c>
      <c r="AM1383" s="82" t="s">
        <v>141</v>
      </c>
      <c r="AN1383" s="82" t="s">
        <v>141</v>
      </c>
      <c r="AO1383" s="82" t="s">
        <v>141</v>
      </c>
      <c r="AP1383" s="82" t="s">
        <v>141</v>
      </c>
      <c r="AQ1383" s="82" t="s">
        <v>141</v>
      </c>
      <c r="AR1383" s="82" t="s">
        <v>141</v>
      </c>
      <c r="AS1383" s="82" t="s">
        <v>141</v>
      </c>
      <c r="AT1383" s="82" t="s">
        <v>141</v>
      </c>
      <c r="AU1383" s="82" t="s">
        <v>141</v>
      </c>
      <c r="AV1383" s="80">
        <v>2505</v>
      </c>
    </row>
    <row r="1384" spans="34:48" x14ac:dyDescent="0.2">
      <c r="AH1384" s="359" t="s">
        <v>2798</v>
      </c>
      <c r="AI1384" s="81" t="s">
        <v>468</v>
      </c>
      <c r="AJ1384" s="81" t="s">
        <v>467</v>
      </c>
      <c r="AK1384" s="82" t="s">
        <v>141</v>
      </c>
      <c r="AL1384" s="82" t="s">
        <v>141</v>
      </c>
      <c r="AM1384" s="82" t="s">
        <v>141</v>
      </c>
      <c r="AN1384" s="82" t="s">
        <v>141</v>
      </c>
      <c r="AO1384" s="82" t="s">
        <v>141</v>
      </c>
      <c r="AP1384" s="82" t="s">
        <v>141</v>
      </c>
      <c r="AQ1384" s="82" t="s">
        <v>141</v>
      </c>
      <c r="AR1384" s="82" t="s">
        <v>141</v>
      </c>
      <c r="AS1384" s="82" t="s">
        <v>141</v>
      </c>
      <c r="AT1384" s="82" t="s">
        <v>141</v>
      </c>
      <c r="AU1384" s="82" t="s">
        <v>141</v>
      </c>
      <c r="AV1384" s="80">
        <v>2352</v>
      </c>
    </row>
    <row r="1385" spans="34:48" x14ac:dyDescent="0.2">
      <c r="AH1385" s="327" t="s">
        <v>2794</v>
      </c>
      <c r="AI1385" s="81" t="s">
        <v>466</v>
      </c>
      <c r="AJ1385" s="81" t="s">
        <v>465</v>
      </c>
      <c r="AK1385" s="80">
        <v>2587</v>
      </c>
      <c r="AL1385" s="80">
        <v>2629</v>
      </c>
      <c r="AM1385" s="80">
        <v>2715</v>
      </c>
      <c r="AN1385" s="80">
        <v>2726</v>
      </c>
      <c r="AO1385" s="80">
        <v>2893</v>
      </c>
      <c r="AP1385" s="80">
        <v>1699</v>
      </c>
      <c r="AQ1385" s="80">
        <v>1868</v>
      </c>
      <c r="AR1385" s="80">
        <v>1868</v>
      </c>
      <c r="AS1385" s="80">
        <v>1868</v>
      </c>
      <c r="AT1385" s="80">
        <v>2055</v>
      </c>
      <c r="AU1385" s="80">
        <v>2055</v>
      </c>
      <c r="AV1385" s="80">
        <v>2055</v>
      </c>
    </row>
    <row r="1386" spans="34:48" x14ac:dyDescent="0.2">
      <c r="AH1386" s="327" t="s">
        <v>2794</v>
      </c>
      <c r="AI1386" s="81" t="s">
        <v>464</v>
      </c>
      <c r="AJ1386" s="81" t="s">
        <v>463</v>
      </c>
      <c r="AK1386" s="80">
        <v>8247</v>
      </c>
      <c r="AL1386" s="80">
        <v>8381</v>
      </c>
      <c r="AM1386" s="80">
        <v>8655</v>
      </c>
      <c r="AN1386" s="80">
        <v>8518</v>
      </c>
      <c r="AO1386" s="80">
        <v>8827</v>
      </c>
      <c r="AP1386" s="80">
        <v>5693</v>
      </c>
      <c r="AQ1386" s="80">
        <v>7438</v>
      </c>
      <c r="AR1386" s="80">
        <v>7438</v>
      </c>
      <c r="AS1386" s="80">
        <v>7438</v>
      </c>
      <c r="AT1386" s="80">
        <v>8564</v>
      </c>
      <c r="AU1386" s="80">
        <v>8564</v>
      </c>
      <c r="AV1386" s="80">
        <v>8564</v>
      </c>
    </row>
    <row r="1387" spans="34:48" x14ac:dyDescent="0.2">
      <c r="AH1387" s="327" t="s">
        <v>2794</v>
      </c>
      <c r="AI1387" s="81" t="s">
        <v>462</v>
      </c>
      <c r="AJ1387" s="81" t="s">
        <v>461</v>
      </c>
      <c r="AK1387" s="80">
        <v>17824</v>
      </c>
      <c r="AL1387" s="80">
        <v>18114</v>
      </c>
      <c r="AM1387" s="80">
        <v>18708</v>
      </c>
      <c r="AN1387" s="80">
        <v>18995</v>
      </c>
      <c r="AO1387" s="80">
        <v>19777</v>
      </c>
      <c r="AP1387" s="80">
        <v>10061</v>
      </c>
      <c r="AQ1387" s="80">
        <v>13041</v>
      </c>
      <c r="AR1387" s="80">
        <v>13041</v>
      </c>
      <c r="AS1387" s="80">
        <v>13041</v>
      </c>
      <c r="AT1387" s="80">
        <v>14729</v>
      </c>
      <c r="AU1387" s="80">
        <v>14729</v>
      </c>
      <c r="AV1387" s="80">
        <v>14729</v>
      </c>
    </row>
    <row r="1388" spans="34:48" x14ac:dyDescent="0.2">
      <c r="AH1388" s="327" t="s">
        <v>2794</v>
      </c>
      <c r="AI1388" s="81" t="s">
        <v>460</v>
      </c>
      <c r="AJ1388" s="81" t="s">
        <v>459</v>
      </c>
      <c r="AK1388" s="80">
        <v>10451</v>
      </c>
      <c r="AL1388" s="80">
        <v>10621</v>
      </c>
      <c r="AM1388" s="80">
        <v>10970</v>
      </c>
      <c r="AN1388" s="80">
        <v>10077</v>
      </c>
      <c r="AO1388" s="80">
        <v>10736</v>
      </c>
      <c r="AP1388" s="80">
        <v>5132</v>
      </c>
      <c r="AQ1388" s="80">
        <v>7658</v>
      </c>
      <c r="AR1388" s="80">
        <v>7658</v>
      </c>
      <c r="AS1388" s="80">
        <v>7658</v>
      </c>
      <c r="AT1388" s="80">
        <v>8906</v>
      </c>
      <c r="AU1388" s="80">
        <v>8906</v>
      </c>
      <c r="AV1388" s="80">
        <v>8906</v>
      </c>
    </row>
    <row r="1389" spans="34:48" x14ac:dyDescent="0.2">
      <c r="AH1389" s="327" t="s">
        <v>2790</v>
      </c>
      <c r="AI1389" s="81" t="s">
        <v>458</v>
      </c>
      <c r="AJ1389" s="81" t="s">
        <v>457</v>
      </c>
      <c r="AK1389" s="80">
        <v>1661</v>
      </c>
      <c r="AL1389" s="80">
        <v>1688</v>
      </c>
      <c r="AM1389" s="80">
        <v>1743</v>
      </c>
      <c r="AN1389" s="80">
        <v>1844</v>
      </c>
      <c r="AO1389" s="80">
        <v>1844</v>
      </c>
      <c r="AP1389" s="80">
        <v>1863</v>
      </c>
      <c r="AQ1389" s="80">
        <v>2111</v>
      </c>
      <c r="AR1389" s="80">
        <v>2111</v>
      </c>
      <c r="AS1389" s="80">
        <v>2111</v>
      </c>
      <c r="AT1389" s="80">
        <v>1856</v>
      </c>
      <c r="AU1389" s="80">
        <v>1856</v>
      </c>
      <c r="AV1389" s="80">
        <v>1856</v>
      </c>
    </row>
    <row r="1390" spans="34:48" x14ac:dyDescent="0.2">
      <c r="AH1390" s="327" t="s">
        <v>2790</v>
      </c>
      <c r="AI1390" s="81" t="s">
        <v>456</v>
      </c>
      <c r="AJ1390" s="81" t="s">
        <v>455</v>
      </c>
      <c r="AK1390" s="80">
        <v>11926</v>
      </c>
      <c r="AL1390" s="80">
        <v>12120</v>
      </c>
      <c r="AM1390" s="80">
        <v>12517</v>
      </c>
      <c r="AN1390" s="80">
        <v>12554</v>
      </c>
      <c r="AO1390" s="80">
        <v>12149</v>
      </c>
      <c r="AP1390" s="80">
        <v>9751</v>
      </c>
      <c r="AQ1390" s="80">
        <v>16110</v>
      </c>
      <c r="AR1390" s="80">
        <v>16110</v>
      </c>
      <c r="AS1390" s="80">
        <v>16110</v>
      </c>
      <c r="AT1390" s="80">
        <v>14645</v>
      </c>
      <c r="AU1390" s="80">
        <v>14645</v>
      </c>
      <c r="AV1390" s="80">
        <v>14645</v>
      </c>
    </row>
    <row r="1391" spans="34:48" x14ac:dyDescent="0.2">
      <c r="AH1391" s="327" t="s">
        <v>2790</v>
      </c>
      <c r="AI1391" s="81" t="s">
        <v>454</v>
      </c>
      <c r="AJ1391" s="81" t="s">
        <v>453</v>
      </c>
      <c r="AK1391" s="82" t="s">
        <v>141</v>
      </c>
      <c r="AL1391" s="82" t="s">
        <v>141</v>
      </c>
      <c r="AM1391" s="82" t="s">
        <v>141</v>
      </c>
      <c r="AN1391" s="82" t="s">
        <v>141</v>
      </c>
      <c r="AO1391" s="82" t="s">
        <v>141</v>
      </c>
      <c r="AP1391" s="82" t="s">
        <v>141</v>
      </c>
      <c r="AQ1391" s="82" t="s">
        <v>141</v>
      </c>
      <c r="AR1391" s="82" t="s">
        <v>141</v>
      </c>
      <c r="AS1391" s="82" t="s">
        <v>141</v>
      </c>
      <c r="AT1391" s="82" t="s">
        <v>141</v>
      </c>
      <c r="AU1391" s="82" t="s">
        <v>141</v>
      </c>
      <c r="AV1391" s="80">
        <v>2135</v>
      </c>
    </row>
    <row r="1392" spans="34:48" x14ac:dyDescent="0.2">
      <c r="AH1392" s="327" t="s">
        <v>2790</v>
      </c>
      <c r="AI1392" s="81" t="s">
        <v>452</v>
      </c>
      <c r="AJ1392" s="81" t="s">
        <v>451</v>
      </c>
      <c r="AK1392" s="82" t="s">
        <v>141</v>
      </c>
      <c r="AL1392" s="82" t="s">
        <v>141</v>
      </c>
      <c r="AM1392" s="82" t="s">
        <v>141</v>
      </c>
      <c r="AN1392" s="82" t="s">
        <v>141</v>
      </c>
      <c r="AO1392" s="82" t="s">
        <v>141</v>
      </c>
      <c r="AP1392" s="82" t="s">
        <v>141</v>
      </c>
      <c r="AQ1392" s="82" t="s">
        <v>141</v>
      </c>
      <c r="AR1392" s="82" t="s">
        <v>141</v>
      </c>
      <c r="AS1392" s="82" t="s">
        <v>141</v>
      </c>
      <c r="AT1392" s="82" t="s">
        <v>141</v>
      </c>
      <c r="AU1392" s="82" t="s">
        <v>141</v>
      </c>
      <c r="AV1392" s="80">
        <v>1990</v>
      </c>
    </row>
    <row r="1393" spans="34:48" x14ac:dyDescent="0.2">
      <c r="AH1393" s="327" t="s">
        <v>2786</v>
      </c>
      <c r="AI1393" s="81" t="s">
        <v>450</v>
      </c>
      <c r="AJ1393" s="81" t="s">
        <v>449</v>
      </c>
      <c r="AK1393" s="80">
        <v>1281</v>
      </c>
      <c r="AL1393" s="80">
        <v>1302</v>
      </c>
      <c r="AM1393" s="80">
        <v>1345</v>
      </c>
      <c r="AN1393" s="80">
        <v>1476</v>
      </c>
      <c r="AO1393" s="80">
        <v>1517</v>
      </c>
      <c r="AP1393" s="80">
        <v>875</v>
      </c>
      <c r="AQ1393" s="80">
        <v>1418</v>
      </c>
      <c r="AR1393" s="80">
        <v>1418</v>
      </c>
      <c r="AS1393" s="80">
        <v>1418</v>
      </c>
      <c r="AT1393" s="80">
        <v>1693</v>
      </c>
      <c r="AU1393" s="80">
        <v>1693</v>
      </c>
      <c r="AV1393" s="80">
        <v>1693</v>
      </c>
    </row>
    <row r="1394" spans="34:48" x14ac:dyDescent="0.2">
      <c r="AH1394" s="327" t="s">
        <v>2786</v>
      </c>
      <c r="AI1394" s="81" t="s">
        <v>448</v>
      </c>
      <c r="AJ1394" s="81" t="s">
        <v>447</v>
      </c>
      <c r="AK1394" s="80">
        <v>1679</v>
      </c>
      <c r="AL1394" s="80">
        <v>1706</v>
      </c>
      <c r="AM1394" s="80">
        <v>1762</v>
      </c>
      <c r="AN1394" s="80">
        <v>1780</v>
      </c>
      <c r="AO1394" s="80">
        <v>1780</v>
      </c>
      <c r="AP1394" s="80">
        <v>1230</v>
      </c>
      <c r="AQ1394" s="80">
        <v>1182</v>
      </c>
      <c r="AR1394" s="80">
        <v>1182</v>
      </c>
      <c r="AS1394" s="80">
        <v>1182</v>
      </c>
      <c r="AT1394" s="80">
        <v>1355</v>
      </c>
      <c r="AU1394" s="80">
        <v>1355</v>
      </c>
      <c r="AV1394" s="80">
        <v>1355</v>
      </c>
    </row>
    <row r="1395" spans="34:48" x14ac:dyDescent="0.2">
      <c r="AH1395" s="327" t="s">
        <v>2786</v>
      </c>
      <c r="AI1395" s="81" t="s">
        <v>446</v>
      </c>
      <c r="AJ1395" s="81" t="s">
        <v>445</v>
      </c>
      <c r="AK1395" s="80">
        <v>11441</v>
      </c>
      <c r="AL1395" s="80">
        <v>11627</v>
      </c>
      <c r="AM1395" s="80">
        <v>12008</v>
      </c>
      <c r="AN1395" s="80">
        <v>12673</v>
      </c>
      <c r="AO1395" s="80">
        <v>12508</v>
      </c>
      <c r="AP1395" s="80">
        <v>9469</v>
      </c>
      <c r="AQ1395" s="80">
        <v>12104</v>
      </c>
      <c r="AR1395" s="80">
        <v>12104</v>
      </c>
      <c r="AS1395" s="80">
        <v>12104</v>
      </c>
      <c r="AT1395" s="80">
        <v>13884</v>
      </c>
      <c r="AU1395" s="80">
        <v>13884</v>
      </c>
      <c r="AV1395" s="80">
        <v>13884</v>
      </c>
    </row>
    <row r="1396" spans="34:48" x14ac:dyDescent="0.2">
      <c r="AH1396" s="327" t="s">
        <v>2782</v>
      </c>
      <c r="AI1396" s="81" t="s">
        <v>444</v>
      </c>
      <c r="AJ1396" s="81" t="s">
        <v>443</v>
      </c>
      <c r="AK1396" s="80">
        <v>114950</v>
      </c>
      <c r="AL1396" s="80">
        <v>116819</v>
      </c>
      <c r="AM1396" s="80">
        <v>120649</v>
      </c>
      <c r="AN1396" s="80">
        <v>104043</v>
      </c>
      <c r="AO1396" s="80">
        <v>114285</v>
      </c>
      <c r="AP1396" s="80">
        <v>102591</v>
      </c>
      <c r="AQ1396" s="80">
        <v>100539</v>
      </c>
      <c r="AR1396" s="80">
        <v>100539</v>
      </c>
      <c r="AS1396" s="80">
        <v>100539</v>
      </c>
      <c r="AT1396" s="80">
        <v>85038</v>
      </c>
      <c r="AU1396" s="80">
        <v>85038</v>
      </c>
      <c r="AV1396" s="80">
        <v>85038</v>
      </c>
    </row>
    <row r="1397" spans="34:48" x14ac:dyDescent="0.2">
      <c r="AH1397" s="327" t="s">
        <v>2782</v>
      </c>
      <c r="AI1397" s="81" t="s">
        <v>442</v>
      </c>
      <c r="AJ1397" s="81" t="s">
        <v>441</v>
      </c>
      <c r="AK1397" s="80">
        <v>15757</v>
      </c>
      <c r="AL1397" s="80">
        <v>16013</v>
      </c>
      <c r="AM1397" s="80">
        <v>16538</v>
      </c>
      <c r="AN1397" s="80">
        <v>11832</v>
      </c>
      <c r="AO1397" s="80">
        <v>15539</v>
      </c>
      <c r="AP1397" s="80">
        <v>20550</v>
      </c>
      <c r="AQ1397" s="80">
        <v>24381</v>
      </c>
      <c r="AR1397" s="80">
        <v>24381</v>
      </c>
      <c r="AS1397" s="80">
        <v>24381</v>
      </c>
      <c r="AT1397" s="80">
        <v>21260</v>
      </c>
      <c r="AU1397" s="80">
        <v>21260</v>
      </c>
      <c r="AV1397" s="80">
        <v>21260</v>
      </c>
    </row>
    <row r="1398" spans="34:48" x14ac:dyDescent="0.2">
      <c r="AH1398" s="327" t="s">
        <v>2778</v>
      </c>
      <c r="AI1398" s="81" t="s">
        <v>440</v>
      </c>
      <c r="AJ1398" s="81" t="s">
        <v>439</v>
      </c>
      <c r="AK1398" s="80">
        <v>5073</v>
      </c>
      <c r="AL1398" s="80">
        <v>5155</v>
      </c>
      <c r="AM1398" s="80">
        <v>5324</v>
      </c>
      <c r="AN1398" s="80">
        <v>4555</v>
      </c>
      <c r="AO1398" s="80">
        <v>3862</v>
      </c>
      <c r="AP1398" s="80">
        <v>3734</v>
      </c>
      <c r="AQ1398" s="80">
        <v>7370</v>
      </c>
      <c r="AR1398" s="80">
        <v>7370</v>
      </c>
      <c r="AS1398" s="80">
        <v>7370</v>
      </c>
      <c r="AT1398" s="80">
        <v>21492</v>
      </c>
      <c r="AU1398" s="80">
        <v>21492</v>
      </c>
      <c r="AV1398" s="80">
        <v>21492</v>
      </c>
    </row>
    <row r="1399" spans="34:48" x14ac:dyDescent="0.2">
      <c r="AH1399" s="327" t="s">
        <v>2778</v>
      </c>
      <c r="AI1399" s="81" t="s">
        <v>438</v>
      </c>
      <c r="AJ1399" s="81" t="s">
        <v>437</v>
      </c>
      <c r="AK1399" s="80">
        <v>5828</v>
      </c>
      <c r="AL1399" s="80">
        <v>5923</v>
      </c>
      <c r="AM1399" s="80">
        <v>6117</v>
      </c>
      <c r="AN1399" s="80">
        <v>5885</v>
      </c>
      <c r="AO1399" s="80">
        <v>5001</v>
      </c>
      <c r="AP1399" s="80">
        <v>4958</v>
      </c>
      <c r="AQ1399" s="80">
        <v>7834</v>
      </c>
      <c r="AR1399" s="80">
        <v>7834</v>
      </c>
      <c r="AS1399" s="80">
        <v>7834</v>
      </c>
      <c r="AT1399" s="80">
        <v>24358</v>
      </c>
      <c r="AU1399" s="80">
        <v>24358</v>
      </c>
      <c r="AV1399" s="80">
        <v>24358</v>
      </c>
    </row>
    <row r="1400" spans="34:48" x14ac:dyDescent="0.2">
      <c r="AH1400" s="327" t="s">
        <v>2778</v>
      </c>
      <c r="AI1400" s="81" t="s">
        <v>436</v>
      </c>
      <c r="AJ1400" s="81" t="s">
        <v>435</v>
      </c>
      <c r="AK1400" s="80">
        <v>20277</v>
      </c>
      <c r="AL1400" s="80">
        <v>20607</v>
      </c>
      <c r="AM1400" s="80">
        <v>21283</v>
      </c>
      <c r="AN1400" s="80">
        <v>22227</v>
      </c>
      <c r="AO1400" s="80">
        <v>21484</v>
      </c>
      <c r="AP1400" s="80">
        <v>23633</v>
      </c>
      <c r="AQ1400" s="80">
        <v>32475</v>
      </c>
      <c r="AR1400" s="80">
        <v>32475</v>
      </c>
      <c r="AS1400" s="80">
        <v>32475</v>
      </c>
      <c r="AT1400" s="80">
        <v>97432</v>
      </c>
      <c r="AU1400" s="80">
        <v>97432</v>
      </c>
      <c r="AV1400" s="80">
        <v>97432</v>
      </c>
    </row>
    <row r="1401" spans="34:48" x14ac:dyDescent="0.2">
      <c r="AH1401" s="327" t="s">
        <v>2774</v>
      </c>
      <c r="AI1401" s="81" t="s">
        <v>434</v>
      </c>
      <c r="AJ1401" s="81" t="s">
        <v>433</v>
      </c>
      <c r="AK1401" s="80">
        <v>15333</v>
      </c>
      <c r="AL1401" s="80">
        <v>15582</v>
      </c>
      <c r="AM1401" s="80">
        <v>16092</v>
      </c>
      <c r="AN1401" s="80">
        <v>16679</v>
      </c>
      <c r="AO1401" s="80">
        <v>15844</v>
      </c>
      <c r="AP1401" s="80">
        <v>13939</v>
      </c>
      <c r="AQ1401" s="80">
        <v>17746</v>
      </c>
      <c r="AR1401" s="80">
        <v>17746</v>
      </c>
      <c r="AS1401" s="80">
        <v>21739</v>
      </c>
      <c r="AT1401" s="80">
        <v>28384</v>
      </c>
      <c r="AU1401" s="80">
        <v>28384</v>
      </c>
      <c r="AV1401" s="80">
        <v>28384</v>
      </c>
    </row>
    <row r="1402" spans="34:48" x14ac:dyDescent="0.2">
      <c r="AH1402" s="327" t="s">
        <v>2774</v>
      </c>
      <c r="AI1402" s="81" t="s">
        <v>432</v>
      </c>
      <c r="AJ1402" s="81" t="s">
        <v>431</v>
      </c>
      <c r="AK1402" s="80">
        <v>3179</v>
      </c>
      <c r="AL1402" s="80">
        <v>3231</v>
      </c>
      <c r="AM1402" s="80">
        <v>3337</v>
      </c>
      <c r="AN1402" s="80">
        <v>3823</v>
      </c>
      <c r="AO1402" s="80">
        <v>3769</v>
      </c>
      <c r="AP1402" s="80">
        <v>3376</v>
      </c>
      <c r="AQ1402" s="80">
        <v>4615</v>
      </c>
      <c r="AR1402" s="80">
        <v>4615</v>
      </c>
      <c r="AS1402" s="80">
        <v>5136</v>
      </c>
      <c r="AT1402" s="80">
        <v>6788</v>
      </c>
      <c r="AU1402" s="80">
        <v>6788</v>
      </c>
      <c r="AV1402" s="80">
        <v>6788</v>
      </c>
    </row>
    <row r="1403" spans="34:48" x14ac:dyDescent="0.2">
      <c r="AH1403" s="327" t="s">
        <v>2774</v>
      </c>
      <c r="AI1403" s="81" t="s">
        <v>430</v>
      </c>
      <c r="AJ1403" s="81" t="s">
        <v>429</v>
      </c>
      <c r="AK1403" s="80">
        <v>4629</v>
      </c>
      <c r="AL1403" s="80">
        <v>4704</v>
      </c>
      <c r="AM1403" s="80">
        <v>4858</v>
      </c>
      <c r="AN1403" s="80">
        <v>6234</v>
      </c>
      <c r="AO1403" s="80">
        <v>6206</v>
      </c>
      <c r="AP1403" s="80">
        <v>6034</v>
      </c>
      <c r="AQ1403" s="80">
        <v>6986</v>
      </c>
      <c r="AR1403" s="80">
        <v>6986</v>
      </c>
      <c r="AS1403" s="80">
        <v>6200</v>
      </c>
      <c r="AT1403" s="80">
        <v>8022</v>
      </c>
      <c r="AU1403" s="80">
        <v>8022</v>
      </c>
      <c r="AV1403" s="80">
        <v>8022</v>
      </c>
    </row>
    <row r="1404" spans="34:48" x14ac:dyDescent="0.2">
      <c r="AH1404" s="327" t="s">
        <v>2774</v>
      </c>
      <c r="AI1404" s="81" t="s">
        <v>428</v>
      </c>
      <c r="AJ1404" s="81" t="s">
        <v>427</v>
      </c>
      <c r="AK1404" s="80">
        <v>13133</v>
      </c>
      <c r="AL1404" s="80">
        <v>13347</v>
      </c>
      <c r="AM1404" s="80">
        <v>13785</v>
      </c>
      <c r="AN1404" s="80">
        <v>14530</v>
      </c>
      <c r="AO1404" s="80">
        <v>14914</v>
      </c>
      <c r="AP1404" s="80">
        <v>11387</v>
      </c>
      <c r="AQ1404" s="80">
        <v>13826</v>
      </c>
      <c r="AR1404" s="80">
        <v>13826</v>
      </c>
      <c r="AS1404" s="80">
        <v>14351</v>
      </c>
      <c r="AT1404" s="80">
        <v>18512</v>
      </c>
      <c r="AU1404" s="80">
        <v>18512</v>
      </c>
      <c r="AV1404" s="80">
        <v>18512</v>
      </c>
    </row>
    <row r="1405" spans="34:48" x14ac:dyDescent="0.2">
      <c r="AH1405" s="327" t="s">
        <v>2770</v>
      </c>
      <c r="AI1405" s="81" t="s">
        <v>426</v>
      </c>
      <c r="AJ1405" s="81" t="s">
        <v>425</v>
      </c>
      <c r="AK1405" s="80">
        <v>7971</v>
      </c>
      <c r="AL1405" s="80">
        <v>8101</v>
      </c>
      <c r="AM1405" s="80">
        <v>8367</v>
      </c>
      <c r="AN1405" s="80">
        <v>8577</v>
      </c>
      <c r="AO1405" s="80">
        <v>9011</v>
      </c>
      <c r="AP1405" s="80">
        <v>6075</v>
      </c>
      <c r="AQ1405" s="80">
        <v>6578</v>
      </c>
      <c r="AR1405" s="80">
        <v>6578</v>
      </c>
      <c r="AS1405" s="80">
        <v>10770</v>
      </c>
      <c r="AT1405" s="80">
        <v>13625</v>
      </c>
      <c r="AU1405" s="80">
        <v>13625</v>
      </c>
      <c r="AV1405" s="80">
        <v>13625</v>
      </c>
    </row>
    <row r="1406" spans="34:48" x14ac:dyDescent="0.2">
      <c r="AH1406" s="327" t="s">
        <v>2770</v>
      </c>
      <c r="AI1406" s="81" t="s">
        <v>424</v>
      </c>
      <c r="AJ1406" s="81" t="s">
        <v>423</v>
      </c>
      <c r="AK1406" s="80">
        <v>12500</v>
      </c>
      <c r="AL1406" s="80">
        <v>12703</v>
      </c>
      <c r="AM1406" s="80">
        <v>13120</v>
      </c>
      <c r="AN1406" s="80">
        <v>13115</v>
      </c>
      <c r="AO1406" s="80">
        <v>13299</v>
      </c>
      <c r="AP1406" s="80">
        <v>9315</v>
      </c>
      <c r="AQ1406" s="80">
        <v>11973</v>
      </c>
      <c r="AR1406" s="80">
        <v>11973</v>
      </c>
      <c r="AS1406" s="80">
        <v>13062</v>
      </c>
      <c r="AT1406" s="80">
        <v>15896</v>
      </c>
      <c r="AU1406" s="80">
        <v>15896</v>
      </c>
      <c r="AV1406" s="80">
        <v>15896</v>
      </c>
    </row>
    <row r="1407" spans="34:48" x14ac:dyDescent="0.2">
      <c r="AH1407" s="327" t="s">
        <v>2770</v>
      </c>
      <c r="AI1407" s="81" t="s">
        <v>422</v>
      </c>
      <c r="AJ1407" s="81" t="s">
        <v>421</v>
      </c>
      <c r="AK1407" s="80">
        <v>15195</v>
      </c>
      <c r="AL1407" s="80">
        <v>15442</v>
      </c>
      <c r="AM1407" s="80">
        <v>15948</v>
      </c>
      <c r="AN1407" s="80">
        <v>14466</v>
      </c>
      <c r="AO1407" s="80">
        <v>12470</v>
      </c>
      <c r="AP1407" s="80">
        <v>11656</v>
      </c>
      <c r="AQ1407" s="80">
        <v>17541</v>
      </c>
      <c r="AR1407" s="80">
        <v>17541</v>
      </c>
      <c r="AS1407" s="80">
        <v>16554</v>
      </c>
      <c r="AT1407" s="80">
        <v>17106</v>
      </c>
      <c r="AU1407" s="80">
        <v>17106</v>
      </c>
      <c r="AV1407" s="80">
        <v>17106</v>
      </c>
    </row>
    <row r="1408" spans="34:48" x14ac:dyDescent="0.2">
      <c r="AH1408" s="327" t="s">
        <v>2770</v>
      </c>
      <c r="AI1408" s="81" t="s">
        <v>420</v>
      </c>
      <c r="AJ1408" s="81" t="s">
        <v>419</v>
      </c>
      <c r="AK1408" s="80">
        <v>15220</v>
      </c>
      <c r="AL1408" s="80">
        <v>15467</v>
      </c>
      <c r="AM1408" s="80">
        <v>15974</v>
      </c>
      <c r="AN1408" s="80">
        <v>18651</v>
      </c>
      <c r="AO1408" s="80">
        <v>15372</v>
      </c>
      <c r="AP1408" s="80">
        <v>21131</v>
      </c>
      <c r="AQ1408" s="80">
        <v>21040</v>
      </c>
      <c r="AR1408" s="80">
        <v>21040</v>
      </c>
      <c r="AS1408" s="80">
        <v>20527</v>
      </c>
      <c r="AT1408" s="80">
        <v>25738</v>
      </c>
      <c r="AU1408" s="80">
        <v>25738</v>
      </c>
      <c r="AV1408" s="80">
        <v>25738</v>
      </c>
    </row>
    <row r="1409" spans="34:48" x14ac:dyDescent="0.2">
      <c r="AH1409" s="327" t="s">
        <v>2766</v>
      </c>
      <c r="AI1409" s="81" t="s">
        <v>418</v>
      </c>
      <c r="AJ1409" s="81" t="s">
        <v>417</v>
      </c>
      <c r="AK1409" s="80">
        <v>4267</v>
      </c>
      <c r="AL1409" s="80">
        <v>4336</v>
      </c>
      <c r="AM1409" s="80">
        <v>4479</v>
      </c>
      <c r="AN1409" s="80">
        <v>4418</v>
      </c>
      <c r="AO1409" s="80">
        <v>4490</v>
      </c>
      <c r="AP1409" s="80">
        <v>3631</v>
      </c>
      <c r="AQ1409" s="80">
        <v>4157</v>
      </c>
      <c r="AR1409" s="80">
        <v>4157</v>
      </c>
      <c r="AS1409" s="80">
        <v>5928</v>
      </c>
      <c r="AT1409" s="80">
        <v>7638</v>
      </c>
      <c r="AU1409" s="80">
        <v>7638</v>
      </c>
      <c r="AV1409" s="80">
        <v>7638</v>
      </c>
    </row>
    <row r="1410" spans="34:48" x14ac:dyDescent="0.2">
      <c r="AH1410" s="327" t="s">
        <v>2766</v>
      </c>
      <c r="AI1410" s="81" t="s">
        <v>416</v>
      </c>
      <c r="AJ1410" s="81" t="s">
        <v>415</v>
      </c>
      <c r="AK1410" s="80">
        <v>3782</v>
      </c>
      <c r="AL1410" s="80">
        <v>3843</v>
      </c>
      <c r="AM1410" s="80">
        <v>3969</v>
      </c>
      <c r="AN1410" s="80">
        <v>3993</v>
      </c>
      <c r="AO1410" s="80">
        <v>4083</v>
      </c>
      <c r="AP1410" s="80">
        <v>2737</v>
      </c>
      <c r="AQ1410" s="80">
        <v>3427</v>
      </c>
      <c r="AR1410" s="80">
        <v>3427</v>
      </c>
      <c r="AS1410" s="80">
        <v>5016</v>
      </c>
      <c r="AT1410" s="80">
        <v>6547</v>
      </c>
      <c r="AU1410" s="80">
        <v>6547</v>
      </c>
      <c r="AV1410" s="80">
        <v>6547</v>
      </c>
    </row>
    <row r="1411" spans="34:48" x14ac:dyDescent="0.2">
      <c r="AH1411" s="327" t="s">
        <v>2766</v>
      </c>
      <c r="AI1411" s="81" t="s">
        <v>414</v>
      </c>
      <c r="AJ1411" s="81" t="s">
        <v>413</v>
      </c>
      <c r="AK1411" s="80">
        <v>16281</v>
      </c>
      <c r="AL1411" s="80">
        <v>16546</v>
      </c>
      <c r="AM1411" s="80">
        <v>17088</v>
      </c>
      <c r="AN1411" s="80">
        <v>18303</v>
      </c>
      <c r="AO1411" s="80">
        <v>18517</v>
      </c>
      <c r="AP1411" s="80">
        <v>20038</v>
      </c>
      <c r="AQ1411" s="80">
        <v>22772</v>
      </c>
      <c r="AR1411" s="80">
        <v>22772</v>
      </c>
      <c r="AS1411" s="80">
        <v>21139</v>
      </c>
      <c r="AT1411" s="80">
        <v>26735</v>
      </c>
      <c r="AU1411" s="80">
        <v>26735</v>
      </c>
      <c r="AV1411" s="80">
        <v>26735</v>
      </c>
    </row>
    <row r="1412" spans="34:48" x14ac:dyDescent="0.2">
      <c r="AH1412" s="327" t="s">
        <v>2766</v>
      </c>
      <c r="AI1412" s="81" t="s">
        <v>412</v>
      </c>
      <c r="AJ1412" s="81" t="s">
        <v>411</v>
      </c>
      <c r="AK1412" s="80">
        <v>13335</v>
      </c>
      <c r="AL1412" s="80">
        <v>13552</v>
      </c>
      <c r="AM1412" s="80">
        <v>13996</v>
      </c>
      <c r="AN1412" s="80">
        <v>13983</v>
      </c>
      <c r="AO1412" s="80">
        <v>13986</v>
      </c>
      <c r="AP1412" s="80">
        <v>11090</v>
      </c>
      <c r="AQ1412" s="80">
        <v>12879</v>
      </c>
      <c r="AR1412" s="80">
        <v>12879</v>
      </c>
      <c r="AS1412" s="80">
        <v>10774</v>
      </c>
      <c r="AT1412" s="80">
        <v>13640</v>
      </c>
      <c r="AU1412" s="80">
        <v>13640</v>
      </c>
      <c r="AV1412" s="80">
        <v>13640</v>
      </c>
    </row>
    <row r="1413" spans="34:48" x14ac:dyDescent="0.2">
      <c r="AH1413" s="327" t="s">
        <v>2762</v>
      </c>
      <c r="AI1413" s="81" t="s">
        <v>410</v>
      </c>
      <c r="AJ1413" s="81" t="s">
        <v>409</v>
      </c>
      <c r="AK1413" s="80">
        <v>1537</v>
      </c>
      <c r="AL1413" s="80">
        <v>1562</v>
      </c>
      <c r="AM1413" s="80">
        <v>1613</v>
      </c>
      <c r="AN1413" s="80">
        <v>1642</v>
      </c>
      <c r="AO1413" s="80">
        <v>1642</v>
      </c>
      <c r="AP1413" s="80">
        <v>1147</v>
      </c>
      <c r="AQ1413" s="80">
        <v>1763</v>
      </c>
      <c r="AR1413" s="80">
        <v>1763</v>
      </c>
      <c r="AS1413" s="80">
        <v>1644</v>
      </c>
      <c r="AT1413" s="80">
        <v>2320</v>
      </c>
      <c r="AU1413" s="80">
        <v>2320</v>
      </c>
      <c r="AV1413" s="80">
        <v>2320</v>
      </c>
    </row>
    <row r="1414" spans="34:48" x14ac:dyDescent="0.2">
      <c r="AH1414" s="327" t="s">
        <v>2762</v>
      </c>
      <c r="AI1414" s="81" t="s">
        <v>408</v>
      </c>
      <c r="AJ1414" s="81" t="s">
        <v>407</v>
      </c>
      <c r="AK1414" s="80">
        <v>23744</v>
      </c>
      <c r="AL1414" s="80">
        <v>24130</v>
      </c>
      <c r="AM1414" s="80">
        <v>24921</v>
      </c>
      <c r="AN1414" s="80">
        <v>25489</v>
      </c>
      <c r="AO1414" s="80">
        <v>25627</v>
      </c>
      <c r="AP1414" s="80">
        <v>19711</v>
      </c>
      <c r="AQ1414" s="80">
        <v>22592</v>
      </c>
      <c r="AR1414" s="80">
        <v>22592</v>
      </c>
      <c r="AS1414" s="80">
        <v>22737</v>
      </c>
      <c r="AT1414" s="80">
        <v>30819</v>
      </c>
      <c r="AU1414" s="80">
        <v>30819</v>
      </c>
      <c r="AV1414" s="80">
        <v>30819</v>
      </c>
    </row>
    <row r="1415" spans="34:48" x14ac:dyDescent="0.2">
      <c r="AH1415" s="327" t="s">
        <v>2758</v>
      </c>
      <c r="AI1415" s="81" t="s">
        <v>406</v>
      </c>
      <c r="AJ1415" s="81" t="s">
        <v>405</v>
      </c>
      <c r="AK1415" s="80">
        <v>5950</v>
      </c>
      <c r="AL1415" s="80">
        <v>6047</v>
      </c>
      <c r="AM1415" s="80">
        <v>6245</v>
      </c>
      <c r="AN1415" s="80">
        <v>6895</v>
      </c>
      <c r="AO1415" s="80">
        <v>6903</v>
      </c>
      <c r="AP1415" s="80">
        <v>6756</v>
      </c>
      <c r="AQ1415" s="80">
        <v>6878</v>
      </c>
      <c r="AR1415" s="80">
        <v>6878</v>
      </c>
      <c r="AS1415" s="80">
        <v>6878</v>
      </c>
      <c r="AT1415" s="80">
        <v>6676</v>
      </c>
      <c r="AU1415" s="80">
        <v>6676</v>
      </c>
      <c r="AV1415" s="80">
        <v>6676</v>
      </c>
    </row>
    <row r="1416" spans="34:48" x14ac:dyDescent="0.2">
      <c r="AH1416" s="327" t="s">
        <v>2758</v>
      </c>
      <c r="AI1416" s="81" t="s">
        <v>404</v>
      </c>
      <c r="AJ1416" s="81" t="s">
        <v>403</v>
      </c>
      <c r="AK1416" s="80">
        <v>11885</v>
      </c>
      <c r="AL1416" s="80">
        <v>12078</v>
      </c>
      <c r="AM1416" s="80">
        <v>12474</v>
      </c>
      <c r="AN1416" s="80">
        <v>12717</v>
      </c>
      <c r="AO1416" s="80">
        <v>13140</v>
      </c>
      <c r="AP1416" s="80">
        <v>10534</v>
      </c>
      <c r="AQ1416" s="80">
        <v>14077</v>
      </c>
      <c r="AR1416" s="80">
        <v>14077</v>
      </c>
      <c r="AS1416" s="80">
        <v>14077</v>
      </c>
      <c r="AT1416" s="80">
        <v>13865</v>
      </c>
      <c r="AU1416" s="80">
        <v>13865</v>
      </c>
      <c r="AV1416" s="80">
        <v>13865</v>
      </c>
    </row>
    <row r="1417" spans="34:48" x14ac:dyDescent="0.2">
      <c r="AH1417" s="327" t="s">
        <v>2758</v>
      </c>
      <c r="AI1417" s="81" t="s">
        <v>402</v>
      </c>
      <c r="AJ1417" s="81" t="s">
        <v>401</v>
      </c>
      <c r="AK1417" s="80">
        <v>12564</v>
      </c>
      <c r="AL1417" s="80">
        <v>12768</v>
      </c>
      <c r="AM1417" s="80">
        <v>13187</v>
      </c>
      <c r="AN1417" s="80">
        <v>14084</v>
      </c>
      <c r="AO1417" s="80">
        <v>14332</v>
      </c>
      <c r="AP1417" s="80">
        <v>12344</v>
      </c>
      <c r="AQ1417" s="80">
        <v>16876</v>
      </c>
      <c r="AR1417" s="80">
        <v>16876</v>
      </c>
      <c r="AS1417" s="80">
        <v>16876</v>
      </c>
      <c r="AT1417" s="80">
        <v>16432</v>
      </c>
      <c r="AU1417" s="80">
        <v>16432</v>
      </c>
      <c r="AV1417" s="80">
        <v>16432</v>
      </c>
    </row>
    <row r="1418" spans="34:48" x14ac:dyDescent="0.2">
      <c r="AH1418" s="327" t="s">
        <v>2758</v>
      </c>
      <c r="AI1418" s="81" t="s">
        <v>400</v>
      </c>
      <c r="AJ1418" s="81" t="s">
        <v>399</v>
      </c>
      <c r="AK1418" s="80">
        <v>3181</v>
      </c>
      <c r="AL1418" s="80">
        <v>3233</v>
      </c>
      <c r="AM1418" s="80">
        <v>3339</v>
      </c>
      <c r="AN1418" s="80">
        <v>3594</v>
      </c>
      <c r="AO1418" s="80">
        <v>3609</v>
      </c>
      <c r="AP1418" s="80">
        <v>2164</v>
      </c>
      <c r="AQ1418" s="80">
        <v>3983</v>
      </c>
      <c r="AR1418" s="80">
        <v>3983</v>
      </c>
      <c r="AS1418" s="80">
        <v>3983</v>
      </c>
      <c r="AT1418" s="80">
        <v>4108</v>
      </c>
      <c r="AU1418" s="80">
        <v>4108</v>
      </c>
      <c r="AV1418" s="80">
        <v>4108</v>
      </c>
    </row>
    <row r="1419" spans="34:48" x14ac:dyDescent="0.2">
      <c r="AH1419" s="327" t="s">
        <v>2758</v>
      </c>
      <c r="AI1419" s="81" t="s">
        <v>398</v>
      </c>
      <c r="AJ1419" s="81" t="s">
        <v>397</v>
      </c>
      <c r="AK1419" s="80">
        <v>7653</v>
      </c>
      <c r="AL1419" s="80">
        <v>7777</v>
      </c>
      <c r="AM1419" s="80">
        <v>8031</v>
      </c>
      <c r="AN1419" s="80">
        <v>7987</v>
      </c>
      <c r="AO1419" s="80">
        <v>7876</v>
      </c>
      <c r="AP1419" s="80">
        <v>6588</v>
      </c>
      <c r="AQ1419" s="80">
        <v>10264</v>
      </c>
      <c r="AR1419" s="80">
        <v>10264</v>
      </c>
      <c r="AS1419" s="80">
        <v>10264</v>
      </c>
      <c r="AT1419" s="80">
        <v>10270</v>
      </c>
      <c r="AU1419" s="80">
        <v>10270</v>
      </c>
      <c r="AV1419" s="80">
        <v>10270</v>
      </c>
    </row>
    <row r="1420" spans="34:48" x14ac:dyDescent="0.2">
      <c r="AH1420" s="327" t="s">
        <v>2754</v>
      </c>
      <c r="AI1420" s="81" t="s">
        <v>396</v>
      </c>
      <c r="AJ1420" s="81" t="s">
        <v>395</v>
      </c>
      <c r="AK1420" s="80">
        <v>19396</v>
      </c>
      <c r="AL1420" s="80">
        <v>19711</v>
      </c>
      <c r="AM1420" s="80">
        <v>20358</v>
      </c>
      <c r="AN1420" s="80">
        <v>20261</v>
      </c>
      <c r="AO1420" s="80">
        <v>20345</v>
      </c>
      <c r="AP1420" s="80">
        <v>12881</v>
      </c>
      <c r="AQ1420" s="80">
        <v>16495</v>
      </c>
      <c r="AR1420" s="80">
        <v>16495</v>
      </c>
      <c r="AS1420" s="80">
        <v>16495</v>
      </c>
      <c r="AT1420" s="80">
        <v>22001</v>
      </c>
      <c r="AU1420" s="80">
        <v>22001</v>
      </c>
      <c r="AV1420" s="80">
        <v>22001</v>
      </c>
    </row>
    <row r="1421" spans="34:48" x14ac:dyDescent="0.2">
      <c r="AH1421" s="327" t="s">
        <v>2754</v>
      </c>
      <c r="AI1421" s="81" t="s">
        <v>394</v>
      </c>
      <c r="AJ1421" s="81" t="s">
        <v>393</v>
      </c>
      <c r="AK1421" s="80">
        <v>12726</v>
      </c>
      <c r="AL1421" s="80">
        <v>12933</v>
      </c>
      <c r="AM1421" s="80">
        <v>13357</v>
      </c>
      <c r="AN1421" s="80">
        <v>13114</v>
      </c>
      <c r="AO1421" s="80">
        <v>13198</v>
      </c>
      <c r="AP1421" s="80">
        <v>9860</v>
      </c>
      <c r="AQ1421" s="80">
        <v>13827</v>
      </c>
      <c r="AR1421" s="80">
        <v>13827</v>
      </c>
      <c r="AS1421" s="80">
        <v>13827</v>
      </c>
      <c r="AT1421" s="80">
        <v>18528</v>
      </c>
      <c r="AU1421" s="80">
        <v>18528</v>
      </c>
      <c r="AV1421" s="80">
        <v>18528</v>
      </c>
    </row>
    <row r="1422" spans="34:48" x14ac:dyDescent="0.2">
      <c r="AH1422" s="327" t="s">
        <v>2754</v>
      </c>
      <c r="AI1422" s="81" t="s">
        <v>392</v>
      </c>
      <c r="AJ1422" s="81" t="s">
        <v>391</v>
      </c>
      <c r="AK1422" s="80">
        <v>10996</v>
      </c>
      <c r="AL1422" s="80">
        <v>11175</v>
      </c>
      <c r="AM1422" s="80">
        <v>11542</v>
      </c>
      <c r="AN1422" s="80">
        <v>11293</v>
      </c>
      <c r="AO1422" s="80">
        <v>11494</v>
      </c>
      <c r="AP1422" s="80">
        <v>9045</v>
      </c>
      <c r="AQ1422" s="80">
        <v>12942</v>
      </c>
      <c r="AR1422" s="80">
        <v>12942</v>
      </c>
      <c r="AS1422" s="80">
        <v>12942</v>
      </c>
      <c r="AT1422" s="80">
        <v>17370</v>
      </c>
      <c r="AU1422" s="80">
        <v>17370</v>
      </c>
      <c r="AV1422" s="80">
        <v>17370</v>
      </c>
    </row>
    <row r="1423" spans="34:48" x14ac:dyDescent="0.2">
      <c r="AH1423" s="327" t="s">
        <v>2750</v>
      </c>
      <c r="AI1423" s="81" t="s">
        <v>390</v>
      </c>
      <c r="AJ1423" s="81" t="s">
        <v>389</v>
      </c>
      <c r="AK1423" s="80">
        <v>29819</v>
      </c>
      <c r="AL1423" s="80">
        <v>30304</v>
      </c>
      <c r="AM1423" s="80">
        <v>31298</v>
      </c>
      <c r="AN1423" s="80">
        <v>30271</v>
      </c>
      <c r="AO1423" s="80">
        <v>30804</v>
      </c>
      <c r="AP1423" s="80">
        <v>23392</v>
      </c>
      <c r="AQ1423" s="80">
        <v>27050</v>
      </c>
      <c r="AR1423" s="80">
        <v>27050</v>
      </c>
      <c r="AS1423" s="80">
        <v>27050</v>
      </c>
      <c r="AT1423" s="80">
        <v>30677</v>
      </c>
      <c r="AU1423" s="80">
        <v>30677</v>
      </c>
      <c r="AV1423" s="80">
        <v>30677</v>
      </c>
    </row>
    <row r="1424" spans="34:48" x14ac:dyDescent="0.2">
      <c r="AH1424" s="327" t="s">
        <v>2746</v>
      </c>
      <c r="AI1424" s="81" t="s">
        <v>388</v>
      </c>
      <c r="AJ1424" s="81" t="s">
        <v>387</v>
      </c>
      <c r="AK1424" s="80">
        <v>3929</v>
      </c>
      <c r="AL1424" s="80">
        <v>3993</v>
      </c>
      <c r="AM1424" s="80">
        <v>4124</v>
      </c>
      <c r="AN1424" s="80">
        <v>4200</v>
      </c>
      <c r="AO1424" s="80">
        <v>4271</v>
      </c>
      <c r="AP1424" s="80">
        <v>3997</v>
      </c>
      <c r="AQ1424" s="80">
        <v>5424</v>
      </c>
      <c r="AR1424" s="80">
        <v>5424</v>
      </c>
      <c r="AS1424" s="80">
        <v>5424</v>
      </c>
      <c r="AT1424" s="80">
        <v>5187</v>
      </c>
      <c r="AU1424" s="80">
        <v>5187</v>
      </c>
      <c r="AV1424" s="80">
        <v>5187</v>
      </c>
    </row>
    <row r="1425" spans="34:48" x14ac:dyDescent="0.2">
      <c r="AH1425" s="327" t="s">
        <v>2746</v>
      </c>
      <c r="AI1425" s="81" t="s">
        <v>386</v>
      </c>
      <c r="AJ1425" s="81" t="s">
        <v>385</v>
      </c>
      <c r="AK1425" s="80">
        <v>18037</v>
      </c>
      <c r="AL1425" s="80">
        <v>18330</v>
      </c>
      <c r="AM1425" s="80">
        <v>18931</v>
      </c>
      <c r="AN1425" s="80">
        <v>18869</v>
      </c>
      <c r="AO1425" s="80">
        <v>18904</v>
      </c>
      <c r="AP1425" s="80">
        <v>13159</v>
      </c>
      <c r="AQ1425" s="80">
        <v>14549</v>
      </c>
      <c r="AR1425" s="80">
        <v>14549</v>
      </c>
      <c r="AS1425" s="80">
        <v>14549</v>
      </c>
      <c r="AT1425" s="80">
        <v>14619</v>
      </c>
      <c r="AU1425" s="80">
        <v>14619</v>
      </c>
      <c r="AV1425" s="80">
        <v>14619</v>
      </c>
    </row>
    <row r="1426" spans="34:48" x14ac:dyDescent="0.2">
      <c r="AH1426" s="327" t="s">
        <v>2746</v>
      </c>
      <c r="AI1426" s="81" t="s">
        <v>384</v>
      </c>
      <c r="AJ1426" s="81" t="s">
        <v>383</v>
      </c>
      <c r="AK1426" s="80">
        <v>26439</v>
      </c>
      <c r="AL1426" s="80">
        <v>26869</v>
      </c>
      <c r="AM1426" s="80">
        <v>27750</v>
      </c>
      <c r="AN1426" s="80">
        <v>24938</v>
      </c>
      <c r="AO1426" s="80">
        <v>26348</v>
      </c>
      <c r="AP1426" s="80">
        <v>17714</v>
      </c>
      <c r="AQ1426" s="80">
        <v>27611</v>
      </c>
      <c r="AR1426" s="80">
        <v>27611</v>
      </c>
      <c r="AS1426" s="80">
        <v>27611</v>
      </c>
      <c r="AT1426" s="80">
        <v>27352</v>
      </c>
      <c r="AU1426" s="80">
        <v>27352</v>
      </c>
      <c r="AV1426" s="80">
        <v>27352</v>
      </c>
    </row>
    <row r="1427" spans="34:48" x14ac:dyDescent="0.2">
      <c r="AH1427" s="327" t="s">
        <v>2741</v>
      </c>
      <c r="AI1427" s="81" t="s">
        <v>382</v>
      </c>
      <c r="AJ1427" s="81" t="s">
        <v>381</v>
      </c>
      <c r="AK1427" s="80">
        <v>1995</v>
      </c>
      <c r="AL1427" s="80">
        <v>2027</v>
      </c>
      <c r="AM1427" s="80">
        <v>2094</v>
      </c>
      <c r="AN1427" s="80">
        <v>2094</v>
      </c>
      <c r="AO1427" s="80">
        <v>2094</v>
      </c>
      <c r="AP1427" s="80">
        <v>2259</v>
      </c>
      <c r="AQ1427" s="80">
        <v>2259</v>
      </c>
      <c r="AR1427" s="80">
        <v>2237</v>
      </c>
      <c r="AS1427" s="80">
        <v>2225</v>
      </c>
      <c r="AT1427" s="80">
        <v>2225</v>
      </c>
      <c r="AU1427" s="80">
        <v>2225</v>
      </c>
      <c r="AV1427" s="80">
        <v>2225</v>
      </c>
    </row>
    <row r="1428" spans="34:48" x14ac:dyDescent="0.2">
      <c r="AH1428" s="327" t="s">
        <v>2741</v>
      </c>
      <c r="AI1428" s="81" t="s">
        <v>380</v>
      </c>
      <c r="AJ1428" s="81" t="s">
        <v>379</v>
      </c>
      <c r="AK1428" s="80">
        <v>8217</v>
      </c>
      <c r="AL1428" s="80">
        <v>8351</v>
      </c>
      <c r="AM1428" s="80">
        <v>8625</v>
      </c>
      <c r="AN1428" s="80">
        <v>8625</v>
      </c>
      <c r="AO1428" s="80">
        <v>8625</v>
      </c>
      <c r="AP1428" s="80">
        <v>3639</v>
      </c>
      <c r="AQ1428" s="80">
        <v>3639</v>
      </c>
      <c r="AR1428" s="80">
        <v>3639</v>
      </c>
      <c r="AS1428" s="80">
        <v>6483</v>
      </c>
      <c r="AT1428" s="80">
        <v>6483</v>
      </c>
      <c r="AU1428" s="80">
        <v>6483</v>
      </c>
      <c r="AV1428" s="80">
        <v>8005</v>
      </c>
    </row>
    <row r="1429" spans="34:48" x14ac:dyDescent="0.2">
      <c r="AH1429" s="327" t="s">
        <v>2741</v>
      </c>
      <c r="AI1429" s="81" t="s">
        <v>378</v>
      </c>
      <c r="AJ1429" s="81" t="s">
        <v>377</v>
      </c>
      <c r="AK1429" s="80">
        <v>17875</v>
      </c>
      <c r="AL1429" s="80">
        <v>18166</v>
      </c>
      <c r="AM1429" s="80">
        <v>18761</v>
      </c>
      <c r="AN1429" s="80">
        <v>18761</v>
      </c>
      <c r="AO1429" s="80">
        <v>18761</v>
      </c>
      <c r="AP1429" s="80">
        <v>17162</v>
      </c>
      <c r="AQ1429" s="80">
        <v>17162</v>
      </c>
      <c r="AR1429" s="80">
        <v>17162</v>
      </c>
      <c r="AS1429" s="80">
        <v>12878</v>
      </c>
      <c r="AT1429" s="80">
        <v>12878</v>
      </c>
      <c r="AU1429" s="80">
        <v>12878</v>
      </c>
      <c r="AV1429" s="80">
        <v>12878</v>
      </c>
    </row>
    <row r="1430" spans="34:48" x14ac:dyDescent="0.2">
      <c r="AH1430" s="327" t="s">
        <v>2741</v>
      </c>
      <c r="AI1430" s="81" t="s">
        <v>376</v>
      </c>
      <c r="AJ1430" s="81" t="s">
        <v>375</v>
      </c>
      <c r="AK1430" s="80">
        <v>15624</v>
      </c>
      <c r="AL1430" s="80">
        <v>15878</v>
      </c>
      <c r="AM1430" s="80">
        <v>16398</v>
      </c>
      <c r="AN1430" s="80">
        <v>16398</v>
      </c>
      <c r="AO1430" s="80">
        <v>16398</v>
      </c>
      <c r="AP1430" s="80">
        <v>17959</v>
      </c>
      <c r="AQ1430" s="80">
        <v>17959</v>
      </c>
      <c r="AR1430" s="80">
        <v>15624</v>
      </c>
      <c r="AS1430" s="80">
        <v>14804</v>
      </c>
      <c r="AT1430" s="80">
        <v>14804</v>
      </c>
      <c r="AU1430" s="80">
        <v>14804</v>
      </c>
      <c r="AV1430" s="80">
        <v>11533</v>
      </c>
    </row>
    <row r="1431" spans="34:48" x14ac:dyDescent="0.2">
      <c r="AH1431" s="327" t="s">
        <v>2741</v>
      </c>
      <c r="AI1431" s="81" t="s">
        <v>374</v>
      </c>
      <c r="AJ1431" s="81" t="s">
        <v>373</v>
      </c>
      <c r="AK1431" s="80">
        <v>1434</v>
      </c>
      <c r="AL1431" s="80">
        <v>1457</v>
      </c>
      <c r="AM1431" s="80">
        <v>1505</v>
      </c>
      <c r="AN1431" s="80">
        <v>1505</v>
      </c>
      <c r="AO1431" s="80">
        <v>1505</v>
      </c>
      <c r="AP1431" s="80">
        <v>1492</v>
      </c>
      <c r="AQ1431" s="80">
        <v>1492</v>
      </c>
      <c r="AR1431" s="80">
        <v>1548</v>
      </c>
      <c r="AS1431" s="80">
        <v>1537</v>
      </c>
      <c r="AT1431" s="80">
        <v>1537</v>
      </c>
      <c r="AU1431" s="80">
        <v>1537</v>
      </c>
      <c r="AV1431" s="80">
        <v>1655</v>
      </c>
    </row>
    <row r="1432" spans="34:48" x14ac:dyDescent="0.2">
      <c r="AH1432" s="327" t="s">
        <v>2741</v>
      </c>
      <c r="AI1432" s="81" t="s">
        <v>372</v>
      </c>
      <c r="AJ1432" s="81" t="s">
        <v>371</v>
      </c>
      <c r="AK1432" s="80">
        <v>1141</v>
      </c>
      <c r="AL1432" s="80">
        <v>1160</v>
      </c>
      <c r="AM1432" s="80">
        <v>1198</v>
      </c>
      <c r="AN1432" s="80">
        <v>1198</v>
      </c>
      <c r="AO1432" s="80">
        <v>1198</v>
      </c>
      <c r="AP1432" s="80">
        <v>1345</v>
      </c>
      <c r="AQ1432" s="80">
        <v>1345</v>
      </c>
      <c r="AR1432" s="80">
        <v>1854</v>
      </c>
      <c r="AS1432" s="80">
        <v>1950</v>
      </c>
      <c r="AT1432" s="80">
        <v>1950</v>
      </c>
      <c r="AU1432" s="80">
        <v>1950</v>
      </c>
      <c r="AV1432" s="80">
        <v>1908</v>
      </c>
    </row>
    <row r="1433" spans="34:48" x14ac:dyDescent="0.2">
      <c r="AH1433" s="327" t="s">
        <v>2741</v>
      </c>
      <c r="AI1433" s="81" t="s">
        <v>370</v>
      </c>
      <c r="AJ1433" s="81" t="s">
        <v>369</v>
      </c>
      <c r="AK1433" s="80">
        <v>2542</v>
      </c>
      <c r="AL1433" s="80">
        <v>2583</v>
      </c>
      <c r="AM1433" s="80">
        <v>2668</v>
      </c>
      <c r="AN1433" s="80">
        <v>2668</v>
      </c>
      <c r="AO1433" s="80">
        <v>2668</v>
      </c>
      <c r="AP1433" s="80">
        <v>2762</v>
      </c>
      <c r="AQ1433" s="80">
        <v>2762</v>
      </c>
      <c r="AR1433" s="80">
        <v>2762</v>
      </c>
      <c r="AS1433" s="80">
        <v>4452</v>
      </c>
      <c r="AT1433" s="80">
        <v>4452</v>
      </c>
      <c r="AU1433" s="80">
        <v>4452</v>
      </c>
      <c r="AV1433" s="80">
        <v>3310</v>
      </c>
    </row>
    <row r="1434" spans="34:48" x14ac:dyDescent="0.2">
      <c r="AH1434" s="327" t="s">
        <v>2741</v>
      </c>
      <c r="AI1434" s="81" t="s">
        <v>368</v>
      </c>
      <c r="AJ1434" s="81" t="s">
        <v>367</v>
      </c>
      <c r="AK1434" s="80">
        <v>2748</v>
      </c>
      <c r="AL1434" s="80">
        <v>2793</v>
      </c>
      <c r="AM1434" s="80">
        <v>2884</v>
      </c>
      <c r="AN1434" s="80">
        <v>2884</v>
      </c>
      <c r="AO1434" s="80">
        <v>2884</v>
      </c>
      <c r="AP1434" s="80">
        <v>3693</v>
      </c>
      <c r="AQ1434" s="80">
        <v>3693</v>
      </c>
      <c r="AR1434" s="80">
        <v>3693</v>
      </c>
      <c r="AS1434" s="80">
        <v>4460</v>
      </c>
      <c r="AT1434" s="80">
        <v>4460</v>
      </c>
      <c r="AU1434" s="80">
        <v>4460</v>
      </c>
      <c r="AV1434" s="80">
        <v>4460</v>
      </c>
    </row>
    <row r="1435" spans="34:48" x14ac:dyDescent="0.2">
      <c r="AH1435" s="327" t="s">
        <v>2736</v>
      </c>
      <c r="AI1435" s="81" t="s">
        <v>366</v>
      </c>
      <c r="AJ1435" s="81" t="s">
        <v>365</v>
      </c>
      <c r="AK1435" s="80">
        <v>4800</v>
      </c>
      <c r="AL1435" s="80">
        <v>4878</v>
      </c>
      <c r="AM1435" s="80">
        <v>5038</v>
      </c>
      <c r="AN1435" s="80">
        <v>5038</v>
      </c>
      <c r="AO1435" s="80">
        <v>5038</v>
      </c>
      <c r="AP1435" s="80">
        <v>5895</v>
      </c>
      <c r="AQ1435" s="80">
        <v>5895</v>
      </c>
      <c r="AR1435" s="80">
        <v>6299</v>
      </c>
      <c r="AS1435" s="80">
        <v>6381</v>
      </c>
      <c r="AT1435" s="80">
        <v>6381</v>
      </c>
      <c r="AU1435" s="80">
        <v>6381</v>
      </c>
      <c r="AV1435" s="80">
        <v>7005</v>
      </c>
    </row>
    <row r="1436" spans="34:48" x14ac:dyDescent="0.2">
      <c r="AH1436" s="327" t="s">
        <v>2736</v>
      </c>
      <c r="AI1436" s="81" t="s">
        <v>364</v>
      </c>
      <c r="AJ1436" s="81" t="s">
        <v>363</v>
      </c>
      <c r="AK1436" s="80">
        <v>7973</v>
      </c>
      <c r="AL1436" s="80">
        <v>8103</v>
      </c>
      <c r="AM1436" s="80">
        <v>8369</v>
      </c>
      <c r="AN1436" s="80">
        <v>8369</v>
      </c>
      <c r="AO1436" s="80">
        <v>8369</v>
      </c>
      <c r="AP1436" s="80">
        <v>9445</v>
      </c>
      <c r="AQ1436" s="80">
        <v>9445</v>
      </c>
      <c r="AR1436" s="80">
        <v>10138</v>
      </c>
      <c r="AS1436" s="80">
        <v>10200</v>
      </c>
      <c r="AT1436" s="80">
        <v>10200</v>
      </c>
      <c r="AU1436" s="80">
        <v>10200</v>
      </c>
      <c r="AV1436" s="80">
        <v>13042</v>
      </c>
    </row>
    <row r="1437" spans="34:48" x14ac:dyDescent="0.2">
      <c r="AH1437" s="327" t="s">
        <v>2736</v>
      </c>
      <c r="AI1437" s="81" t="s">
        <v>362</v>
      </c>
      <c r="AJ1437" s="81" t="s">
        <v>361</v>
      </c>
      <c r="AK1437" s="80">
        <v>2789</v>
      </c>
      <c r="AL1437" s="80">
        <v>2834</v>
      </c>
      <c r="AM1437" s="80">
        <v>2927</v>
      </c>
      <c r="AN1437" s="80">
        <v>2927</v>
      </c>
      <c r="AO1437" s="80">
        <v>2927</v>
      </c>
      <c r="AP1437" s="80">
        <v>8257</v>
      </c>
      <c r="AQ1437" s="80">
        <v>8257</v>
      </c>
      <c r="AR1437" s="80">
        <v>8257</v>
      </c>
      <c r="AS1437" s="80">
        <v>3043</v>
      </c>
      <c r="AT1437" s="80">
        <v>3043</v>
      </c>
      <c r="AU1437" s="80">
        <v>3043</v>
      </c>
      <c r="AV1437" s="80">
        <v>3043</v>
      </c>
    </row>
    <row r="1438" spans="34:48" x14ac:dyDescent="0.2">
      <c r="AH1438" s="327" t="s">
        <v>2736</v>
      </c>
      <c r="AI1438" s="81" t="s">
        <v>360</v>
      </c>
      <c r="AJ1438" s="81" t="s">
        <v>359</v>
      </c>
      <c r="AK1438" s="80">
        <v>6093</v>
      </c>
      <c r="AL1438" s="80">
        <v>6192</v>
      </c>
      <c r="AM1438" s="80">
        <v>6395</v>
      </c>
      <c r="AN1438" s="80">
        <v>6395</v>
      </c>
      <c r="AO1438" s="80">
        <v>6395</v>
      </c>
      <c r="AP1438" s="80">
        <v>9215</v>
      </c>
      <c r="AQ1438" s="80">
        <v>9215</v>
      </c>
      <c r="AR1438" s="80">
        <v>4438</v>
      </c>
      <c r="AS1438" s="80">
        <v>5036</v>
      </c>
      <c r="AT1438" s="80">
        <v>5036</v>
      </c>
      <c r="AU1438" s="80">
        <v>5036</v>
      </c>
      <c r="AV1438" s="80">
        <v>5036</v>
      </c>
    </row>
    <row r="1439" spans="34:48" x14ac:dyDescent="0.2">
      <c r="AH1439" s="327" t="s">
        <v>2731</v>
      </c>
      <c r="AI1439" s="81" t="s">
        <v>358</v>
      </c>
      <c r="AJ1439" s="81" t="s">
        <v>357</v>
      </c>
      <c r="AK1439" s="80">
        <v>4294</v>
      </c>
      <c r="AL1439" s="82" t="s">
        <v>141</v>
      </c>
      <c r="AM1439" s="82" t="s">
        <v>141</v>
      </c>
      <c r="AN1439" s="80">
        <v>2854</v>
      </c>
      <c r="AO1439" s="80">
        <v>2540</v>
      </c>
      <c r="AP1439" s="80">
        <v>2430</v>
      </c>
      <c r="AQ1439" s="80">
        <v>2680</v>
      </c>
      <c r="AR1439" s="80">
        <v>2870</v>
      </c>
      <c r="AS1439" s="80">
        <v>2870</v>
      </c>
      <c r="AT1439" s="80">
        <v>2870</v>
      </c>
      <c r="AU1439" s="80">
        <v>3744</v>
      </c>
      <c r="AV1439" s="80">
        <v>3456</v>
      </c>
    </row>
    <row r="1440" spans="34:48" x14ac:dyDescent="0.2">
      <c r="AH1440" s="327" t="s">
        <v>2731</v>
      </c>
      <c r="AI1440" s="81" t="s">
        <v>356</v>
      </c>
      <c r="AJ1440" s="81" t="s">
        <v>355</v>
      </c>
      <c r="AK1440" s="80">
        <v>5676</v>
      </c>
      <c r="AL1440" s="82" t="s">
        <v>141</v>
      </c>
      <c r="AM1440" s="82" t="s">
        <v>141</v>
      </c>
      <c r="AN1440" s="82" t="s">
        <v>141</v>
      </c>
      <c r="AO1440" s="80">
        <v>3270</v>
      </c>
      <c r="AP1440" s="80">
        <v>3380</v>
      </c>
      <c r="AQ1440" s="80">
        <v>3728</v>
      </c>
      <c r="AR1440" s="80">
        <v>3486</v>
      </c>
      <c r="AS1440" s="80">
        <v>3486</v>
      </c>
      <c r="AT1440" s="80">
        <v>3486</v>
      </c>
      <c r="AU1440" s="80">
        <v>4830</v>
      </c>
      <c r="AV1440" s="80">
        <v>4446</v>
      </c>
    </row>
    <row r="1441" spans="34:48" x14ac:dyDescent="0.2">
      <c r="AH1441" s="327" t="s">
        <v>2731</v>
      </c>
      <c r="AI1441" s="81" t="s">
        <v>354</v>
      </c>
      <c r="AJ1441" s="81" t="s">
        <v>353</v>
      </c>
      <c r="AK1441" s="80">
        <v>2263</v>
      </c>
      <c r="AL1441" s="82" t="s">
        <v>141</v>
      </c>
      <c r="AM1441" s="82" t="s">
        <v>141</v>
      </c>
      <c r="AN1441" s="80">
        <v>1310</v>
      </c>
      <c r="AO1441" s="80">
        <v>1228</v>
      </c>
      <c r="AP1441" s="80">
        <v>1244</v>
      </c>
      <c r="AQ1441" s="80">
        <v>1168</v>
      </c>
      <c r="AR1441" s="80">
        <v>1102</v>
      </c>
      <c r="AS1441" s="80">
        <v>1102</v>
      </c>
      <c r="AT1441" s="80">
        <v>1102</v>
      </c>
      <c r="AU1441" s="80">
        <v>5008</v>
      </c>
      <c r="AV1441" s="80">
        <v>2614</v>
      </c>
    </row>
    <row r="1442" spans="34:48" x14ac:dyDescent="0.2">
      <c r="AH1442" s="327" t="s">
        <v>2731</v>
      </c>
      <c r="AI1442" s="81" t="s">
        <v>352</v>
      </c>
      <c r="AJ1442" s="81" t="s">
        <v>351</v>
      </c>
      <c r="AK1442" s="80">
        <v>3980</v>
      </c>
      <c r="AL1442" s="82" t="s">
        <v>141</v>
      </c>
      <c r="AM1442" s="82" t="s">
        <v>141</v>
      </c>
      <c r="AN1442" s="80">
        <v>2704</v>
      </c>
      <c r="AO1442" s="80">
        <v>2598</v>
      </c>
      <c r="AP1442" s="80">
        <v>2494</v>
      </c>
      <c r="AQ1442" s="80">
        <v>2530</v>
      </c>
      <c r="AR1442" s="80">
        <v>2362</v>
      </c>
      <c r="AS1442" s="80">
        <v>2362</v>
      </c>
      <c r="AT1442" s="80">
        <v>2362</v>
      </c>
      <c r="AU1442" s="80">
        <v>2178</v>
      </c>
      <c r="AV1442" s="80">
        <v>1834</v>
      </c>
    </row>
    <row r="1443" spans="34:48" x14ac:dyDescent="0.2">
      <c r="AH1443" s="327" t="s">
        <v>2731</v>
      </c>
      <c r="AI1443" s="81" t="s">
        <v>350</v>
      </c>
      <c r="AJ1443" s="81" t="s">
        <v>349</v>
      </c>
      <c r="AK1443" s="80">
        <v>18264</v>
      </c>
      <c r="AL1443" s="82" t="s">
        <v>141</v>
      </c>
      <c r="AM1443" s="82" t="s">
        <v>141</v>
      </c>
      <c r="AN1443" s="80">
        <v>18028</v>
      </c>
      <c r="AO1443" s="80">
        <v>17734</v>
      </c>
      <c r="AP1443" s="80">
        <v>18312</v>
      </c>
      <c r="AQ1443" s="80">
        <v>18310</v>
      </c>
      <c r="AR1443" s="80">
        <v>18268</v>
      </c>
      <c r="AS1443" s="80">
        <v>18268</v>
      </c>
      <c r="AT1443" s="80">
        <v>18268</v>
      </c>
      <c r="AU1443" s="80">
        <v>19610</v>
      </c>
      <c r="AV1443" s="80">
        <v>21262</v>
      </c>
    </row>
    <row r="1444" spans="34:48" x14ac:dyDescent="0.2">
      <c r="AH1444" s="327" t="s">
        <v>2731</v>
      </c>
      <c r="AI1444" s="81" t="s">
        <v>348</v>
      </c>
      <c r="AJ1444" s="81" t="s">
        <v>347</v>
      </c>
      <c r="AK1444" s="80">
        <v>1389</v>
      </c>
      <c r="AL1444" s="82" t="s">
        <v>141</v>
      </c>
      <c r="AM1444" s="82" t="s">
        <v>141</v>
      </c>
      <c r="AN1444" s="82" t="s">
        <v>141</v>
      </c>
      <c r="AO1444" s="82" t="s">
        <v>141</v>
      </c>
      <c r="AP1444" s="82" t="s">
        <v>141</v>
      </c>
      <c r="AQ1444" s="82" t="s">
        <v>141</v>
      </c>
      <c r="AR1444" s="82" t="s">
        <v>141</v>
      </c>
      <c r="AS1444" s="82" t="s">
        <v>141</v>
      </c>
      <c r="AT1444" s="80">
        <v>0</v>
      </c>
      <c r="AU1444" s="80">
        <v>1266</v>
      </c>
      <c r="AV1444" s="80">
        <v>1010</v>
      </c>
    </row>
    <row r="1445" spans="34:48" x14ac:dyDescent="0.2">
      <c r="AH1445" s="327" t="s">
        <v>2731</v>
      </c>
      <c r="AI1445" s="81" t="s">
        <v>346</v>
      </c>
      <c r="AJ1445" s="81" t="s">
        <v>345</v>
      </c>
      <c r="AK1445" s="80">
        <v>15980</v>
      </c>
      <c r="AL1445" s="82" t="s">
        <v>141</v>
      </c>
      <c r="AM1445" s="82" t="s">
        <v>141</v>
      </c>
      <c r="AN1445" s="82" t="s">
        <v>141</v>
      </c>
      <c r="AO1445" s="80">
        <v>7324</v>
      </c>
      <c r="AP1445" s="80">
        <v>7226</v>
      </c>
      <c r="AQ1445" s="80">
        <v>7284</v>
      </c>
      <c r="AR1445" s="80">
        <v>7024</v>
      </c>
      <c r="AS1445" s="80">
        <v>7024</v>
      </c>
      <c r="AT1445" s="80">
        <v>7024</v>
      </c>
      <c r="AU1445" s="80">
        <v>10410</v>
      </c>
      <c r="AV1445" s="80">
        <v>9676</v>
      </c>
    </row>
    <row r="1446" spans="34:48" x14ac:dyDescent="0.2">
      <c r="AH1446" s="327" t="s">
        <v>2731</v>
      </c>
      <c r="AI1446" s="81" t="s">
        <v>344</v>
      </c>
      <c r="AJ1446" s="81" t="s">
        <v>343</v>
      </c>
      <c r="AK1446" s="80">
        <v>1554</v>
      </c>
      <c r="AL1446" s="82" t="s">
        <v>141</v>
      </c>
      <c r="AM1446" s="82" t="s">
        <v>141</v>
      </c>
      <c r="AN1446" s="82" t="s">
        <v>141</v>
      </c>
      <c r="AO1446" s="80">
        <v>2964</v>
      </c>
      <c r="AP1446" s="80">
        <v>2874</v>
      </c>
      <c r="AQ1446" s="80">
        <v>3192</v>
      </c>
      <c r="AR1446" s="80">
        <v>3446</v>
      </c>
      <c r="AS1446" s="80">
        <v>3446</v>
      </c>
      <c r="AT1446" s="80">
        <v>3446</v>
      </c>
      <c r="AU1446" s="80">
        <v>1050</v>
      </c>
      <c r="AV1446" s="80">
        <v>1512</v>
      </c>
    </row>
    <row r="1447" spans="34:48" x14ac:dyDescent="0.2">
      <c r="AH1447" s="327" t="s">
        <v>2726</v>
      </c>
      <c r="AI1447" s="81" t="s">
        <v>342</v>
      </c>
      <c r="AJ1447" s="81" t="s">
        <v>341</v>
      </c>
      <c r="AK1447" s="80">
        <v>3162</v>
      </c>
      <c r="AL1447" s="82" t="s">
        <v>141</v>
      </c>
      <c r="AM1447" s="82" t="s">
        <v>141</v>
      </c>
      <c r="AN1447" s="82" t="s">
        <v>141</v>
      </c>
      <c r="AO1447" s="80">
        <v>6152</v>
      </c>
      <c r="AP1447" s="80">
        <v>6090</v>
      </c>
      <c r="AQ1447" s="80">
        <v>6044</v>
      </c>
      <c r="AR1447" s="80">
        <v>6072</v>
      </c>
      <c r="AS1447" s="80">
        <v>6072</v>
      </c>
      <c r="AT1447" s="80">
        <v>6072</v>
      </c>
      <c r="AU1447" s="80">
        <v>2532</v>
      </c>
      <c r="AV1447" s="80">
        <v>1402</v>
      </c>
    </row>
    <row r="1448" spans="34:48" x14ac:dyDescent="0.2">
      <c r="AH1448" s="327" t="s">
        <v>2726</v>
      </c>
      <c r="AI1448" s="81" t="s">
        <v>340</v>
      </c>
      <c r="AJ1448" s="81" t="s">
        <v>339</v>
      </c>
      <c r="AK1448" s="80">
        <v>8558</v>
      </c>
      <c r="AL1448" s="82" t="s">
        <v>141</v>
      </c>
      <c r="AM1448" s="82" t="s">
        <v>141</v>
      </c>
      <c r="AN1448" s="80">
        <v>4294</v>
      </c>
      <c r="AO1448" s="80">
        <v>4092</v>
      </c>
      <c r="AP1448" s="80">
        <v>4380</v>
      </c>
      <c r="AQ1448" s="80">
        <v>4332</v>
      </c>
      <c r="AR1448" s="80">
        <v>4260</v>
      </c>
      <c r="AS1448" s="80">
        <v>4260</v>
      </c>
      <c r="AT1448" s="80">
        <v>4260</v>
      </c>
      <c r="AU1448" s="80">
        <v>3648</v>
      </c>
      <c r="AV1448" s="80">
        <v>3152</v>
      </c>
    </row>
    <row r="1449" spans="34:48" x14ac:dyDescent="0.2">
      <c r="AH1449" s="327" t="s">
        <v>2726</v>
      </c>
      <c r="AI1449" s="81" t="s">
        <v>338</v>
      </c>
      <c r="AJ1449" s="81" t="s">
        <v>337</v>
      </c>
      <c r="AK1449" s="80">
        <v>2219</v>
      </c>
      <c r="AL1449" s="82" t="s">
        <v>141</v>
      </c>
      <c r="AM1449" s="82" t="s">
        <v>141</v>
      </c>
      <c r="AN1449" s="82" t="s">
        <v>141</v>
      </c>
      <c r="AO1449" s="80">
        <v>4180</v>
      </c>
      <c r="AP1449" s="80">
        <v>4012</v>
      </c>
      <c r="AQ1449" s="80">
        <v>3960</v>
      </c>
      <c r="AR1449" s="80">
        <v>3848</v>
      </c>
      <c r="AS1449" s="80">
        <v>3848</v>
      </c>
      <c r="AT1449" s="80">
        <v>3848</v>
      </c>
      <c r="AU1449" s="80">
        <v>1118</v>
      </c>
      <c r="AV1449" s="80">
        <v>1112</v>
      </c>
    </row>
    <row r="1450" spans="34:48" x14ac:dyDescent="0.2">
      <c r="AH1450" s="327" t="s">
        <v>2726</v>
      </c>
      <c r="AI1450" s="81" t="s">
        <v>336</v>
      </c>
      <c r="AJ1450" s="81" t="s">
        <v>335</v>
      </c>
      <c r="AK1450" s="80">
        <v>9257</v>
      </c>
      <c r="AL1450" s="82" t="s">
        <v>141</v>
      </c>
      <c r="AM1450" s="82" t="s">
        <v>141</v>
      </c>
      <c r="AN1450" s="80">
        <v>16356</v>
      </c>
      <c r="AO1450" s="80">
        <v>15110</v>
      </c>
      <c r="AP1450" s="80">
        <v>15672</v>
      </c>
      <c r="AQ1450" s="80">
        <v>16416</v>
      </c>
      <c r="AR1450" s="80">
        <v>17418</v>
      </c>
      <c r="AS1450" s="80">
        <v>17418</v>
      </c>
      <c r="AT1450" s="80">
        <v>17418</v>
      </c>
      <c r="AU1450" s="80">
        <v>11676</v>
      </c>
      <c r="AV1450" s="80">
        <v>11838</v>
      </c>
    </row>
    <row r="1451" spans="34:48" x14ac:dyDescent="0.2">
      <c r="AH1451" s="327" t="s">
        <v>2726</v>
      </c>
      <c r="AI1451" s="81" t="s">
        <v>334</v>
      </c>
      <c r="AJ1451" s="81" t="s">
        <v>333</v>
      </c>
      <c r="AK1451" s="80">
        <v>3618</v>
      </c>
      <c r="AL1451" s="82" t="s">
        <v>141</v>
      </c>
      <c r="AM1451" s="82" t="s">
        <v>141</v>
      </c>
      <c r="AN1451" s="82" t="s">
        <v>141</v>
      </c>
      <c r="AO1451" s="82" t="s">
        <v>141</v>
      </c>
      <c r="AP1451" s="82" t="s">
        <v>141</v>
      </c>
      <c r="AQ1451" s="82" t="s">
        <v>141</v>
      </c>
      <c r="AR1451" s="82" t="s">
        <v>141</v>
      </c>
      <c r="AS1451" s="82" t="s">
        <v>141</v>
      </c>
      <c r="AT1451" s="80">
        <v>0</v>
      </c>
      <c r="AU1451" s="80">
        <v>3590</v>
      </c>
      <c r="AV1451" s="80">
        <v>3684</v>
      </c>
    </row>
    <row r="1452" spans="34:48" x14ac:dyDescent="0.2">
      <c r="AH1452" s="327" t="s">
        <v>2726</v>
      </c>
      <c r="AI1452" s="81" t="s">
        <v>332</v>
      </c>
      <c r="AJ1452" s="81" t="s">
        <v>331</v>
      </c>
      <c r="AK1452" s="80">
        <v>707</v>
      </c>
      <c r="AL1452" s="82" t="s">
        <v>141</v>
      </c>
      <c r="AM1452" s="82" t="s">
        <v>141</v>
      </c>
      <c r="AN1452" s="82" t="s">
        <v>141</v>
      </c>
      <c r="AO1452" s="82" t="s">
        <v>141</v>
      </c>
      <c r="AP1452" s="82" t="s">
        <v>141</v>
      </c>
      <c r="AQ1452" s="82" t="s">
        <v>141</v>
      </c>
      <c r="AR1452" s="82" t="s">
        <v>141</v>
      </c>
      <c r="AS1452" s="82" t="s">
        <v>141</v>
      </c>
      <c r="AT1452" s="80">
        <v>0</v>
      </c>
      <c r="AU1452" s="80">
        <v>1566</v>
      </c>
      <c r="AV1452" s="80">
        <v>1286</v>
      </c>
    </row>
    <row r="1453" spans="34:48" x14ac:dyDescent="0.2">
      <c r="AH1453" s="327" t="s">
        <v>2726</v>
      </c>
      <c r="AI1453" s="81" t="s">
        <v>330</v>
      </c>
      <c r="AJ1453" s="81" t="s">
        <v>329</v>
      </c>
      <c r="AK1453" s="80">
        <v>3595</v>
      </c>
      <c r="AL1453" s="82" t="s">
        <v>141</v>
      </c>
      <c r="AM1453" s="82" t="s">
        <v>141</v>
      </c>
      <c r="AN1453" s="82" t="s">
        <v>141</v>
      </c>
      <c r="AO1453" s="82" t="s">
        <v>141</v>
      </c>
      <c r="AP1453" s="82" t="s">
        <v>141</v>
      </c>
      <c r="AQ1453" s="82" t="s">
        <v>141</v>
      </c>
      <c r="AR1453" s="82" t="s">
        <v>141</v>
      </c>
      <c r="AS1453" s="82" t="s">
        <v>141</v>
      </c>
      <c r="AT1453" s="80">
        <v>0</v>
      </c>
      <c r="AU1453" s="80">
        <v>2476</v>
      </c>
      <c r="AV1453" s="80">
        <v>2168</v>
      </c>
    </row>
    <row r="1454" spans="34:48" x14ac:dyDescent="0.2">
      <c r="AH1454" s="327" t="s">
        <v>2726</v>
      </c>
      <c r="AI1454" s="81" t="s">
        <v>328</v>
      </c>
      <c r="AJ1454" s="81" t="s">
        <v>327</v>
      </c>
      <c r="AK1454" s="80">
        <v>2636</v>
      </c>
      <c r="AL1454" s="82" t="s">
        <v>141</v>
      </c>
      <c r="AM1454" s="82" t="s">
        <v>141</v>
      </c>
      <c r="AN1454" s="82" t="s">
        <v>141</v>
      </c>
      <c r="AO1454" s="80">
        <v>2174</v>
      </c>
      <c r="AP1454" s="80">
        <v>2330</v>
      </c>
      <c r="AQ1454" s="80">
        <v>2416</v>
      </c>
      <c r="AR1454" s="80">
        <v>2410</v>
      </c>
      <c r="AS1454" s="80">
        <v>2410</v>
      </c>
      <c r="AT1454" s="80">
        <v>2410</v>
      </c>
      <c r="AU1454" s="80">
        <v>1676</v>
      </c>
      <c r="AV1454" s="80">
        <v>1578</v>
      </c>
    </row>
    <row r="1455" spans="34:48" x14ac:dyDescent="0.2">
      <c r="AH1455" s="327" t="s">
        <v>2722</v>
      </c>
      <c r="AI1455" s="81" t="s">
        <v>326</v>
      </c>
      <c r="AJ1455" s="81" t="s">
        <v>325</v>
      </c>
      <c r="AK1455" s="80">
        <v>8497</v>
      </c>
      <c r="AL1455" s="80">
        <v>8635</v>
      </c>
      <c r="AM1455" s="80">
        <v>8918</v>
      </c>
      <c r="AN1455" s="80">
        <v>9442</v>
      </c>
      <c r="AO1455" s="80">
        <v>8608</v>
      </c>
      <c r="AP1455" s="80">
        <v>8596</v>
      </c>
      <c r="AQ1455" s="80">
        <v>9308</v>
      </c>
      <c r="AR1455" s="80">
        <v>8800</v>
      </c>
      <c r="AS1455" s="80">
        <v>8800</v>
      </c>
      <c r="AT1455" s="80">
        <v>8800</v>
      </c>
      <c r="AU1455" s="80">
        <v>10214</v>
      </c>
      <c r="AV1455" s="80">
        <v>9578</v>
      </c>
    </row>
    <row r="1456" spans="34:48" x14ac:dyDescent="0.2">
      <c r="AH1456" s="327" t="s">
        <v>2718</v>
      </c>
      <c r="AI1456" s="81" t="s">
        <v>324</v>
      </c>
      <c r="AJ1456" s="81" t="s">
        <v>323</v>
      </c>
      <c r="AK1456" s="80">
        <v>8615</v>
      </c>
      <c r="AL1456" s="82" t="s">
        <v>141</v>
      </c>
      <c r="AM1456" s="82" t="s">
        <v>141</v>
      </c>
      <c r="AN1456" s="80">
        <v>4236</v>
      </c>
      <c r="AO1456" s="80">
        <v>3982</v>
      </c>
      <c r="AP1456" s="80">
        <v>4188</v>
      </c>
      <c r="AQ1456" s="80">
        <v>3612</v>
      </c>
      <c r="AR1456" s="80">
        <v>3254</v>
      </c>
      <c r="AS1456" s="80">
        <v>3254</v>
      </c>
      <c r="AT1456" s="80">
        <v>3254</v>
      </c>
      <c r="AU1456" s="80">
        <v>3492</v>
      </c>
      <c r="AV1456" s="80">
        <v>2746</v>
      </c>
    </row>
    <row r="1457" spans="34:48" x14ac:dyDescent="0.2">
      <c r="AH1457" s="327" t="s">
        <v>2718</v>
      </c>
      <c r="AI1457" s="81" t="s">
        <v>322</v>
      </c>
      <c r="AJ1457" s="81" t="s">
        <v>321</v>
      </c>
      <c r="AK1457" s="80">
        <v>10523</v>
      </c>
      <c r="AL1457" s="82" t="s">
        <v>141</v>
      </c>
      <c r="AM1457" s="82" t="s">
        <v>141</v>
      </c>
      <c r="AN1457" s="80">
        <v>8082</v>
      </c>
      <c r="AO1457" s="80">
        <v>8228</v>
      </c>
      <c r="AP1457" s="80">
        <v>8298</v>
      </c>
      <c r="AQ1457" s="80">
        <v>8152</v>
      </c>
      <c r="AR1457" s="80">
        <v>8028</v>
      </c>
      <c r="AS1457" s="80">
        <v>8028</v>
      </c>
      <c r="AT1457" s="80">
        <v>8028</v>
      </c>
      <c r="AU1457" s="80">
        <v>7690</v>
      </c>
      <c r="AV1457" s="80">
        <v>7926</v>
      </c>
    </row>
    <row r="1458" spans="34:48" x14ac:dyDescent="0.2">
      <c r="AH1458" s="327" t="s">
        <v>2718</v>
      </c>
      <c r="AI1458" s="81" t="s">
        <v>320</v>
      </c>
      <c r="AJ1458" s="81" t="s">
        <v>319</v>
      </c>
      <c r="AK1458" s="80">
        <v>20591</v>
      </c>
      <c r="AL1458" s="82" t="s">
        <v>141</v>
      </c>
      <c r="AM1458" s="82" t="s">
        <v>141</v>
      </c>
      <c r="AN1458" s="80">
        <v>13186</v>
      </c>
      <c r="AO1458" s="80">
        <v>13204</v>
      </c>
      <c r="AP1458" s="80">
        <v>13162</v>
      </c>
      <c r="AQ1458" s="80">
        <v>12068</v>
      </c>
      <c r="AR1458" s="80">
        <v>11624</v>
      </c>
      <c r="AS1458" s="80">
        <v>11624</v>
      </c>
      <c r="AT1458" s="80">
        <v>11624</v>
      </c>
      <c r="AU1458" s="80">
        <v>11204</v>
      </c>
      <c r="AV1458" s="80">
        <v>10804</v>
      </c>
    </row>
    <row r="1459" spans="34:48" x14ac:dyDescent="0.2">
      <c r="AH1459" s="327" t="s">
        <v>2718</v>
      </c>
      <c r="AI1459" s="81" t="s">
        <v>318</v>
      </c>
      <c r="AJ1459" s="81" t="s">
        <v>317</v>
      </c>
      <c r="AK1459" s="80">
        <v>1519</v>
      </c>
      <c r="AL1459" s="82" t="s">
        <v>141</v>
      </c>
      <c r="AM1459" s="82" t="s">
        <v>141</v>
      </c>
      <c r="AN1459" s="80">
        <v>1438</v>
      </c>
      <c r="AO1459" s="80">
        <v>1416</v>
      </c>
      <c r="AP1459" s="80">
        <v>1452</v>
      </c>
      <c r="AQ1459" s="80">
        <v>1442</v>
      </c>
      <c r="AR1459" s="80">
        <v>1328</v>
      </c>
      <c r="AS1459" s="80">
        <v>1328</v>
      </c>
      <c r="AT1459" s="80">
        <v>1328</v>
      </c>
      <c r="AU1459" s="80">
        <v>1300</v>
      </c>
      <c r="AV1459" s="80">
        <v>1102</v>
      </c>
    </row>
    <row r="1460" spans="34:48" x14ac:dyDescent="0.2">
      <c r="AH1460" s="327" t="s">
        <v>2718</v>
      </c>
      <c r="AI1460" s="81" t="s">
        <v>316</v>
      </c>
      <c r="AJ1460" s="81" t="s">
        <v>315</v>
      </c>
      <c r="AK1460" s="80">
        <v>1232</v>
      </c>
      <c r="AL1460" s="82" t="s">
        <v>141</v>
      </c>
      <c r="AM1460" s="82" t="s">
        <v>141</v>
      </c>
      <c r="AN1460" s="80">
        <v>1064</v>
      </c>
      <c r="AO1460" s="80">
        <v>1026</v>
      </c>
      <c r="AP1460" s="80">
        <v>1034</v>
      </c>
      <c r="AQ1460" s="80">
        <v>1050</v>
      </c>
      <c r="AR1460" s="80">
        <v>1056</v>
      </c>
      <c r="AS1460" s="80">
        <v>1056</v>
      </c>
      <c r="AT1460" s="80">
        <v>1056</v>
      </c>
      <c r="AU1460" s="80">
        <v>904</v>
      </c>
      <c r="AV1460" s="80">
        <v>904</v>
      </c>
    </row>
    <row r="1461" spans="34:48" x14ac:dyDescent="0.2">
      <c r="AH1461" s="327" t="s">
        <v>2718</v>
      </c>
      <c r="AI1461" s="81" t="s">
        <v>314</v>
      </c>
      <c r="AJ1461" s="81" t="s">
        <v>313</v>
      </c>
      <c r="AK1461" s="80">
        <v>995</v>
      </c>
      <c r="AL1461" s="82" t="s">
        <v>141</v>
      </c>
      <c r="AM1461" s="82" t="s">
        <v>141</v>
      </c>
      <c r="AN1461" s="80">
        <v>892</v>
      </c>
      <c r="AO1461" s="80">
        <v>910</v>
      </c>
      <c r="AP1461" s="80">
        <v>840</v>
      </c>
      <c r="AQ1461" s="80">
        <v>932</v>
      </c>
      <c r="AR1461" s="80">
        <v>918</v>
      </c>
      <c r="AS1461" s="80">
        <v>918</v>
      </c>
      <c r="AT1461" s="80">
        <v>918</v>
      </c>
      <c r="AU1461" s="80">
        <v>838</v>
      </c>
      <c r="AV1461" s="80">
        <v>798</v>
      </c>
    </row>
    <row r="1462" spans="34:48" x14ac:dyDescent="0.2">
      <c r="AH1462" s="327" t="s">
        <v>2713</v>
      </c>
      <c r="AI1462" s="81" t="s">
        <v>312</v>
      </c>
      <c r="AJ1462" s="81" t="s">
        <v>311</v>
      </c>
      <c r="AK1462" s="80">
        <v>3581</v>
      </c>
      <c r="AL1462" s="80">
        <v>3639</v>
      </c>
      <c r="AM1462" s="80">
        <v>3758</v>
      </c>
      <c r="AN1462" s="80">
        <v>4037</v>
      </c>
      <c r="AO1462" s="80">
        <v>4209</v>
      </c>
      <c r="AP1462" s="80">
        <v>4182</v>
      </c>
      <c r="AQ1462" s="80">
        <v>4261</v>
      </c>
      <c r="AR1462" s="80">
        <v>4577</v>
      </c>
      <c r="AS1462" s="80">
        <v>5691</v>
      </c>
      <c r="AT1462" s="80">
        <v>5691</v>
      </c>
      <c r="AU1462" s="80">
        <v>6899</v>
      </c>
      <c r="AV1462" s="80">
        <v>6804</v>
      </c>
    </row>
    <row r="1463" spans="34:48" x14ac:dyDescent="0.2">
      <c r="AH1463" s="327" t="s">
        <v>2713</v>
      </c>
      <c r="AI1463" s="81" t="s">
        <v>310</v>
      </c>
      <c r="AJ1463" s="81" t="s">
        <v>309</v>
      </c>
      <c r="AK1463" s="80">
        <v>2659</v>
      </c>
      <c r="AL1463" s="80">
        <v>2702</v>
      </c>
      <c r="AM1463" s="80">
        <v>2791</v>
      </c>
      <c r="AN1463" s="80">
        <v>2764</v>
      </c>
      <c r="AO1463" s="80">
        <v>2673</v>
      </c>
      <c r="AP1463" s="80">
        <v>2615</v>
      </c>
      <c r="AQ1463" s="80">
        <v>2667</v>
      </c>
      <c r="AR1463" s="80">
        <v>2711</v>
      </c>
      <c r="AS1463" s="80">
        <v>2668</v>
      </c>
      <c r="AT1463" s="80">
        <v>2668</v>
      </c>
      <c r="AU1463" s="80">
        <v>2822</v>
      </c>
      <c r="AV1463" s="80">
        <v>2618</v>
      </c>
    </row>
    <row r="1464" spans="34:48" x14ac:dyDescent="0.2">
      <c r="AH1464" s="327" t="s">
        <v>2713</v>
      </c>
      <c r="AI1464" s="81" t="s">
        <v>308</v>
      </c>
      <c r="AJ1464" s="81" t="s">
        <v>307</v>
      </c>
      <c r="AK1464" s="80">
        <v>3990</v>
      </c>
      <c r="AL1464" s="80">
        <v>4055</v>
      </c>
      <c r="AM1464" s="80">
        <v>4188</v>
      </c>
      <c r="AN1464" s="80">
        <v>4049</v>
      </c>
      <c r="AO1464" s="80">
        <v>3992</v>
      </c>
      <c r="AP1464" s="80">
        <v>4099</v>
      </c>
      <c r="AQ1464" s="80">
        <v>4128</v>
      </c>
      <c r="AR1464" s="80">
        <v>4410</v>
      </c>
      <c r="AS1464" s="80">
        <v>4408</v>
      </c>
      <c r="AT1464" s="80">
        <v>4408</v>
      </c>
      <c r="AU1464" s="80">
        <v>4450</v>
      </c>
      <c r="AV1464" s="80">
        <v>4345</v>
      </c>
    </row>
    <row r="1465" spans="34:48" x14ac:dyDescent="0.2">
      <c r="AH1465" s="327" t="s">
        <v>2713</v>
      </c>
      <c r="AI1465" s="81" t="s">
        <v>306</v>
      </c>
      <c r="AJ1465" s="81" t="s">
        <v>305</v>
      </c>
      <c r="AK1465" s="80">
        <v>6541</v>
      </c>
      <c r="AL1465" s="80">
        <v>6647</v>
      </c>
      <c r="AM1465" s="80">
        <v>6865</v>
      </c>
      <c r="AN1465" s="80">
        <v>6550</v>
      </c>
      <c r="AO1465" s="80">
        <v>6303</v>
      </c>
      <c r="AP1465" s="80">
        <v>6123</v>
      </c>
      <c r="AQ1465" s="80">
        <v>5792</v>
      </c>
      <c r="AR1465" s="80">
        <v>5505</v>
      </c>
      <c r="AS1465" s="80">
        <v>5567</v>
      </c>
      <c r="AT1465" s="80">
        <v>5567</v>
      </c>
      <c r="AU1465" s="80">
        <v>5096</v>
      </c>
      <c r="AV1465" s="80">
        <v>5686</v>
      </c>
    </row>
    <row r="1466" spans="34:48" x14ac:dyDescent="0.2">
      <c r="AH1466" s="327" t="s">
        <v>2713</v>
      </c>
      <c r="AI1466" s="81" t="s">
        <v>304</v>
      </c>
      <c r="AJ1466" s="81" t="s">
        <v>303</v>
      </c>
      <c r="AK1466" s="80">
        <v>3973</v>
      </c>
      <c r="AL1466" s="80">
        <v>4038</v>
      </c>
      <c r="AM1466" s="80">
        <v>4171</v>
      </c>
      <c r="AN1466" s="80">
        <v>4121</v>
      </c>
      <c r="AO1466" s="80">
        <v>4119</v>
      </c>
      <c r="AP1466" s="80">
        <v>4281</v>
      </c>
      <c r="AQ1466" s="80">
        <v>4192</v>
      </c>
      <c r="AR1466" s="80">
        <v>4430</v>
      </c>
      <c r="AS1466" s="80">
        <v>4514</v>
      </c>
      <c r="AT1466" s="80">
        <v>4514</v>
      </c>
      <c r="AU1466" s="80">
        <v>4478</v>
      </c>
      <c r="AV1466" s="80">
        <v>4176</v>
      </c>
    </row>
  </sheetData>
  <mergeCells count="7">
    <mergeCell ref="AI1:BL1"/>
    <mergeCell ref="N8:Q9"/>
    <mergeCell ref="T1:Z1"/>
    <mergeCell ref="A1:L2"/>
    <mergeCell ref="N1:Q2"/>
    <mergeCell ref="AC1:AF1"/>
    <mergeCell ref="AA2:AB2"/>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L274"/>
  <sheetViews>
    <sheetView workbookViewId="0">
      <selection activeCell="E20" sqref="E20"/>
    </sheetView>
  </sheetViews>
  <sheetFormatPr defaultRowHeight="15" x14ac:dyDescent="0.25"/>
  <sheetData>
    <row r="1" spans="1:12" x14ac:dyDescent="0.25">
      <c r="A1" s="10" t="s">
        <v>91</v>
      </c>
      <c r="B1" s="9" t="s">
        <v>98</v>
      </c>
      <c r="C1" s="9"/>
      <c r="D1" s="9"/>
      <c r="E1" s="9"/>
      <c r="F1" s="9"/>
      <c r="G1" s="9"/>
      <c r="H1" s="9"/>
      <c r="I1" s="9"/>
      <c r="J1" s="9"/>
      <c r="K1" s="9"/>
    </row>
    <row r="2" spans="1:12" x14ac:dyDescent="0.25">
      <c r="A2" s="9"/>
      <c r="B2" s="9"/>
      <c r="C2" s="9"/>
      <c r="D2" s="9"/>
      <c r="E2" s="9"/>
      <c r="F2" s="9"/>
      <c r="G2" s="9"/>
      <c r="H2" s="9"/>
      <c r="I2" s="9"/>
      <c r="J2" s="9"/>
      <c r="K2" s="9"/>
    </row>
    <row r="3" spans="1:12" s="9" customFormat="1" x14ac:dyDescent="0.25"/>
    <row r="4" spans="1:12" x14ac:dyDescent="0.25">
      <c r="A4" s="9" t="s">
        <v>137</v>
      </c>
      <c r="B4" s="9"/>
      <c r="C4" s="9"/>
      <c r="D4" s="9"/>
      <c r="E4" s="9"/>
      <c r="F4" s="9"/>
      <c r="G4" s="26" t="s">
        <v>138</v>
      </c>
      <c r="H4" s="9"/>
      <c r="I4" s="9"/>
      <c r="J4" s="9"/>
      <c r="K4" s="9"/>
      <c r="L4" s="9"/>
    </row>
    <row r="5" spans="1:12" x14ac:dyDescent="0.25">
      <c r="A5" s="22" t="s">
        <v>4186</v>
      </c>
      <c r="B5" s="22"/>
      <c r="C5" s="9"/>
      <c r="D5" s="9"/>
      <c r="E5" s="9"/>
      <c r="F5" s="9"/>
      <c r="G5" s="9"/>
      <c r="I5" s="9"/>
      <c r="J5" s="9"/>
      <c r="K5" s="9"/>
      <c r="L5" s="9"/>
    </row>
    <row r="6" spans="1:12" x14ac:dyDescent="0.25">
      <c r="A6" s="9"/>
      <c r="B6" s="9"/>
      <c r="C6" s="17" t="s">
        <v>85</v>
      </c>
      <c r="D6" s="17"/>
      <c r="E6" s="17"/>
      <c r="F6" s="9"/>
      <c r="G6" s="9"/>
      <c r="H6" s="9"/>
      <c r="I6" s="17" t="s">
        <v>86</v>
      </c>
      <c r="J6" s="17"/>
      <c r="K6" s="17"/>
      <c r="L6" s="9"/>
    </row>
    <row r="7" spans="1:12" x14ac:dyDescent="0.25">
      <c r="A7" s="13" t="s">
        <v>78</v>
      </c>
      <c r="B7" s="9"/>
      <c r="C7" s="12" t="s">
        <v>82</v>
      </c>
      <c r="D7" s="12" t="s">
        <v>83</v>
      </c>
      <c r="E7" s="12" t="s">
        <v>84</v>
      </c>
      <c r="F7" s="9"/>
      <c r="G7" s="13" t="s">
        <v>78</v>
      </c>
      <c r="H7" s="9"/>
      <c r="I7" s="12" t="s">
        <v>82</v>
      </c>
      <c r="J7" s="12" t="s">
        <v>83</v>
      </c>
      <c r="K7" s="12" t="s">
        <v>84</v>
      </c>
      <c r="L7" s="9"/>
    </row>
    <row r="8" spans="1:12" x14ac:dyDescent="0.25">
      <c r="A8" s="12" t="s">
        <v>6</v>
      </c>
      <c r="B8" s="12" t="s">
        <v>7</v>
      </c>
      <c r="C8" s="8">
        <f>SUM(C62,C117,C172,C227)</f>
        <v>982.1</v>
      </c>
      <c r="D8" s="8">
        <f t="shared" ref="D8:E8" si="0">SUM(D62,D117,D172,D227)</f>
        <v>855.1</v>
      </c>
      <c r="E8" s="8">
        <f t="shared" si="0"/>
        <v>926</v>
      </c>
      <c r="F8" s="9"/>
      <c r="G8" s="12" t="s">
        <v>6</v>
      </c>
      <c r="H8" s="12" t="s">
        <v>7</v>
      </c>
      <c r="I8" s="8">
        <f t="shared" ref="I8:K8" si="1">SUM(I62,I117,I172,I227)</f>
        <v>24949</v>
      </c>
      <c r="J8" s="8">
        <f t="shared" si="1"/>
        <v>20192</v>
      </c>
      <c r="K8" s="8">
        <f t="shared" si="1"/>
        <v>21892</v>
      </c>
      <c r="L8" s="9"/>
    </row>
    <row r="9" spans="1:12" x14ac:dyDescent="0.25">
      <c r="A9" s="12" t="s">
        <v>8</v>
      </c>
      <c r="B9" s="12" t="s">
        <v>136</v>
      </c>
      <c r="C9" s="8">
        <f t="shared" ref="C9:E9" si="2">SUM(C63,C118,C173,C228)</f>
        <v>10001.899999999998</v>
      </c>
      <c r="D9" s="8">
        <f t="shared" si="2"/>
        <v>11209.000000000002</v>
      </c>
      <c r="E9" s="8">
        <f t="shared" si="2"/>
        <v>0</v>
      </c>
      <c r="F9" s="9"/>
      <c r="G9" s="12" t="s">
        <v>8</v>
      </c>
      <c r="H9" s="12" t="s">
        <v>136</v>
      </c>
      <c r="I9" s="8">
        <f t="shared" ref="I9:K9" si="3">SUM(I63,I118,I173,I228)</f>
        <v>413497</v>
      </c>
      <c r="J9" s="8">
        <f t="shared" si="3"/>
        <v>509627</v>
      </c>
      <c r="K9" s="8">
        <f t="shared" si="3"/>
        <v>0</v>
      </c>
      <c r="L9" s="9"/>
    </row>
    <row r="10" spans="1:12" x14ac:dyDescent="0.25">
      <c r="A10" s="12" t="s">
        <v>56</v>
      </c>
      <c r="B10" s="12" t="s">
        <v>57</v>
      </c>
      <c r="C10" s="8">
        <f t="shared" ref="C10:E10" si="4">SUM(C64,C119,C174,C229)</f>
        <v>1742</v>
      </c>
      <c r="D10" s="8">
        <f t="shared" si="4"/>
        <v>1465</v>
      </c>
      <c r="E10" s="8">
        <f t="shared" si="4"/>
        <v>1476.3</v>
      </c>
      <c r="F10" s="9"/>
      <c r="G10" s="12" t="s">
        <v>56</v>
      </c>
      <c r="H10" s="12" t="s">
        <v>57</v>
      </c>
      <c r="I10" s="8">
        <f t="shared" ref="I10:K10" si="5">SUM(I64,I119,I174,I229)</f>
        <v>76690</v>
      </c>
      <c r="J10" s="8">
        <f t="shared" si="5"/>
        <v>72651</v>
      </c>
      <c r="K10" s="8">
        <f t="shared" si="5"/>
        <v>65100</v>
      </c>
      <c r="L10" s="9"/>
    </row>
    <row r="11" spans="1:12" x14ac:dyDescent="0.25">
      <c r="A11" s="12" t="s">
        <v>58</v>
      </c>
      <c r="B11" s="12" t="s">
        <v>59</v>
      </c>
      <c r="C11" s="8">
        <f t="shared" ref="C11:E11" si="6">SUM(C65,C120,C175,C230)</f>
        <v>1161.9000000000001</v>
      </c>
      <c r="D11" s="8">
        <f t="shared" si="6"/>
        <v>1018.1</v>
      </c>
      <c r="E11" s="8">
        <f t="shared" si="6"/>
        <v>1107.7000000000003</v>
      </c>
      <c r="F11" s="9"/>
      <c r="G11" s="12" t="s">
        <v>58</v>
      </c>
      <c r="H11" s="12" t="s">
        <v>59</v>
      </c>
      <c r="I11" s="8">
        <f t="shared" ref="I11:K11" si="7">SUM(I65,I120,I175,I230)</f>
        <v>27307</v>
      </c>
      <c r="J11" s="8">
        <f t="shared" si="7"/>
        <v>26494</v>
      </c>
      <c r="K11" s="8">
        <f t="shared" si="7"/>
        <v>26223</v>
      </c>
      <c r="L11" s="9"/>
    </row>
    <row r="12" spans="1:12" x14ac:dyDescent="0.25">
      <c r="A12" s="9"/>
      <c r="B12" s="9"/>
      <c r="C12" s="9"/>
      <c r="D12" s="9"/>
      <c r="E12" s="9"/>
      <c r="F12" s="9"/>
      <c r="G12" s="9"/>
      <c r="H12" s="9"/>
      <c r="I12" s="9"/>
      <c r="J12" s="9"/>
      <c r="K12" s="9"/>
      <c r="L12" s="9"/>
    </row>
    <row r="13" spans="1:12" x14ac:dyDescent="0.25">
      <c r="A13" s="9"/>
      <c r="B13" s="9"/>
      <c r="C13" s="9"/>
      <c r="D13" s="9"/>
      <c r="E13" s="9"/>
      <c r="F13" s="9"/>
      <c r="G13" s="9"/>
      <c r="H13" s="9"/>
      <c r="I13" s="9"/>
      <c r="J13" s="9"/>
      <c r="K13" s="9"/>
      <c r="L13" s="9"/>
    </row>
    <row r="14" spans="1:12" x14ac:dyDescent="0.25">
      <c r="A14" s="14" t="s">
        <v>79</v>
      </c>
      <c r="B14" s="9"/>
      <c r="C14" s="9"/>
      <c r="D14" s="9"/>
      <c r="E14" s="9"/>
      <c r="F14" s="9"/>
      <c r="G14" s="14" t="s">
        <v>79</v>
      </c>
      <c r="H14" s="9"/>
      <c r="I14" s="9"/>
      <c r="J14" s="9"/>
      <c r="K14" s="9"/>
      <c r="L14" s="9"/>
    </row>
    <row r="15" spans="1:12" x14ac:dyDescent="0.25">
      <c r="A15" s="12" t="s">
        <v>10</v>
      </c>
      <c r="B15" s="12" t="s">
        <v>11</v>
      </c>
      <c r="C15" s="8">
        <f t="shared" ref="C15:E15" si="8">SUM(C69,C124,C179,C234)</f>
        <v>9345.1999999999989</v>
      </c>
      <c r="D15" s="8">
        <f t="shared" si="8"/>
        <v>8231.2000000000007</v>
      </c>
      <c r="E15" s="8">
        <f t="shared" si="8"/>
        <v>8061.8</v>
      </c>
      <c r="F15" s="9"/>
      <c r="G15" s="12" t="s">
        <v>10</v>
      </c>
      <c r="H15" s="12" t="s">
        <v>11</v>
      </c>
      <c r="I15" s="8">
        <f t="shared" ref="I15:K15" si="9">SUM(I69,I124,I179,I234)</f>
        <v>276810</v>
      </c>
      <c r="J15" s="8">
        <f t="shared" si="9"/>
        <v>262052</v>
      </c>
      <c r="K15" s="8">
        <f t="shared" si="9"/>
        <v>252265</v>
      </c>
      <c r="L15" s="9"/>
    </row>
    <row r="16" spans="1:12" x14ac:dyDescent="0.25">
      <c r="A16" s="12" t="s">
        <v>12</v>
      </c>
      <c r="B16" s="12" t="s">
        <v>13</v>
      </c>
      <c r="C16" s="8">
        <f t="shared" ref="C16:E16" si="10">SUM(C70,C125,C180,C235)</f>
        <v>9291.6999999999989</v>
      </c>
      <c r="D16" s="8">
        <f t="shared" si="10"/>
        <v>8251.1</v>
      </c>
      <c r="E16" s="8">
        <f t="shared" si="10"/>
        <v>8865.2999999999993</v>
      </c>
      <c r="F16" s="9"/>
      <c r="G16" s="12" t="s">
        <v>12</v>
      </c>
      <c r="H16" s="12" t="s">
        <v>13</v>
      </c>
      <c r="I16" s="8">
        <f t="shared" ref="I16:K16" si="11">SUM(I70,I125,I180,I235)</f>
        <v>0</v>
      </c>
      <c r="J16" s="8">
        <f t="shared" si="11"/>
        <v>0</v>
      </c>
      <c r="K16" s="8">
        <f t="shared" si="11"/>
        <v>201106</v>
      </c>
      <c r="L16" s="9"/>
    </row>
    <row r="17" spans="1:12" x14ac:dyDescent="0.25">
      <c r="A17" s="12" t="s">
        <v>14</v>
      </c>
      <c r="B17" s="12" t="s">
        <v>15</v>
      </c>
      <c r="C17" s="8">
        <f t="shared" ref="C17:E17" si="12">SUM(C71,C126,C181,C236)</f>
        <v>1291.4000000000001</v>
      </c>
      <c r="D17" s="8">
        <f t="shared" si="12"/>
        <v>1021.6</v>
      </c>
      <c r="E17" s="8">
        <f t="shared" si="12"/>
        <v>909.5</v>
      </c>
      <c r="F17" s="9"/>
      <c r="G17" s="12" t="s">
        <v>14</v>
      </c>
      <c r="H17" s="12" t="s">
        <v>15</v>
      </c>
      <c r="I17" s="8">
        <f t="shared" ref="I17:K17" si="13">SUM(I71,I126,I181,I236)</f>
        <v>54047</v>
      </c>
      <c r="J17" s="8">
        <f t="shared" si="13"/>
        <v>44244</v>
      </c>
      <c r="K17" s="8">
        <f t="shared" si="13"/>
        <v>42532</v>
      </c>
      <c r="L17" s="9"/>
    </row>
    <row r="18" spans="1:12" x14ac:dyDescent="0.25">
      <c r="A18" s="12" t="s">
        <v>62</v>
      </c>
      <c r="B18" s="12" t="s">
        <v>63</v>
      </c>
      <c r="C18" s="8">
        <f t="shared" ref="C18:E18" si="14">SUM(C72,C127,C182,C237)</f>
        <v>1225.1000000000001</v>
      </c>
      <c r="D18" s="8">
        <f t="shared" si="14"/>
        <v>1120</v>
      </c>
      <c r="E18" s="8">
        <f t="shared" si="14"/>
        <v>43.5</v>
      </c>
      <c r="F18" s="9"/>
      <c r="G18" s="12" t="s">
        <v>62</v>
      </c>
      <c r="H18" s="12" t="s">
        <v>63</v>
      </c>
      <c r="I18" s="8">
        <f t="shared" ref="I18:K18" si="15">SUM(I72,I127,I182,I237)</f>
        <v>57106</v>
      </c>
      <c r="J18" s="8">
        <f t="shared" si="15"/>
        <v>54664</v>
      </c>
      <c r="K18" s="8">
        <f t="shared" si="15"/>
        <v>4888</v>
      </c>
      <c r="L18" s="9"/>
    </row>
    <row r="19" spans="1:12" x14ac:dyDescent="0.25">
      <c r="A19" s="12" t="s">
        <v>76</v>
      </c>
      <c r="B19" s="12" t="s">
        <v>77</v>
      </c>
      <c r="C19" s="8">
        <f t="shared" ref="C19:E19" si="16">SUM(C73,C128,C183,C238)</f>
        <v>11216.300000000001</v>
      </c>
      <c r="D19" s="8">
        <f t="shared" si="16"/>
        <v>9873.8000000000011</v>
      </c>
      <c r="E19" s="8">
        <f t="shared" si="16"/>
        <v>9980.6999999999989</v>
      </c>
      <c r="F19" s="9"/>
      <c r="G19" s="12" t="s">
        <v>76</v>
      </c>
      <c r="H19" s="12" t="s">
        <v>77</v>
      </c>
      <c r="I19" s="8">
        <f t="shared" ref="I19:K19" si="17">SUM(I73,I128,I183,I238)</f>
        <v>388768</v>
      </c>
      <c r="J19" s="8">
        <f t="shared" si="17"/>
        <v>362844</v>
      </c>
      <c r="K19" s="8">
        <f t="shared" si="17"/>
        <v>343471</v>
      </c>
      <c r="L19" s="9"/>
    </row>
    <row r="20" spans="1:12" x14ac:dyDescent="0.25">
      <c r="A20" s="9"/>
      <c r="B20" s="9"/>
      <c r="C20" s="9"/>
      <c r="D20" s="9"/>
      <c r="E20" s="9"/>
      <c r="F20" s="9"/>
      <c r="G20" s="9"/>
      <c r="H20" s="9"/>
      <c r="I20" s="9"/>
      <c r="J20" s="9"/>
      <c r="K20" s="9"/>
      <c r="L20" s="9"/>
    </row>
    <row r="21" spans="1:12" x14ac:dyDescent="0.25">
      <c r="A21" s="9"/>
      <c r="B21" s="9"/>
      <c r="C21" s="9"/>
      <c r="D21" s="9"/>
      <c r="E21" s="9"/>
      <c r="F21" s="9"/>
      <c r="G21" s="9"/>
      <c r="H21" s="9"/>
      <c r="I21" s="9"/>
      <c r="J21" s="9"/>
      <c r="K21" s="9"/>
      <c r="L21" s="9"/>
    </row>
    <row r="22" spans="1:12" ht="14.45" x14ac:dyDescent="0.3">
      <c r="A22" s="15" t="s">
        <v>80</v>
      </c>
      <c r="B22" s="9"/>
      <c r="C22" s="9"/>
      <c r="D22" s="9"/>
      <c r="E22" s="9"/>
      <c r="F22" s="9"/>
      <c r="G22" s="15" t="s">
        <v>80</v>
      </c>
      <c r="H22" s="9"/>
      <c r="I22" s="9"/>
      <c r="J22" s="9"/>
      <c r="K22" s="9"/>
      <c r="L22" s="9"/>
    </row>
    <row r="23" spans="1:12" ht="14.45" x14ac:dyDescent="0.3">
      <c r="A23" s="12" t="s">
        <v>16</v>
      </c>
      <c r="B23" s="12" t="s">
        <v>17</v>
      </c>
      <c r="C23" s="8">
        <f t="shared" ref="C23:E23" si="18">SUM(C77,C132,C187,C242)</f>
        <v>3564.3</v>
      </c>
      <c r="D23" s="8">
        <f t="shared" si="18"/>
        <v>3577.4</v>
      </c>
      <c r="E23" s="8">
        <f t="shared" si="18"/>
        <v>3621.2999999999997</v>
      </c>
      <c r="F23" s="9"/>
      <c r="G23" s="12" t="s">
        <v>16</v>
      </c>
      <c r="H23" s="12" t="s">
        <v>17</v>
      </c>
      <c r="I23" s="8">
        <f t="shared" ref="I23:K23" si="19">SUM(I77,I132,I187,I242)</f>
        <v>104970</v>
      </c>
      <c r="J23" s="8">
        <f t="shared" si="19"/>
        <v>104280</v>
      </c>
      <c r="K23" s="8">
        <f t="shared" si="19"/>
        <v>105232</v>
      </c>
      <c r="L23" s="9"/>
    </row>
    <row r="24" spans="1:12" ht="14.45" x14ac:dyDescent="0.3">
      <c r="A24" s="12" t="s">
        <v>18</v>
      </c>
      <c r="B24" s="12" t="s">
        <v>19</v>
      </c>
      <c r="C24" s="8">
        <f t="shared" ref="C24:E24" si="20">SUM(C78,C133,C188,C243)</f>
        <v>270.09999999999997</v>
      </c>
      <c r="D24" s="8">
        <f t="shared" si="20"/>
        <v>227.5</v>
      </c>
      <c r="E24" s="8">
        <f t="shared" si="20"/>
        <v>229</v>
      </c>
      <c r="F24" s="9"/>
      <c r="G24" s="12" t="s">
        <v>18</v>
      </c>
      <c r="H24" s="12" t="s">
        <v>19</v>
      </c>
      <c r="I24" s="8">
        <f t="shared" ref="I24:K24" si="21">SUM(I78,I133,I188,I243)</f>
        <v>36943</v>
      </c>
      <c r="J24" s="8">
        <f t="shared" si="21"/>
        <v>37263</v>
      </c>
      <c r="K24" s="8">
        <f t="shared" si="21"/>
        <v>36928</v>
      </c>
      <c r="L24" s="9"/>
    </row>
    <row r="25" spans="1:12" ht="14.45" x14ac:dyDescent="0.3">
      <c r="A25" s="12" t="s">
        <v>22</v>
      </c>
      <c r="B25" s="12" t="s">
        <v>23</v>
      </c>
      <c r="C25" s="8">
        <f t="shared" ref="C25:E25" si="22">SUM(C79,C134,C189,C244)</f>
        <v>512.70000000000005</v>
      </c>
      <c r="D25" s="8">
        <f t="shared" si="22"/>
        <v>445.5</v>
      </c>
      <c r="E25" s="8">
        <f t="shared" si="22"/>
        <v>463.40000000000003</v>
      </c>
      <c r="F25" s="9"/>
      <c r="G25" s="12" t="s">
        <v>22</v>
      </c>
      <c r="H25" s="12" t="s">
        <v>23</v>
      </c>
      <c r="I25" s="8">
        <f t="shared" ref="I25:K25" si="23">SUM(I79,I134,I189,I244)</f>
        <v>17150</v>
      </c>
      <c r="J25" s="8">
        <f t="shared" si="23"/>
        <v>15736</v>
      </c>
      <c r="K25" s="8">
        <f t="shared" si="23"/>
        <v>16874</v>
      </c>
      <c r="L25" s="9"/>
    </row>
    <row r="26" spans="1:12" ht="14.45" x14ac:dyDescent="0.3">
      <c r="A26" s="12" t="s">
        <v>24</v>
      </c>
      <c r="B26" s="12" t="s">
        <v>25</v>
      </c>
      <c r="C26" s="8">
        <f t="shared" ref="C26:E26" si="24">SUM(C80,C135,C190,C245)</f>
        <v>0</v>
      </c>
      <c r="D26" s="8">
        <f t="shared" si="24"/>
        <v>0</v>
      </c>
      <c r="E26" s="8">
        <f t="shared" si="24"/>
        <v>0</v>
      </c>
      <c r="F26" s="9"/>
      <c r="G26" s="12" t="s">
        <v>24</v>
      </c>
      <c r="H26" s="12" t="s">
        <v>25</v>
      </c>
      <c r="I26" s="8">
        <f t="shared" ref="I26:K26" si="25">SUM(I80,I135,I190,I245)</f>
        <v>0</v>
      </c>
      <c r="J26" s="8">
        <f t="shared" si="25"/>
        <v>0</v>
      </c>
      <c r="K26" s="8">
        <f t="shared" si="25"/>
        <v>0</v>
      </c>
      <c r="L26" s="9"/>
    </row>
    <row r="27" spans="1:12" x14ac:dyDescent="0.25">
      <c r="A27" s="12" t="s">
        <v>26</v>
      </c>
      <c r="B27" s="12" t="s">
        <v>27</v>
      </c>
      <c r="C27" s="8">
        <f t="shared" ref="C27:E27" si="26">SUM(C81,C136,C191,C246)</f>
        <v>850.8</v>
      </c>
      <c r="D27" s="8">
        <f t="shared" si="26"/>
        <v>733.40000000000009</v>
      </c>
      <c r="E27" s="8">
        <f t="shared" si="26"/>
        <v>691</v>
      </c>
      <c r="F27" s="9"/>
      <c r="G27" s="12" t="s">
        <v>26</v>
      </c>
      <c r="H27" s="12" t="s">
        <v>27</v>
      </c>
      <c r="I27" s="8">
        <f t="shared" ref="I27:K27" si="27">SUM(I81,I136,I191,I246)</f>
        <v>24483</v>
      </c>
      <c r="J27" s="8">
        <f t="shared" si="27"/>
        <v>19644</v>
      </c>
      <c r="K27" s="8">
        <f t="shared" si="27"/>
        <v>19462</v>
      </c>
      <c r="L27" s="9"/>
    </row>
    <row r="28" spans="1:12" x14ac:dyDescent="0.25">
      <c r="A28" s="12" t="s">
        <v>28</v>
      </c>
      <c r="B28" s="12" t="s">
        <v>29</v>
      </c>
      <c r="C28" s="8">
        <f t="shared" ref="C28:E28" si="28">SUM(C82,C137,C192,C247)</f>
        <v>75.400000000000006</v>
      </c>
      <c r="D28" s="8">
        <f t="shared" si="28"/>
        <v>49.800000000000004</v>
      </c>
      <c r="E28" s="8">
        <f t="shared" si="28"/>
        <v>60.8</v>
      </c>
      <c r="F28" s="9"/>
      <c r="G28" s="12" t="s">
        <v>28</v>
      </c>
      <c r="H28" s="12" t="s">
        <v>29</v>
      </c>
      <c r="I28" s="8">
        <f t="shared" ref="I28:K28" si="29">SUM(I82,I137,I192,I247)</f>
        <v>7028</v>
      </c>
      <c r="J28" s="8">
        <f t="shared" si="29"/>
        <v>5715</v>
      </c>
      <c r="K28" s="8">
        <f t="shared" si="29"/>
        <v>5398</v>
      </c>
      <c r="L28" s="9"/>
    </row>
    <row r="29" spans="1:12" x14ac:dyDescent="0.25">
      <c r="A29" s="12" t="s">
        <v>30</v>
      </c>
      <c r="B29" s="12" t="s">
        <v>31</v>
      </c>
      <c r="C29" s="8">
        <f t="shared" ref="C29:E29" si="30">SUM(C83,C138,C193,C248)</f>
        <v>0</v>
      </c>
      <c r="D29" s="8">
        <f t="shared" si="30"/>
        <v>2346.4000000000005</v>
      </c>
      <c r="E29" s="8">
        <f t="shared" si="30"/>
        <v>0</v>
      </c>
      <c r="F29" s="9"/>
      <c r="G29" s="12" t="s">
        <v>30</v>
      </c>
      <c r="H29" s="12" t="s">
        <v>31</v>
      </c>
      <c r="I29" s="8">
        <f t="shared" ref="I29:K29" si="31">SUM(I83,I138,I193,I248)</f>
        <v>0</v>
      </c>
      <c r="J29" s="8">
        <f t="shared" si="31"/>
        <v>77840</v>
      </c>
      <c r="K29" s="8">
        <f t="shared" si="31"/>
        <v>0</v>
      </c>
      <c r="L29" s="9"/>
    </row>
    <row r="30" spans="1:12" x14ac:dyDescent="0.25">
      <c r="A30" s="12" t="s">
        <v>34</v>
      </c>
      <c r="B30" s="12" t="s">
        <v>35</v>
      </c>
      <c r="C30" s="8">
        <f t="shared" ref="C30:E30" si="32">SUM(C84,C139,C194,C249)</f>
        <v>480.09999999999997</v>
      </c>
      <c r="D30" s="8">
        <f t="shared" si="32"/>
        <v>395.9</v>
      </c>
      <c r="E30" s="8">
        <f t="shared" si="32"/>
        <v>410.6</v>
      </c>
      <c r="F30" s="9"/>
      <c r="G30" s="12" t="s">
        <v>34</v>
      </c>
      <c r="H30" s="12" t="s">
        <v>35</v>
      </c>
      <c r="I30" s="8">
        <f t="shared" ref="I30:K30" si="33">SUM(I84,I139,I194,I249)</f>
        <v>12584</v>
      </c>
      <c r="J30" s="8">
        <f t="shared" si="33"/>
        <v>12380</v>
      </c>
      <c r="K30" s="8">
        <f t="shared" si="33"/>
        <v>11899</v>
      </c>
      <c r="L30" s="9"/>
    </row>
    <row r="31" spans="1:12" x14ac:dyDescent="0.25">
      <c r="A31" s="12" t="s">
        <v>36</v>
      </c>
      <c r="B31" s="12" t="s">
        <v>37</v>
      </c>
      <c r="C31" s="8">
        <f t="shared" ref="C31:E31" si="34">SUM(C85,C140,C195,C250)</f>
        <v>682.30000000000007</v>
      </c>
      <c r="D31" s="8">
        <f t="shared" si="34"/>
        <v>627.30000000000007</v>
      </c>
      <c r="E31" s="8">
        <f t="shared" si="34"/>
        <v>680.4</v>
      </c>
      <c r="F31" s="9"/>
      <c r="G31" s="12" t="s">
        <v>36</v>
      </c>
      <c r="H31" s="12" t="s">
        <v>37</v>
      </c>
      <c r="I31" s="8">
        <f t="shared" ref="I31:K31" si="35">SUM(I85,I140,I195,I250)</f>
        <v>36772</v>
      </c>
      <c r="J31" s="8">
        <f t="shared" si="35"/>
        <v>33113</v>
      </c>
      <c r="K31" s="8">
        <f t="shared" si="35"/>
        <v>32421</v>
      </c>
      <c r="L31" s="9"/>
    </row>
    <row r="32" spans="1:12" x14ac:dyDescent="0.25">
      <c r="A32" s="12" t="s">
        <v>38</v>
      </c>
      <c r="B32" s="12" t="s">
        <v>39</v>
      </c>
      <c r="C32" s="8">
        <f t="shared" ref="C32:E32" si="36">SUM(C86,C141,C196,C251)</f>
        <v>335.9</v>
      </c>
      <c r="D32" s="8">
        <f t="shared" si="36"/>
        <v>258</v>
      </c>
      <c r="E32" s="8">
        <f t="shared" si="36"/>
        <v>272.3</v>
      </c>
      <c r="F32" s="9"/>
      <c r="G32" s="12" t="s">
        <v>38</v>
      </c>
      <c r="H32" s="12" t="s">
        <v>39</v>
      </c>
      <c r="I32" s="8">
        <f t="shared" ref="I32:K32" si="37">SUM(I86,I141,I196,I251)</f>
        <v>25116</v>
      </c>
      <c r="J32" s="8">
        <f t="shared" si="37"/>
        <v>23323</v>
      </c>
      <c r="K32" s="8">
        <f t="shared" si="37"/>
        <v>23732</v>
      </c>
      <c r="L32" s="9"/>
    </row>
    <row r="33" spans="1:12" x14ac:dyDescent="0.25">
      <c r="A33" s="12" t="s">
        <v>42</v>
      </c>
      <c r="B33" s="12" t="s">
        <v>43</v>
      </c>
      <c r="C33" s="8">
        <f t="shared" ref="C33:E33" si="38">SUM(C87,C142,C197,C252)</f>
        <v>8944.0999999999985</v>
      </c>
      <c r="D33" s="8">
        <f t="shared" si="38"/>
        <v>7943.2</v>
      </c>
      <c r="E33" s="8">
        <f t="shared" si="38"/>
        <v>9154.5000000000018</v>
      </c>
      <c r="F33" s="9"/>
      <c r="G33" s="12" t="s">
        <v>42</v>
      </c>
      <c r="H33" s="12" t="s">
        <v>43</v>
      </c>
      <c r="I33" s="8">
        <f t="shared" ref="I33:K33" si="39">SUM(I87,I142,I197,I252)</f>
        <v>291548</v>
      </c>
      <c r="J33" s="8">
        <f t="shared" si="39"/>
        <v>284107</v>
      </c>
      <c r="K33" s="8">
        <f t="shared" si="39"/>
        <v>284259</v>
      </c>
      <c r="L33" s="9"/>
    </row>
    <row r="34" spans="1:12" x14ac:dyDescent="0.25">
      <c r="A34" s="12" t="s">
        <v>46</v>
      </c>
      <c r="B34" s="12" t="s">
        <v>47</v>
      </c>
      <c r="C34" s="8">
        <f t="shared" ref="C34:E34" si="40">SUM(C88,C143,C198,C253)</f>
        <v>62</v>
      </c>
      <c r="D34" s="8">
        <f t="shared" si="40"/>
        <v>46.800000000000004</v>
      </c>
      <c r="E34" s="8">
        <f t="shared" si="40"/>
        <v>43.099999999999994</v>
      </c>
      <c r="F34" s="9"/>
      <c r="G34" s="12" t="s">
        <v>46</v>
      </c>
      <c r="H34" s="12" t="s">
        <v>47</v>
      </c>
      <c r="I34" s="8">
        <f t="shared" ref="I34:K34" si="41">SUM(I88,I143,I198,I253)</f>
        <v>7522</v>
      </c>
      <c r="J34" s="8">
        <f t="shared" si="41"/>
        <v>6006</v>
      </c>
      <c r="K34" s="8">
        <f t="shared" si="41"/>
        <v>5699</v>
      </c>
      <c r="L34" s="9"/>
    </row>
    <row r="35" spans="1:12" x14ac:dyDescent="0.25">
      <c r="A35" s="12" t="s">
        <v>48</v>
      </c>
      <c r="B35" s="12" t="s">
        <v>49</v>
      </c>
      <c r="C35" s="8">
        <f t="shared" ref="C35:E35" si="42">SUM(C89,C144,C199,C254)</f>
        <v>122.5</v>
      </c>
      <c r="D35" s="8">
        <f t="shared" si="42"/>
        <v>114.3</v>
      </c>
      <c r="E35" s="8">
        <f t="shared" si="42"/>
        <v>115.7</v>
      </c>
      <c r="F35" s="9"/>
      <c r="G35" s="12" t="s">
        <v>48</v>
      </c>
      <c r="H35" s="12" t="s">
        <v>49</v>
      </c>
      <c r="I35" s="8">
        <f t="shared" ref="I35:K35" si="43">SUM(I89,I144,I199,I254)</f>
        <v>2945</v>
      </c>
      <c r="J35" s="8">
        <f t="shared" si="43"/>
        <v>2813</v>
      </c>
      <c r="K35" s="8">
        <f t="shared" si="43"/>
        <v>2910</v>
      </c>
      <c r="L35" s="9"/>
    </row>
    <row r="36" spans="1:12" x14ac:dyDescent="0.25">
      <c r="A36" s="12" t="s">
        <v>50</v>
      </c>
      <c r="B36" s="12" t="s">
        <v>51</v>
      </c>
      <c r="C36" s="8">
        <f t="shared" ref="C36:E36" si="44">SUM(C90,C145,C200,C255)</f>
        <v>86.9</v>
      </c>
      <c r="D36" s="8">
        <f t="shared" si="44"/>
        <v>45.699999999999996</v>
      </c>
      <c r="E36" s="8">
        <f t="shared" si="44"/>
        <v>52.800000000000004</v>
      </c>
      <c r="F36" s="9"/>
      <c r="G36" s="12" t="s">
        <v>50</v>
      </c>
      <c r="H36" s="12" t="s">
        <v>51</v>
      </c>
      <c r="I36" s="8">
        <f t="shared" ref="I36:K36" si="45">SUM(I90,I145,I200,I255)</f>
        <v>6774</v>
      </c>
      <c r="J36" s="8">
        <f t="shared" si="45"/>
        <v>5459</v>
      </c>
      <c r="K36" s="8">
        <f t="shared" si="45"/>
        <v>5205</v>
      </c>
      <c r="L36" s="9"/>
    </row>
    <row r="37" spans="1:12" x14ac:dyDescent="0.25">
      <c r="A37" s="12" t="s">
        <v>54</v>
      </c>
      <c r="B37" s="12" t="s">
        <v>55</v>
      </c>
      <c r="C37" s="8">
        <f t="shared" ref="C37:E37" si="46">SUM(C91,C146,C201,C256)</f>
        <v>0</v>
      </c>
      <c r="D37" s="8">
        <f t="shared" si="46"/>
        <v>0</v>
      </c>
      <c r="E37" s="8">
        <f t="shared" si="46"/>
        <v>0</v>
      </c>
      <c r="F37" s="9"/>
      <c r="G37" s="12" t="s">
        <v>54</v>
      </c>
      <c r="H37" s="12" t="s">
        <v>55</v>
      </c>
      <c r="I37" s="8">
        <f t="shared" ref="I37:K37" si="47">SUM(I91,I146,I201,I256)</f>
        <v>0</v>
      </c>
      <c r="J37" s="8">
        <f t="shared" si="47"/>
        <v>0</v>
      </c>
      <c r="K37" s="8">
        <f t="shared" si="47"/>
        <v>0</v>
      </c>
      <c r="L37" s="9"/>
    </row>
    <row r="38" spans="1:12" x14ac:dyDescent="0.25">
      <c r="A38" s="12" t="s">
        <v>60</v>
      </c>
      <c r="B38" s="12" t="s">
        <v>61</v>
      </c>
      <c r="C38" s="8">
        <f t="shared" ref="C38:E38" si="48">SUM(C92,C147,C202,C257)</f>
        <v>971.4</v>
      </c>
      <c r="D38" s="8">
        <f t="shared" si="48"/>
        <v>810.59999999999991</v>
      </c>
      <c r="E38" s="8">
        <f t="shared" si="48"/>
        <v>893.8</v>
      </c>
      <c r="F38" s="9"/>
      <c r="G38" s="12" t="s">
        <v>60</v>
      </c>
      <c r="H38" s="12" t="s">
        <v>61</v>
      </c>
      <c r="I38" s="8">
        <f t="shared" ref="I38:K38" si="49">SUM(I92,I147,I202,I257)</f>
        <v>68443</v>
      </c>
      <c r="J38" s="8">
        <f t="shared" si="49"/>
        <v>72959</v>
      </c>
      <c r="K38" s="8">
        <f t="shared" si="49"/>
        <v>66837</v>
      </c>
      <c r="L38" s="9"/>
    </row>
    <row r="39" spans="1:12" x14ac:dyDescent="0.25">
      <c r="A39" s="12" t="s">
        <v>64</v>
      </c>
      <c r="B39" s="12" t="s">
        <v>65</v>
      </c>
      <c r="C39" s="8">
        <f t="shared" ref="C39:E39" si="50">SUM(C93,C148,C203,C258)</f>
        <v>603.69999999999993</v>
      </c>
      <c r="D39" s="8">
        <f t="shared" si="50"/>
        <v>383.20000000000005</v>
      </c>
      <c r="E39" s="8">
        <f t="shared" si="50"/>
        <v>344.50000000000006</v>
      </c>
      <c r="F39" s="9"/>
      <c r="G39" s="12" t="s">
        <v>64</v>
      </c>
      <c r="H39" s="12" t="s">
        <v>65</v>
      </c>
      <c r="I39" s="8">
        <f t="shared" ref="I39:K39" si="51">SUM(I93,I148,I203,I258)</f>
        <v>45950</v>
      </c>
      <c r="J39" s="8">
        <f t="shared" si="51"/>
        <v>46219</v>
      </c>
      <c r="K39" s="8">
        <f t="shared" si="51"/>
        <v>43495</v>
      </c>
      <c r="L39" s="9"/>
    </row>
    <row r="40" spans="1:12" x14ac:dyDescent="0.25">
      <c r="A40" s="12" t="s">
        <v>66</v>
      </c>
      <c r="B40" s="12" t="s">
        <v>67</v>
      </c>
      <c r="C40" s="8">
        <f t="shared" ref="C40:E40" si="52">SUM(C94,C149,C204,C259)</f>
        <v>1387.6000000000001</v>
      </c>
      <c r="D40" s="8">
        <f t="shared" si="52"/>
        <v>1204.1000000000001</v>
      </c>
      <c r="E40" s="8">
        <f t="shared" si="52"/>
        <v>1399.8000000000002</v>
      </c>
      <c r="F40" s="9"/>
      <c r="G40" s="12" t="s">
        <v>66</v>
      </c>
      <c r="H40" s="12" t="s">
        <v>67</v>
      </c>
      <c r="I40" s="8">
        <f t="shared" ref="I40:K40" si="53">SUM(I94,I149,I204,I259)</f>
        <v>40247</v>
      </c>
      <c r="J40" s="8">
        <f t="shared" si="53"/>
        <v>38855</v>
      </c>
      <c r="K40" s="8">
        <f t="shared" si="53"/>
        <v>41439</v>
      </c>
      <c r="L40" s="9"/>
    </row>
    <row r="41" spans="1:12" x14ac:dyDescent="0.25">
      <c r="A41" s="12" t="s">
        <v>68</v>
      </c>
      <c r="B41" s="12" t="s">
        <v>69</v>
      </c>
      <c r="C41" s="8">
        <f t="shared" ref="C41:E41" si="54">SUM(C95,C150,C205,C260)</f>
        <v>273.99999999999994</v>
      </c>
      <c r="D41" s="8">
        <f t="shared" si="54"/>
        <v>251.4</v>
      </c>
      <c r="E41" s="8">
        <f t="shared" si="54"/>
        <v>245.5</v>
      </c>
      <c r="F41" s="9"/>
      <c r="G41" s="12" t="s">
        <v>68</v>
      </c>
      <c r="H41" s="12" t="s">
        <v>69</v>
      </c>
      <c r="I41" s="8">
        <f t="shared" ref="I41:K41" si="55">SUM(I95,I150,I205,I260)</f>
        <v>10287</v>
      </c>
      <c r="J41" s="8">
        <f t="shared" si="55"/>
        <v>10310</v>
      </c>
      <c r="K41" s="8">
        <f t="shared" si="55"/>
        <v>10334</v>
      </c>
      <c r="L41" s="9"/>
    </row>
    <row r="42" spans="1:12" x14ac:dyDescent="0.25">
      <c r="A42" s="12" t="s">
        <v>70</v>
      </c>
      <c r="B42" s="12" t="s">
        <v>71</v>
      </c>
      <c r="C42" s="8">
        <f t="shared" ref="C42:E42" si="56">SUM(C96,C151,C206,C261)</f>
        <v>121.60000000000001</v>
      </c>
      <c r="D42" s="8">
        <f t="shared" si="56"/>
        <v>107.89999999999999</v>
      </c>
      <c r="E42" s="8">
        <f t="shared" si="56"/>
        <v>123.10000000000001</v>
      </c>
      <c r="F42" s="9"/>
      <c r="G42" s="12" t="s">
        <v>70</v>
      </c>
      <c r="H42" s="12" t="s">
        <v>71</v>
      </c>
      <c r="I42" s="8">
        <f t="shared" ref="I42:K42" si="57">SUM(I96,I151,I206,I261)</f>
        <v>9762</v>
      </c>
      <c r="J42" s="8">
        <f t="shared" si="57"/>
        <v>9812</v>
      </c>
      <c r="K42" s="8">
        <f t="shared" si="57"/>
        <v>12538</v>
      </c>
      <c r="L42" s="9"/>
    </row>
    <row r="43" spans="1:12" x14ac:dyDescent="0.25">
      <c r="A43" s="9"/>
      <c r="B43" s="9"/>
      <c r="C43" s="9"/>
      <c r="D43" s="9"/>
      <c r="E43" s="9"/>
      <c r="F43" s="9"/>
      <c r="G43" s="9"/>
      <c r="H43" s="9"/>
      <c r="I43" s="9"/>
      <c r="J43" s="9"/>
      <c r="K43" s="9"/>
      <c r="L43" s="9"/>
    </row>
    <row r="44" spans="1:12" x14ac:dyDescent="0.25">
      <c r="A44" s="9"/>
      <c r="B44" s="9"/>
      <c r="C44" s="9"/>
      <c r="D44" s="9"/>
      <c r="E44" s="9"/>
      <c r="F44" s="9"/>
      <c r="G44" s="9"/>
      <c r="H44" s="9"/>
      <c r="I44" s="9"/>
      <c r="J44" s="9"/>
      <c r="K44" s="9"/>
      <c r="L44" s="9"/>
    </row>
    <row r="45" spans="1:12" x14ac:dyDescent="0.25">
      <c r="A45" s="16" t="s">
        <v>81</v>
      </c>
      <c r="B45" s="9"/>
      <c r="C45" s="9"/>
      <c r="D45" s="9"/>
      <c r="E45" s="9"/>
      <c r="F45" s="9"/>
      <c r="G45" s="16" t="s">
        <v>81</v>
      </c>
      <c r="H45" s="9"/>
      <c r="I45" s="9"/>
      <c r="J45" s="9"/>
      <c r="K45" s="9"/>
      <c r="L45" s="9"/>
    </row>
    <row r="46" spans="1:12" x14ac:dyDescent="0.25">
      <c r="A46" s="12" t="s">
        <v>20</v>
      </c>
      <c r="B46" s="12" t="s">
        <v>21</v>
      </c>
      <c r="C46" s="8">
        <f t="shared" ref="C46:E46" si="58">SUM(C100,C155,C210,C265)</f>
        <v>0</v>
      </c>
      <c r="D46" s="8">
        <f t="shared" si="58"/>
        <v>0</v>
      </c>
      <c r="E46" s="8">
        <f t="shared" si="58"/>
        <v>0</v>
      </c>
      <c r="F46" s="9"/>
      <c r="G46" s="12" t="s">
        <v>20</v>
      </c>
      <c r="H46" s="12" t="s">
        <v>21</v>
      </c>
      <c r="I46" s="8">
        <f t="shared" ref="I46:K46" si="59">SUM(I100,I155,I210,I265)</f>
        <v>0</v>
      </c>
      <c r="J46" s="8">
        <f t="shared" si="59"/>
        <v>0</v>
      </c>
      <c r="K46" s="8">
        <f t="shared" si="59"/>
        <v>0</v>
      </c>
      <c r="L46" s="9"/>
    </row>
    <row r="47" spans="1:12" x14ac:dyDescent="0.25">
      <c r="A47" s="12" t="s">
        <v>40</v>
      </c>
      <c r="B47" s="12" t="s">
        <v>41</v>
      </c>
      <c r="C47" s="8">
        <f t="shared" ref="C47:E47" si="60">SUM(C101,C156,C211,C266)</f>
        <v>0</v>
      </c>
      <c r="D47" s="8">
        <f t="shared" si="60"/>
        <v>0</v>
      </c>
      <c r="E47" s="8">
        <f t="shared" si="60"/>
        <v>0</v>
      </c>
      <c r="F47" s="9"/>
      <c r="G47" s="12" t="s">
        <v>40</v>
      </c>
      <c r="H47" s="12" t="s">
        <v>41</v>
      </c>
      <c r="I47" s="8">
        <f t="shared" ref="I47:K47" si="61">SUM(I101,I156,I211,I266)</f>
        <v>0</v>
      </c>
      <c r="J47" s="8">
        <f t="shared" si="61"/>
        <v>0</v>
      </c>
      <c r="K47" s="8">
        <f t="shared" si="61"/>
        <v>0</v>
      </c>
      <c r="L47" s="9"/>
    </row>
    <row r="48" spans="1:12" x14ac:dyDescent="0.25">
      <c r="A48" s="12" t="s">
        <v>44</v>
      </c>
      <c r="B48" s="12" t="s">
        <v>45</v>
      </c>
      <c r="C48" s="8">
        <f t="shared" ref="C48:E48" si="62">SUM(C102,C157,C212,C267)</f>
        <v>0</v>
      </c>
      <c r="D48" s="8">
        <f t="shared" si="62"/>
        <v>0</v>
      </c>
      <c r="E48" s="8">
        <f t="shared" si="62"/>
        <v>0</v>
      </c>
      <c r="F48" s="9"/>
      <c r="G48" s="12" t="s">
        <v>44</v>
      </c>
      <c r="H48" s="12" t="s">
        <v>45</v>
      </c>
      <c r="I48" s="8">
        <f t="shared" ref="I48:K48" si="63">SUM(I102,I157,I212,I267)</f>
        <v>0</v>
      </c>
      <c r="J48" s="8">
        <f t="shared" si="63"/>
        <v>0</v>
      </c>
      <c r="K48" s="8">
        <f t="shared" si="63"/>
        <v>0</v>
      </c>
      <c r="L48" s="9"/>
    </row>
    <row r="49" spans="1:12" x14ac:dyDescent="0.25">
      <c r="A49" s="12" t="s">
        <v>52</v>
      </c>
      <c r="B49" s="12" t="s">
        <v>53</v>
      </c>
      <c r="C49" s="8">
        <f t="shared" ref="C49:E49" si="64">SUM(C103,C158,C213,C268)</f>
        <v>0</v>
      </c>
      <c r="D49" s="8">
        <f t="shared" si="64"/>
        <v>0</v>
      </c>
      <c r="E49" s="8">
        <f t="shared" si="64"/>
        <v>0</v>
      </c>
      <c r="F49" s="9"/>
      <c r="G49" s="12" t="s">
        <v>52</v>
      </c>
      <c r="H49" s="12" t="s">
        <v>53</v>
      </c>
      <c r="I49" s="8">
        <f t="shared" ref="I49:K49" si="65">SUM(I103,I158,I213,I268)</f>
        <v>0</v>
      </c>
      <c r="J49" s="8">
        <f t="shared" si="65"/>
        <v>0</v>
      </c>
      <c r="K49" s="8">
        <f t="shared" si="65"/>
        <v>0</v>
      </c>
      <c r="L49" s="9"/>
    </row>
    <row r="50" spans="1:12" x14ac:dyDescent="0.25">
      <c r="A50" s="12" t="s">
        <v>74</v>
      </c>
      <c r="B50" s="12" t="s">
        <v>75</v>
      </c>
      <c r="C50" s="8">
        <f t="shared" ref="C50:E50" si="66">SUM(C104,C159,C214,C269)</f>
        <v>0</v>
      </c>
      <c r="D50" s="8">
        <f t="shared" si="66"/>
        <v>1999</v>
      </c>
      <c r="E50" s="8">
        <f t="shared" si="66"/>
        <v>0</v>
      </c>
      <c r="F50" s="9"/>
      <c r="G50" s="12" t="s">
        <v>74</v>
      </c>
      <c r="H50" s="12" t="s">
        <v>75</v>
      </c>
      <c r="I50" s="8">
        <f t="shared" ref="I50:K50" si="67">SUM(I104,I159,I214,I269)</f>
        <v>0</v>
      </c>
      <c r="J50" s="8">
        <f t="shared" si="67"/>
        <v>156477</v>
      </c>
      <c r="K50" s="8">
        <f t="shared" si="67"/>
        <v>0</v>
      </c>
      <c r="L50" s="9"/>
    </row>
    <row r="51" spans="1:12" x14ac:dyDescent="0.25">
      <c r="A51" s="9"/>
      <c r="B51" s="9"/>
      <c r="C51" s="9"/>
      <c r="D51" s="9"/>
      <c r="E51" s="9"/>
      <c r="F51" s="9"/>
      <c r="G51" s="9"/>
      <c r="H51" s="9"/>
      <c r="I51" s="9"/>
      <c r="J51" s="9"/>
      <c r="K51" s="9"/>
      <c r="L51" s="9"/>
    </row>
    <row r="52" spans="1:12" x14ac:dyDescent="0.25">
      <c r="A52" s="9"/>
      <c r="B52" s="9"/>
      <c r="C52" s="9"/>
      <c r="D52" s="9"/>
      <c r="E52" s="9"/>
      <c r="F52" s="9"/>
      <c r="G52" s="9"/>
      <c r="H52" s="9"/>
      <c r="I52" s="9"/>
      <c r="J52" s="9"/>
      <c r="K52" s="9"/>
      <c r="L52" s="9"/>
    </row>
    <row r="53" spans="1:12" x14ac:dyDescent="0.25">
      <c r="A53" s="21" t="s">
        <v>88</v>
      </c>
      <c r="B53" s="9"/>
      <c r="C53" s="9"/>
      <c r="D53" s="9"/>
      <c r="E53" s="9"/>
      <c r="F53" s="9"/>
      <c r="G53" s="9"/>
      <c r="H53" s="9"/>
      <c r="I53" s="9"/>
      <c r="J53" s="9"/>
      <c r="K53" s="9"/>
      <c r="L53" s="9"/>
    </row>
    <row r="54" spans="1:12" x14ac:dyDescent="0.25">
      <c r="A54" s="12" t="s">
        <v>32</v>
      </c>
      <c r="B54" s="12" t="s">
        <v>33</v>
      </c>
      <c r="C54" s="8">
        <f t="shared" ref="C54:E54" si="68">SUM(C108,C163,C218,C273)</f>
        <v>62404.98</v>
      </c>
      <c r="D54" s="8">
        <f t="shared" si="68"/>
        <v>57974.86</v>
      </c>
      <c r="E54" s="8">
        <f t="shared" si="68"/>
        <v>51866.509999999995</v>
      </c>
      <c r="F54" s="9"/>
      <c r="G54" s="12" t="s">
        <v>32</v>
      </c>
      <c r="H54" s="12" t="s">
        <v>33</v>
      </c>
      <c r="I54" s="8">
        <f t="shared" ref="I54:K54" si="69">SUM(I108,I163,I218,I273)</f>
        <v>23798</v>
      </c>
      <c r="J54" s="8">
        <f t="shared" si="69"/>
        <v>22434</v>
      </c>
      <c r="K54" s="8">
        <f t="shared" si="69"/>
        <v>17878</v>
      </c>
      <c r="L54" s="9"/>
    </row>
    <row r="55" spans="1:12" x14ac:dyDescent="0.25">
      <c r="A55" s="12" t="s">
        <v>72</v>
      </c>
      <c r="B55" s="12" t="s">
        <v>73</v>
      </c>
      <c r="C55" s="8">
        <f t="shared" ref="C55:E55" si="70">SUM(C109,C164,C219,C274)</f>
        <v>0</v>
      </c>
      <c r="D55" s="8">
        <f t="shared" si="70"/>
        <v>0</v>
      </c>
      <c r="E55" s="8">
        <f t="shared" si="70"/>
        <v>0</v>
      </c>
      <c r="F55" s="9"/>
      <c r="G55" s="12" t="s">
        <v>72</v>
      </c>
      <c r="H55" s="12" t="s">
        <v>73</v>
      </c>
      <c r="I55" s="8">
        <f t="shared" ref="I55:K55" si="71">SUM(I109,I164,I219,I274)</f>
        <v>0</v>
      </c>
      <c r="J55" s="8">
        <f t="shared" si="71"/>
        <v>0</v>
      </c>
      <c r="K55" s="8">
        <f t="shared" si="71"/>
        <v>0</v>
      </c>
      <c r="L55" s="9"/>
    </row>
    <row r="56" spans="1:12" x14ac:dyDescent="0.25">
      <c r="A56" s="9"/>
      <c r="B56" s="9"/>
      <c r="C56" s="9"/>
      <c r="D56" s="9"/>
      <c r="E56" s="9"/>
      <c r="F56" s="9"/>
      <c r="G56" s="9"/>
      <c r="H56" s="9"/>
      <c r="I56" s="9"/>
      <c r="J56" s="9"/>
      <c r="K56" s="9"/>
      <c r="L56" s="9"/>
    </row>
    <row r="57" spans="1:12" x14ac:dyDescent="0.25">
      <c r="A57" s="9"/>
      <c r="B57" s="9"/>
      <c r="C57" s="9"/>
      <c r="D57" s="9"/>
      <c r="E57" s="9"/>
      <c r="F57" s="9"/>
      <c r="G57" s="9"/>
      <c r="H57" s="9"/>
      <c r="I57" s="9"/>
      <c r="J57" s="9"/>
      <c r="K57" s="9"/>
      <c r="L57" s="9"/>
    </row>
    <row r="58" spans="1:12" s="9" customFormat="1" x14ac:dyDescent="0.25">
      <c r="A58" s="9" t="s">
        <v>137</v>
      </c>
      <c r="G58" s="26" t="s">
        <v>138</v>
      </c>
    </row>
    <row r="59" spans="1:12" s="9" customFormat="1" x14ac:dyDescent="0.25">
      <c r="A59" s="22" t="s">
        <v>0</v>
      </c>
      <c r="B59" s="22" t="s">
        <v>94</v>
      </c>
    </row>
    <row r="60" spans="1:12" s="9" customFormat="1" x14ac:dyDescent="0.25">
      <c r="C60" s="17" t="s">
        <v>85</v>
      </c>
      <c r="D60" s="17"/>
      <c r="E60" s="17"/>
      <c r="I60" s="17" t="s">
        <v>86</v>
      </c>
      <c r="J60" s="17"/>
      <c r="K60" s="17"/>
    </row>
    <row r="61" spans="1:12" s="9" customFormat="1" x14ac:dyDescent="0.25">
      <c r="A61" s="13" t="s">
        <v>78</v>
      </c>
      <c r="C61" s="12" t="s">
        <v>82</v>
      </c>
      <c r="D61" s="12" t="s">
        <v>83</v>
      </c>
      <c r="E61" s="12" t="s">
        <v>84</v>
      </c>
      <c r="G61" s="13" t="s">
        <v>78</v>
      </c>
      <c r="I61" s="12" t="s">
        <v>82</v>
      </c>
      <c r="J61" s="12" t="s">
        <v>83</v>
      </c>
      <c r="K61" s="12" t="s">
        <v>84</v>
      </c>
    </row>
    <row r="62" spans="1:12" s="9" customFormat="1" x14ac:dyDescent="0.25">
      <c r="A62" s="12" t="s">
        <v>6</v>
      </c>
      <c r="B62" s="12" t="s">
        <v>7</v>
      </c>
      <c r="C62" s="8">
        <v>837.6</v>
      </c>
      <c r="D62" s="8">
        <v>704.2</v>
      </c>
      <c r="E62" s="8">
        <v>759.7</v>
      </c>
      <c r="G62" s="12" t="s">
        <v>6</v>
      </c>
      <c r="H62" s="12" t="s">
        <v>7</v>
      </c>
      <c r="I62" s="18">
        <v>20287</v>
      </c>
      <c r="J62" s="18">
        <v>15958</v>
      </c>
      <c r="K62" s="18">
        <v>17146</v>
      </c>
    </row>
    <row r="63" spans="1:12" s="9" customFormat="1" x14ac:dyDescent="0.25">
      <c r="A63" s="12" t="s">
        <v>8</v>
      </c>
      <c r="B63" s="12" t="s">
        <v>136</v>
      </c>
      <c r="C63" s="8">
        <v>9047.9</v>
      </c>
      <c r="D63" s="8">
        <v>9818.2000000000007</v>
      </c>
      <c r="E63" s="19" t="s">
        <v>87</v>
      </c>
      <c r="G63" s="12" t="s">
        <v>8</v>
      </c>
      <c r="H63" s="12" t="s">
        <v>136</v>
      </c>
      <c r="I63" s="18">
        <v>375365</v>
      </c>
      <c r="J63" s="18">
        <v>452427</v>
      </c>
      <c r="K63" s="19" t="s">
        <v>87</v>
      </c>
    </row>
    <row r="64" spans="1:12" s="9" customFormat="1" x14ac:dyDescent="0.25">
      <c r="A64" s="12" t="s">
        <v>56</v>
      </c>
      <c r="B64" s="12" t="s">
        <v>57</v>
      </c>
      <c r="C64" s="8">
        <v>1742</v>
      </c>
      <c r="D64" s="8">
        <v>1465</v>
      </c>
      <c r="E64" s="8">
        <v>1476.3</v>
      </c>
      <c r="G64" s="12" t="s">
        <v>56</v>
      </c>
      <c r="H64" s="12" t="s">
        <v>57</v>
      </c>
      <c r="I64" s="18">
        <v>56933</v>
      </c>
      <c r="J64" s="18">
        <v>51276</v>
      </c>
      <c r="K64" s="18">
        <v>52687</v>
      </c>
    </row>
    <row r="65" spans="1:11" s="9" customFormat="1" x14ac:dyDescent="0.25">
      <c r="A65" s="12" t="s">
        <v>58</v>
      </c>
      <c r="B65" s="12" t="s">
        <v>59</v>
      </c>
      <c r="C65" s="8">
        <v>1060.4000000000001</v>
      </c>
      <c r="D65" s="8">
        <v>919.6</v>
      </c>
      <c r="E65" s="8">
        <v>1001.2</v>
      </c>
      <c r="G65" s="12" t="s">
        <v>58</v>
      </c>
      <c r="H65" s="12" t="s">
        <v>59</v>
      </c>
      <c r="I65" s="18">
        <v>24452</v>
      </c>
      <c r="J65" s="18">
        <v>23749</v>
      </c>
      <c r="K65" s="18">
        <v>23519</v>
      </c>
    </row>
    <row r="66" spans="1:11" s="9" customFormat="1" x14ac:dyDescent="0.25"/>
    <row r="67" spans="1:11" s="9" customFormat="1" x14ac:dyDescent="0.25"/>
    <row r="68" spans="1:11" s="9" customFormat="1" x14ac:dyDescent="0.25">
      <c r="A68" s="14" t="s">
        <v>79</v>
      </c>
      <c r="G68" s="14" t="s">
        <v>79</v>
      </c>
    </row>
    <row r="69" spans="1:11" s="9" customFormat="1" x14ac:dyDescent="0.25">
      <c r="A69" s="12" t="s">
        <v>10</v>
      </c>
      <c r="B69" s="12" t="s">
        <v>11</v>
      </c>
      <c r="C69" s="8">
        <v>8241.7999999999993</v>
      </c>
      <c r="D69" s="8">
        <v>7194.4</v>
      </c>
      <c r="E69" s="8">
        <v>7077.3</v>
      </c>
      <c r="G69" s="12" t="s">
        <v>10</v>
      </c>
      <c r="H69" s="12" t="s">
        <v>11</v>
      </c>
      <c r="I69" s="18">
        <v>233961</v>
      </c>
      <c r="J69" s="18">
        <v>220215</v>
      </c>
      <c r="K69" s="18">
        <v>212880</v>
      </c>
    </row>
    <row r="70" spans="1:11" s="9" customFormat="1" x14ac:dyDescent="0.25">
      <c r="A70" s="12" t="s">
        <v>12</v>
      </c>
      <c r="B70" s="12" t="s">
        <v>13</v>
      </c>
      <c r="C70" s="8">
        <v>7403.4</v>
      </c>
      <c r="D70" s="8">
        <v>6408.6</v>
      </c>
      <c r="E70" s="8">
        <v>6928.6</v>
      </c>
      <c r="G70" s="12" t="s">
        <v>12</v>
      </c>
      <c r="H70" s="12" t="s">
        <v>13</v>
      </c>
      <c r="I70" s="19" t="s">
        <v>87</v>
      </c>
      <c r="J70" s="19" t="s">
        <v>87</v>
      </c>
      <c r="K70" s="18">
        <v>160415</v>
      </c>
    </row>
    <row r="71" spans="1:11" s="9" customFormat="1" x14ac:dyDescent="0.25">
      <c r="A71" s="12" t="s">
        <v>14</v>
      </c>
      <c r="B71" s="12" t="s">
        <v>15</v>
      </c>
      <c r="C71" s="8">
        <v>1227.4000000000001</v>
      </c>
      <c r="D71" s="8">
        <v>1021.6</v>
      </c>
      <c r="E71" s="8">
        <v>909.5</v>
      </c>
      <c r="G71" s="12" t="s">
        <v>14</v>
      </c>
      <c r="H71" s="12" t="s">
        <v>15</v>
      </c>
      <c r="I71" s="18">
        <v>50777</v>
      </c>
      <c r="J71" s="18">
        <v>44244</v>
      </c>
      <c r="K71" s="18">
        <v>42532</v>
      </c>
    </row>
    <row r="72" spans="1:11" s="9" customFormat="1" x14ac:dyDescent="0.25">
      <c r="A72" s="12" t="s">
        <v>62</v>
      </c>
      <c r="B72" s="12" t="s">
        <v>63</v>
      </c>
      <c r="C72" s="8">
        <v>1172.4000000000001</v>
      </c>
      <c r="D72" s="8">
        <v>1069</v>
      </c>
      <c r="E72" s="19" t="s">
        <v>87</v>
      </c>
      <c r="G72" s="12" t="s">
        <v>62</v>
      </c>
      <c r="H72" s="12" t="s">
        <v>63</v>
      </c>
      <c r="I72" s="18">
        <v>52476</v>
      </c>
      <c r="J72" s="18">
        <v>50170</v>
      </c>
      <c r="K72" s="19" t="s">
        <v>87</v>
      </c>
    </row>
    <row r="73" spans="1:11" s="9" customFormat="1" x14ac:dyDescent="0.25">
      <c r="A73" s="12" t="s">
        <v>76</v>
      </c>
      <c r="B73" s="12" t="s">
        <v>77</v>
      </c>
      <c r="C73" s="8">
        <v>9044</v>
      </c>
      <c r="D73" s="8">
        <v>7965.3</v>
      </c>
      <c r="E73" s="8">
        <v>7796.2</v>
      </c>
      <c r="G73" s="12" t="s">
        <v>76</v>
      </c>
      <c r="H73" s="12" t="s">
        <v>77</v>
      </c>
      <c r="I73" s="18">
        <v>327632</v>
      </c>
      <c r="J73" s="18">
        <v>299508</v>
      </c>
      <c r="K73" s="18">
        <v>318002</v>
      </c>
    </row>
    <row r="74" spans="1:11" s="9" customFormat="1" x14ac:dyDescent="0.25"/>
    <row r="75" spans="1:11" s="9" customFormat="1" x14ac:dyDescent="0.25"/>
    <row r="76" spans="1:11" s="9" customFormat="1" x14ac:dyDescent="0.25">
      <c r="A76" s="15" t="s">
        <v>80</v>
      </c>
      <c r="G76" s="15" t="s">
        <v>80</v>
      </c>
    </row>
    <row r="77" spans="1:11" s="9" customFormat="1" x14ac:dyDescent="0.25">
      <c r="A77" s="12" t="s">
        <v>16</v>
      </c>
      <c r="B77" s="12" t="s">
        <v>17</v>
      </c>
      <c r="C77" s="8">
        <v>3345.9</v>
      </c>
      <c r="D77" s="8">
        <v>3361.4</v>
      </c>
      <c r="E77" s="8">
        <v>3395.4</v>
      </c>
      <c r="G77" s="12" t="s">
        <v>16</v>
      </c>
      <c r="H77" s="12" t="s">
        <v>17</v>
      </c>
      <c r="I77" s="18">
        <v>96974</v>
      </c>
      <c r="J77" s="18">
        <v>95888</v>
      </c>
      <c r="K77" s="18">
        <v>96552</v>
      </c>
    </row>
    <row r="78" spans="1:11" s="9" customFormat="1" x14ac:dyDescent="0.25">
      <c r="A78" s="12" t="s">
        <v>18</v>
      </c>
      <c r="B78" s="12" t="s">
        <v>19</v>
      </c>
      <c r="C78" s="8">
        <v>268.89999999999998</v>
      </c>
      <c r="D78" s="8">
        <v>224.9</v>
      </c>
      <c r="E78" s="8">
        <v>225.5</v>
      </c>
      <c r="G78" s="12" t="s">
        <v>18</v>
      </c>
      <c r="H78" s="12" t="s">
        <v>19</v>
      </c>
      <c r="I78" s="18">
        <v>35674</v>
      </c>
      <c r="J78" s="18">
        <v>35823</v>
      </c>
      <c r="K78" s="18">
        <v>34965</v>
      </c>
    </row>
    <row r="79" spans="1:11" s="9" customFormat="1" x14ac:dyDescent="0.25">
      <c r="A79" s="12" t="s">
        <v>22</v>
      </c>
      <c r="B79" s="12" t="s">
        <v>23</v>
      </c>
      <c r="C79" s="8">
        <v>494.4</v>
      </c>
      <c r="D79" s="8">
        <v>427.2</v>
      </c>
      <c r="E79" s="8">
        <v>444.3</v>
      </c>
      <c r="G79" s="12" t="s">
        <v>22</v>
      </c>
      <c r="H79" s="12" t="s">
        <v>23</v>
      </c>
      <c r="I79" s="18">
        <v>16656</v>
      </c>
      <c r="J79" s="18">
        <v>15208</v>
      </c>
      <c r="K79" s="18">
        <v>16337</v>
      </c>
    </row>
    <row r="80" spans="1:11" s="9" customFormat="1" x14ac:dyDescent="0.25">
      <c r="A80" s="12" t="s">
        <v>24</v>
      </c>
      <c r="B80" s="12" t="s">
        <v>25</v>
      </c>
      <c r="C80" s="19" t="s">
        <v>87</v>
      </c>
      <c r="D80" s="19" t="s">
        <v>87</v>
      </c>
      <c r="E80" s="19" t="s">
        <v>87</v>
      </c>
      <c r="G80" s="12" t="s">
        <v>24</v>
      </c>
      <c r="H80" s="12" t="s">
        <v>25</v>
      </c>
      <c r="I80" s="19" t="s">
        <v>87</v>
      </c>
      <c r="J80" s="19" t="s">
        <v>87</v>
      </c>
      <c r="K80" s="19" t="s">
        <v>87</v>
      </c>
    </row>
    <row r="81" spans="1:11" s="9" customFormat="1" x14ac:dyDescent="0.25">
      <c r="A81" s="12" t="s">
        <v>26</v>
      </c>
      <c r="B81" s="12" t="s">
        <v>27</v>
      </c>
      <c r="C81" s="8">
        <v>716.9</v>
      </c>
      <c r="D81" s="8">
        <v>626.1</v>
      </c>
      <c r="E81" s="8">
        <v>582.5</v>
      </c>
      <c r="G81" s="12" t="s">
        <v>26</v>
      </c>
      <c r="H81" s="12" t="s">
        <v>27</v>
      </c>
      <c r="I81" s="18">
        <v>21175</v>
      </c>
      <c r="J81" s="18">
        <v>17261</v>
      </c>
      <c r="K81" s="18">
        <v>17226</v>
      </c>
    </row>
    <row r="82" spans="1:11" s="9" customFormat="1" x14ac:dyDescent="0.25">
      <c r="A82" s="12" t="s">
        <v>28</v>
      </c>
      <c r="B82" s="12" t="s">
        <v>29</v>
      </c>
      <c r="C82" s="8">
        <v>71.7</v>
      </c>
      <c r="D82" s="8">
        <v>46</v>
      </c>
      <c r="E82" s="8">
        <v>55.9</v>
      </c>
      <c r="G82" s="12" t="s">
        <v>28</v>
      </c>
      <c r="H82" s="12" t="s">
        <v>29</v>
      </c>
      <c r="I82" s="18">
        <v>6414</v>
      </c>
      <c r="J82" s="18">
        <v>5020</v>
      </c>
      <c r="K82" s="18">
        <v>4723</v>
      </c>
    </row>
    <row r="83" spans="1:11" s="9" customFormat="1" x14ac:dyDescent="0.25">
      <c r="A83" s="12" t="s">
        <v>30</v>
      </c>
      <c r="B83" s="12" t="s">
        <v>31</v>
      </c>
      <c r="C83" s="19" t="s">
        <v>87</v>
      </c>
      <c r="D83" s="8">
        <v>2052.8000000000002</v>
      </c>
      <c r="E83" s="19" t="s">
        <v>87</v>
      </c>
      <c r="G83" s="12" t="s">
        <v>30</v>
      </c>
      <c r="H83" s="12" t="s">
        <v>31</v>
      </c>
      <c r="I83" s="19" t="s">
        <v>87</v>
      </c>
      <c r="J83" s="18">
        <v>60598</v>
      </c>
      <c r="K83" s="19" t="s">
        <v>87</v>
      </c>
    </row>
    <row r="84" spans="1:11" s="9" customFormat="1" x14ac:dyDescent="0.25">
      <c r="A84" s="12" t="s">
        <v>34</v>
      </c>
      <c r="B84" s="12" t="s">
        <v>35</v>
      </c>
      <c r="C84" s="8">
        <v>436.4</v>
      </c>
      <c r="D84" s="8">
        <v>353.7</v>
      </c>
      <c r="E84" s="8">
        <v>368.6</v>
      </c>
      <c r="G84" s="12" t="s">
        <v>34</v>
      </c>
      <c r="H84" s="12" t="s">
        <v>35</v>
      </c>
      <c r="I84" s="18">
        <v>11266</v>
      </c>
      <c r="J84" s="18">
        <v>11021</v>
      </c>
      <c r="K84" s="18">
        <v>10447</v>
      </c>
    </row>
    <row r="85" spans="1:11" s="9" customFormat="1" x14ac:dyDescent="0.25">
      <c r="A85" s="12" t="s">
        <v>36</v>
      </c>
      <c r="B85" s="12" t="s">
        <v>37</v>
      </c>
      <c r="C85" s="8">
        <v>624</v>
      </c>
      <c r="D85" s="8">
        <v>568.1</v>
      </c>
      <c r="E85" s="8">
        <v>603.6</v>
      </c>
      <c r="G85" s="12" t="s">
        <v>36</v>
      </c>
      <c r="H85" s="12" t="s">
        <v>37</v>
      </c>
      <c r="I85" s="18">
        <v>29549</v>
      </c>
      <c r="J85" s="18">
        <v>26656</v>
      </c>
      <c r="K85" s="18">
        <v>26216</v>
      </c>
    </row>
    <row r="86" spans="1:11" s="9" customFormat="1" x14ac:dyDescent="0.25">
      <c r="A86" s="12" t="s">
        <v>38</v>
      </c>
      <c r="B86" s="12" t="s">
        <v>39</v>
      </c>
      <c r="C86" s="8">
        <v>319.89999999999998</v>
      </c>
      <c r="D86" s="8">
        <v>244.7</v>
      </c>
      <c r="E86" s="8">
        <v>256.5</v>
      </c>
      <c r="G86" s="12" t="s">
        <v>38</v>
      </c>
      <c r="H86" s="12" t="s">
        <v>39</v>
      </c>
      <c r="I86" s="18">
        <v>22558</v>
      </c>
      <c r="J86" s="18">
        <v>20674</v>
      </c>
      <c r="K86" s="18">
        <v>20926</v>
      </c>
    </row>
    <row r="87" spans="1:11" s="9" customFormat="1" x14ac:dyDescent="0.25">
      <c r="A87" s="12" t="s">
        <v>42</v>
      </c>
      <c r="B87" s="12" t="s">
        <v>43</v>
      </c>
      <c r="C87" s="8">
        <v>7304.9</v>
      </c>
      <c r="D87" s="8">
        <v>6454.2</v>
      </c>
      <c r="E87" s="8">
        <v>7459.8</v>
      </c>
      <c r="G87" s="12" t="s">
        <v>42</v>
      </c>
      <c r="H87" s="12" t="s">
        <v>43</v>
      </c>
      <c r="I87" s="18">
        <v>235579</v>
      </c>
      <c r="J87" s="18">
        <v>227323</v>
      </c>
      <c r="K87" s="18">
        <v>225723</v>
      </c>
    </row>
    <row r="88" spans="1:11" s="9" customFormat="1" x14ac:dyDescent="0.25">
      <c r="A88" s="12" t="s">
        <v>46</v>
      </c>
      <c r="B88" s="12" t="s">
        <v>47</v>
      </c>
      <c r="C88" s="8">
        <v>53.3</v>
      </c>
      <c r="D88" s="8">
        <v>41.1</v>
      </c>
      <c r="E88" s="8">
        <v>38.299999999999997</v>
      </c>
      <c r="G88" s="12" t="s">
        <v>46</v>
      </c>
      <c r="H88" s="12" t="s">
        <v>47</v>
      </c>
      <c r="I88" s="18">
        <v>6115</v>
      </c>
      <c r="J88" s="18">
        <v>5018</v>
      </c>
      <c r="K88" s="18">
        <v>4765</v>
      </c>
    </row>
    <row r="89" spans="1:11" s="9" customFormat="1" x14ac:dyDescent="0.25">
      <c r="A89" s="12" t="s">
        <v>48</v>
      </c>
      <c r="B89" s="12" t="s">
        <v>49</v>
      </c>
      <c r="C89" s="8">
        <v>122.5</v>
      </c>
      <c r="D89" s="8">
        <v>114.3</v>
      </c>
      <c r="E89" s="8">
        <v>115.7</v>
      </c>
      <c r="G89" s="12" t="s">
        <v>48</v>
      </c>
      <c r="H89" s="12" t="s">
        <v>49</v>
      </c>
      <c r="I89" s="18">
        <v>2945</v>
      </c>
      <c r="J89" s="18">
        <v>2813</v>
      </c>
      <c r="K89" s="18">
        <v>2910</v>
      </c>
    </row>
    <row r="90" spans="1:11" s="9" customFormat="1" x14ac:dyDescent="0.25">
      <c r="A90" s="12" t="s">
        <v>50</v>
      </c>
      <c r="B90" s="12" t="s">
        <v>51</v>
      </c>
      <c r="C90" s="8">
        <v>76.400000000000006</v>
      </c>
      <c r="D90" s="8">
        <v>39.799999999999997</v>
      </c>
      <c r="E90" s="8">
        <v>47.6</v>
      </c>
      <c r="G90" s="12" t="s">
        <v>50</v>
      </c>
      <c r="H90" s="12" t="s">
        <v>51</v>
      </c>
      <c r="I90" s="18">
        <v>5304</v>
      </c>
      <c r="J90" s="18">
        <v>4240</v>
      </c>
      <c r="K90" s="18">
        <v>4119</v>
      </c>
    </row>
    <row r="91" spans="1:11" s="9" customFormat="1" x14ac:dyDescent="0.25">
      <c r="A91" s="12" t="s">
        <v>54</v>
      </c>
      <c r="B91" s="12" t="s">
        <v>55</v>
      </c>
      <c r="C91" s="19" t="s">
        <v>87</v>
      </c>
      <c r="D91" s="19" t="s">
        <v>87</v>
      </c>
      <c r="E91" s="19" t="s">
        <v>87</v>
      </c>
      <c r="G91" s="12" t="s">
        <v>54</v>
      </c>
      <c r="H91" s="12" t="s">
        <v>55</v>
      </c>
      <c r="I91" s="19" t="s">
        <v>87</v>
      </c>
      <c r="J91" s="19" t="s">
        <v>87</v>
      </c>
      <c r="K91" s="19" t="s">
        <v>87</v>
      </c>
    </row>
    <row r="92" spans="1:11" s="9" customFormat="1" x14ac:dyDescent="0.25">
      <c r="A92" s="12" t="s">
        <v>60</v>
      </c>
      <c r="B92" s="12" t="s">
        <v>61</v>
      </c>
      <c r="C92" s="8">
        <v>786.7</v>
      </c>
      <c r="D92" s="8">
        <v>659.8</v>
      </c>
      <c r="E92" s="8">
        <v>735</v>
      </c>
      <c r="G92" s="12" t="s">
        <v>60</v>
      </c>
      <c r="H92" s="12" t="s">
        <v>61</v>
      </c>
      <c r="I92" s="18">
        <v>42809</v>
      </c>
      <c r="J92" s="18">
        <v>48131</v>
      </c>
      <c r="K92" s="18">
        <v>45688</v>
      </c>
    </row>
    <row r="93" spans="1:11" s="9" customFormat="1" x14ac:dyDescent="0.25">
      <c r="A93" s="12" t="s">
        <v>64</v>
      </c>
      <c r="B93" s="12" t="s">
        <v>65</v>
      </c>
      <c r="C93" s="8">
        <v>567.5</v>
      </c>
      <c r="D93" s="8">
        <v>334.3</v>
      </c>
      <c r="E93" s="8">
        <v>305.3</v>
      </c>
      <c r="G93" s="12" t="s">
        <v>64</v>
      </c>
      <c r="H93" s="12" t="s">
        <v>65</v>
      </c>
      <c r="I93" s="18">
        <v>39177</v>
      </c>
      <c r="J93" s="18">
        <v>37981</v>
      </c>
      <c r="K93" s="18">
        <v>35466</v>
      </c>
    </row>
    <row r="94" spans="1:11" s="9" customFormat="1" x14ac:dyDescent="0.25">
      <c r="A94" s="12" t="s">
        <v>66</v>
      </c>
      <c r="B94" s="12" t="s">
        <v>67</v>
      </c>
      <c r="C94" s="8">
        <v>1270.2</v>
      </c>
      <c r="D94" s="8">
        <v>1083.4000000000001</v>
      </c>
      <c r="E94" s="8">
        <v>1254</v>
      </c>
      <c r="G94" s="12" t="s">
        <v>66</v>
      </c>
      <c r="H94" s="12" t="s">
        <v>67</v>
      </c>
      <c r="I94" s="18">
        <v>36437</v>
      </c>
      <c r="J94" s="18">
        <v>34868</v>
      </c>
      <c r="K94" s="18">
        <v>36935</v>
      </c>
    </row>
    <row r="95" spans="1:11" s="9" customFormat="1" x14ac:dyDescent="0.25">
      <c r="A95" s="12" t="s">
        <v>68</v>
      </c>
      <c r="B95" s="12" t="s">
        <v>69</v>
      </c>
      <c r="C95" s="8">
        <v>248.7</v>
      </c>
      <c r="D95" s="8">
        <v>226.2</v>
      </c>
      <c r="E95" s="8">
        <v>220.1</v>
      </c>
      <c r="G95" s="12" t="s">
        <v>68</v>
      </c>
      <c r="H95" s="12" t="s">
        <v>69</v>
      </c>
      <c r="I95" s="18">
        <v>8923</v>
      </c>
      <c r="J95" s="18">
        <v>8963</v>
      </c>
      <c r="K95" s="18">
        <v>8916</v>
      </c>
    </row>
    <row r="96" spans="1:11" s="9" customFormat="1" x14ac:dyDescent="0.25">
      <c r="A96" s="12" t="s">
        <v>70</v>
      </c>
      <c r="B96" s="12" t="s">
        <v>71</v>
      </c>
      <c r="C96" s="8">
        <v>100.3</v>
      </c>
      <c r="D96" s="8">
        <v>88</v>
      </c>
      <c r="E96" s="8">
        <v>90.6</v>
      </c>
      <c r="G96" s="12" t="s">
        <v>70</v>
      </c>
      <c r="H96" s="12" t="s">
        <v>71</v>
      </c>
      <c r="I96" s="18">
        <v>7964</v>
      </c>
      <c r="J96" s="18">
        <v>7363</v>
      </c>
      <c r="K96" s="18">
        <v>7866</v>
      </c>
    </row>
    <row r="97" spans="1:12" s="9" customFormat="1" x14ac:dyDescent="0.25"/>
    <row r="98" spans="1:12" s="9" customFormat="1" x14ac:dyDescent="0.25"/>
    <row r="99" spans="1:12" s="9" customFormat="1" x14ac:dyDescent="0.25">
      <c r="A99" s="16" t="s">
        <v>81</v>
      </c>
      <c r="G99" s="16" t="s">
        <v>81</v>
      </c>
    </row>
    <row r="100" spans="1:12" s="9" customFormat="1" x14ac:dyDescent="0.25">
      <c r="A100" s="12" t="s">
        <v>20</v>
      </c>
      <c r="B100" s="12" t="s">
        <v>21</v>
      </c>
      <c r="C100" s="19" t="s">
        <v>87</v>
      </c>
      <c r="D100" s="19" t="s">
        <v>87</v>
      </c>
      <c r="E100" s="19" t="s">
        <v>87</v>
      </c>
      <c r="G100" s="12" t="s">
        <v>20</v>
      </c>
      <c r="H100" s="12" t="s">
        <v>21</v>
      </c>
      <c r="I100" s="19" t="s">
        <v>87</v>
      </c>
      <c r="J100" s="19" t="s">
        <v>87</v>
      </c>
      <c r="K100" s="19" t="s">
        <v>87</v>
      </c>
    </row>
    <row r="101" spans="1:12" s="9" customFormat="1" x14ac:dyDescent="0.25">
      <c r="A101" s="12" t="s">
        <v>40</v>
      </c>
      <c r="B101" s="12" t="s">
        <v>41</v>
      </c>
      <c r="C101" s="19" t="s">
        <v>87</v>
      </c>
      <c r="D101" s="19" t="s">
        <v>87</v>
      </c>
      <c r="E101" s="19" t="s">
        <v>87</v>
      </c>
      <c r="G101" s="12" t="s">
        <v>40</v>
      </c>
      <c r="H101" s="12" t="s">
        <v>41</v>
      </c>
      <c r="I101" s="19" t="s">
        <v>87</v>
      </c>
      <c r="J101" s="19" t="s">
        <v>87</v>
      </c>
      <c r="K101" s="19" t="s">
        <v>87</v>
      </c>
    </row>
    <row r="102" spans="1:12" s="9" customFormat="1" x14ac:dyDescent="0.25">
      <c r="A102" s="12" t="s">
        <v>44</v>
      </c>
      <c r="B102" s="12" t="s">
        <v>45</v>
      </c>
      <c r="C102" s="19" t="s">
        <v>87</v>
      </c>
      <c r="D102" s="19" t="s">
        <v>87</v>
      </c>
      <c r="E102" s="19" t="s">
        <v>87</v>
      </c>
      <c r="G102" s="12" t="s">
        <v>44</v>
      </c>
      <c r="H102" s="12" t="s">
        <v>45</v>
      </c>
      <c r="I102" s="19" t="s">
        <v>87</v>
      </c>
      <c r="J102" s="19" t="s">
        <v>87</v>
      </c>
      <c r="K102" s="19" t="s">
        <v>87</v>
      </c>
    </row>
    <row r="103" spans="1:12" s="9" customFormat="1" x14ac:dyDescent="0.25">
      <c r="A103" s="12" t="s">
        <v>52</v>
      </c>
      <c r="B103" s="12" t="s">
        <v>53</v>
      </c>
      <c r="C103" s="19" t="s">
        <v>87</v>
      </c>
      <c r="D103" s="19" t="s">
        <v>87</v>
      </c>
      <c r="E103" s="19" t="s">
        <v>87</v>
      </c>
      <c r="G103" s="12" t="s">
        <v>52</v>
      </c>
      <c r="H103" s="12" t="s">
        <v>53</v>
      </c>
      <c r="I103" s="19" t="s">
        <v>87</v>
      </c>
      <c r="J103" s="19" t="s">
        <v>87</v>
      </c>
      <c r="K103" s="19" t="s">
        <v>87</v>
      </c>
    </row>
    <row r="104" spans="1:12" s="9" customFormat="1" x14ac:dyDescent="0.25">
      <c r="A104" s="12" t="s">
        <v>74</v>
      </c>
      <c r="B104" s="12" t="s">
        <v>75</v>
      </c>
      <c r="C104" s="19" t="s">
        <v>87</v>
      </c>
      <c r="D104" s="8">
        <v>1966.9</v>
      </c>
      <c r="E104" s="19" t="s">
        <v>87</v>
      </c>
      <c r="G104" s="12" t="s">
        <v>74</v>
      </c>
      <c r="H104" s="12" t="s">
        <v>75</v>
      </c>
      <c r="I104" s="19" t="s">
        <v>87</v>
      </c>
      <c r="J104" s="18">
        <v>148577</v>
      </c>
      <c r="K104" s="19" t="s">
        <v>87</v>
      </c>
    </row>
    <row r="105" spans="1:12" s="9" customFormat="1" x14ac:dyDescent="0.25"/>
    <row r="106" spans="1:12" s="9" customFormat="1" x14ac:dyDescent="0.25"/>
    <row r="107" spans="1:12" s="9" customFormat="1" x14ac:dyDescent="0.25">
      <c r="A107" s="21" t="s">
        <v>88</v>
      </c>
    </row>
    <row r="108" spans="1:12" s="9" customFormat="1" x14ac:dyDescent="0.25">
      <c r="A108" s="12" t="s">
        <v>32</v>
      </c>
      <c r="B108" s="12" t="s">
        <v>33</v>
      </c>
      <c r="C108" s="8">
        <v>56931.4</v>
      </c>
      <c r="D108" s="20">
        <v>52581.279999999999</v>
      </c>
      <c r="E108" s="20">
        <v>42981.95</v>
      </c>
      <c r="G108" s="12" t="s">
        <v>32</v>
      </c>
      <c r="H108" s="12" t="s">
        <v>33</v>
      </c>
      <c r="I108" s="18">
        <v>19593</v>
      </c>
      <c r="J108" s="18">
        <v>19606</v>
      </c>
      <c r="K108" s="18">
        <v>14715</v>
      </c>
    </row>
    <row r="109" spans="1:12" s="9" customFormat="1" x14ac:dyDescent="0.25">
      <c r="A109" s="12" t="s">
        <v>72</v>
      </c>
      <c r="B109" s="12" t="s">
        <v>73</v>
      </c>
      <c r="C109" s="19"/>
      <c r="D109" s="19"/>
      <c r="E109" s="19"/>
      <c r="G109" s="12" t="s">
        <v>72</v>
      </c>
      <c r="H109" s="12" t="s">
        <v>73</v>
      </c>
      <c r="I109" s="19"/>
      <c r="J109" s="19"/>
      <c r="K109" s="18"/>
    </row>
    <row r="110" spans="1:12" s="9" customFormat="1" x14ac:dyDescent="0.25"/>
    <row r="111" spans="1:12" s="9" customFormat="1" x14ac:dyDescent="0.25"/>
    <row r="112" spans="1:12" x14ac:dyDescent="0.25">
      <c r="A112" s="9"/>
      <c r="B112" s="9"/>
      <c r="C112" s="9"/>
      <c r="D112" s="9"/>
      <c r="E112" s="9"/>
      <c r="F112" s="9"/>
      <c r="G112" s="9"/>
      <c r="H112" s="9"/>
      <c r="I112" s="9"/>
      <c r="J112" s="9"/>
      <c r="K112" s="9"/>
      <c r="L112" s="9"/>
    </row>
    <row r="113" spans="1:12" x14ac:dyDescent="0.25">
      <c r="A113" s="9"/>
      <c r="B113" s="9"/>
      <c r="C113" s="9"/>
      <c r="D113" s="9"/>
      <c r="E113" s="9"/>
      <c r="F113" s="9"/>
      <c r="G113" s="9"/>
      <c r="H113" s="9"/>
      <c r="I113" s="9"/>
      <c r="J113" s="9"/>
      <c r="K113" s="9"/>
      <c r="L113" s="9"/>
    </row>
    <row r="114" spans="1:12" x14ac:dyDescent="0.25">
      <c r="A114" s="22" t="s">
        <v>0</v>
      </c>
      <c r="B114" s="22" t="s">
        <v>95</v>
      </c>
      <c r="C114" s="23"/>
      <c r="D114" s="23"/>
      <c r="E114" s="23"/>
      <c r="F114" s="9"/>
      <c r="G114" s="9"/>
      <c r="H114" s="9"/>
      <c r="I114" s="9"/>
      <c r="J114" s="9"/>
      <c r="K114" s="9"/>
      <c r="L114" s="9"/>
    </row>
    <row r="115" spans="1:12" x14ac:dyDescent="0.25">
      <c r="A115" s="9"/>
      <c r="B115" s="9"/>
      <c r="C115" s="17" t="s">
        <v>85</v>
      </c>
      <c r="D115" s="17"/>
      <c r="E115" s="17"/>
      <c r="F115" s="9"/>
      <c r="G115" s="9"/>
      <c r="H115" s="9"/>
      <c r="I115" s="17" t="s">
        <v>86</v>
      </c>
      <c r="J115" s="17"/>
      <c r="K115" s="17"/>
      <c r="L115" s="9"/>
    </row>
    <row r="116" spans="1:12" x14ac:dyDescent="0.25">
      <c r="A116" s="13" t="s">
        <v>78</v>
      </c>
      <c r="B116" s="9"/>
      <c r="C116" s="12" t="s">
        <v>82</v>
      </c>
      <c r="D116" s="12" t="s">
        <v>83</v>
      </c>
      <c r="E116" s="12" t="s">
        <v>84</v>
      </c>
      <c r="F116" s="9"/>
      <c r="G116" s="13" t="s">
        <v>78</v>
      </c>
      <c r="H116" s="9"/>
      <c r="I116" s="12" t="s">
        <v>82</v>
      </c>
      <c r="J116" s="12" t="s">
        <v>83</v>
      </c>
      <c r="K116" s="12" t="s">
        <v>84</v>
      </c>
      <c r="L116" s="9"/>
    </row>
    <row r="117" spans="1:12" x14ac:dyDescent="0.25">
      <c r="A117" s="12" t="s">
        <v>6</v>
      </c>
      <c r="B117" s="12" t="s">
        <v>7</v>
      </c>
      <c r="C117" s="8">
        <v>109.9</v>
      </c>
      <c r="D117" s="8">
        <v>105.8</v>
      </c>
      <c r="E117" s="8">
        <v>122.4</v>
      </c>
      <c r="F117" s="9"/>
      <c r="G117" s="12" t="s">
        <v>6</v>
      </c>
      <c r="H117" s="12" t="s">
        <v>7</v>
      </c>
      <c r="I117" s="18">
        <v>3790</v>
      </c>
      <c r="J117" s="18">
        <v>3102</v>
      </c>
      <c r="K117" s="18">
        <v>3817</v>
      </c>
      <c r="L117" s="9"/>
    </row>
    <row r="118" spans="1:12" x14ac:dyDescent="0.25">
      <c r="A118" s="12" t="s">
        <v>8</v>
      </c>
      <c r="B118" s="12" t="s">
        <v>136</v>
      </c>
      <c r="C118" s="8">
        <v>623.29999999999995</v>
      </c>
      <c r="D118" s="8">
        <v>895.9</v>
      </c>
      <c r="E118" s="19" t="s">
        <v>87</v>
      </c>
      <c r="F118" s="9"/>
      <c r="G118" s="12" t="s">
        <v>8</v>
      </c>
      <c r="H118" s="12" t="s">
        <v>136</v>
      </c>
      <c r="I118" s="18">
        <v>26314</v>
      </c>
      <c r="J118" s="18">
        <v>39393</v>
      </c>
      <c r="K118" s="19" t="s">
        <v>87</v>
      </c>
      <c r="L118" s="9"/>
    </row>
    <row r="119" spans="1:12" x14ac:dyDescent="0.25">
      <c r="A119" s="12" t="s">
        <v>56</v>
      </c>
      <c r="B119" s="12" t="s">
        <v>57</v>
      </c>
      <c r="C119" s="19" t="s">
        <v>87</v>
      </c>
      <c r="D119" s="19" t="s">
        <v>87</v>
      </c>
      <c r="E119" s="19" t="s">
        <v>87</v>
      </c>
      <c r="F119" s="9"/>
      <c r="G119" s="12" t="s">
        <v>56</v>
      </c>
      <c r="H119" s="12" t="s">
        <v>57</v>
      </c>
      <c r="I119" s="18">
        <v>12067</v>
      </c>
      <c r="J119" s="18">
        <v>12768</v>
      </c>
      <c r="K119" s="18">
        <v>12413</v>
      </c>
      <c r="L119" s="9"/>
    </row>
    <row r="120" spans="1:12" x14ac:dyDescent="0.25">
      <c r="A120" s="12" t="s">
        <v>58</v>
      </c>
      <c r="B120" s="12" t="s">
        <v>59</v>
      </c>
      <c r="C120" s="8">
        <v>30.2</v>
      </c>
      <c r="D120" s="8">
        <v>34</v>
      </c>
      <c r="E120" s="8">
        <v>37.700000000000003</v>
      </c>
      <c r="F120" s="9"/>
      <c r="G120" s="12" t="s">
        <v>58</v>
      </c>
      <c r="H120" s="12" t="s">
        <v>59</v>
      </c>
      <c r="I120" s="18">
        <v>866</v>
      </c>
      <c r="J120" s="18">
        <v>969</v>
      </c>
      <c r="K120" s="18">
        <v>1061</v>
      </c>
      <c r="L120" s="9"/>
    </row>
    <row r="121" spans="1:12" x14ac:dyDescent="0.25">
      <c r="A121" s="9"/>
      <c r="B121" s="9"/>
      <c r="C121" s="9"/>
      <c r="D121" s="9"/>
      <c r="E121" s="9"/>
      <c r="F121" s="9"/>
      <c r="G121" s="9"/>
      <c r="H121" s="9"/>
      <c r="I121" s="9"/>
      <c r="J121" s="9"/>
      <c r="K121" s="9"/>
      <c r="L121" s="9"/>
    </row>
    <row r="122" spans="1:12" x14ac:dyDescent="0.25">
      <c r="A122" s="9"/>
      <c r="B122" s="9"/>
      <c r="C122" s="9"/>
      <c r="D122" s="9"/>
      <c r="E122" s="9"/>
      <c r="F122" s="9"/>
      <c r="G122" s="9"/>
      <c r="H122" s="9"/>
      <c r="I122" s="9"/>
      <c r="J122" s="9"/>
      <c r="K122" s="9"/>
      <c r="L122" s="9"/>
    </row>
    <row r="123" spans="1:12" x14ac:dyDescent="0.25">
      <c r="A123" s="14" t="s">
        <v>79</v>
      </c>
      <c r="B123" s="9"/>
      <c r="C123" s="9"/>
      <c r="D123" s="9"/>
      <c r="E123" s="9"/>
      <c r="F123" s="9"/>
      <c r="G123" s="14" t="s">
        <v>79</v>
      </c>
      <c r="H123" s="9"/>
      <c r="I123" s="9"/>
      <c r="J123" s="9"/>
      <c r="K123" s="9"/>
      <c r="L123" s="9"/>
    </row>
    <row r="124" spans="1:12" x14ac:dyDescent="0.25">
      <c r="A124" s="12" t="s">
        <v>10</v>
      </c>
      <c r="B124" s="12" t="s">
        <v>11</v>
      </c>
      <c r="C124" s="8">
        <v>711.4</v>
      </c>
      <c r="D124" s="8">
        <v>630.6</v>
      </c>
      <c r="E124" s="8">
        <v>628.29999999999995</v>
      </c>
      <c r="F124" s="9"/>
      <c r="G124" s="12" t="s">
        <v>10</v>
      </c>
      <c r="H124" s="12" t="s">
        <v>11</v>
      </c>
      <c r="I124" s="18">
        <v>29950</v>
      </c>
      <c r="J124" s="18">
        <v>28335</v>
      </c>
      <c r="K124" s="18">
        <v>28194</v>
      </c>
      <c r="L124" s="9"/>
    </row>
    <row r="125" spans="1:12" x14ac:dyDescent="0.25">
      <c r="A125" s="12" t="s">
        <v>12</v>
      </c>
      <c r="B125" s="12" t="s">
        <v>13</v>
      </c>
      <c r="C125" s="8">
        <v>890.1</v>
      </c>
      <c r="D125" s="8">
        <v>750.7</v>
      </c>
      <c r="E125" s="8">
        <v>859.4</v>
      </c>
      <c r="F125" s="9"/>
      <c r="G125" s="12" t="s">
        <v>12</v>
      </c>
      <c r="H125" s="12" t="s">
        <v>13</v>
      </c>
      <c r="I125" s="19" t="s">
        <v>87</v>
      </c>
      <c r="J125" s="19" t="s">
        <v>87</v>
      </c>
      <c r="K125" s="18">
        <v>27303</v>
      </c>
      <c r="L125" s="9"/>
    </row>
    <row r="126" spans="1:12" x14ac:dyDescent="0.25">
      <c r="A126" s="12" t="s">
        <v>14</v>
      </c>
      <c r="B126" s="12" t="s">
        <v>15</v>
      </c>
      <c r="C126" s="8">
        <v>64</v>
      </c>
      <c r="D126" s="19" t="s">
        <v>87</v>
      </c>
      <c r="E126" s="19" t="s">
        <v>87</v>
      </c>
      <c r="F126" s="9"/>
      <c r="G126" s="12" t="s">
        <v>14</v>
      </c>
      <c r="H126" s="12" t="s">
        <v>15</v>
      </c>
      <c r="I126" s="18">
        <v>3270</v>
      </c>
      <c r="J126" s="19" t="s">
        <v>87</v>
      </c>
      <c r="K126" s="19" t="s">
        <v>87</v>
      </c>
      <c r="L126" s="9"/>
    </row>
    <row r="127" spans="1:12" x14ac:dyDescent="0.25">
      <c r="A127" s="12" t="s">
        <v>62</v>
      </c>
      <c r="B127" s="12" t="s">
        <v>63</v>
      </c>
      <c r="C127" s="8">
        <v>31.5</v>
      </c>
      <c r="D127" s="8">
        <v>29.8</v>
      </c>
      <c r="E127" s="8">
        <v>19.7</v>
      </c>
      <c r="F127" s="9"/>
      <c r="G127" s="12" t="s">
        <v>62</v>
      </c>
      <c r="H127" s="12" t="s">
        <v>63</v>
      </c>
      <c r="I127" s="18">
        <v>3531</v>
      </c>
      <c r="J127" s="18">
        <v>3222</v>
      </c>
      <c r="K127" s="18">
        <v>3566</v>
      </c>
      <c r="L127" s="9"/>
    </row>
    <row r="128" spans="1:12" x14ac:dyDescent="0.25">
      <c r="A128" s="12" t="s">
        <v>76</v>
      </c>
      <c r="B128" s="12" t="s">
        <v>77</v>
      </c>
      <c r="C128" s="8">
        <v>692</v>
      </c>
      <c r="D128" s="8">
        <v>707.7</v>
      </c>
      <c r="E128" s="8">
        <v>937.1</v>
      </c>
      <c r="F128" s="9"/>
      <c r="G128" s="12" t="s">
        <v>76</v>
      </c>
      <c r="H128" s="12" t="s">
        <v>77</v>
      </c>
      <c r="I128" s="18">
        <v>25651</v>
      </c>
      <c r="J128" s="18">
        <v>28636</v>
      </c>
      <c r="K128" s="18">
        <v>25469</v>
      </c>
      <c r="L128" s="9"/>
    </row>
    <row r="129" spans="1:12" x14ac:dyDescent="0.25">
      <c r="A129" s="9"/>
      <c r="B129" s="9"/>
      <c r="C129" s="9"/>
      <c r="D129" s="9"/>
      <c r="E129" s="9"/>
      <c r="F129" s="9"/>
      <c r="G129" s="9"/>
      <c r="H129" s="9"/>
      <c r="I129" s="9"/>
      <c r="J129" s="9"/>
      <c r="K129" s="9"/>
      <c r="L129" s="9"/>
    </row>
    <row r="130" spans="1:12" x14ac:dyDescent="0.25">
      <c r="A130" s="9"/>
      <c r="B130" s="9"/>
      <c r="C130" s="9"/>
      <c r="D130" s="9"/>
      <c r="E130" s="9"/>
      <c r="F130" s="9"/>
      <c r="G130" s="9"/>
      <c r="H130" s="9"/>
      <c r="I130" s="9"/>
      <c r="J130" s="9"/>
      <c r="K130" s="9"/>
      <c r="L130" s="9"/>
    </row>
    <row r="131" spans="1:12" x14ac:dyDescent="0.25">
      <c r="A131" s="15" t="s">
        <v>80</v>
      </c>
      <c r="B131" s="9"/>
      <c r="C131" s="9"/>
      <c r="D131" s="9"/>
      <c r="E131" s="9"/>
      <c r="F131" s="9"/>
      <c r="G131" s="15" t="s">
        <v>80</v>
      </c>
      <c r="H131" s="9"/>
      <c r="I131" s="9"/>
      <c r="J131" s="9"/>
      <c r="K131" s="9"/>
      <c r="L131" s="9"/>
    </row>
    <row r="132" spans="1:12" x14ac:dyDescent="0.25">
      <c r="A132" s="12" t="s">
        <v>16</v>
      </c>
      <c r="B132" s="12" t="s">
        <v>17</v>
      </c>
      <c r="C132" s="8">
        <v>137.4</v>
      </c>
      <c r="D132" s="8">
        <v>139.9</v>
      </c>
      <c r="E132" s="8">
        <v>147</v>
      </c>
      <c r="F132" s="9"/>
      <c r="G132" s="12" t="s">
        <v>16</v>
      </c>
      <c r="H132" s="12" t="s">
        <v>17</v>
      </c>
      <c r="I132" s="18">
        <v>5450</v>
      </c>
      <c r="J132" s="18">
        <v>5868</v>
      </c>
      <c r="K132" s="18">
        <v>6153</v>
      </c>
      <c r="L132" s="9"/>
    </row>
    <row r="133" spans="1:12" x14ac:dyDescent="0.25">
      <c r="A133" s="12" t="s">
        <v>18</v>
      </c>
      <c r="B133" s="12" t="s">
        <v>19</v>
      </c>
      <c r="C133" s="19" t="s">
        <v>87</v>
      </c>
      <c r="D133" s="8">
        <v>0.9</v>
      </c>
      <c r="E133" s="8">
        <v>-0.5</v>
      </c>
      <c r="F133" s="9"/>
      <c r="G133" s="12" t="s">
        <v>18</v>
      </c>
      <c r="H133" s="12" t="s">
        <v>19</v>
      </c>
      <c r="I133" s="18">
        <v>463</v>
      </c>
      <c r="J133" s="18">
        <v>651</v>
      </c>
      <c r="K133" s="18">
        <v>629</v>
      </c>
      <c r="L133" s="9"/>
    </row>
    <row r="134" spans="1:12" x14ac:dyDescent="0.25">
      <c r="A134" s="12" t="s">
        <v>22</v>
      </c>
      <c r="B134" s="12" t="s">
        <v>23</v>
      </c>
      <c r="C134" s="8">
        <v>16.600000000000001</v>
      </c>
      <c r="D134" s="8">
        <v>16.8</v>
      </c>
      <c r="E134" s="8">
        <v>17.8</v>
      </c>
      <c r="F134" s="9"/>
      <c r="G134" s="12" t="s">
        <v>22</v>
      </c>
      <c r="H134" s="12" t="s">
        <v>23</v>
      </c>
      <c r="I134" s="18">
        <v>462</v>
      </c>
      <c r="J134" s="18">
        <v>498</v>
      </c>
      <c r="K134" s="18">
        <v>506</v>
      </c>
      <c r="L134" s="9"/>
    </row>
    <row r="135" spans="1:12" x14ac:dyDescent="0.25">
      <c r="A135" s="12" t="s">
        <v>24</v>
      </c>
      <c r="B135" s="12" t="s">
        <v>25</v>
      </c>
      <c r="C135" s="19" t="s">
        <v>87</v>
      </c>
      <c r="D135" s="19" t="s">
        <v>87</v>
      </c>
      <c r="E135" s="19" t="s">
        <v>87</v>
      </c>
      <c r="F135" s="9"/>
      <c r="G135" s="12" t="s">
        <v>24</v>
      </c>
      <c r="H135" s="12" t="s">
        <v>25</v>
      </c>
      <c r="I135" s="19" t="s">
        <v>87</v>
      </c>
      <c r="J135" s="19" t="s">
        <v>87</v>
      </c>
      <c r="K135" s="19" t="s">
        <v>87</v>
      </c>
      <c r="L135" s="9"/>
    </row>
    <row r="136" spans="1:12" x14ac:dyDescent="0.25">
      <c r="A136" s="12" t="s">
        <v>26</v>
      </c>
      <c r="B136" s="12" t="s">
        <v>27</v>
      </c>
      <c r="C136" s="8">
        <v>75.3</v>
      </c>
      <c r="D136" s="8">
        <v>49.9</v>
      </c>
      <c r="E136" s="8">
        <v>50.2</v>
      </c>
      <c r="F136" s="9"/>
      <c r="G136" s="12" t="s">
        <v>26</v>
      </c>
      <c r="H136" s="12" t="s">
        <v>27</v>
      </c>
      <c r="I136" s="18">
        <v>1975</v>
      </c>
      <c r="J136" s="18">
        <v>1487</v>
      </c>
      <c r="K136" s="18">
        <v>1338</v>
      </c>
      <c r="L136" s="9"/>
    </row>
    <row r="137" spans="1:12" x14ac:dyDescent="0.25">
      <c r="A137" s="12" t="s">
        <v>28</v>
      </c>
      <c r="B137" s="12" t="s">
        <v>29</v>
      </c>
      <c r="C137" s="8">
        <v>3.7</v>
      </c>
      <c r="D137" s="8">
        <v>3.6</v>
      </c>
      <c r="E137" s="8">
        <v>4.9000000000000004</v>
      </c>
      <c r="F137" s="9"/>
      <c r="G137" s="12" t="s">
        <v>28</v>
      </c>
      <c r="H137" s="12" t="s">
        <v>29</v>
      </c>
      <c r="I137" s="18">
        <v>614</v>
      </c>
      <c r="J137" s="18">
        <v>675</v>
      </c>
      <c r="K137" s="18">
        <v>675</v>
      </c>
      <c r="L137" s="9"/>
    </row>
    <row r="138" spans="1:12" x14ac:dyDescent="0.25">
      <c r="A138" s="12" t="s">
        <v>30</v>
      </c>
      <c r="B138" s="12" t="s">
        <v>31</v>
      </c>
      <c r="C138" s="19" t="s">
        <v>87</v>
      </c>
      <c r="D138" s="8">
        <v>266.3</v>
      </c>
      <c r="E138" s="19" t="s">
        <v>87</v>
      </c>
      <c r="F138" s="9"/>
      <c r="G138" s="12" t="s">
        <v>30</v>
      </c>
      <c r="H138" s="12" t="s">
        <v>31</v>
      </c>
      <c r="I138" s="19" t="s">
        <v>87</v>
      </c>
      <c r="J138" s="18">
        <v>16223</v>
      </c>
      <c r="K138" s="19" t="s">
        <v>87</v>
      </c>
      <c r="L138" s="9"/>
    </row>
    <row r="139" spans="1:12" x14ac:dyDescent="0.25">
      <c r="A139" s="12" t="s">
        <v>34</v>
      </c>
      <c r="B139" s="12" t="s">
        <v>35</v>
      </c>
      <c r="C139" s="8">
        <v>12.7</v>
      </c>
      <c r="D139" s="8">
        <v>14.3</v>
      </c>
      <c r="E139" s="8">
        <v>14.9</v>
      </c>
      <c r="F139" s="9"/>
      <c r="G139" s="12" t="s">
        <v>34</v>
      </c>
      <c r="H139" s="12" t="s">
        <v>35</v>
      </c>
      <c r="I139" s="18">
        <v>417</v>
      </c>
      <c r="J139" s="18">
        <v>448</v>
      </c>
      <c r="K139" s="18">
        <v>492</v>
      </c>
      <c r="L139" s="9"/>
    </row>
    <row r="140" spans="1:12" x14ac:dyDescent="0.25">
      <c r="A140" s="12" t="s">
        <v>36</v>
      </c>
      <c r="B140" s="12" t="s">
        <v>37</v>
      </c>
      <c r="C140" s="8">
        <v>24.7</v>
      </c>
      <c r="D140" s="8">
        <v>27.5</v>
      </c>
      <c r="E140" s="8">
        <v>28.8</v>
      </c>
      <c r="F140" s="9"/>
      <c r="G140" s="12" t="s">
        <v>36</v>
      </c>
      <c r="H140" s="12" t="s">
        <v>37</v>
      </c>
      <c r="I140" s="18">
        <v>3664</v>
      </c>
      <c r="J140" s="18">
        <v>2891</v>
      </c>
      <c r="K140" s="18">
        <v>2812</v>
      </c>
      <c r="L140" s="9"/>
    </row>
    <row r="141" spans="1:12" x14ac:dyDescent="0.25">
      <c r="A141" s="12" t="s">
        <v>38</v>
      </c>
      <c r="B141" s="12" t="s">
        <v>39</v>
      </c>
      <c r="C141" s="8">
        <v>6</v>
      </c>
      <c r="D141" s="8">
        <v>5.9</v>
      </c>
      <c r="E141" s="8">
        <v>8.1</v>
      </c>
      <c r="F141" s="9"/>
      <c r="G141" s="12" t="s">
        <v>38</v>
      </c>
      <c r="H141" s="12" t="s">
        <v>39</v>
      </c>
      <c r="I141" s="18">
        <v>1194</v>
      </c>
      <c r="J141" s="18">
        <v>1352</v>
      </c>
      <c r="K141" s="18">
        <v>1455</v>
      </c>
      <c r="L141" s="9"/>
    </row>
    <row r="142" spans="1:12" x14ac:dyDescent="0.25">
      <c r="A142" s="12" t="s">
        <v>42</v>
      </c>
      <c r="B142" s="12" t="s">
        <v>43</v>
      </c>
      <c r="C142" s="8">
        <v>1210.4000000000001</v>
      </c>
      <c r="D142" s="8">
        <v>1070.3</v>
      </c>
      <c r="E142" s="8">
        <v>1215.4000000000001</v>
      </c>
      <c r="F142" s="9"/>
      <c r="G142" s="12" t="s">
        <v>42</v>
      </c>
      <c r="H142" s="12" t="s">
        <v>43</v>
      </c>
      <c r="I142" s="18">
        <v>43914</v>
      </c>
      <c r="J142" s="18">
        <v>45384</v>
      </c>
      <c r="K142" s="18">
        <v>46661</v>
      </c>
      <c r="L142" s="9"/>
    </row>
    <row r="143" spans="1:12" x14ac:dyDescent="0.25">
      <c r="A143" s="12" t="s">
        <v>46</v>
      </c>
      <c r="B143" s="12" t="s">
        <v>47</v>
      </c>
      <c r="C143" s="8">
        <v>8.5</v>
      </c>
      <c r="D143" s="8">
        <v>5.2</v>
      </c>
      <c r="E143" s="8">
        <v>4.5</v>
      </c>
      <c r="F143" s="9"/>
      <c r="G143" s="12" t="s">
        <v>46</v>
      </c>
      <c r="H143" s="12" t="s">
        <v>47</v>
      </c>
      <c r="I143" s="18">
        <v>1329</v>
      </c>
      <c r="J143" s="18">
        <v>908</v>
      </c>
      <c r="K143" s="18">
        <v>858</v>
      </c>
      <c r="L143" s="9"/>
    </row>
    <row r="144" spans="1:12" x14ac:dyDescent="0.25">
      <c r="A144" s="12" t="s">
        <v>48</v>
      </c>
      <c r="B144" s="12" t="s">
        <v>49</v>
      </c>
      <c r="C144" s="19" t="s">
        <v>87</v>
      </c>
      <c r="D144" s="19" t="s">
        <v>87</v>
      </c>
      <c r="E144" s="19" t="s">
        <v>87</v>
      </c>
      <c r="F144" s="9"/>
      <c r="G144" s="12" t="s">
        <v>48</v>
      </c>
      <c r="H144" s="12" t="s">
        <v>49</v>
      </c>
      <c r="I144" s="19" t="s">
        <v>87</v>
      </c>
      <c r="J144" s="19" t="s">
        <v>87</v>
      </c>
      <c r="K144" s="19" t="s">
        <v>87</v>
      </c>
      <c r="L144" s="9"/>
    </row>
    <row r="145" spans="1:12" x14ac:dyDescent="0.25">
      <c r="A145" s="12" t="s">
        <v>50</v>
      </c>
      <c r="B145" s="12" t="s">
        <v>51</v>
      </c>
      <c r="C145" s="8">
        <v>10.5</v>
      </c>
      <c r="D145" s="8">
        <v>5.2</v>
      </c>
      <c r="E145" s="8">
        <v>4.7</v>
      </c>
      <c r="F145" s="9"/>
      <c r="G145" s="12" t="s">
        <v>50</v>
      </c>
      <c r="H145" s="12" t="s">
        <v>51</v>
      </c>
      <c r="I145" s="18">
        <v>1277</v>
      </c>
      <c r="J145" s="18">
        <v>1051</v>
      </c>
      <c r="K145" s="18">
        <v>942</v>
      </c>
      <c r="L145" s="9"/>
    </row>
    <row r="146" spans="1:12" x14ac:dyDescent="0.25">
      <c r="A146" s="12" t="s">
        <v>54</v>
      </c>
      <c r="B146" s="12" t="s">
        <v>55</v>
      </c>
      <c r="C146" s="19" t="s">
        <v>87</v>
      </c>
      <c r="D146" s="19" t="s">
        <v>87</v>
      </c>
      <c r="E146" s="19" t="s">
        <v>87</v>
      </c>
      <c r="F146" s="9"/>
      <c r="G146" s="12" t="s">
        <v>54</v>
      </c>
      <c r="H146" s="12" t="s">
        <v>55</v>
      </c>
      <c r="I146" s="19" t="s">
        <v>87</v>
      </c>
      <c r="J146" s="19" t="s">
        <v>87</v>
      </c>
      <c r="K146" s="19" t="s">
        <v>87</v>
      </c>
      <c r="L146" s="9"/>
    </row>
    <row r="147" spans="1:12" x14ac:dyDescent="0.25">
      <c r="A147" s="12" t="s">
        <v>60</v>
      </c>
      <c r="B147" s="12" t="s">
        <v>61</v>
      </c>
      <c r="C147" s="8">
        <v>169.4</v>
      </c>
      <c r="D147" s="8">
        <v>142.80000000000001</v>
      </c>
      <c r="E147" s="8">
        <v>149.4</v>
      </c>
      <c r="F147" s="9"/>
      <c r="G147" s="12" t="s">
        <v>60</v>
      </c>
      <c r="H147" s="12" t="s">
        <v>61</v>
      </c>
      <c r="I147" s="18">
        <v>23689</v>
      </c>
      <c r="J147" s="18">
        <v>23374</v>
      </c>
      <c r="K147" s="18">
        <v>19614</v>
      </c>
      <c r="L147" s="9"/>
    </row>
    <row r="148" spans="1:12" x14ac:dyDescent="0.25">
      <c r="A148" s="12" t="s">
        <v>64</v>
      </c>
      <c r="B148" s="12" t="s">
        <v>65</v>
      </c>
      <c r="C148" s="8">
        <v>12.8</v>
      </c>
      <c r="D148" s="8">
        <v>25.8</v>
      </c>
      <c r="E148" s="8">
        <v>13.1</v>
      </c>
      <c r="F148" s="9"/>
      <c r="G148" s="12" t="s">
        <v>64</v>
      </c>
      <c r="H148" s="12" t="s">
        <v>65</v>
      </c>
      <c r="I148" s="18">
        <v>4163</v>
      </c>
      <c r="J148" s="18">
        <v>2953</v>
      </c>
      <c r="K148" s="18">
        <v>2460</v>
      </c>
      <c r="L148" s="9"/>
    </row>
    <row r="149" spans="1:12" x14ac:dyDescent="0.25">
      <c r="A149" s="12" t="s">
        <v>66</v>
      </c>
      <c r="B149" s="12" t="s">
        <v>67</v>
      </c>
      <c r="C149" s="8">
        <v>57.9</v>
      </c>
      <c r="D149" s="8">
        <v>58.6</v>
      </c>
      <c r="E149" s="8">
        <v>65.5</v>
      </c>
      <c r="F149" s="9"/>
      <c r="G149" s="12" t="s">
        <v>66</v>
      </c>
      <c r="H149" s="12" t="s">
        <v>67</v>
      </c>
      <c r="I149" s="18">
        <v>1940</v>
      </c>
      <c r="J149" s="18">
        <v>2033</v>
      </c>
      <c r="K149" s="18">
        <v>2312</v>
      </c>
      <c r="L149" s="9"/>
    </row>
    <row r="150" spans="1:12" x14ac:dyDescent="0.25">
      <c r="A150" s="12" t="s">
        <v>68</v>
      </c>
      <c r="B150" s="12" t="s">
        <v>69</v>
      </c>
      <c r="C150" s="8">
        <v>8.6999999999999993</v>
      </c>
      <c r="D150" s="8">
        <v>7.9</v>
      </c>
      <c r="E150" s="8">
        <v>8.4</v>
      </c>
      <c r="F150" s="9"/>
      <c r="G150" s="12" t="s">
        <v>68</v>
      </c>
      <c r="H150" s="12" t="s">
        <v>69</v>
      </c>
      <c r="I150" s="18">
        <v>692</v>
      </c>
      <c r="J150" s="18">
        <v>684</v>
      </c>
      <c r="K150" s="18">
        <v>764</v>
      </c>
      <c r="L150" s="9"/>
    </row>
    <row r="151" spans="1:12" x14ac:dyDescent="0.25">
      <c r="A151" s="12" t="s">
        <v>70</v>
      </c>
      <c r="B151" s="12" t="s">
        <v>71</v>
      </c>
      <c r="C151" s="8">
        <v>0.7</v>
      </c>
      <c r="D151" s="8">
        <v>2.2999999999999998</v>
      </c>
      <c r="E151" s="8">
        <v>8.9</v>
      </c>
      <c r="F151" s="9"/>
      <c r="G151" s="12" t="s">
        <v>70</v>
      </c>
      <c r="H151" s="12" t="s">
        <v>71</v>
      </c>
      <c r="I151" s="18">
        <v>101</v>
      </c>
      <c r="J151" s="18">
        <v>266</v>
      </c>
      <c r="K151" s="18">
        <v>1170</v>
      </c>
      <c r="L151" s="9"/>
    </row>
    <row r="152" spans="1:12" x14ac:dyDescent="0.25">
      <c r="A152" s="9"/>
      <c r="B152" s="9"/>
      <c r="C152" s="9"/>
      <c r="D152" s="9"/>
      <c r="E152" s="9"/>
      <c r="F152" s="9"/>
      <c r="G152" s="9"/>
      <c r="H152" s="9"/>
      <c r="I152" s="9"/>
      <c r="J152" s="9"/>
      <c r="K152" s="9"/>
      <c r="L152" s="9"/>
    </row>
    <row r="153" spans="1:12" x14ac:dyDescent="0.25">
      <c r="A153" s="9"/>
      <c r="B153" s="9"/>
      <c r="C153" s="9"/>
      <c r="D153" s="9"/>
      <c r="E153" s="9"/>
      <c r="F153" s="9"/>
      <c r="G153" s="9"/>
      <c r="H153" s="9"/>
      <c r="I153" s="9"/>
      <c r="J153" s="9"/>
      <c r="K153" s="9"/>
      <c r="L153" s="9"/>
    </row>
    <row r="154" spans="1:12" x14ac:dyDescent="0.25">
      <c r="A154" s="16" t="s">
        <v>81</v>
      </c>
      <c r="B154" s="9"/>
      <c r="C154" s="9"/>
      <c r="D154" s="9"/>
      <c r="E154" s="9"/>
      <c r="F154" s="9"/>
      <c r="G154" s="16" t="s">
        <v>81</v>
      </c>
      <c r="H154" s="9"/>
      <c r="I154" s="9"/>
      <c r="J154" s="9"/>
      <c r="K154" s="9"/>
      <c r="L154" s="9"/>
    </row>
    <row r="155" spans="1:12" x14ac:dyDescent="0.25">
      <c r="A155" s="12" t="s">
        <v>20</v>
      </c>
      <c r="B155" s="12" t="s">
        <v>21</v>
      </c>
      <c r="C155" s="19" t="s">
        <v>87</v>
      </c>
      <c r="D155" s="19" t="s">
        <v>87</v>
      </c>
      <c r="E155" s="19" t="s">
        <v>87</v>
      </c>
      <c r="F155" s="9"/>
      <c r="G155" s="12" t="s">
        <v>20</v>
      </c>
      <c r="H155" s="12" t="s">
        <v>21</v>
      </c>
      <c r="I155" s="19" t="s">
        <v>87</v>
      </c>
      <c r="J155" s="19" t="s">
        <v>87</v>
      </c>
      <c r="K155" s="19" t="s">
        <v>87</v>
      </c>
      <c r="L155" s="9"/>
    </row>
    <row r="156" spans="1:12" x14ac:dyDescent="0.25">
      <c r="A156" s="12" t="s">
        <v>40</v>
      </c>
      <c r="B156" s="12" t="s">
        <v>41</v>
      </c>
      <c r="C156" s="19" t="s">
        <v>87</v>
      </c>
      <c r="D156" s="19" t="s">
        <v>87</v>
      </c>
      <c r="E156" s="19" t="s">
        <v>87</v>
      </c>
      <c r="F156" s="9"/>
      <c r="G156" s="12" t="s">
        <v>40</v>
      </c>
      <c r="H156" s="12" t="s">
        <v>41</v>
      </c>
      <c r="I156" s="19" t="s">
        <v>87</v>
      </c>
      <c r="J156" s="19" t="s">
        <v>87</v>
      </c>
      <c r="K156" s="19" t="s">
        <v>87</v>
      </c>
      <c r="L156" s="9"/>
    </row>
    <row r="157" spans="1:12" x14ac:dyDescent="0.25">
      <c r="A157" s="12" t="s">
        <v>44</v>
      </c>
      <c r="B157" s="12" t="s">
        <v>45</v>
      </c>
      <c r="C157" s="19" t="s">
        <v>87</v>
      </c>
      <c r="D157" s="19" t="s">
        <v>87</v>
      </c>
      <c r="E157" s="19" t="s">
        <v>87</v>
      </c>
      <c r="F157" s="9"/>
      <c r="G157" s="12" t="s">
        <v>44</v>
      </c>
      <c r="H157" s="12" t="s">
        <v>45</v>
      </c>
      <c r="I157" s="19" t="s">
        <v>87</v>
      </c>
      <c r="J157" s="19" t="s">
        <v>87</v>
      </c>
      <c r="K157" s="19" t="s">
        <v>87</v>
      </c>
      <c r="L157" s="9"/>
    </row>
    <row r="158" spans="1:12" x14ac:dyDescent="0.25">
      <c r="A158" s="12" t="s">
        <v>52</v>
      </c>
      <c r="B158" s="12" t="s">
        <v>53</v>
      </c>
      <c r="C158" s="19" t="s">
        <v>87</v>
      </c>
      <c r="D158" s="19" t="s">
        <v>87</v>
      </c>
      <c r="E158" s="19" t="s">
        <v>87</v>
      </c>
      <c r="F158" s="9"/>
      <c r="G158" s="12" t="s">
        <v>52</v>
      </c>
      <c r="H158" s="12" t="s">
        <v>53</v>
      </c>
      <c r="I158" s="19" t="s">
        <v>87</v>
      </c>
      <c r="J158" s="19" t="s">
        <v>87</v>
      </c>
      <c r="K158" s="19" t="s">
        <v>87</v>
      </c>
      <c r="L158" s="9"/>
    </row>
    <row r="159" spans="1:12" x14ac:dyDescent="0.25">
      <c r="A159" s="12" t="s">
        <v>74</v>
      </c>
      <c r="B159" s="12" t="s">
        <v>75</v>
      </c>
      <c r="C159" s="19" t="s">
        <v>87</v>
      </c>
      <c r="D159" s="8">
        <v>6.3</v>
      </c>
      <c r="E159" s="19" t="s">
        <v>87</v>
      </c>
      <c r="F159" s="9"/>
      <c r="G159" s="12" t="s">
        <v>74</v>
      </c>
      <c r="H159" s="12" t="s">
        <v>75</v>
      </c>
      <c r="I159" s="19" t="s">
        <v>87</v>
      </c>
      <c r="J159" s="18">
        <v>2183</v>
      </c>
      <c r="K159" s="19" t="s">
        <v>87</v>
      </c>
      <c r="L159" s="9"/>
    </row>
    <row r="160" spans="1:12" x14ac:dyDescent="0.25">
      <c r="A160" s="9"/>
      <c r="B160" s="9"/>
      <c r="C160" s="9"/>
      <c r="D160" s="9"/>
      <c r="E160" s="9"/>
      <c r="F160" s="9"/>
      <c r="G160" s="9"/>
      <c r="H160" s="9"/>
      <c r="I160" s="9"/>
      <c r="J160" s="9"/>
      <c r="K160" s="9"/>
      <c r="L160" s="9"/>
    </row>
    <row r="161" spans="1:12" x14ac:dyDescent="0.25">
      <c r="A161" s="9"/>
      <c r="B161" s="9"/>
      <c r="C161" s="9"/>
      <c r="D161" s="9"/>
      <c r="E161" s="9"/>
      <c r="F161" s="9"/>
      <c r="G161" s="9"/>
      <c r="H161" s="9"/>
      <c r="I161" s="9"/>
      <c r="J161" s="9"/>
      <c r="K161" s="9"/>
      <c r="L161" s="9"/>
    </row>
    <row r="162" spans="1:12" x14ac:dyDescent="0.25">
      <c r="A162" s="21" t="s">
        <v>88</v>
      </c>
      <c r="B162" s="9"/>
      <c r="C162" s="9"/>
      <c r="D162" s="9"/>
      <c r="E162" s="9"/>
      <c r="F162" s="9"/>
      <c r="G162" s="9"/>
      <c r="H162" s="9"/>
      <c r="I162" s="9"/>
      <c r="J162" s="9"/>
      <c r="K162" s="9"/>
      <c r="L162" s="9"/>
    </row>
    <row r="163" spans="1:12" x14ac:dyDescent="0.25">
      <c r="A163" s="12" t="s">
        <v>32</v>
      </c>
      <c r="B163" s="12" t="s">
        <v>33</v>
      </c>
      <c r="C163" s="20">
        <v>5473.58</v>
      </c>
      <c r="D163" s="20">
        <v>5393.58</v>
      </c>
      <c r="E163" s="20">
        <v>4950.54</v>
      </c>
      <c r="F163" s="9"/>
      <c r="G163" s="12" t="s">
        <v>32</v>
      </c>
      <c r="H163" s="12" t="s">
        <v>33</v>
      </c>
      <c r="I163" s="18">
        <v>3040</v>
      </c>
      <c r="J163" s="18">
        <v>2428</v>
      </c>
      <c r="K163" s="18">
        <v>2073</v>
      </c>
      <c r="L163" s="9"/>
    </row>
    <row r="164" spans="1:12" x14ac:dyDescent="0.25">
      <c r="A164" s="12" t="s">
        <v>72</v>
      </c>
      <c r="B164" s="12" t="s">
        <v>73</v>
      </c>
      <c r="C164" s="19"/>
      <c r="D164" s="19"/>
      <c r="E164" s="19"/>
      <c r="F164" s="9"/>
      <c r="G164" s="12" t="s">
        <v>72</v>
      </c>
      <c r="H164" s="12" t="s">
        <v>73</v>
      </c>
      <c r="I164" s="19"/>
      <c r="J164" s="19"/>
      <c r="K164" s="18"/>
      <c r="L164" s="9"/>
    </row>
    <row r="165" spans="1:12" x14ac:dyDescent="0.25">
      <c r="A165" s="9"/>
      <c r="B165" s="9"/>
      <c r="C165" s="9"/>
      <c r="D165" s="9"/>
      <c r="E165" s="9"/>
      <c r="F165" s="9"/>
      <c r="G165" s="9"/>
      <c r="H165" s="9"/>
      <c r="I165" s="9"/>
      <c r="J165" s="9"/>
      <c r="K165" s="9"/>
      <c r="L165" s="9"/>
    </row>
    <row r="166" spans="1:12" x14ac:dyDescent="0.25">
      <c r="A166" s="9"/>
      <c r="B166" s="9"/>
      <c r="C166" s="9"/>
      <c r="D166" s="9"/>
      <c r="E166" s="9"/>
      <c r="F166" s="9"/>
      <c r="G166" s="9"/>
      <c r="H166" s="9"/>
      <c r="I166" s="9"/>
      <c r="J166" s="9"/>
      <c r="K166" s="9"/>
      <c r="L166" s="9"/>
    </row>
    <row r="167" spans="1:12" x14ac:dyDescent="0.25">
      <c r="L167" s="9"/>
    </row>
    <row r="168" spans="1:12" x14ac:dyDescent="0.25">
      <c r="L168" s="9"/>
    </row>
    <row r="169" spans="1:12" x14ac:dyDescent="0.25">
      <c r="A169" s="22" t="s">
        <v>0</v>
      </c>
      <c r="B169" s="22" t="s">
        <v>96</v>
      </c>
      <c r="C169" s="23"/>
      <c r="D169" s="23"/>
      <c r="E169" s="9"/>
      <c r="F169" s="9"/>
      <c r="G169" s="9"/>
      <c r="H169" s="9"/>
      <c r="I169" s="9"/>
      <c r="J169" s="9"/>
      <c r="K169" s="9"/>
      <c r="L169" s="9"/>
    </row>
    <row r="170" spans="1:12" x14ac:dyDescent="0.25">
      <c r="A170" s="9"/>
      <c r="B170" s="9"/>
      <c r="C170" s="17" t="s">
        <v>85</v>
      </c>
      <c r="D170" s="17"/>
      <c r="E170" s="17"/>
      <c r="F170" s="9"/>
      <c r="G170" s="9"/>
      <c r="H170" s="9"/>
      <c r="I170" s="17" t="s">
        <v>86</v>
      </c>
      <c r="J170" s="17"/>
      <c r="K170" s="17"/>
      <c r="L170" s="9"/>
    </row>
    <row r="171" spans="1:12" x14ac:dyDescent="0.25">
      <c r="A171" s="13" t="s">
        <v>78</v>
      </c>
      <c r="B171" s="9"/>
      <c r="C171" s="12" t="s">
        <v>82</v>
      </c>
      <c r="D171" s="12" t="s">
        <v>83</v>
      </c>
      <c r="E171" s="12" t="s">
        <v>84</v>
      </c>
      <c r="F171" s="9"/>
      <c r="G171" s="13" t="s">
        <v>78</v>
      </c>
      <c r="H171" s="9"/>
      <c r="I171" s="12" t="s">
        <v>82</v>
      </c>
      <c r="J171" s="12" t="s">
        <v>83</v>
      </c>
      <c r="K171" s="12" t="s">
        <v>84</v>
      </c>
      <c r="L171" s="9"/>
    </row>
    <row r="172" spans="1:12" x14ac:dyDescent="0.25">
      <c r="A172" s="12" t="s">
        <v>6</v>
      </c>
      <c r="B172" s="12" t="s">
        <v>7</v>
      </c>
      <c r="C172" s="8">
        <v>34.6</v>
      </c>
      <c r="D172" s="8">
        <v>45.5</v>
      </c>
      <c r="E172" s="8">
        <v>42.8</v>
      </c>
      <c r="F172" s="9"/>
      <c r="G172" s="12" t="s">
        <v>6</v>
      </c>
      <c r="H172" s="12" t="s">
        <v>7</v>
      </c>
      <c r="I172" s="18">
        <v>872</v>
      </c>
      <c r="J172" s="18">
        <v>816</v>
      </c>
      <c r="K172" s="18">
        <v>825</v>
      </c>
      <c r="L172" s="9"/>
    </row>
    <row r="173" spans="1:12" x14ac:dyDescent="0.25">
      <c r="A173" s="12" t="s">
        <v>8</v>
      </c>
      <c r="B173" s="12" t="s">
        <v>136</v>
      </c>
      <c r="C173" s="8">
        <v>194.9</v>
      </c>
      <c r="D173" s="8">
        <v>281.7</v>
      </c>
      <c r="E173" s="19" t="s">
        <v>87</v>
      </c>
      <c r="F173" s="9"/>
      <c r="G173" s="12" t="s">
        <v>8</v>
      </c>
      <c r="H173" s="12" t="s">
        <v>136</v>
      </c>
      <c r="I173" s="18">
        <v>6988</v>
      </c>
      <c r="J173" s="18">
        <v>10028</v>
      </c>
      <c r="K173" s="19" t="s">
        <v>87</v>
      </c>
      <c r="L173" s="9"/>
    </row>
    <row r="174" spans="1:12" x14ac:dyDescent="0.25">
      <c r="A174" s="12" t="s">
        <v>56</v>
      </c>
      <c r="B174" s="12" t="s">
        <v>57</v>
      </c>
      <c r="C174" s="19" t="s">
        <v>87</v>
      </c>
      <c r="D174" s="19" t="s">
        <v>87</v>
      </c>
      <c r="E174" s="19" t="s">
        <v>87</v>
      </c>
      <c r="F174" s="9"/>
      <c r="G174" s="12" t="s">
        <v>56</v>
      </c>
      <c r="H174" s="12" t="s">
        <v>57</v>
      </c>
      <c r="I174" s="18">
        <v>7690</v>
      </c>
      <c r="J174" s="18">
        <v>8607</v>
      </c>
      <c r="K174" s="19" t="s">
        <v>87</v>
      </c>
      <c r="L174" s="9"/>
    </row>
    <row r="175" spans="1:12" x14ac:dyDescent="0.25">
      <c r="A175" s="12" t="s">
        <v>58</v>
      </c>
      <c r="B175" s="12" t="s">
        <v>59</v>
      </c>
      <c r="C175" s="8">
        <v>65.7</v>
      </c>
      <c r="D175" s="8">
        <v>61.5</v>
      </c>
      <c r="E175" s="8">
        <v>67.900000000000006</v>
      </c>
      <c r="F175" s="9"/>
      <c r="G175" s="12" t="s">
        <v>58</v>
      </c>
      <c r="H175" s="12" t="s">
        <v>59</v>
      </c>
      <c r="I175" s="18">
        <v>1698</v>
      </c>
      <c r="J175" s="18">
        <v>1678</v>
      </c>
      <c r="K175" s="18">
        <v>1601</v>
      </c>
      <c r="L175" s="9"/>
    </row>
    <row r="176" spans="1:12" x14ac:dyDescent="0.25">
      <c r="A176" s="9"/>
      <c r="B176" s="9"/>
      <c r="C176" s="9"/>
      <c r="D176" s="9"/>
      <c r="E176" s="9"/>
      <c r="F176" s="9"/>
      <c r="G176" s="9"/>
      <c r="H176" s="9"/>
      <c r="I176" s="9"/>
      <c r="J176" s="9"/>
      <c r="K176" s="9"/>
      <c r="L176" s="9"/>
    </row>
    <row r="177" spans="1:12" x14ac:dyDescent="0.25">
      <c r="A177" s="9"/>
      <c r="B177" s="9"/>
      <c r="C177" s="9"/>
      <c r="D177" s="9"/>
      <c r="E177" s="9"/>
      <c r="F177" s="9"/>
      <c r="G177" s="9"/>
      <c r="H177" s="9"/>
      <c r="I177" s="9"/>
      <c r="J177" s="9"/>
      <c r="K177" s="9"/>
      <c r="L177" s="9"/>
    </row>
    <row r="178" spans="1:12" x14ac:dyDescent="0.25">
      <c r="A178" s="14" t="s">
        <v>79</v>
      </c>
      <c r="B178" s="9"/>
      <c r="C178" s="9"/>
      <c r="D178" s="9"/>
      <c r="E178" s="9"/>
      <c r="F178" s="9"/>
      <c r="G178" s="14" t="s">
        <v>79</v>
      </c>
      <c r="H178" s="9"/>
      <c r="I178" s="9"/>
      <c r="J178" s="9"/>
      <c r="K178" s="9"/>
      <c r="L178" s="9"/>
    </row>
    <row r="179" spans="1:12" x14ac:dyDescent="0.25">
      <c r="A179" s="12" t="s">
        <v>10</v>
      </c>
      <c r="B179" s="12" t="s">
        <v>11</v>
      </c>
      <c r="C179" s="8">
        <v>223.8</v>
      </c>
      <c r="D179" s="8">
        <v>229.7</v>
      </c>
      <c r="E179" s="8">
        <v>238.5</v>
      </c>
      <c r="F179" s="9"/>
      <c r="G179" s="12" t="s">
        <v>10</v>
      </c>
      <c r="H179" s="12" t="s">
        <v>11</v>
      </c>
      <c r="I179" s="18">
        <v>7055</v>
      </c>
      <c r="J179" s="18">
        <v>7098</v>
      </c>
      <c r="K179" s="18">
        <v>6458</v>
      </c>
      <c r="L179" s="9"/>
    </row>
    <row r="180" spans="1:12" x14ac:dyDescent="0.25">
      <c r="A180" s="12" t="s">
        <v>12</v>
      </c>
      <c r="B180" s="12" t="s">
        <v>13</v>
      </c>
      <c r="C180" s="8">
        <v>783.3</v>
      </c>
      <c r="D180" s="8">
        <v>846.8</v>
      </c>
      <c r="E180" s="8">
        <v>871</v>
      </c>
      <c r="F180" s="9"/>
      <c r="G180" s="12" t="s">
        <v>12</v>
      </c>
      <c r="H180" s="12" t="s">
        <v>13</v>
      </c>
      <c r="I180" s="19" t="s">
        <v>87</v>
      </c>
      <c r="J180" s="19" t="s">
        <v>87</v>
      </c>
      <c r="K180" s="18">
        <v>9256</v>
      </c>
      <c r="L180" s="9"/>
    </row>
    <row r="181" spans="1:12" x14ac:dyDescent="0.25">
      <c r="A181" s="12" t="s">
        <v>14</v>
      </c>
      <c r="B181" s="12" t="s">
        <v>15</v>
      </c>
      <c r="C181" s="19" t="s">
        <v>87</v>
      </c>
      <c r="D181" s="19" t="s">
        <v>87</v>
      </c>
      <c r="E181" s="19" t="s">
        <v>87</v>
      </c>
      <c r="F181" s="9"/>
      <c r="G181" s="12" t="s">
        <v>14</v>
      </c>
      <c r="H181" s="12" t="s">
        <v>15</v>
      </c>
      <c r="I181" s="19" t="s">
        <v>87</v>
      </c>
      <c r="J181" s="19" t="s">
        <v>87</v>
      </c>
      <c r="K181" s="19" t="s">
        <v>87</v>
      </c>
      <c r="L181" s="9"/>
    </row>
    <row r="182" spans="1:12" x14ac:dyDescent="0.25">
      <c r="A182" s="12" t="s">
        <v>62</v>
      </c>
      <c r="B182" s="12" t="s">
        <v>63</v>
      </c>
      <c r="C182" s="8">
        <v>20.2</v>
      </c>
      <c r="D182" s="8">
        <v>20.9</v>
      </c>
      <c r="E182" s="8">
        <v>23.3</v>
      </c>
      <c r="F182" s="9"/>
      <c r="G182" s="12" t="s">
        <v>62</v>
      </c>
      <c r="H182" s="12" t="s">
        <v>63</v>
      </c>
      <c r="I182" s="18">
        <v>1003</v>
      </c>
      <c r="J182" s="18">
        <v>1222</v>
      </c>
      <c r="K182" s="18">
        <v>1244</v>
      </c>
      <c r="L182" s="9"/>
    </row>
    <row r="183" spans="1:12" x14ac:dyDescent="0.25">
      <c r="A183" s="12" t="s">
        <v>76</v>
      </c>
      <c r="B183" s="12" t="s">
        <v>77</v>
      </c>
      <c r="C183" s="8">
        <v>1364.6</v>
      </c>
      <c r="D183" s="8">
        <v>1092.2</v>
      </c>
      <c r="E183" s="8">
        <v>1124.8</v>
      </c>
      <c r="F183" s="9"/>
      <c r="G183" s="12" t="s">
        <v>76</v>
      </c>
      <c r="H183" s="12" t="s">
        <v>77</v>
      </c>
      <c r="I183" s="18">
        <v>31365</v>
      </c>
      <c r="J183" s="18">
        <v>31643</v>
      </c>
      <c r="K183" s="19" t="s">
        <v>87</v>
      </c>
      <c r="L183" s="9"/>
    </row>
    <row r="184" spans="1:12" x14ac:dyDescent="0.25">
      <c r="A184" s="9"/>
      <c r="B184" s="9"/>
      <c r="C184" s="9"/>
      <c r="D184" s="9"/>
      <c r="E184" s="9"/>
      <c r="F184" s="9"/>
      <c r="G184" s="9"/>
      <c r="H184" s="9"/>
      <c r="I184" s="9"/>
      <c r="J184" s="9"/>
      <c r="K184" s="9"/>
      <c r="L184" s="9"/>
    </row>
    <row r="185" spans="1:12" x14ac:dyDescent="0.25">
      <c r="A185" s="9"/>
      <c r="B185" s="9"/>
      <c r="C185" s="9"/>
      <c r="D185" s="9"/>
      <c r="E185" s="9"/>
      <c r="F185" s="9"/>
      <c r="G185" s="9"/>
      <c r="H185" s="9"/>
      <c r="I185" s="9"/>
      <c r="J185" s="9"/>
      <c r="K185" s="9"/>
      <c r="L185" s="9"/>
    </row>
    <row r="186" spans="1:12" x14ac:dyDescent="0.25">
      <c r="A186" s="15" t="s">
        <v>80</v>
      </c>
      <c r="B186" s="9"/>
      <c r="C186" s="9"/>
      <c r="D186" s="9"/>
      <c r="E186" s="9"/>
      <c r="F186" s="9"/>
      <c r="G186" s="15" t="s">
        <v>80</v>
      </c>
      <c r="H186" s="9"/>
      <c r="I186" s="9"/>
      <c r="J186" s="9"/>
      <c r="K186" s="9"/>
      <c r="L186" s="9"/>
    </row>
    <row r="187" spans="1:12" x14ac:dyDescent="0.25">
      <c r="A187" s="12" t="s">
        <v>16</v>
      </c>
      <c r="B187" s="12" t="s">
        <v>17</v>
      </c>
      <c r="C187" s="8">
        <v>37.299999999999997</v>
      </c>
      <c r="D187" s="8">
        <v>38.200000000000003</v>
      </c>
      <c r="E187" s="8">
        <v>39.700000000000003</v>
      </c>
      <c r="F187" s="9"/>
      <c r="G187" s="12" t="s">
        <v>16</v>
      </c>
      <c r="H187" s="12" t="s">
        <v>17</v>
      </c>
      <c r="I187" s="18">
        <v>941</v>
      </c>
      <c r="J187" s="18">
        <v>953</v>
      </c>
      <c r="K187" s="18">
        <v>987</v>
      </c>
      <c r="L187" s="9"/>
    </row>
    <row r="188" spans="1:12" x14ac:dyDescent="0.25">
      <c r="A188" s="12" t="s">
        <v>18</v>
      </c>
      <c r="B188" s="12" t="s">
        <v>19</v>
      </c>
      <c r="C188" s="19" t="s">
        <v>87</v>
      </c>
      <c r="D188" s="8">
        <v>0.1</v>
      </c>
      <c r="E188" s="8">
        <v>0.2</v>
      </c>
      <c r="F188" s="9"/>
      <c r="G188" s="12" t="s">
        <v>18</v>
      </c>
      <c r="H188" s="12" t="s">
        <v>19</v>
      </c>
      <c r="I188" s="18">
        <v>83</v>
      </c>
      <c r="J188" s="18">
        <v>60</v>
      </c>
      <c r="K188" s="18">
        <v>69</v>
      </c>
      <c r="L188" s="9"/>
    </row>
    <row r="189" spans="1:12" x14ac:dyDescent="0.25">
      <c r="A189" s="12" t="s">
        <v>22</v>
      </c>
      <c r="B189" s="12" t="s">
        <v>23</v>
      </c>
      <c r="C189" s="8">
        <v>1.7</v>
      </c>
      <c r="D189" s="8">
        <v>1.5</v>
      </c>
      <c r="E189" s="8">
        <v>1.3</v>
      </c>
      <c r="F189" s="9"/>
      <c r="G189" s="12" t="s">
        <v>22</v>
      </c>
      <c r="H189" s="12" t="s">
        <v>23</v>
      </c>
      <c r="I189" s="18">
        <v>32</v>
      </c>
      <c r="J189" s="18">
        <v>30</v>
      </c>
      <c r="K189" s="18">
        <v>31</v>
      </c>
      <c r="L189" s="9"/>
    </row>
    <row r="190" spans="1:12" x14ac:dyDescent="0.25">
      <c r="A190" s="12" t="s">
        <v>24</v>
      </c>
      <c r="B190" s="12" t="s">
        <v>25</v>
      </c>
      <c r="C190" s="19" t="s">
        <v>87</v>
      </c>
      <c r="D190" s="19" t="s">
        <v>87</v>
      </c>
      <c r="E190" s="19" t="s">
        <v>87</v>
      </c>
      <c r="F190" s="9"/>
      <c r="G190" s="12" t="s">
        <v>24</v>
      </c>
      <c r="H190" s="12" t="s">
        <v>25</v>
      </c>
      <c r="I190" s="19" t="s">
        <v>87</v>
      </c>
      <c r="J190" s="19" t="s">
        <v>87</v>
      </c>
      <c r="K190" s="19" t="s">
        <v>87</v>
      </c>
      <c r="L190" s="9"/>
    </row>
    <row r="191" spans="1:12" x14ac:dyDescent="0.25">
      <c r="A191" s="12" t="s">
        <v>26</v>
      </c>
      <c r="B191" s="12" t="s">
        <v>27</v>
      </c>
      <c r="C191" s="8">
        <v>57.9</v>
      </c>
      <c r="D191" s="8">
        <v>56.7</v>
      </c>
      <c r="E191" s="8">
        <v>57.5</v>
      </c>
      <c r="F191" s="9"/>
      <c r="G191" s="12" t="s">
        <v>26</v>
      </c>
      <c r="H191" s="12" t="s">
        <v>27</v>
      </c>
      <c r="I191" s="18">
        <v>1246</v>
      </c>
      <c r="J191" s="18">
        <v>872</v>
      </c>
      <c r="K191" s="18">
        <v>864</v>
      </c>
      <c r="L191" s="9"/>
    </row>
    <row r="192" spans="1:12" x14ac:dyDescent="0.25">
      <c r="A192" s="12" t="s">
        <v>28</v>
      </c>
      <c r="B192" s="12" t="s">
        <v>29</v>
      </c>
      <c r="C192" s="19" t="s">
        <v>87</v>
      </c>
      <c r="D192" s="8">
        <v>0.2</v>
      </c>
      <c r="E192" s="19" t="s">
        <v>87</v>
      </c>
      <c r="F192" s="9"/>
      <c r="G192" s="12" t="s">
        <v>28</v>
      </c>
      <c r="H192" s="12" t="s">
        <v>29</v>
      </c>
      <c r="I192" s="19" t="s">
        <v>87</v>
      </c>
      <c r="J192" s="18">
        <v>10</v>
      </c>
      <c r="K192" s="19" t="s">
        <v>87</v>
      </c>
      <c r="L192" s="9"/>
    </row>
    <row r="193" spans="1:12" x14ac:dyDescent="0.25">
      <c r="A193" s="12" t="s">
        <v>30</v>
      </c>
      <c r="B193" s="12" t="s">
        <v>31</v>
      </c>
      <c r="C193" s="19" t="s">
        <v>87</v>
      </c>
      <c r="D193" s="8">
        <v>27.3</v>
      </c>
      <c r="E193" s="19" t="s">
        <v>87</v>
      </c>
      <c r="F193" s="9"/>
      <c r="G193" s="12" t="s">
        <v>30</v>
      </c>
      <c r="H193" s="12" t="s">
        <v>31</v>
      </c>
      <c r="I193" s="19" t="s">
        <v>87</v>
      </c>
      <c r="J193" s="18">
        <v>1019</v>
      </c>
      <c r="K193" s="19" t="s">
        <v>87</v>
      </c>
      <c r="L193" s="9"/>
    </row>
    <row r="194" spans="1:12" x14ac:dyDescent="0.25">
      <c r="A194" s="12" t="s">
        <v>34</v>
      </c>
      <c r="B194" s="12" t="s">
        <v>35</v>
      </c>
      <c r="C194" s="8">
        <v>7.9</v>
      </c>
      <c r="D194" s="8">
        <v>7.7</v>
      </c>
      <c r="E194" s="8">
        <v>7.6</v>
      </c>
      <c r="F194" s="9"/>
      <c r="G194" s="12" t="s">
        <v>34</v>
      </c>
      <c r="H194" s="12" t="s">
        <v>35</v>
      </c>
      <c r="I194" s="18">
        <v>265</v>
      </c>
      <c r="J194" s="18">
        <v>287</v>
      </c>
      <c r="K194" s="18">
        <v>282</v>
      </c>
      <c r="L194" s="9"/>
    </row>
    <row r="195" spans="1:12" x14ac:dyDescent="0.25">
      <c r="A195" s="12" t="s">
        <v>36</v>
      </c>
      <c r="B195" s="12" t="s">
        <v>37</v>
      </c>
      <c r="C195" s="8">
        <v>19.600000000000001</v>
      </c>
      <c r="D195" s="8">
        <v>20.100000000000001</v>
      </c>
      <c r="E195" s="8">
        <v>22.2</v>
      </c>
      <c r="F195" s="9"/>
      <c r="G195" s="12" t="s">
        <v>36</v>
      </c>
      <c r="H195" s="12" t="s">
        <v>37</v>
      </c>
      <c r="I195" s="18">
        <v>730</v>
      </c>
      <c r="J195" s="18">
        <v>688</v>
      </c>
      <c r="K195" s="18">
        <v>625</v>
      </c>
      <c r="L195" s="9"/>
    </row>
    <row r="196" spans="1:12" x14ac:dyDescent="0.25">
      <c r="A196" s="12" t="s">
        <v>38</v>
      </c>
      <c r="B196" s="12" t="s">
        <v>39</v>
      </c>
      <c r="C196" s="8">
        <v>3.1</v>
      </c>
      <c r="D196" s="8">
        <v>3</v>
      </c>
      <c r="E196" s="8">
        <v>1.9</v>
      </c>
      <c r="F196" s="9"/>
      <c r="G196" s="12" t="s">
        <v>38</v>
      </c>
      <c r="H196" s="12" t="s">
        <v>39</v>
      </c>
      <c r="I196" s="18">
        <v>422</v>
      </c>
      <c r="J196" s="18">
        <v>459</v>
      </c>
      <c r="K196" s="18">
        <v>353</v>
      </c>
      <c r="L196" s="9"/>
    </row>
    <row r="197" spans="1:12" x14ac:dyDescent="0.25">
      <c r="A197" s="12" t="s">
        <v>42</v>
      </c>
      <c r="B197" s="12" t="s">
        <v>43</v>
      </c>
      <c r="C197" s="8">
        <v>378.8</v>
      </c>
      <c r="D197" s="8">
        <v>341.3</v>
      </c>
      <c r="E197" s="8">
        <v>419.7</v>
      </c>
      <c r="F197" s="9"/>
      <c r="G197" s="12" t="s">
        <v>42</v>
      </c>
      <c r="H197" s="12" t="s">
        <v>43</v>
      </c>
      <c r="I197" s="18">
        <v>9597</v>
      </c>
      <c r="J197" s="18">
        <v>8942</v>
      </c>
      <c r="K197" s="18">
        <v>9256</v>
      </c>
      <c r="L197" s="9"/>
    </row>
    <row r="198" spans="1:12" x14ac:dyDescent="0.25">
      <c r="A198" s="12" t="s">
        <v>46</v>
      </c>
      <c r="B198" s="12" t="s">
        <v>47</v>
      </c>
      <c r="C198" s="8">
        <v>0.2</v>
      </c>
      <c r="D198" s="8">
        <v>0.4</v>
      </c>
      <c r="E198" s="8">
        <v>0.3</v>
      </c>
      <c r="F198" s="9"/>
      <c r="G198" s="12" t="s">
        <v>46</v>
      </c>
      <c r="H198" s="12" t="s">
        <v>47</v>
      </c>
      <c r="I198" s="18">
        <v>59</v>
      </c>
      <c r="J198" s="18">
        <v>60</v>
      </c>
      <c r="K198" s="18">
        <v>51</v>
      </c>
      <c r="L198" s="9"/>
    </row>
    <row r="199" spans="1:12" x14ac:dyDescent="0.25">
      <c r="A199" s="12" t="s">
        <v>48</v>
      </c>
      <c r="B199" s="12" t="s">
        <v>49</v>
      </c>
      <c r="C199" s="19" t="s">
        <v>87</v>
      </c>
      <c r="D199" s="19" t="s">
        <v>87</v>
      </c>
      <c r="E199" s="19" t="s">
        <v>87</v>
      </c>
      <c r="F199" s="9"/>
      <c r="G199" s="12" t="s">
        <v>48</v>
      </c>
      <c r="H199" s="12" t="s">
        <v>49</v>
      </c>
      <c r="I199" s="19" t="s">
        <v>87</v>
      </c>
      <c r="J199" s="19" t="s">
        <v>87</v>
      </c>
      <c r="K199" s="19" t="s">
        <v>87</v>
      </c>
      <c r="L199" s="9"/>
    </row>
    <row r="200" spans="1:12" x14ac:dyDescent="0.25">
      <c r="A200" s="12" t="s">
        <v>50</v>
      </c>
      <c r="B200" s="12" t="s">
        <v>51</v>
      </c>
      <c r="C200" s="19" t="s">
        <v>87</v>
      </c>
      <c r="D200" s="8">
        <v>0.8</v>
      </c>
      <c r="E200" s="8">
        <v>0.5</v>
      </c>
      <c r="F200" s="9"/>
      <c r="G200" s="12" t="s">
        <v>50</v>
      </c>
      <c r="H200" s="12" t="s">
        <v>51</v>
      </c>
      <c r="I200" s="18">
        <v>170</v>
      </c>
      <c r="J200" s="18">
        <v>142</v>
      </c>
      <c r="K200" s="18">
        <v>126</v>
      </c>
      <c r="L200" s="9"/>
    </row>
    <row r="201" spans="1:12" x14ac:dyDescent="0.25">
      <c r="A201" s="12" t="s">
        <v>54</v>
      </c>
      <c r="B201" s="12" t="s">
        <v>55</v>
      </c>
      <c r="C201" s="19" t="s">
        <v>87</v>
      </c>
      <c r="D201" s="19" t="s">
        <v>87</v>
      </c>
      <c r="E201" s="19" t="s">
        <v>87</v>
      </c>
      <c r="F201" s="9"/>
      <c r="G201" s="12" t="s">
        <v>54</v>
      </c>
      <c r="H201" s="12" t="s">
        <v>55</v>
      </c>
      <c r="I201" s="19" t="s">
        <v>87</v>
      </c>
      <c r="J201" s="19" t="s">
        <v>87</v>
      </c>
      <c r="K201" s="19" t="s">
        <v>87</v>
      </c>
      <c r="L201" s="9"/>
    </row>
    <row r="202" spans="1:12" x14ac:dyDescent="0.25">
      <c r="A202" s="12" t="s">
        <v>60</v>
      </c>
      <c r="B202" s="12" t="s">
        <v>61</v>
      </c>
      <c r="C202" s="8">
        <v>3.3</v>
      </c>
      <c r="D202" s="8">
        <v>2.4</v>
      </c>
      <c r="E202" s="8">
        <v>2.1</v>
      </c>
      <c r="F202" s="9"/>
      <c r="G202" s="12" t="s">
        <v>60</v>
      </c>
      <c r="H202" s="12" t="s">
        <v>61</v>
      </c>
      <c r="I202" s="18">
        <v>793</v>
      </c>
      <c r="J202" s="18">
        <v>673</v>
      </c>
      <c r="K202" s="18">
        <v>572</v>
      </c>
      <c r="L202" s="9"/>
    </row>
    <row r="203" spans="1:12" x14ac:dyDescent="0.25">
      <c r="A203" s="12" t="s">
        <v>64</v>
      </c>
      <c r="B203" s="12" t="s">
        <v>65</v>
      </c>
      <c r="C203" s="8">
        <v>1.8</v>
      </c>
      <c r="D203" s="8">
        <v>2.5</v>
      </c>
      <c r="E203" s="8">
        <v>1.8</v>
      </c>
      <c r="F203" s="9"/>
      <c r="G203" s="12" t="s">
        <v>64</v>
      </c>
      <c r="H203" s="12" t="s">
        <v>65</v>
      </c>
      <c r="I203" s="18">
        <v>290</v>
      </c>
      <c r="J203" s="18">
        <v>516</v>
      </c>
      <c r="K203" s="18">
        <v>547</v>
      </c>
      <c r="L203" s="9"/>
    </row>
    <row r="204" spans="1:12" x14ac:dyDescent="0.25">
      <c r="A204" s="12" t="s">
        <v>66</v>
      </c>
      <c r="B204" s="12" t="s">
        <v>67</v>
      </c>
      <c r="C204" s="8">
        <v>59</v>
      </c>
      <c r="D204" s="8">
        <v>61.7</v>
      </c>
      <c r="E204" s="8">
        <v>79.900000000000006</v>
      </c>
      <c r="F204" s="9"/>
      <c r="G204" s="12" t="s">
        <v>66</v>
      </c>
      <c r="H204" s="12" t="s">
        <v>67</v>
      </c>
      <c r="I204" s="18">
        <v>1857</v>
      </c>
      <c r="J204" s="18">
        <v>1943</v>
      </c>
      <c r="K204" s="18">
        <v>2182</v>
      </c>
      <c r="L204" s="9"/>
    </row>
    <row r="205" spans="1:12" x14ac:dyDescent="0.25">
      <c r="A205" s="12" t="s">
        <v>68</v>
      </c>
      <c r="B205" s="12" t="s">
        <v>69</v>
      </c>
      <c r="C205" s="8">
        <v>1.2</v>
      </c>
      <c r="D205" s="8">
        <v>1</v>
      </c>
      <c r="E205" s="8">
        <v>1.1000000000000001</v>
      </c>
      <c r="F205" s="9"/>
      <c r="G205" s="12" t="s">
        <v>68</v>
      </c>
      <c r="H205" s="12" t="s">
        <v>69</v>
      </c>
      <c r="I205" s="18">
        <v>49</v>
      </c>
      <c r="J205" s="18">
        <v>48</v>
      </c>
      <c r="K205" s="18">
        <v>51</v>
      </c>
      <c r="L205" s="9"/>
    </row>
    <row r="206" spans="1:12" x14ac:dyDescent="0.25">
      <c r="A206" s="12" t="s">
        <v>70</v>
      </c>
      <c r="B206" s="12" t="s">
        <v>71</v>
      </c>
      <c r="C206" s="8">
        <v>0.4</v>
      </c>
      <c r="D206" s="8">
        <v>0.3</v>
      </c>
      <c r="E206" s="8">
        <v>0.4</v>
      </c>
      <c r="F206" s="9"/>
      <c r="G206" s="12" t="s">
        <v>70</v>
      </c>
      <c r="H206" s="12" t="s">
        <v>71</v>
      </c>
      <c r="I206" s="18">
        <v>40</v>
      </c>
      <c r="J206" s="18">
        <v>25</v>
      </c>
      <c r="K206" s="18">
        <v>62</v>
      </c>
      <c r="L206" s="9"/>
    </row>
    <row r="207" spans="1:12" x14ac:dyDescent="0.25">
      <c r="A207" s="9"/>
      <c r="B207" s="9"/>
      <c r="C207" s="9"/>
      <c r="D207" s="9"/>
      <c r="E207" s="9"/>
      <c r="F207" s="9"/>
      <c r="G207" s="9"/>
      <c r="H207" s="9"/>
      <c r="I207" s="9"/>
      <c r="J207" s="9"/>
      <c r="K207" s="9"/>
      <c r="L207" s="9"/>
    </row>
    <row r="208" spans="1:12" x14ac:dyDescent="0.25">
      <c r="A208" s="9"/>
      <c r="B208" s="9"/>
      <c r="C208" s="9"/>
      <c r="D208" s="9"/>
      <c r="E208" s="9"/>
      <c r="F208" s="9"/>
      <c r="G208" s="9"/>
      <c r="H208" s="9"/>
      <c r="I208" s="9"/>
      <c r="J208" s="9"/>
      <c r="K208" s="9"/>
      <c r="L208" s="9"/>
    </row>
    <row r="209" spans="1:12" x14ac:dyDescent="0.25">
      <c r="A209" s="16" t="s">
        <v>81</v>
      </c>
      <c r="B209" s="9"/>
      <c r="C209" s="9"/>
      <c r="D209" s="9"/>
      <c r="E209" s="9"/>
      <c r="F209" s="9"/>
      <c r="G209" s="16" t="s">
        <v>81</v>
      </c>
      <c r="H209" s="9"/>
      <c r="I209" s="9"/>
      <c r="J209" s="9"/>
      <c r="K209" s="9"/>
      <c r="L209" s="9"/>
    </row>
    <row r="210" spans="1:12" x14ac:dyDescent="0.25">
      <c r="A210" s="12" t="s">
        <v>20</v>
      </c>
      <c r="B210" s="12" t="s">
        <v>21</v>
      </c>
      <c r="C210" s="19" t="s">
        <v>87</v>
      </c>
      <c r="D210" s="19" t="s">
        <v>87</v>
      </c>
      <c r="E210" s="19" t="s">
        <v>87</v>
      </c>
      <c r="F210" s="9"/>
      <c r="G210" s="12" t="s">
        <v>20</v>
      </c>
      <c r="H210" s="12" t="s">
        <v>21</v>
      </c>
      <c r="I210" s="19" t="s">
        <v>87</v>
      </c>
      <c r="J210" s="19" t="s">
        <v>87</v>
      </c>
      <c r="K210" s="19" t="s">
        <v>87</v>
      </c>
      <c r="L210" s="9"/>
    </row>
    <row r="211" spans="1:12" x14ac:dyDescent="0.25">
      <c r="A211" s="12" t="s">
        <v>40</v>
      </c>
      <c r="B211" s="12" t="s">
        <v>41</v>
      </c>
      <c r="C211" s="19" t="s">
        <v>87</v>
      </c>
      <c r="D211" s="19" t="s">
        <v>87</v>
      </c>
      <c r="E211" s="19" t="s">
        <v>87</v>
      </c>
      <c r="F211" s="9"/>
      <c r="G211" s="12" t="s">
        <v>40</v>
      </c>
      <c r="H211" s="12" t="s">
        <v>41</v>
      </c>
      <c r="I211" s="19" t="s">
        <v>87</v>
      </c>
      <c r="J211" s="19" t="s">
        <v>87</v>
      </c>
      <c r="K211" s="19" t="s">
        <v>87</v>
      </c>
      <c r="L211" s="9"/>
    </row>
    <row r="212" spans="1:12" x14ac:dyDescent="0.25">
      <c r="A212" s="12" t="s">
        <v>44</v>
      </c>
      <c r="B212" s="12" t="s">
        <v>45</v>
      </c>
      <c r="C212" s="19" t="s">
        <v>87</v>
      </c>
      <c r="D212" s="19" t="s">
        <v>87</v>
      </c>
      <c r="E212" s="19" t="s">
        <v>87</v>
      </c>
      <c r="F212" s="9"/>
      <c r="G212" s="12" t="s">
        <v>44</v>
      </c>
      <c r="H212" s="12" t="s">
        <v>45</v>
      </c>
      <c r="I212" s="19" t="s">
        <v>87</v>
      </c>
      <c r="J212" s="19" t="s">
        <v>87</v>
      </c>
      <c r="K212" s="19" t="s">
        <v>87</v>
      </c>
      <c r="L212" s="9"/>
    </row>
    <row r="213" spans="1:12" x14ac:dyDescent="0.25">
      <c r="A213" s="12" t="s">
        <v>52</v>
      </c>
      <c r="B213" s="12" t="s">
        <v>53</v>
      </c>
      <c r="C213" s="19" t="s">
        <v>87</v>
      </c>
      <c r="D213" s="19" t="s">
        <v>87</v>
      </c>
      <c r="E213" s="19" t="s">
        <v>87</v>
      </c>
      <c r="F213" s="9"/>
      <c r="G213" s="12" t="s">
        <v>52</v>
      </c>
      <c r="H213" s="12" t="s">
        <v>53</v>
      </c>
      <c r="I213" s="19" t="s">
        <v>87</v>
      </c>
      <c r="J213" s="19" t="s">
        <v>87</v>
      </c>
      <c r="K213" s="19" t="s">
        <v>87</v>
      </c>
      <c r="L213" s="9"/>
    </row>
    <row r="214" spans="1:12" x14ac:dyDescent="0.25">
      <c r="A214" s="12" t="s">
        <v>74</v>
      </c>
      <c r="B214" s="12" t="s">
        <v>75</v>
      </c>
      <c r="C214" s="19" t="s">
        <v>87</v>
      </c>
      <c r="D214" s="8">
        <v>1.8</v>
      </c>
      <c r="E214" s="19" t="s">
        <v>87</v>
      </c>
      <c r="F214" s="9"/>
      <c r="G214" s="12" t="s">
        <v>74</v>
      </c>
      <c r="H214" s="12" t="s">
        <v>75</v>
      </c>
      <c r="I214" s="19" t="s">
        <v>87</v>
      </c>
      <c r="J214" s="18">
        <v>442</v>
      </c>
      <c r="K214" s="19" t="s">
        <v>87</v>
      </c>
      <c r="L214" s="9"/>
    </row>
    <row r="215" spans="1:12" x14ac:dyDescent="0.25">
      <c r="A215" s="9"/>
      <c r="B215" s="9"/>
      <c r="C215" s="9"/>
      <c r="D215" s="9"/>
      <c r="E215" s="9"/>
      <c r="F215" s="9"/>
      <c r="G215" s="9"/>
      <c r="H215" s="9"/>
      <c r="I215" s="9"/>
      <c r="J215" s="9"/>
      <c r="K215" s="9"/>
      <c r="L215" s="9"/>
    </row>
    <row r="216" spans="1:12" x14ac:dyDescent="0.25">
      <c r="A216" s="9"/>
      <c r="B216" s="9"/>
      <c r="C216" s="9"/>
      <c r="D216" s="9"/>
      <c r="E216" s="9"/>
      <c r="F216" s="9"/>
      <c r="G216" s="9"/>
      <c r="H216" s="9"/>
      <c r="I216" s="9"/>
      <c r="J216" s="9"/>
      <c r="K216" s="9"/>
      <c r="L216" s="9"/>
    </row>
    <row r="217" spans="1:12" x14ac:dyDescent="0.25">
      <c r="A217" s="21" t="s">
        <v>88</v>
      </c>
      <c r="B217" s="9"/>
      <c r="C217" s="9"/>
      <c r="D217" s="9"/>
      <c r="E217" s="9"/>
      <c r="F217" s="9"/>
      <c r="G217" s="9"/>
      <c r="H217" s="9"/>
      <c r="I217" s="9"/>
      <c r="J217" s="9"/>
      <c r="K217" s="9"/>
      <c r="L217" s="9"/>
    </row>
    <row r="218" spans="1:12" x14ac:dyDescent="0.25">
      <c r="A218" s="12" t="s">
        <v>32</v>
      </c>
      <c r="B218" s="12" t="s">
        <v>33</v>
      </c>
      <c r="C218" s="19" t="s">
        <v>87</v>
      </c>
      <c r="D218" s="19" t="s">
        <v>87</v>
      </c>
      <c r="E218" s="20">
        <v>3232.07</v>
      </c>
      <c r="F218" s="9"/>
      <c r="G218" s="12" t="s">
        <v>32</v>
      </c>
      <c r="H218" s="12" t="s">
        <v>33</v>
      </c>
      <c r="I218" s="18">
        <v>812</v>
      </c>
      <c r="J218" s="19" t="s">
        <v>87</v>
      </c>
      <c r="K218" s="18">
        <v>758</v>
      </c>
      <c r="L218" s="9"/>
    </row>
    <row r="219" spans="1:12" x14ac:dyDescent="0.25">
      <c r="A219" s="12" t="s">
        <v>72</v>
      </c>
      <c r="B219" s="12" t="s">
        <v>73</v>
      </c>
      <c r="C219" s="19"/>
      <c r="D219" s="19"/>
      <c r="E219" s="19"/>
      <c r="F219" s="9"/>
      <c r="G219" s="12" t="s">
        <v>72</v>
      </c>
      <c r="H219" s="12" t="s">
        <v>73</v>
      </c>
      <c r="I219" s="19"/>
      <c r="J219" s="19"/>
      <c r="K219" s="18"/>
      <c r="L219" s="9"/>
    </row>
    <row r="220" spans="1:12" x14ac:dyDescent="0.25">
      <c r="A220" s="9"/>
      <c r="B220" s="9"/>
      <c r="C220" s="9"/>
      <c r="D220" s="9"/>
      <c r="E220" s="9"/>
      <c r="F220" s="9"/>
      <c r="G220" s="9"/>
      <c r="H220" s="9"/>
      <c r="I220" s="9"/>
      <c r="J220" s="9"/>
      <c r="K220" s="9"/>
      <c r="L220" s="9"/>
    </row>
    <row r="221" spans="1:12" x14ac:dyDescent="0.25">
      <c r="A221" s="9"/>
      <c r="B221" s="9"/>
      <c r="C221" s="9"/>
      <c r="D221" s="9"/>
      <c r="E221" s="9"/>
      <c r="F221" s="9"/>
      <c r="G221" s="9"/>
      <c r="H221" s="9"/>
      <c r="I221" s="9"/>
      <c r="J221" s="9"/>
      <c r="K221" s="9"/>
      <c r="L221" s="9"/>
    </row>
    <row r="222" spans="1:12" x14ac:dyDescent="0.25">
      <c r="A222" s="9"/>
      <c r="B222" s="9"/>
      <c r="C222" s="9"/>
      <c r="D222" s="9"/>
      <c r="E222" s="9"/>
      <c r="F222" s="9"/>
      <c r="G222" s="9"/>
      <c r="H222" s="9"/>
      <c r="I222" s="9"/>
      <c r="J222" s="9"/>
      <c r="K222" s="9"/>
      <c r="L222" s="9"/>
    </row>
    <row r="223" spans="1:12" x14ac:dyDescent="0.25">
      <c r="A223" s="9"/>
      <c r="B223" s="9"/>
      <c r="C223" s="9"/>
      <c r="D223" s="9"/>
      <c r="E223" s="9"/>
      <c r="F223" s="9"/>
      <c r="G223" s="9"/>
      <c r="H223" s="9"/>
      <c r="I223" s="9"/>
      <c r="J223" s="9"/>
      <c r="K223" s="9"/>
      <c r="L223" s="9"/>
    </row>
    <row r="224" spans="1:12" x14ac:dyDescent="0.25">
      <c r="A224" s="22" t="s">
        <v>0</v>
      </c>
      <c r="B224" s="22" t="s">
        <v>97</v>
      </c>
      <c r="C224" s="23"/>
      <c r="D224" s="23"/>
      <c r="E224" s="9"/>
      <c r="F224" s="9"/>
      <c r="G224" s="9"/>
      <c r="H224" s="9"/>
      <c r="I224" s="9"/>
      <c r="J224" s="9"/>
      <c r="K224" s="9"/>
      <c r="L224" s="9"/>
    </row>
    <row r="225" spans="1:12" x14ac:dyDescent="0.25">
      <c r="A225" s="9"/>
      <c r="B225" s="9"/>
      <c r="C225" s="17" t="s">
        <v>85</v>
      </c>
      <c r="D225" s="17"/>
      <c r="E225" s="17"/>
      <c r="F225" s="9"/>
      <c r="G225" s="9"/>
      <c r="H225" s="9"/>
      <c r="I225" s="17" t="s">
        <v>86</v>
      </c>
      <c r="J225" s="17"/>
      <c r="K225" s="17"/>
      <c r="L225" s="9"/>
    </row>
    <row r="226" spans="1:12" x14ac:dyDescent="0.25">
      <c r="A226" s="13" t="s">
        <v>78</v>
      </c>
      <c r="B226" s="9"/>
      <c r="C226" s="12" t="s">
        <v>82</v>
      </c>
      <c r="D226" s="12" t="s">
        <v>83</v>
      </c>
      <c r="E226" s="12" t="s">
        <v>84</v>
      </c>
      <c r="F226" s="9"/>
      <c r="G226" s="13" t="s">
        <v>78</v>
      </c>
      <c r="H226" s="9"/>
      <c r="I226" s="12" t="s">
        <v>82</v>
      </c>
      <c r="J226" s="12" t="s">
        <v>83</v>
      </c>
      <c r="K226" s="12" t="s">
        <v>84</v>
      </c>
      <c r="L226" s="9"/>
    </row>
    <row r="227" spans="1:12" x14ac:dyDescent="0.25">
      <c r="A227" s="12" t="s">
        <v>6</v>
      </c>
      <c r="B227" s="12" t="s">
        <v>7</v>
      </c>
      <c r="C227" s="8">
        <v>0</v>
      </c>
      <c r="D227" s="8">
        <v>-0.4</v>
      </c>
      <c r="E227" s="8">
        <v>1.1000000000000001</v>
      </c>
      <c r="F227" s="9"/>
      <c r="G227" s="12" t="s">
        <v>6</v>
      </c>
      <c r="H227" s="12" t="s">
        <v>7</v>
      </c>
      <c r="I227" s="18">
        <v>0</v>
      </c>
      <c r="J227" s="18">
        <v>316</v>
      </c>
      <c r="K227" s="18">
        <v>104</v>
      </c>
    </row>
    <row r="228" spans="1:12" x14ac:dyDescent="0.25">
      <c r="A228" s="12" t="s">
        <v>8</v>
      </c>
      <c r="B228" s="12" t="s">
        <v>136</v>
      </c>
      <c r="C228" s="8">
        <v>135.80000000000001</v>
      </c>
      <c r="D228" s="8">
        <v>213.2</v>
      </c>
      <c r="E228" s="19" t="s">
        <v>87</v>
      </c>
      <c r="F228" s="9"/>
      <c r="G228" s="12" t="s">
        <v>8</v>
      </c>
      <c r="H228" s="12" t="s">
        <v>136</v>
      </c>
      <c r="I228" s="18">
        <v>4830</v>
      </c>
      <c r="J228" s="18">
        <v>7779</v>
      </c>
      <c r="K228" s="19" t="s">
        <v>87</v>
      </c>
    </row>
    <row r="229" spans="1:12" x14ac:dyDescent="0.25">
      <c r="A229" s="12" t="s">
        <v>56</v>
      </c>
      <c r="B229" s="12" t="s">
        <v>57</v>
      </c>
      <c r="C229" s="8">
        <v>0</v>
      </c>
      <c r="D229" s="8">
        <v>0</v>
      </c>
      <c r="E229" s="8">
        <v>0</v>
      </c>
      <c r="F229" s="9"/>
      <c r="G229" s="12" t="s">
        <v>56</v>
      </c>
      <c r="H229" s="12" t="s">
        <v>57</v>
      </c>
      <c r="I229" s="18">
        <v>0</v>
      </c>
      <c r="J229" s="18">
        <v>0</v>
      </c>
      <c r="K229" s="19" t="s">
        <v>87</v>
      </c>
    </row>
    <row r="230" spans="1:12" x14ac:dyDescent="0.25">
      <c r="A230" s="12" t="s">
        <v>58</v>
      </c>
      <c r="B230" s="12" t="s">
        <v>59</v>
      </c>
      <c r="C230" s="8">
        <v>5.6</v>
      </c>
      <c r="D230" s="8">
        <v>3</v>
      </c>
      <c r="E230" s="8">
        <v>0.9</v>
      </c>
      <c r="F230" s="9"/>
      <c r="G230" s="12" t="s">
        <v>58</v>
      </c>
      <c r="H230" s="12" t="s">
        <v>59</v>
      </c>
      <c r="I230" s="18">
        <v>291</v>
      </c>
      <c r="J230" s="18">
        <v>98</v>
      </c>
      <c r="K230" s="18">
        <v>42</v>
      </c>
    </row>
    <row r="231" spans="1:12" x14ac:dyDescent="0.25">
      <c r="A231" s="9"/>
      <c r="B231" s="9"/>
      <c r="C231" s="9"/>
      <c r="D231" s="9"/>
      <c r="E231" s="9"/>
      <c r="F231" s="9"/>
      <c r="G231" s="9"/>
      <c r="H231" s="9"/>
      <c r="I231" s="9"/>
      <c r="J231" s="9"/>
      <c r="K231" s="9"/>
    </row>
    <row r="232" spans="1:12" x14ac:dyDescent="0.25">
      <c r="A232" s="9"/>
      <c r="B232" s="9"/>
      <c r="C232" s="9"/>
      <c r="D232" s="9"/>
      <c r="E232" s="9"/>
      <c r="F232" s="9"/>
      <c r="G232" s="9"/>
      <c r="H232" s="9"/>
      <c r="I232" s="9"/>
      <c r="J232" s="9"/>
      <c r="K232" s="9"/>
    </row>
    <row r="233" spans="1:12" x14ac:dyDescent="0.25">
      <c r="A233" s="14" t="s">
        <v>79</v>
      </c>
      <c r="B233" s="9"/>
      <c r="C233" s="9"/>
      <c r="D233" s="9"/>
      <c r="E233" s="9"/>
      <c r="F233" s="9"/>
      <c r="G233" s="14" t="s">
        <v>79</v>
      </c>
      <c r="H233" s="9"/>
      <c r="I233" s="9"/>
      <c r="J233" s="9"/>
      <c r="K233" s="9"/>
    </row>
    <row r="234" spans="1:12" x14ac:dyDescent="0.25">
      <c r="A234" s="12" t="s">
        <v>10</v>
      </c>
      <c r="B234" s="12" t="s">
        <v>11</v>
      </c>
      <c r="C234" s="8">
        <v>168.2</v>
      </c>
      <c r="D234" s="8">
        <v>176.5</v>
      </c>
      <c r="E234" s="8">
        <v>117.7</v>
      </c>
      <c r="F234" s="9"/>
      <c r="G234" s="12" t="s">
        <v>10</v>
      </c>
      <c r="H234" s="12" t="s">
        <v>11</v>
      </c>
      <c r="I234" s="18">
        <v>5844</v>
      </c>
      <c r="J234" s="18">
        <v>6404</v>
      </c>
      <c r="K234" s="18">
        <v>4733</v>
      </c>
    </row>
    <row r="235" spans="1:12" x14ac:dyDescent="0.25">
      <c r="A235" s="12" t="s">
        <v>12</v>
      </c>
      <c r="B235" s="12" t="s">
        <v>13</v>
      </c>
      <c r="C235" s="8">
        <v>214.9</v>
      </c>
      <c r="D235" s="8">
        <v>245</v>
      </c>
      <c r="E235" s="8">
        <v>206.3</v>
      </c>
      <c r="F235" s="9"/>
      <c r="G235" s="12" t="s">
        <v>12</v>
      </c>
      <c r="H235" s="12" t="s">
        <v>13</v>
      </c>
      <c r="I235" s="19" t="s">
        <v>87</v>
      </c>
      <c r="J235" s="19" t="s">
        <v>87</v>
      </c>
      <c r="K235" s="18">
        <v>4132</v>
      </c>
    </row>
    <row r="236" spans="1:12" x14ac:dyDescent="0.25">
      <c r="A236" s="12" t="s">
        <v>14</v>
      </c>
      <c r="B236" s="12" t="s">
        <v>15</v>
      </c>
      <c r="C236" s="19" t="s">
        <v>87</v>
      </c>
      <c r="D236" s="19" t="s">
        <v>87</v>
      </c>
      <c r="E236" s="19" t="s">
        <v>87</v>
      </c>
      <c r="F236" s="9"/>
      <c r="G236" s="12" t="s">
        <v>14</v>
      </c>
      <c r="H236" s="12" t="s">
        <v>15</v>
      </c>
      <c r="I236" s="19" t="s">
        <v>87</v>
      </c>
      <c r="J236" s="19" t="s">
        <v>87</v>
      </c>
      <c r="K236" s="19" t="s">
        <v>87</v>
      </c>
    </row>
    <row r="237" spans="1:12" x14ac:dyDescent="0.25">
      <c r="A237" s="12" t="s">
        <v>62</v>
      </c>
      <c r="B237" s="12" t="s">
        <v>63</v>
      </c>
      <c r="C237" s="8">
        <v>1</v>
      </c>
      <c r="D237" s="8">
        <v>0.3</v>
      </c>
      <c r="E237" s="8">
        <v>0.5</v>
      </c>
      <c r="F237" s="9"/>
      <c r="G237" s="12" t="s">
        <v>62</v>
      </c>
      <c r="H237" s="12" t="s">
        <v>63</v>
      </c>
      <c r="I237" s="18">
        <v>96</v>
      </c>
      <c r="J237" s="18">
        <v>50</v>
      </c>
      <c r="K237" s="18">
        <v>78</v>
      </c>
    </row>
    <row r="238" spans="1:12" x14ac:dyDescent="0.25">
      <c r="A238" s="12" t="s">
        <v>76</v>
      </c>
      <c r="B238" s="12" t="s">
        <v>77</v>
      </c>
      <c r="C238" s="8">
        <v>115.7</v>
      </c>
      <c r="D238" s="8">
        <v>108.6</v>
      </c>
      <c r="E238" s="8">
        <v>122.6</v>
      </c>
      <c r="F238" s="9"/>
      <c r="G238" s="12" t="s">
        <v>76</v>
      </c>
      <c r="H238" s="12" t="s">
        <v>77</v>
      </c>
      <c r="I238" s="18">
        <v>4120</v>
      </c>
      <c r="J238" s="18">
        <v>3057</v>
      </c>
      <c r="K238" s="19" t="s">
        <v>87</v>
      </c>
    </row>
    <row r="239" spans="1:12" x14ac:dyDescent="0.25">
      <c r="A239" s="9"/>
      <c r="B239" s="9"/>
      <c r="C239" s="9"/>
      <c r="D239" s="9"/>
      <c r="E239" s="9"/>
      <c r="F239" s="9"/>
      <c r="G239" s="9"/>
      <c r="H239" s="9"/>
      <c r="I239" s="9"/>
      <c r="J239" s="9"/>
      <c r="K239" s="9"/>
    </row>
    <row r="240" spans="1:12" x14ac:dyDescent="0.25">
      <c r="A240" s="9"/>
      <c r="B240" s="9"/>
      <c r="C240" s="9"/>
      <c r="D240" s="9"/>
      <c r="E240" s="9"/>
      <c r="F240" s="9"/>
      <c r="G240" s="9"/>
      <c r="H240" s="9"/>
      <c r="I240" s="9"/>
      <c r="J240" s="9"/>
      <c r="K240" s="9"/>
    </row>
    <row r="241" spans="1:11" x14ac:dyDescent="0.25">
      <c r="A241" s="15" t="s">
        <v>80</v>
      </c>
      <c r="B241" s="9"/>
      <c r="C241" s="9"/>
      <c r="D241" s="9"/>
      <c r="E241" s="9"/>
      <c r="F241" s="9"/>
      <c r="G241" s="15" t="s">
        <v>80</v>
      </c>
      <c r="H241" s="9"/>
      <c r="I241" s="9"/>
      <c r="J241" s="9"/>
      <c r="K241" s="9"/>
    </row>
    <row r="242" spans="1:11" x14ac:dyDescent="0.25">
      <c r="A242" s="12" t="s">
        <v>16</v>
      </c>
      <c r="B242" s="12" t="s">
        <v>17</v>
      </c>
      <c r="C242" s="8">
        <v>43.7</v>
      </c>
      <c r="D242" s="8">
        <v>37.9</v>
      </c>
      <c r="E242" s="8">
        <v>39.200000000000003</v>
      </c>
      <c r="F242" s="9"/>
      <c r="G242" s="12" t="s">
        <v>16</v>
      </c>
      <c r="H242" s="12" t="s">
        <v>17</v>
      </c>
      <c r="I242" s="18">
        <v>1605</v>
      </c>
      <c r="J242" s="18">
        <v>1571</v>
      </c>
      <c r="K242" s="18">
        <v>1540</v>
      </c>
    </row>
    <row r="243" spans="1:11" x14ac:dyDescent="0.25">
      <c r="A243" s="12" t="s">
        <v>18</v>
      </c>
      <c r="B243" s="12" t="s">
        <v>19</v>
      </c>
      <c r="C243" s="8">
        <v>1.2</v>
      </c>
      <c r="D243" s="8">
        <v>1.6</v>
      </c>
      <c r="E243" s="8">
        <v>3.8</v>
      </c>
      <c r="F243" s="9"/>
      <c r="G243" s="12" t="s">
        <v>18</v>
      </c>
      <c r="H243" s="12" t="s">
        <v>19</v>
      </c>
      <c r="I243" s="18">
        <v>723</v>
      </c>
      <c r="J243" s="18">
        <v>729</v>
      </c>
      <c r="K243" s="18">
        <v>1265</v>
      </c>
    </row>
    <row r="244" spans="1:11" x14ac:dyDescent="0.25">
      <c r="A244" s="12" t="s">
        <v>22</v>
      </c>
      <c r="B244" s="12" t="s">
        <v>23</v>
      </c>
      <c r="C244" s="8">
        <v>0</v>
      </c>
      <c r="D244" s="8">
        <v>0</v>
      </c>
      <c r="E244" s="8">
        <v>0</v>
      </c>
      <c r="F244" s="9"/>
      <c r="G244" s="12" t="s">
        <v>22</v>
      </c>
      <c r="H244" s="12" t="s">
        <v>23</v>
      </c>
      <c r="I244" s="18">
        <v>0</v>
      </c>
      <c r="J244" s="18">
        <v>0</v>
      </c>
      <c r="K244" s="18">
        <v>0</v>
      </c>
    </row>
    <row r="245" spans="1:11" x14ac:dyDescent="0.25">
      <c r="A245" s="12" t="s">
        <v>24</v>
      </c>
      <c r="B245" s="12" t="s">
        <v>25</v>
      </c>
      <c r="C245" s="19" t="s">
        <v>87</v>
      </c>
      <c r="D245" s="19" t="s">
        <v>87</v>
      </c>
      <c r="E245" s="19" t="s">
        <v>87</v>
      </c>
      <c r="F245" s="9"/>
      <c r="G245" s="12" t="s">
        <v>24</v>
      </c>
      <c r="H245" s="12" t="s">
        <v>25</v>
      </c>
      <c r="I245" s="19" t="s">
        <v>87</v>
      </c>
      <c r="J245" s="19" t="s">
        <v>87</v>
      </c>
      <c r="K245" s="19" t="s">
        <v>87</v>
      </c>
    </row>
    <row r="246" spans="1:11" x14ac:dyDescent="0.25">
      <c r="A246" s="12" t="s">
        <v>26</v>
      </c>
      <c r="B246" s="12" t="s">
        <v>27</v>
      </c>
      <c r="C246" s="8">
        <v>0.7</v>
      </c>
      <c r="D246" s="8">
        <v>0.7</v>
      </c>
      <c r="E246" s="8">
        <v>0.8</v>
      </c>
      <c r="F246" s="9"/>
      <c r="G246" s="12" t="s">
        <v>26</v>
      </c>
      <c r="H246" s="12" t="s">
        <v>27</v>
      </c>
      <c r="I246" s="18">
        <v>87</v>
      </c>
      <c r="J246" s="18">
        <v>24</v>
      </c>
      <c r="K246" s="18">
        <v>34</v>
      </c>
    </row>
    <row r="247" spans="1:11" x14ac:dyDescent="0.25">
      <c r="A247" s="12" t="s">
        <v>28</v>
      </c>
      <c r="B247" s="12" t="s">
        <v>29</v>
      </c>
      <c r="C247" s="19" t="s">
        <v>87</v>
      </c>
      <c r="D247" s="8">
        <v>0</v>
      </c>
      <c r="E247" s="19" t="s">
        <v>87</v>
      </c>
      <c r="F247" s="9"/>
      <c r="G247" s="12" t="s">
        <v>28</v>
      </c>
      <c r="H247" s="12" t="s">
        <v>29</v>
      </c>
      <c r="I247" s="19" t="s">
        <v>87</v>
      </c>
      <c r="J247" s="18">
        <v>10</v>
      </c>
      <c r="K247" s="19" t="s">
        <v>87</v>
      </c>
    </row>
    <row r="248" spans="1:11" x14ac:dyDescent="0.25">
      <c r="A248" s="12" t="s">
        <v>30</v>
      </c>
      <c r="B248" s="12" t="s">
        <v>31</v>
      </c>
      <c r="C248" s="19" t="s">
        <v>87</v>
      </c>
      <c r="D248" s="8">
        <v>0</v>
      </c>
      <c r="E248" s="19" t="s">
        <v>87</v>
      </c>
      <c r="F248" s="9"/>
      <c r="G248" s="12" t="s">
        <v>30</v>
      </c>
      <c r="H248" s="12" t="s">
        <v>31</v>
      </c>
      <c r="I248" s="19" t="s">
        <v>87</v>
      </c>
      <c r="J248" s="18">
        <v>0</v>
      </c>
      <c r="K248" s="19" t="s">
        <v>87</v>
      </c>
    </row>
    <row r="249" spans="1:11" x14ac:dyDescent="0.25">
      <c r="A249" s="12" t="s">
        <v>34</v>
      </c>
      <c r="B249" s="12" t="s">
        <v>35</v>
      </c>
      <c r="C249" s="8">
        <v>23.1</v>
      </c>
      <c r="D249" s="8">
        <v>20.2</v>
      </c>
      <c r="E249" s="8">
        <v>19.5</v>
      </c>
      <c r="F249" s="9"/>
      <c r="G249" s="12" t="s">
        <v>34</v>
      </c>
      <c r="H249" s="12" t="s">
        <v>35</v>
      </c>
      <c r="I249" s="18">
        <v>636</v>
      </c>
      <c r="J249" s="18">
        <v>624</v>
      </c>
      <c r="K249" s="18">
        <v>678</v>
      </c>
    </row>
    <row r="250" spans="1:11" x14ac:dyDescent="0.25">
      <c r="A250" s="12" t="s">
        <v>36</v>
      </c>
      <c r="B250" s="12" t="s">
        <v>37</v>
      </c>
      <c r="C250" s="8">
        <v>14</v>
      </c>
      <c r="D250" s="8">
        <v>11.6</v>
      </c>
      <c r="E250" s="8">
        <v>25.8</v>
      </c>
      <c r="F250" s="9"/>
      <c r="G250" s="12" t="s">
        <v>36</v>
      </c>
      <c r="H250" s="12" t="s">
        <v>37</v>
      </c>
      <c r="I250" s="18">
        <v>2829</v>
      </c>
      <c r="J250" s="18">
        <v>2878</v>
      </c>
      <c r="K250" s="18">
        <v>2768</v>
      </c>
    </row>
    <row r="251" spans="1:11" x14ac:dyDescent="0.25">
      <c r="A251" s="12" t="s">
        <v>38</v>
      </c>
      <c r="B251" s="12" t="s">
        <v>39</v>
      </c>
      <c r="C251" s="8">
        <v>6.9</v>
      </c>
      <c r="D251" s="8">
        <v>4.4000000000000004</v>
      </c>
      <c r="E251" s="8">
        <v>5.8</v>
      </c>
      <c r="F251" s="9"/>
      <c r="G251" s="12" t="s">
        <v>38</v>
      </c>
      <c r="H251" s="12" t="s">
        <v>39</v>
      </c>
      <c r="I251" s="18">
        <v>942</v>
      </c>
      <c r="J251" s="18">
        <v>838</v>
      </c>
      <c r="K251" s="18">
        <v>998</v>
      </c>
    </row>
    <row r="252" spans="1:11" x14ac:dyDescent="0.25">
      <c r="A252" s="12" t="s">
        <v>42</v>
      </c>
      <c r="B252" s="12" t="s">
        <v>43</v>
      </c>
      <c r="C252" s="8">
        <v>50</v>
      </c>
      <c r="D252" s="8">
        <v>77.400000000000006</v>
      </c>
      <c r="E252" s="8">
        <v>59.6</v>
      </c>
      <c r="F252" s="9"/>
      <c r="G252" s="12" t="s">
        <v>42</v>
      </c>
      <c r="H252" s="12" t="s">
        <v>43</v>
      </c>
      <c r="I252" s="18">
        <v>2458</v>
      </c>
      <c r="J252" s="18">
        <v>2458</v>
      </c>
      <c r="K252" s="18">
        <v>2619</v>
      </c>
    </row>
    <row r="253" spans="1:11" x14ac:dyDescent="0.25">
      <c r="A253" s="12" t="s">
        <v>46</v>
      </c>
      <c r="B253" s="12" t="s">
        <v>47</v>
      </c>
      <c r="C253" s="8">
        <v>0</v>
      </c>
      <c r="D253" s="8">
        <v>0.1</v>
      </c>
      <c r="E253" s="8">
        <v>0</v>
      </c>
      <c r="F253" s="9"/>
      <c r="G253" s="12" t="s">
        <v>46</v>
      </c>
      <c r="H253" s="12" t="s">
        <v>47</v>
      </c>
      <c r="I253" s="18">
        <v>19</v>
      </c>
      <c r="J253" s="18">
        <v>20</v>
      </c>
      <c r="K253" s="18">
        <v>25</v>
      </c>
    </row>
    <row r="254" spans="1:11" x14ac:dyDescent="0.25">
      <c r="A254" s="12" t="s">
        <v>48</v>
      </c>
      <c r="B254" s="12" t="s">
        <v>49</v>
      </c>
      <c r="C254" s="19" t="s">
        <v>87</v>
      </c>
      <c r="D254" s="19" t="s">
        <v>87</v>
      </c>
      <c r="E254" s="19" t="s">
        <v>87</v>
      </c>
      <c r="F254" s="9"/>
      <c r="G254" s="12" t="s">
        <v>48</v>
      </c>
      <c r="H254" s="12" t="s">
        <v>49</v>
      </c>
      <c r="I254" s="19" t="s">
        <v>87</v>
      </c>
      <c r="J254" s="19" t="s">
        <v>87</v>
      </c>
      <c r="K254" s="19" t="s">
        <v>87</v>
      </c>
    </row>
    <row r="255" spans="1:11" x14ac:dyDescent="0.25">
      <c r="A255" s="12" t="s">
        <v>50</v>
      </c>
      <c r="B255" s="12" t="s">
        <v>51</v>
      </c>
      <c r="C255" s="19" t="s">
        <v>87</v>
      </c>
      <c r="D255" s="8">
        <v>-0.1</v>
      </c>
      <c r="E255" s="8">
        <v>0</v>
      </c>
      <c r="F255" s="9"/>
      <c r="G255" s="12" t="s">
        <v>50</v>
      </c>
      <c r="H255" s="12" t="s">
        <v>51</v>
      </c>
      <c r="I255" s="18">
        <v>23</v>
      </c>
      <c r="J255" s="18">
        <v>26</v>
      </c>
      <c r="K255" s="18">
        <v>18</v>
      </c>
    </row>
    <row r="256" spans="1:11" x14ac:dyDescent="0.25">
      <c r="A256" s="12" t="s">
        <v>54</v>
      </c>
      <c r="B256" s="12" t="s">
        <v>55</v>
      </c>
      <c r="C256" s="19" t="s">
        <v>87</v>
      </c>
      <c r="D256" s="19" t="s">
        <v>87</v>
      </c>
      <c r="E256" s="19" t="s">
        <v>87</v>
      </c>
      <c r="F256" s="9"/>
      <c r="G256" s="12" t="s">
        <v>54</v>
      </c>
      <c r="H256" s="12" t="s">
        <v>55</v>
      </c>
      <c r="I256" s="19" t="s">
        <v>87</v>
      </c>
      <c r="J256" s="19" t="s">
        <v>87</v>
      </c>
      <c r="K256" s="19" t="s">
        <v>87</v>
      </c>
    </row>
    <row r="257" spans="1:11" x14ac:dyDescent="0.25">
      <c r="A257" s="12" t="s">
        <v>60</v>
      </c>
      <c r="B257" s="12" t="s">
        <v>61</v>
      </c>
      <c r="C257" s="8">
        <v>12</v>
      </c>
      <c r="D257" s="8">
        <v>5.6</v>
      </c>
      <c r="E257" s="8">
        <v>7.3</v>
      </c>
      <c r="F257" s="9"/>
      <c r="G257" s="12" t="s">
        <v>60</v>
      </c>
      <c r="H257" s="12" t="s">
        <v>61</v>
      </c>
      <c r="I257" s="18">
        <v>1152</v>
      </c>
      <c r="J257" s="18">
        <v>781</v>
      </c>
      <c r="K257" s="18">
        <v>963</v>
      </c>
    </row>
    <row r="258" spans="1:11" x14ac:dyDescent="0.25">
      <c r="A258" s="12" t="s">
        <v>64</v>
      </c>
      <c r="B258" s="12" t="s">
        <v>65</v>
      </c>
      <c r="C258" s="8">
        <v>21.6</v>
      </c>
      <c r="D258" s="8">
        <v>20.6</v>
      </c>
      <c r="E258" s="8">
        <v>24.3</v>
      </c>
      <c r="F258" s="9"/>
      <c r="G258" s="12" t="s">
        <v>64</v>
      </c>
      <c r="H258" s="12" t="s">
        <v>65</v>
      </c>
      <c r="I258" s="18">
        <v>2320</v>
      </c>
      <c r="J258" s="18">
        <v>4769</v>
      </c>
      <c r="K258" s="18">
        <v>5022</v>
      </c>
    </row>
    <row r="259" spans="1:11" x14ac:dyDescent="0.25">
      <c r="A259" s="12" t="s">
        <v>66</v>
      </c>
      <c r="B259" s="12" t="s">
        <v>67</v>
      </c>
      <c r="C259" s="8">
        <v>0.5</v>
      </c>
      <c r="D259" s="8">
        <v>0.4</v>
      </c>
      <c r="E259" s="8">
        <v>0.4</v>
      </c>
      <c r="F259" s="9"/>
      <c r="G259" s="12" t="s">
        <v>66</v>
      </c>
      <c r="H259" s="12" t="s">
        <v>67</v>
      </c>
      <c r="I259" s="18">
        <v>13</v>
      </c>
      <c r="J259" s="18">
        <v>11</v>
      </c>
      <c r="K259" s="18">
        <v>10</v>
      </c>
    </row>
    <row r="260" spans="1:11" x14ac:dyDescent="0.25">
      <c r="A260" s="12" t="s">
        <v>68</v>
      </c>
      <c r="B260" s="12" t="s">
        <v>69</v>
      </c>
      <c r="C260" s="8">
        <v>15.4</v>
      </c>
      <c r="D260" s="8">
        <v>16.3</v>
      </c>
      <c r="E260" s="8">
        <v>15.9</v>
      </c>
      <c r="F260" s="9"/>
      <c r="G260" s="12" t="s">
        <v>68</v>
      </c>
      <c r="H260" s="12" t="s">
        <v>69</v>
      </c>
      <c r="I260" s="18">
        <v>623</v>
      </c>
      <c r="J260" s="18">
        <v>615</v>
      </c>
      <c r="K260" s="18">
        <v>603</v>
      </c>
    </row>
    <row r="261" spans="1:11" x14ac:dyDescent="0.25">
      <c r="A261" s="12" t="s">
        <v>70</v>
      </c>
      <c r="B261" s="12" t="s">
        <v>71</v>
      </c>
      <c r="C261" s="8">
        <v>20.2</v>
      </c>
      <c r="D261" s="8">
        <v>17.3</v>
      </c>
      <c r="E261" s="8">
        <v>23.2</v>
      </c>
      <c r="F261" s="9"/>
      <c r="G261" s="12" t="s">
        <v>70</v>
      </c>
      <c r="H261" s="12" t="s">
        <v>71</v>
      </c>
      <c r="I261" s="18">
        <v>1657</v>
      </c>
      <c r="J261" s="18">
        <v>2158</v>
      </c>
      <c r="K261" s="18">
        <v>3440</v>
      </c>
    </row>
    <row r="262" spans="1:11" x14ac:dyDescent="0.25">
      <c r="A262" s="9"/>
      <c r="B262" s="9"/>
      <c r="C262" s="9"/>
      <c r="D262" s="9"/>
      <c r="E262" s="9"/>
      <c r="F262" s="9"/>
      <c r="G262" s="9"/>
      <c r="H262" s="9"/>
      <c r="I262" s="9"/>
      <c r="J262" s="9"/>
      <c r="K262" s="9"/>
    </row>
    <row r="263" spans="1:11" x14ac:dyDescent="0.25">
      <c r="A263" s="9"/>
      <c r="B263" s="9"/>
      <c r="C263" s="9"/>
      <c r="D263" s="9"/>
      <c r="E263" s="9"/>
      <c r="F263" s="9"/>
      <c r="G263" s="9"/>
      <c r="H263" s="9"/>
      <c r="I263" s="9"/>
      <c r="J263" s="9"/>
      <c r="K263" s="9"/>
    </row>
    <row r="264" spans="1:11" x14ac:dyDescent="0.25">
      <c r="A264" s="16" t="s">
        <v>81</v>
      </c>
      <c r="B264" s="9"/>
      <c r="C264" s="9"/>
      <c r="D264" s="9"/>
      <c r="E264" s="9"/>
      <c r="F264" s="9"/>
      <c r="G264" s="16" t="s">
        <v>81</v>
      </c>
      <c r="H264" s="9"/>
      <c r="I264" s="9"/>
      <c r="J264" s="9"/>
      <c r="K264" s="9"/>
    </row>
    <row r="265" spans="1:11" x14ac:dyDescent="0.25">
      <c r="A265" s="12" t="s">
        <v>20</v>
      </c>
      <c r="B265" s="12" t="s">
        <v>21</v>
      </c>
      <c r="C265" s="19" t="s">
        <v>87</v>
      </c>
      <c r="D265" s="19" t="s">
        <v>87</v>
      </c>
      <c r="E265" s="19" t="s">
        <v>87</v>
      </c>
      <c r="F265" s="9"/>
      <c r="G265" s="12" t="s">
        <v>20</v>
      </c>
      <c r="H265" s="12" t="s">
        <v>21</v>
      </c>
      <c r="I265" s="19" t="s">
        <v>87</v>
      </c>
      <c r="J265" s="19" t="s">
        <v>87</v>
      </c>
      <c r="K265" s="19" t="s">
        <v>87</v>
      </c>
    </row>
    <row r="266" spans="1:11" x14ac:dyDescent="0.25">
      <c r="A266" s="12" t="s">
        <v>40</v>
      </c>
      <c r="B266" s="12" t="s">
        <v>41</v>
      </c>
      <c r="C266" s="19" t="s">
        <v>87</v>
      </c>
      <c r="D266" s="19" t="s">
        <v>87</v>
      </c>
      <c r="E266" s="19" t="s">
        <v>87</v>
      </c>
      <c r="F266" s="9"/>
      <c r="G266" s="12" t="s">
        <v>40</v>
      </c>
      <c r="H266" s="12" t="s">
        <v>41</v>
      </c>
      <c r="I266" s="19" t="s">
        <v>87</v>
      </c>
      <c r="J266" s="19" t="s">
        <v>87</v>
      </c>
      <c r="K266" s="19" t="s">
        <v>87</v>
      </c>
    </row>
    <row r="267" spans="1:11" x14ac:dyDescent="0.25">
      <c r="A267" s="12" t="s">
        <v>44</v>
      </c>
      <c r="B267" s="12" t="s">
        <v>45</v>
      </c>
      <c r="C267" s="19" t="s">
        <v>87</v>
      </c>
      <c r="D267" s="19" t="s">
        <v>87</v>
      </c>
      <c r="E267" s="19" t="s">
        <v>87</v>
      </c>
      <c r="F267" s="9"/>
      <c r="G267" s="12" t="s">
        <v>44</v>
      </c>
      <c r="H267" s="12" t="s">
        <v>45</v>
      </c>
      <c r="I267" s="19" t="s">
        <v>87</v>
      </c>
      <c r="J267" s="19" t="s">
        <v>87</v>
      </c>
      <c r="K267" s="19" t="s">
        <v>87</v>
      </c>
    </row>
    <row r="268" spans="1:11" x14ac:dyDescent="0.25">
      <c r="A268" s="12" t="s">
        <v>52</v>
      </c>
      <c r="B268" s="12" t="s">
        <v>53</v>
      </c>
      <c r="C268" s="19" t="s">
        <v>87</v>
      </c>
      <c r="D268" s="19" t="s">
        <v>87</v>
      </c>
      <c r="E268" s="19" t="s">
        <v>87</v>
      </c>
      <c r="F268" s="9"/>
      <c r="G268" s="12" t="s">
        <v>52</v>
      </c>
      <c r="H268" s="12" t="s">
        <v>53</v>
      </c>
      <c r="I268" s="19" t="s">
        <v>87</v>
      </c>
      <c r="J268" s="19" t="s">
        <v>87</v>
      </c>
      <c r="K268" s="19" t="s">
        <v>87</v>
      </c>
    </row>
    <row r="269" spans="1:11" x14ac:dyDescent="0.25">
      <c r="A269" s="12" t="s">
        <v>74</v>
      </c>
      <c r="B269" s="12" t="s">
        <v>75</v>
      </c>
      <c r="C269" s="19" t="s">
        <v>87</v>
      </c>
      <c r="D269" s="8">
        <v>24</v>
      </c>
      <c r="E269" s="19" t="s">
        <v>87</v>
      </c>
      <c r="F269" s="9"/>
      <c r="G269" s="12" t="s">
        <v>74</v>
      </c>
      <c r="H269" s="12" t="s">
        <v>75</v>
      </c>
      <c r="I269" s="19" t="s">
        <v>87</v>
      </c>
      <c r="J269" s="18">
        <v>5275</v>
      </c>
      <c r="K269" s="19" t="s">
        <v>87</v>
      </c>
    </row>
    <row r="270" spans="1:11" x14ac:dyDescent="0.25">
      <c r="A270" s="9"/>
      <c r="B270" s="9"/>
      <c r="C270" s="9"/>
      <c r="D270" s="9"/>
      <c r="E270" s="9"/>
      <c r="F270" s="9"/>
      <c r="G270" s="9"/>
      <c r="H270" s="9"/>
      <c r="I270" s="9"/>
      <c r="J270" s="9"/>
      <c r="K270" s="9"/>
    </row>
    <row r="271" spans="1:11" x14ac:dyDescent="0.25">
      <c r="A271" s="9"/>
      <c r="B271" s="9"/>
      <c r="C271" s="9"/>
      <c r="D271" s="9"/>
      <c r="E271" s="9"/>
      <c r="F271" s="9"/>
      <c r="G271" s="9"/>
      <c r="H271" s="9"/>
      <c r="I271" s="9"/>
      <c r="J271" s="9"/>
      <c r="K271" s="9"/>
    </row>
    <row r="272" spans="1:11" x14ac:dyDescent="0.25">
      <c r="A272" s="21" t="s">
        <v>88</v>
      </c>
      <c r="B272" s="9"/>
      <c r="C272" s="9"/>
      <c r="D272" s="9"/>
      <c r="E272" s="9"/>
      <c r="F272" s="9"/>
      <c r="G272" s="9"/>
      <c r="H272" s="9"/>
      <c r="I272" s="9"/>
      <c r="J272" s="9"/>
      <c r="K272" s="9"/>
    </row>
    <row r="273" spans="1:11" x14ac:dyDescent="0.25">
      <c r="A273" s="12" t="s">
        <v>32</v>
      </c>
      <c r="B273" s="12" t="s">
        <v>33</v>
      </c>
      <c r="C273" s="19" t="s">
        <v>87</v>
      </c>
      <c r="D273" s="19" t="s">
        <v>87</v>
      </c>
      <c r="E273" s="20">
        <v>701.95</v>
      </c>
      <c r="F273" s="9"/>
      <c r="G273" s="12" t="s">
        <v>32</v>
      </c>
      <c r="H273" s="12" t="s">
        <v>33</v>
      </c>
      <c r="I273" s="18">
        <v>353</v>
      </c>
      <c r="J273" s="18">
        <v>400</v>
      </c>
      <c r="K273" s="18">
        <v>332</v>
      </c>
    </row>
    <row r="274" spans="1:11" x14ac:dyDescent="0.25">
      <c r="A274" s="12" t="s">
        <v>72</v>
      </c>
      <c r="B274" s="12" t="s">
        <v>73</v>
      </c>
      <c r="C274" s="19"/>
      <c r="D274" s="19"/>
      <c r="E274" s="19"/>
      <c r="F274" s="9"/>
      <c r="G274" s="12" t="s">
        <v>72</v>
      </c>
      <c r="H274" s="12" t="s">
        <v>73</v>
      </c>
      <c r="I274" s="19"/>
      <c r="J274" s="19"/>
      <c r="K274" s="1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38"/>
  <sheetViews>
    <sheetView topLeftCell="A10" zoomScale="85" zoomScaleNormal="85" workbookViewId="0">
      <pane xSplit="3" ySplit="4" topLeftCell="D312" activePane="bottomRight" state="frozen"/>
      <selection activeCell="A10" sqref="A10"/>
      <selection pane="topRight" activeCell="D10" sqref="D10"/>
      <selection pane="bottomLeft" activeCell="A14" sqref="A14"/>
      <selection pane="bottomRight" activeCell="E317" sqref="E317"/>
    </sheetView>
  </sheetViews>
  <sheetFormatPr defaultColWidth="9.140625" defaultRowHeight="15" x14ac:dyDescent="0.25"/>
  <cols>
    <col min="1" max="1" width="16.42578125" style="524" customWidth="1"/>
    <col min="2" max="2" width="9.140625" style="24"/>
    <col min="3" max="3" width="14.28515625" style="24" customWidth="1"/>
    <col min="4" max="4" width="15.42578125" style="116" customWidth="1"/>
    <col min="5" max="5" width="12.7109375" style="116" customWidth="1"/>
    <col min="6" max="6" width="35.5703125" style="24" customWidth="1"/>
    <col min="7" max="7" width="12.7109375" style="662" customWidth="1"/>
    <col min="8" max="8" width="11.85546875" style="382" customWidth="1"/>
    <col min="9" max="9" width="13.5703125" style="382" customWidth="1"/>
    <col min="10" max="10" width="35.5703125" style="24" customWidth="1"/>
    <col min="11" max="12" width="12.7109375" style="116" customWidth="1"/>
    <col min="13" max="13" width="35.5703125" style="24" customWidth="1"/>
    <col min="14" max="15" width="10.28515625" style="524" customWidth="1"/>
    <col min="16" max="16" width="10.85546875" style="524" customWidth="1"/>
    <col min="17" max="17" width="10.140625" style="524" customWidth="1"/>
    <col min="18" max="18" width="9.85546875" style="524" customWidth="1"/>
    <col min="19" max="19" width="9.7109375" style="524" customWidth="1"/>
    <col min="20" max="20" width="9.85546875" style="524" customWidth="1"/>
    <col min="21" max="21" width="10.28515625" style="524" customWidth="1"/>
    <col min="22" max="22" width="9.85546875" style="524" bestFit="1" customWidth="1"/>
    <col min="23" max="16384" width="9.140625" style="524"/>
  </cols>
  <sheetData>
    <row r="1" spans="1:13" ht="25.5" thickBot="1" x14ac:dyDescent="0.3">
      <c r="C1" s="112" t="s">
        <v>3969</v>
      </c>
      <c r="D1" s="117">
        <v>1</v>
      </c>
    </row>
    <row r="2" spans="1:13" ht="15.75" thickBot="1" x14ac:dyDescent="0.3">
      <c r="D2" s="24"/>
    </row>
    <row r="3" spans="1:13" x14ac:dyDescent="0.25">
      <c r="A3" s="193" t="s">
        <v>4230</v>
      </c>
      <c r="B3" s="194" t="s">
        <v>6</v>
      </c>
      <c r="D3" s="24"/>
    </row>
    <row r="4" spans="1:13" x14ac:dyDescent="0.25">
      <c r="A4" s="195"/>
      <c r="B4" s="196"/>
      <c r="D4" s="24"/>
    </row>
    <row r="5" spans="1:13" ht="15.75" thickBot="1" x14ac:dyDescent="0.3">
      <c r="A5" s="197"/>
      <c r="B5" s="198"/>
      <c r="D5" s="24"/>
    </row>
    <row r="6" spans="1:13" x14ac:dyDescent="0.25">
      <c r="D6" s="24"/>
    </row>
    <row r="7" spans="1:13" x14ac:dyDescent="0.25">
      <c r="D7" s="24"/>
    </row>
    <row r="8" spans="1:13" x14ac:dyDescent="0.25">
      <c r="D8" s="24"/>
    </row>
    <row r="9" spans="1:13" x14ac:dyDescent="0.25">
      <c r="D9" s="24"/>
    </row>
    <row r="10" spans="1:13" ht="16.5" thickBot="1" x14ac:dyDescent="0.3">
      <c r="A10" s="25" t="s">
        <v>78</v>
      </c>
      <c r="D10" s="174" t="s">
        <v>4204</v>
      </c>
      <c r="E10" s="175"/>
      <c r="F10" s="176"/>
      <c r="G10" s="663"/>
      <c r="H10" s="383" t="s">
        <v>4205</v>
      </c>
      <c r="I10" s="384"/>
      <c r="J10" s="176"/>
      <c r="K10" s="174" t="s">
        <v>4206</v>
      </c>
      <c r="L10" s="175"/>
      <c r="M10" s="177"/>
    </row>
    <row r="11" spans="1:13" ht="20.25" customHeight="1" x14ac:dyDescent="0.25">
      <c r="A11" s="101" t="s">
        <v>7</v>
      </c>
      <c r="B11" s="761" t="s">
        <v>99</v>
      </c>
      <c r="C11" s="762"/>
      <c r="D11" s="767" t="s">
        <v>100</v>
      </c>
      <c r="E11" s="767" t="s">
        <v>101</v>
      </c>
      <c r="F11" s="757" t="s">
        <v>195</v>
      </c>
      <c r="G11" s="664" t="s">
        <v>5045</v>
      </c>
      <c r="H11" s="767" t="s">
        <v>100</v>
      </c>
      <c r="I11" s="767" t="s">
        <v>101</v>
      </c>
      <c r="J11" s="757" t="s">
        <v>195</v>
      </c>
      <c r="K11" s="767" t="s">
        <v>100</v>
      </c>
      <c r="L11" s="767" t="s">
        <v>101</v>
      </c>
      <c r="M11" s="757" t="s">
        <v>195</v>
      </c>
    </row>
    <row r="12" spans="1:13" ht="24" customHeight="1" x14ac:dyDescent="0.25">
      <c r="B12" s="763"/>
      <c r="C12" s="764"/>
      <c r="D12" s="768"/>
      <c r="E12" s="768"/>
      <c r="F12" s="758"/>
      <c r="G12" s="665"/>
      <c r="H12" s="768"/>
      <c r="I12" s="768"/>
      <c r="J12" s="758"/>
      <c r="K12" s="768"/>
      <c r="L12" s="768"/>
      <c r="M12" s="758"/>
    </row>
    <row r="13" spans="1:13" ht="25.5" x14ac:dyDescent="0.25">
      <c r="B13" s="765"/>
      <c r="C13" s="766"/>
      <c r="D13" s="343" t="s">
        <v>4231</v>
      </c>
      <c r="E13" s="118" t="s">
        <v>4265</v>
      </c>
      <c r="F13" s="104"/>
      <c r="G13" s="666" t="s">
        <v>5046</v>
      </c>
      <c r="H13" s="343" t="s">
        <v>4231</v>
      </c>
      <c r="I13" s="118" t="s">
        <v>4265</v>
      </c>
      <c r="J13" s="104"/>
      <c r="K13" s="343" t="s">
        <v>4231</v>
      </c>
      <c r="L13" s="118" t="s">
        <v>4265</v>
      </c>
      <c r="M13" s="104"/>
    </row>
    <row r="14" spans="1:13" ht="24" customHeight="1" x14ac:dyDescent="0.25">
      <c r="B14" s="755" t="s">
        <v>5067</v>
      </c>
      <c r="C14" s="756"/>
      <c r="D14" s="119"/>
      <c r="E14" s="120"/>
      <c r="F14" s="105"/>
      <c r="G14" s="667"/>
      <c r="H14" s="385"/>
      <c r="I14" s="385"/>
      <c r="J14" s="105"/>
      <c r="K14" s="120"/>
      <c r="L14" s="120"/>
      <c r="M14" s="105"/>
    </row>
    <row r="15" spans="1:13" ht="48" x14ac:dyDescent="0.25">
      <c r="B15" s="106">
        <v>0.1</v>
      </c>
      <c r="C15" s="102" t="s">
        <v>4297</v>
      </c>
      <c r="D15" s="362">
        <v>70.8</v>
      </c>
      <c r="E15" s="363">
        <v>1274</v>
      </c>
      <c r="F15" s="542" t="s">
        <v>4298</v>
      </c>
      <c r="G15" s="668">
        <f>(D15+E15/10)/2</f>
        <v>99.1</v>
      </c>
      <c r="H15" s="543">
        <v>70</v>
      </c>
      <c r="I15" s="543">
        <v>1274</v>
      </c>
      <c r="J15" s="542" t="s">
        <v>4796</v>
      </c>
      <c r="K15" s="544"/>
      <c r="L15" s="544"/>
      <c r="M15" s="545"/>
    </row>
    <row r="16" spans="1:13" ht="24" x14ac:dyDescent="0.25">
      <c r="B16" s="106">
        <v>0.2</v>
      </c>
      <c r="C16" s="102" t="s">
        <v>90</v>
      </c>
      <c r="D16" s="362">
        <v>459</v>
      </c>
      <c r="E16" s="363">
        <v>3518</v>
      </c>
      <c r="F16" s="542" t="s">
        <v>3975</v>
      </c>
      <c r="G16" s="668">
        <f>(D16+E16/10)/2</f>
        <v>405.4</v>
      </c>
      <c r="H16" s="543">
        <v>459</v>
      </c>
      <c r="I16" s="543">
        <v>3518</v>
      </c>
      <c r="J16" s="542" t="s">
        <v>4796</v>
      </c>
      <c r="K16" s="544"/>
      <c r="L16" s="544"/>
      <c r="M16" s="545"/>
    </row>
    <row r="17" spans="2:13" ht="22.5" customHeight="1" x14ac:dyDescent="0.25">
      <c r="B17" s="753" t="s">
        <v>105</v>
      </c>
      <c r="C17" s="754"/>
      <c r="D17" s="122"/>
      <c r="E17" s="546"/>
      <c r="F17" s="547"/>
      <c r="G17" s="669"/>
      <c r="H17" s="548"/>
      <c r="I17" s="548"/>
      <c r="J17" s="547"/>
      <c r="K17" s="546"/>
      <c r="L17" s="546"/>
      <c r="M17" s="547"/>
    </row>
    <row r="18" spans="2:13" ht="44.25" customHeight="1" x14ac:dyDescent="0.25">
      <c r="B18" s="106">
        <v>1.1000000000000001</v>
      </c>
      <c r="C18" s="102" t="s">
        <v>106</v>
      </c>
      <c r="D18" s="362">
        <v>547.03840617600633</v>
      </c>
      <c r="E18" s="365">
        <v>3305.5039167324385</v>
      </c>
      <c r="F18" s="542" t="s">
        <v>4232</v>
      </c>
      <c r="G18" s="668">
        <f>(D18+E18/10)/2</f>
        <v>438.79439892462506</v>
      </c>
      <c r="H18" s="372">
        <v>547.03840617600633</v>
      </c>
      <c r="I18" s="372">
        <v>3305.5039167324385</v>
      </c>
      <c r="J18" s="545" t="s">
        <v>4796</v>
      </c>
      <c r="K18" s="123">
        <v>760</v>
      </c>
      <c r="L18" s="123">
        <v>4596</v>
      </c>
      <c r="M18" s="545" t="s">
        <v>4797</v>
      </c>
    </row>
    <row r="19" spans="2:13" ht="48" x14ac:dyDescent="0.25">
      <c r="B19" s="106">
        <v>1.2</v>
      </c>
      <c r="C19" s="102" t="s">
        <v>107</v>
      </c>
      <c r="D19" s="362">
        <v>740.1107848263614</v>
      </c>
      <c r="E19" s="365">
        <v>4472.152357932122</v>
      </c>
      <c r="F19" s="542" t="s">
        <v>4232</v>
      </c>
      <c r="G19" s="668">
        <f>(D19+E19/10)/2</f>
        <v>593.66301030978684</v>
      </c>
      <c r="H19" s="372">
        <v>740.1107848263614</v>
      </c>
      <c r="I19" s="372">
        <v>740.1107848263614</v>
      </c>
      <c r="J19" s="545" t="s">
        <v>4796</v>
      </c>
      <c r="K19" s="123">
        <v>1.0289999999999999</v>
      </c>
      <c r="L19" s="123">
        <v>6218</v>
      </c>
      <c r="M19" s="545" t="s">
        <v>4797</v>
      </c>
    </row>
    <row r="20" spans="2:13" ht="48" x14ac:dyDescent="0.25">
      <c r="B20" s="106">
        <v>1.3</v>
      </c>
      <c r="C20" s="102" t="s">
        <v>108</v>
      </c>
      <c r="D20" s="362">
        <v>367.18616485281473</v>
      </c>
      <c r="E20" s="364">
        <v>2349.1060386940267</v>
      </c>
      <c r="F20" s="542" t="s">
        <v>4233</v>
      </c>
      <c r="G20" s="668">
        <f>(D20+E20/10)/2</f>
        <v>301.04838436110867</v>
      </c>
      <c r="H20" s="372">
        <v>367.18616485281473</v>
      </c>
      <c r="I20" s="372">
        <v>198.26176115802173</v>
      </c>
      <c r="J20" s="545" t="s">
        <v>4796</v>
      </c>
      <c r="K20" s="133">
        <v>69</v>
      </c>
      <c r="L20" s="133">
        <v>440</v>
      </c>
      <c r="M20" s="545" t="s">
        <v>4797</v>
      </c>
    </row>
    <row r="21" spans="2:13" ht="48" x14ac:dyDescent="0.25">
      <c r="B21" s="106">
        <v>1.4</v>
      </c>
      <c r="C21" s="102" t="s">
        <v>109</v>
      </c>
      <c r="D21" s="362">
        <v>414.00550513022887</v>
      </c>
      <c r="E21" s="364">
        <v>3014.0951065509075</v>
      </c>
      <c r="F21" s="542" t="s">
        <v>4232</v>
      </c>
      <c r="G21" s="668">
        <f>(D21+E21/10)/2</f>
        <v>357.70750789265981</v>
      </c>
      <c r="H21" s="372">
        <v>414.00550513022887</v>
      </c>
      <c r="I21" s="372">
        <v>3014.0951065509075</v>
      </c>
      <c r="J21" s="545" t="s">
        <v>4796</v>
      </c>
      <c r="K21" s="133">
        <v>714</v>
      </c>
      <c r="L21" s="133">
        <v>5200</v>
      </c>
      <c r="M21" s="545" t="s">
        <v>4797</v>
      </c>
    </row>
    <row r="22" spans="2:13" ht="42" customHeight="1" x14ac:dyDescent="0.25">
      <c r="B22" s="755" t="s">
        <v>110</v>
      </c>
      <c r="C22" s="756"/>
      <c r="D22" s="120"/>
      <c r="E22" s="120"/>
      <c r="F22" s="105"/>
      <c r="G22" s="667"/>
      <c r="H22" s="385"/>
      <c r="I22" s="385"/>
      <c r="J22" s="105"/>
      <c r="K22" s="120"/>
      <c r="L22" s="120"/>
      <c r="M22" s="105"/>
    </row>
    <row r="23" spans="2:13" ht="36" x14ac:dyDescent="0.25">
      <c r="B23" s="106">
        <v>2.1</v>
      </c>
      <c r="C23" s="102" t="s">
        <v>111</v>
      </c>
      <c r="D23" s="362">
        <v>613.66</v>
      </c>
      <c r="E23" s="123">
        <v>7557</v>
      </c>
      <c r="F23" s="134" t="s">
        <v>4234</v>
      </c>
      <c r="G23" s="668">
        <f>(D23+E23/10)/2</f>
        <v>684.68000000000006</v>
      </c>
      <c r="H23" s="372">
        <v>613.66</v>
      </c>
      <c r="I23" s="372">
        <v>7557</v>
      </c>
      <c r="J23" s="545" t="s">
        <v>4796</v>
      </c>
      <c r="K23" s="123"/>
      <c r="L23" s="123">
        <v>3000</v>
      </c>
      <c r="M23" s="134" t="s">
        <v>4798</v>
      </c>
    </row>
    <row r="24" spans="2:13" ht="36" x14ac:dyDescent="0.25">
      <c r="B24" s="106">
        <v>2.2000000000000002</v>
      </c>
      <c r="C24" s="102" t="s">
        <v>112</v>
      </c>
      <c r="D24" s="362" t="s">
        <v>87</v>
      </c>
      <c r="E24" s="123" t="s">
        <v>87</v>
      </c>
      <c r="F24" s="134" t="s">
        <v>4096</v>
      </c>
      <c r="G24" s="670"/>
      <c r="H24" s="171">
        <v>0</v>
      </c>
      <c r="I24" s="171">
        <v>0</v>
      </c>
      <c r="J24" s="545" t="s">
        <v>4796</v>
      </c>
      <c r="K24" s="123"/>
      <c r="L24" s="123"/>
      <c r="M24" s="134"/>
    </row>
    <row r="25" spans="2:13" ht="24" x14ac:dyDescent="0.25">
      <c r="B25" s="106">
        <v>2.2999999999999998</v>
      </c>
      <c r="C25" s="102" t="s">
        <v>113</v>
      </c>
      <c r="D25" s="362" t="s">
        <v>87</v>
      </c>
      <c r="E25" s="123" t="s">
        <v>87</v>
      </c>
      <c r="F25" s="134"/>
      <c r="G25" s="670"/>
      <c r="H25" s="171" t="s">
        <v>87</v>
      </c>
      <c r="I25" s="171" t="s">
        <v>87</v>
      </c>
      <c r="J25" s="134" t="s">
        <v>4300</v>
      </c>
      <c r="K25" s="123"/>
      <c r="L25" s="123"/>
      <c r="M25" s="134"/>
    </row>
    <row r="26" spans="2:13" ht="24" x14ac:dyDescent="0.25">
      <c r="B26" s="106">
        <v>2.4</v>
      </c>
      <c r="C26" s="102" t="s">
        <v>114</v>
      </c>
      <c r="D26" s="362" t="s">
        <v>87</v>
      </c>
      <c r="E26" s="123" t="s">
        <v>87</v>
      </c>
      <c r="F26" s="545"/>
      <c r="G26" s="670"/>
      <c r="H26" s="171" t="s">
        <v>87</v>
      </c>
      <c r="I26" s="171" t="s">
        <v>87</v>
      </c>
      <c r="J26" s="545" t="s">
        <v>4300</v>
      </c>
      <c r="K26" s="123" t="s">
        <v>87</v>
      </c>
      <c r="L26" s="123" t="s">
        <v>87</v>
      </c>
      <c r="M26" s="545" t="s">
        <v>4772</v>
      </c>
    </row>
    <row r="27" spans="2:13" ht="24" x14ac:dyDescent="0.25">
      <c r="B27" s="106">
        <v>2.5</v>
      </c>
      <c r="C27" s="102" t="s">
        <v>115</v>
      </c>
      <c r="D27" s="362" t="s">
        <v>87</v>
      </c>
      <c r="E27" s="123" t="s">
        <v>87</v>
      </c>
      <c r="F27" s="134" t="s">
        <v>4163</v>
      </c>
      <c r="G27" s="670"/>
      <c r="H27" s="171" t="s">
        <v>87</v>
      </c>
      <c r="I27" s="171" t="s">
        <v>87</v>
      </c>
      <c r="J27" s="134" t="s">
        <v>4300</v>
      </c>
      <c r="K27" s="123"/>
      <c r="L27" s="123"/>
      <c r="M27" s="134"/>
    </row>
    <row r="28" spans="2:13" ht="28.5" customHeight="1" x14ac:dyDescent="0.25">
      <c r="B28" s="755" t="s">
        <v>116</v>
      </c>
      <c r="C28" s="756"/>
      <c r="D28" s="120"/>
      <c r="E28" s="120"/>
      <c r="F28" s="105"/>
      <c r="G28" s="667"/>
      <c r="H28" s="385"/>
      <c r="I28" s="385"/>
      <c r="J28" s="105"/>
      <c r="K28" s="120"/>
      <c r="L28" s="120"/>
      <c r="M28" s="105"/>
    </row>
    <row r="29" spans="2:13" ht="36" x14ac:dyDescent="0.25">
      <c r="B29" s="106">
        <v>3.1</v>
      </c>
      <c r="C29" s="102" t="s">
        <v>117</v>
      </c>
      <c r="D29" s="362" t="s">
        <v>87</v>
      </c>
      <c r="E29" s="365" t="s">
        <v>87</v>
      </c>
      <c r="F29" s="367" t="s">
        <v>4207</v>
      </c>
      <c r="G29" s="668"/>
      <c r="H29" s="171" t="s">
        <v>87</v>
      </c>
      <c r="I29" s="171" t="s">
        <v>87</v>
      </c>
      <c r="J29" s="134" t="s">
        <v>4300</v>
      </c>
      <c r="K29" s="123"/>
      <c r="L29" s="123"/>
      <c r="M29" s="134"/>
    </row>
    <row r="30" spans="2:13" ht="21" customHeight="1" x14ac:dyDescent="0.25">
      <c r="B30" s="106">
        <v>3.2</v>
      </c>
      <c r="C30" s="102" t="s">
        <v>118</v>
      </c>
      <c r="D30" s="362" t="s">
        <v>87</v>
      </c>
      <c r="E30" s="123" t="s">
        <v>87</v>
      </c>
      <c r="F30" s="134"/>
      <c r="G30" s="670"/>
      <c r="H30" s="549" t="s">
        <v>87</v>
      </c>
      <c r="I30" s="549" t="s">
        <v>87</v>
      </c>
      <c r="J30" s="550" t="s">
        <v>4300</v>
      </c>
      <c r="K30" s="123" t="s">
        <v>4208</v>
      </c>
      <c r="L30" s="123" t="s">
        <v>4164</v>
      </c>
      <c r="M30" s="551" t="s">
        <v>4211</v>
      </c>
    </row>
    <row r="31" spans="2:13" ht="36" x14ac:dyDescent="0.25">
      <c r="B31" s="106">
        <v>3.3</v>
      </c>
      <c r="C31" s="102" t="s">
        <v>119</v>
      </c>
      <c r="D31" s="362" t="s">
        <v>87</v>
      </c>
      <c r="E31" s="123" t="s">
        <v>87</v>
      </c>
      <c r="F31" s="134"/>
      <c r="G31" s="670"/>
      <c r="H31" s="171" t="s">
        <v>87</v>
      </c>
      <c r="I31" s="171" t="s">
        <v>87</v>
      </c>
      <c r="J31" s="134" t="s">
        <v>4300</v>
      </c>
      <c r="K31" s="123"/>
      <c r="L31" s="123"/>
      <c r="M31" s="134" t="s">
        <v>4212</v>
      </c>
    </row>
    <row r="32" spans="2:13" ht="24" x14ac:dyDescent="0.25">
      <c r="B32" s="106">
        <v>3.4</v>
      </c>
      <c r="C32" s="102" t="s">
        <v>120</v>
      </c>
      <c r="D32" s="362" t="s">
        <v>87</v>
      </c>
      <c r="E32" s="123" t="s">
        <v>87</v>
      </c>
      <c r="F32" s="134"/>
      <c r="G32" s="670"/>
      <c r="H32" s="171" t="s">
        <v>87</v>
      </c>
      <c r="I32" s="171" t="s">
        <v>87</v>
      </c>
      <c r="J32" s="134" t="s">
        <v>4300</v>
      </c>
      <c r="K32" s="123"/>
      <c r="L32" s="123"/>
      <c r="M32" s="134" t="s">
        <v>4210</v>
      </c>
    </row>
    <row r="33" spans="1:13" ht="36" x14ac:dyDescent="0.25">
      <c r="B33" s="106">
        <v>3.5</v>
      </c>
      <c r="C33" s="102" t="s">
        <v>121</v>
      </c>
      <c r="D33" s="362">
        <v>10.692682926829269</v>
      </c>
      <c r="E33" s="123">
        <v>70.829268292682926</v>
      </c>
      <c r="F33" s="134" t="s">
        <v>4072</v>
      </c>
      <c r="G33" s="668">
        <f>(D33+E33/10)/2</f>
        <v>8.8878048780487813</v>
      </c>
      <c r="H33" s="372">
        <v>10.692682926829269</v>
      </c>
      <c r="I33" s="372">
        <v>70.829268292682926</v>
      </c>
      <c r="J33" s="545" t="s">
        <v>4796</v>
      </c>
      <c r="K33" s="123"/>
      <c r="L33" s="123">
        <v>490</v>
      </c>
      <c r="M33" s="134" t="s">
        <v>4798</v>
      </c>
    </row>
    <row r="34" spans="1:13" ht="24" x14ac:dyDescent="0.25">
      <c r="B34" s="106">
        <v>3.6</v>
      </c>
      <c r="C34" s="102" t="s">
        <v>122</v>
      </c>
      <c r="D34" s="362" t="s">
        <v>87</v>
      </c>
      <c r="E34" s="123" t="s">
        <v>87</v>
      </c>
      <c r="F34" s="134"/>
      <c r="G34" s="670"/>
      <c r="H34" s="171" t="s">
        <v>87</v>
      </c>
      <c r="I34" s="171" t="s">
        <v>87</v>
      </c>
      <c r="J34" s="107" t="s">
        <v>4300</v>
      </c>
      <c r="K34" s="123"/>
      <c r="L34" s="123"/>
      <c r="M34" s="107"/>
    </row>
    <row r="35" spans="1:13" ht="36" x14ac:dyDescent="0.25">
      <c r="B35" s="106">
        <v>3.7</v>
      </c>
      <c r="C35" s="102" t="s">
        <v>123</v>
      </c>
      <c r="D35" s="362" t="s">
        <v>87</v>
      </c>
      <c r="E35" s="123" t="s">
        <v>87</v>
      </c>
      <c r="F35" s="134"/>
      <c r="G35" s="670"/>
      <c r="H35" s="171" t="s">
        <v>87</v>
      </c>
      <c r="I35" s="171" t="s">
        <v>87</v>
      </c>
      <c r="J35" s="107" t="s">
        <v>4300</v>
      </c>
      <c r="K35" s="123">
        <v>0</v>
      </c>
      <c r="L35" s="123">
        <v>0</v>
      </c>
      <c r="M35" s="107" t="s">
        <v>4195</v>
      </c>
    </row>
    <row r="36" spans="1:13" ht="36.75" customHeight="1" x14ac:dyDescent="0.25">
      <c r="B36" s="755" t="s">
        <v>124</v>
      </c>
      <c r="C36" s="756"/>
      <c r="D36" s="120"/>
      <c r="E36" s="120"/>
      <c r="F36" s="105"/>
      <c r="G36" s="667"/>
      <c r="H36" s="385"/>
      <c r="I36" s="385"/>
      <c r="J36" s="105"/>
      <c r="K36" s="120"/>
      <c r="L36" s="120"/>
      <c r="M36" s="105"/>
    </row>
    <row r="37" spans="1:13" ht="24" x14ac:dyDescent="0.25">
      <c r="B37" s="106">
        <v>4.0999999999999996</v>
      </c>
      <c r="C37" s="102" t="s">
        <v>125</v>
      </c>
      <c r="D37" s="362">
        <v>342.57690426663981</v>
      </c>
      <c r="E37" s="123">
        <v>8099.0211535694152</v>
      </c>
      <c r="F37" s="545" t="s">
        <v>4188</v>
      </c>
      <c r="G37" s="668">
        <f>(D37+E37/10)/2</f>
        <v>576.23950981179064</v>
      </c>
      <c r="H37" s="372">
        <v>376.26374646439422</v>
      </c>
      <c r="I37" s="372">
        <v>8895.4275784001275</v>
      </c>
      <c r="J37" s="545" t="s">
        <v>4796</v>
      </c>
      <c r="K37" s="123"/>
      <c r="L37" s="123">
        <v>12.17</v>
      </c>
      <c r="M37" s="545" t="s">
        <v>4798</v>
      </c>
    </row>
    <row r="38" spans="1:13" ht="24" x14ac:dyDescent="0.25">
      <c r="B38" s="106">
        <v>4.2</v>
      </c>
      <c r="C38" s="102" t="s">
        <v>126</v>
      </c>
      <c r="D38" s="362" t="s">
        <v>87</v>
      </c>
      <c r="E38" s="362" t="s">
        <v>87</v>
      </c>
      <c r="F38" s="545"/>
      <c r="G38" s="671"/>
      <c r="H38" s="372" t="s">
        <v>87</v>
      </c>
      <c r="I38" s="372" t="s">
        <v>87</v>
      </c>
      <c r="J38" s="134" t="s">
        <v>4300</v>
      </c>
      <c r="K38" s="123" t="s">
        <v>87</v>
      </c>
      <c r="L38" s="123" t="s">
        <v>87</v>
      </c>
      <c r="M38" s="545" t="s">
        <v>4772</v>
      </c>
    </row>
    <row r="39" spans="1:13" ht="36" x14ac:dyDescent="0.25">
      <c r="B39" s="106">
        <v>4.3</v>
      </c>
      <c r="C39" s="102" t="s">
        <v>127</v>
      </c>
      <c r="D39" s="362">
        <v>15.094330518697225</v>
      </c>
      <c r="E39" s="365">
        <v>70.738238841978287</v>
      </c>
      <c r="F39" s="542" t="s">
        <v>4232</v>
      </c>
      <c r="G39" s="668">
        <f>(D39+E39/10)/2</f>
        <v>11.084077201447528</v>
      </c>
      <c r="H39" s="372">
        <v>131.00913901458858</v>
      </c>
      <c r="I39" s="372">
        <v>838.14258009050377</v>
      </c>
      <c r="J39" s="545" t="s">
        <v>4796</v>
      </c>
      <c r="K39" s="123"/>
      <c r="L39" s="123"/>
      <c r="M39" s="545" t="s">
        <v>4213</v>
      </c>
    </row>
    <row r="40" spans="1:13" ht="24.75" customHeight="1" x14ac:dyDescent="0.25">
      <c r="B40" s="755" t="s">
        <v>128</v>
      </c>
      <c r="C40" s="756"/>
      <c r="D40" s="120"/>
      <c r="E40" s="120"/>
      <c r="F40" s="105"/>
      <c r="G40" s="667"/>
      <c r="H40" s="385"/>
      <c r="I40" s="385"/>
      <c r="J40" s="105"/>
      <c r="K40" s="120"/>
      <c r="L40" s="120"/>
      <c r="M40" s="105"/>
    </row>
    <row r="41" spans="1:13" ht="84" x14ac:dyDescent="0.25">
      <c r="B41" s="106">
        <v>5.0999999999999996</v>
      </c>
      <c r="C41" s="102" t="s">
        <v>129</v>
      </c>
      <c r="D41" s="362" t="s">
        <v>87</v>
      </c>
      <c r="E41" s="362" t="s">
        <v>87</v>
      </c>
      <c r="F41" s="134" t="s">
        <v>4209</v>
      </c>
      <c r="G41" s="671"/>
      <c r="H41" s="171" t="s">
        <v>87</v>
      </c>
      <c r="I41" s="171" t="s">
        <v>87</v>
      </c>
      <c r="J41" s="107" t="s">
        <v>4300</v>
      </c>
      <c r="K41" s="133">
        <f>29.5122816519973/$D$1</f>
        <v>29.512281651997299</v>
      </c>
      <c r="L41" s="123">
        <f>295.122816519973/$D$1</f>
        <v>295.12281651997301</v>
      </c>
      <c r="M41" s="107" t="s">
        <v>4214</v>
      </c>
    </row>
    <row r="42" spans="1:13" ht="45.75" customHeight="1" x14ac:dyDescent="0.25">
      <c r="B42" s="755" t="s">
        <v>130</v>
      </c>
      <c r="C42" s="756"/>
      <c r="D42" s="120"/>
      <c r="E42" s="120"/>
      <c r="F42" s="105"/>
      <c r="G42" s="667"/>
      <c r="H42" s="385"/>
      <c r="I42" s="385"/>
      <c r="J42" s="105"/>
      <c r="K42" s="120"/>
      <c r="L42" s="120"/>
      <c r="M42" s="105"/>
    </row>
    <row r="43" spans="1:13" ht="24" customHeight="1" x14ac:dyDescent="0.25">
      <c r="B43" s="106" t="s">
        <v>131</v>
      </c>
      <c r="C43" s="102" t="s">
        <v>132</v>
      </c>
      <c r="D43" s="362" t="s">
        <v>87</v>
      </c>
      <c r="E43" s="362" t="s">
        <v>87</v>
      </c>
      <c r="F43" s="24" t="s">
        <v>4209</v>
      </c>
      <c r="G43" s="672"/>
      <c r="H43" s="171" t="s">
        <v>87</v>
      </c>
      <c r="I43" s="171" t="s">
        <v>87</v>
      </c>
      <c r="J43" s="134" t="s">
        <v>4300</v>
      </c>
      <c r="K43" s="123" t="s">
        <v>87</v>
      </c>
      <c r="L43" s="123" t="s">
        <v>87</v>
      </c>
      <c r="M43" s="545" t="s">
        <v>4772</v>
      </c>
    </row>
    <row r="44" spans="1:13" ht="24.75" thickBot="1" x14ac:dyDescent="0.3">
      <c r="B44" s="109">
        <v>6.3</v>
      </c>
      <c r="C44" s="110" t="s">
        <v>133</v>
      </c>
      <c r="D44" s="362" t="s">
        <v>87</v>
      </c>
      <c r="E44" s="362" t="s">
        <v>87</v>
      </c>
      <c r="F44" s="124" t="s">
        <v>4209</v>
      </c>
      <c r="G44" s="673"/>
      <c r="H44" s="172" t="s">
        <v>87</v>
      </c>
      <c r="I44" s="172" t="s">
        <v>87</v>
      </c>
      <c r="J44" s="111" t="s">
        <v>4300</v>
      </c>
      <c r="K44" s="124" t="s">
        <v>87</v>
      </c>
      <c r="L44" s="124" t="s">
        <v>87</v>
      </c>
      <c r="M44" s="111" t="s">
        <v>4772</v>
      </c>
    </row>
    <row r="47" spans="1:13" ht="15.75" thickBot="1" x14ac:dyDescent="0.3"/>
    <row r="48" spans="1:13" ht="36" customHeight="1" x14ac:dyDescent="0.25">
      <c r="A48" s="101" t="s">
        <v>136</v>
      </c>
      <c r="B48" s="761" t="s">
        <v>99</v>
      </c>
      <c r="C48" s="762"/>
      <c r="D48" s="767" t="s">
        <v>100</v>
      </c>
      <c r="E48" s="767" t="s">
        <v>101</v>
      </c>
      <c r="F48" s="757" t="s">
        <v>102</v>
      </c>
      <c r="G48" s="664"/>
      <c r="H48" s="767" t="s">
        <v>100</v>
      </c>
      <c r="I48" s="767" t="s">
        <v>101</v>
      </c>
      <c r="J48" s="757" t="s">
        <v>102</v>
      </c>
      <c r="K48" s="392"/>
      <c r="L48" s="392"/>
      <c r="M48" s="757" t="s">
        <v>102</v>
      </c>
    </row>
    <row r="49" spans="2:13" x14ac:dyDescent="0.25">
      <c r="B49" s="763"/>
      <c r="C49" s="764"/>
      <c r="D49" s="768"/>
      <c r="E49" s="768"/>
      <c r="F49" s="758"/>
      <c r="G49" s="665"/>
      <c r="H49" s="768"/>
      <c r="I49" s="768"/>
      <c r="J49" s="758"/>
      <c r="K49" s="393"/>
      <c r="L49" s="393"/>
      <c r="M49" s="758"/>
    </row>
    <row r="50" spans="2:13" ht="25.5" x14ac:dyDescent="0.25">
      <c r="B50" s="765"/>
      <c r="C50" s="766"/>
      <c r="D50" s="343" t="s">
        <v>4231</v>
      </c>
      <c r="E50" s="118" t="s">
        <v>4265</v>
      </c>
      <c r="F50" s="104"/>
      <c r="G50" s="666"/>
      <c r="H50" s="343" t="s">
        <v>4231</v>
      </c>
      <c r="I50" s="118" t="s">
        <v>4265</v>
      </c>
      <c r="J50" s="104"/>
      <c r="K50" s="343" t="s">
        <v>4231</v>
      </c>
      <c r="L50" s="118" t="s">
        <v>4265</v>
      </c>
      <c r="M50" s="104"/>
    </row>
    <row r="51" spans="2:13" x14ac:dyDescent="0.25">
      <c r="B51" s="759" t="s">
        <v>103</v>
      </c>
      <c r="C51" s="760"/>
      <c r="D51" s="119"/>
      <c r="E51" s="120"/>
      <c r="F51" s="105"/>
      <c r="G51" s="667"/>
      <c r="H51" s="385"/>
      <c r="I51" s="385"/>
      <c r="J51" s="105"/>
      <c r="K51" s="120"/>
      <c r="L51" s="120"/>
      <c r="M51" s="105"/>
    </row>
    <row r="52" spans="2:13" ht="48" x14ac:dyDescent="0.25">
      <c r="B52" s="106">
        <v>0.1</v>
      </c>
      <c r="C52" s="102" t="s">
        <v>104</v>
      </c>
      <c r="D52" s="552">
        <v>1491.8</v>
      </c>
      <c r="E52" s="552">
        <v>25105</v>
      </c>
      <c r="F52" s="542" t="s">
        <v>3975</v>
      </c>
      <c r="G52" s="668">
        <f>(D52+E52/10)/2</f>
        <v>2001.15</v>
      </c>
      <c r="H52" s="171"/>
      <c r="I52" s="171"/>
      <c r="J52" s="545"/>
      <c r="K52" s="553"/>
      <c r="L52" s="553"/>
      <c r="M52" s="545"/>
    </row>
    <row r="53" spans="2:13" ht="24" x14ac:dyDescent="0.25">
      <c r="B53" s="106">
        <v>0.2</v>
      </c>
      <c r="C53" s="102" t="s">
        <v>90</v>
      </c>
      <c r="D53" s="552">
        <v>119.1</v>
      </c>
      <c r="E53" s="552">
        <v>2800</v>
      </c>
      <c r="F53" s="542" t="s">
        <v>3975</v>
      </c>
      <c r="G53" s="668">
        <f>(D53+E53/10)/2</f>
        <v>199.55</v>
      </c>
      <c r="H53" s="171"/>
      <c r="I53" s="171"/>
      <c r="J53" s="545"/>
      <c r="K53" s="553"/>
      <c r="L53" s="553"/>
      <c r="M53" s="545"/>
    </row>
    <row r="54" spans="2:13" x14ac:dyDescent="0.25">
      <c r="B54" s="753" t="s">
        <v>105</v>
      </c>
      <c r="C54" s="754"/>
      <c r="D54" s="122"/>
      <c r="E54" s="546"/>
      <c r="F54" s="547"/>
      <c r="G54" s="669"/>
      <c r="H54" s="554"/>
      <c r="I54" s="554"/>
      <c r="J54" s="547"/>
      <c r="K54" s="546"/>
      <c r="L54" s="546"/>
      <c r="M54" s="547"/>
    </row>
    <row r="55" spans="2:13" ht="24" x14ac:dyDescent="0.25">
      <c r="B55" s="106">
        <v>1.1000000000000001</v>
      </c>
      <c r="C55" s="102" t="s">
        <v>106</v>
      </c>
      <c r="D55" s="365">
        <v>3958.5416587233299</v>
      </c>
      <c r="E55" s="365">
        <v>25338.846331590055</v>
      </c>
      <c r="F55" s="542" t="s">
        <v>3975</v>
      </c>
      <c r="G55" s="668">
        <f>(D55+E55/10)/2</f>
        <v>3246.2131459411676</v>
      </c>
      <c r="H55" s="171"/>
      <c r="I55" s="171"/>
      <c r="J55" s="545"/>
      <c r="K55" s="123"/>
      <c r="L55" s="123"/>
      <c r="M55" s="545"/>
    </row>
    <row r="56" spans="2:13" ht="36" x14ac:dyDescent="0.25">
      <c r="B56" s="106">
        <v>1.2</v>
      </c>
      <c r="C56" s="102" t="s">
        <v>107</v>
      </c>
      <c r="D56" s="365">
        <v>5696.4379966994256</v>
      </c>
      <c r="E56" s="365">
        <v>36463.217891800319</v>
      </c>
      <c r="F56" s="542" t="s">
        <v>3975</v>
      </c>
      <c r="G56" s="668">
        <f>(D56+E56/10)/2</f>
        <v>4671.379892939729</v>
      </c>
      <c r="H56" s="171"/>
      <c r="I56" s="171"/>
      <c r="J56" s="545"/>
      <c r="K56" s="123"/>
      <c r="L56" s="123"/>
      <c r="M56" s="545"/>
    </row>
    <row r="57" spans="2:13" ht="24" x14ac:dyDescent="0.25">
      <c r="B57" s="106">
        <v>1.3</v>
      </c>
      <c r="C57" s="102" t="s">
        <v>108</v>
      </c>
      <c r="D57" s="365">
        <v>114.21981567976285</v>
      </c>
      <c r="E57" s="365">
        <v>1240.5761401235095</v>
      </c>
      <c r="F57" s="542" t="s">
        <v>3975</v>
      </c>
      <c r="G57" s="668">
        <f>(D57+E57/10)/2</f>
        <v>119.1387148460569</v>
      </c>
      <c r="H57" s="171"/>
      <c r="I57" s="171"/>
      <c r="J57" s="545"/>
      <c r="K57" s="123"/>
      <c r="L57" s="123"/>
      <c r="M57" s="545"/>
    </row>
    <row r="58" spans="2:13" ht="24" x14ac:dyDescent="0.25">
      <c r="B58" s="106">
        <v>1.4</v>
      </c>
      <c r="C58" s="102" t="s">
        <v>109</v>
      </c>
      <c r="D58" s="365">
        <v>1202.0196286686116</v>
      </c>
      <c r="E58" s="365">
        <v>8332.8858310590076</v>
      </c>
      <c r="F58" s="542" t="s">
        <v>3975</v>
      </c>
      <c r="G58" s="668">
        <f>(D58+E58/10)/2</f>
        <v>1017.6541058872563</v>
      </c>
      <c r="H58" s="171"/>
      <c r="I58" s="171"/>
      <c r="J58" s="545"/>
      <c r="K58" s="123"/>
      <c r="L58" s="123"/>
      <c r="M58" s="545"/>
    </row>
    <row r="59" spans="2:13" ht="25.5" customHeight="1" x14ac:dyDescent="0.25">
      <c r="B59" s="755" t="s">
        <v>110</v>
      </c>
      <c r="C59" s="756"/>
      <c r="D59" s="120"/>
      <c r="E59" s="120"/>
      <c r="F59" s="105"/>
      <c r="G59" s="667"/>
      <c r="H59" s="385"/>
      <c r="I59" s="385"/>
      <c r="J59" s="105"/>
      <c r="K59" s="120"/>
      <c r="L59" s="120"/>
      <c r="M59" s="105"/>
    </row>
    <row r="60" spans="2:13" ht="36" x14ac:dyDescent="0.25">
      <c r="B60" s="106">
        <v>2.1</v>
      </c>
      <c r="C60" s="102" t="s">
        <v>111</v>
      </c>
      <c r="D60" s="365">
        <v>2582.4</v>
      </c>
      <c r="E60" s="365">
        <v>65054</v>
      </c>
      <c r="F60" s="367" t="s">
        <v>4094</v>
      </c>
      <c r="G60" s="668">
        <f>(D60+E60/10)/2</f>
        <v>4543.8999999999996</v>
      </c>
      <c r="H60" s="171"/>
      <c r="I60" s="171"/>
      <c r="J60" s="134"/>
      <c r="K60" s="123"/>
      <c r="L60" s="123"/>
      <c r="M60" s="134"/>
    </row>
    <row r="61" spans="2:13" ht="36" x14ac:dyDescent="0.25">
      <c r="B61" s="106">
        <v>2.2000000000000002</v>
      </c>
      <c r="C61" s="102" t="s">
        <v>112</v>
      </c>
      <c r="D61" s="362">
        <v>0</v>
      </c>
      <c r="E61" s="362">
        <v>0</v>
      </c>
      <c r="F61" s="367" t="s">
        <v>4095</v>
      </c>
      <c r="G61" s="668">
        <f>(D61+E61/10)/2</f>
        <v>0</v>
      </c>
      <c r="H61" s="171"/>
      <c r="I61" s="171"/>
      <c r="J61" s="134"/>
      <c r="K61" s="123"/>
      <c r="L61" s="123"/>
      <c r="M61" s="134"/>
    </row>
    <row r="62" spans="2:13" ht="24" x14ac:dyDescent="0.25">
      <c r="B62" s="106">
        <v>2.2999999999999998</v>
      </c>
      <c r="C62" s="102" t="s">
        <v>113</v>
      </c>
      <c r="D62" s="368">
        <v>2.7</v>
      </c>
      <c r="E62" s="364">
        <v>11</v>
      </c>
      <c r="F62" s="367" t="s">
        <v>4215</v>
      </c>
      <c r="G62" s="668">
        <f>(D62+E62/10)/2</f>
        <v>1.9000000000000001</v>
      </c>
      <c r="H62" s="171"/>
      <c r="I62" s="171"/>
      <c r="J62" s="134"/>
      <c r="K62" s="133"/>
      <c r="L62" s="133"/>
      <c r="M62" s="134"/>
    </row>
    <row r="63" spans="2:13" ht="24" x14ac:dyDescent="0.25">
      <c r="B63" s="106">
        <v>2.4</v>
      </c>
      <c r="C63" s="102" t="s">
        <v>114</v>
      </c>
      <c r="D63" s="362" t="s">
        <v>87</v>
      </c>
      <c r="E63" s="362" t="s">
        <v>87</v>
      </c>
      <c r="F63" s="542" t="s">
        <v>4216</v>
      </c>
      <c r="G63" s="671"/>
      <c r="H63" s="171"/>
      <c r="I63" s="171"/>
      <c r="J63" s="545"/>
      <c r="K63" s="123" t="s">
        <v>87</v>
      </c>
      <c r="L63" s="123" t="s">
        <v>87</v>
      </c>
      <c r="M63" s="545" t="s">
        <v>4773</v>
      </c>
    </row>
    <row r="64" spans="2:13" ht="36" x14ac:dyDescent="0.25">
      <c r="B64" s="106">
        <v>2.5</v>
      </c>
      <c r="C64" s="102" t="s">
        <v>115</v>
      </c>
      <c r="D64" s="156">
        <v>0.64678105307247546</v>
      </c>
      <c r="E64" s="362" t="s">
        <v>87</v>
      </c>
      <c r="F64" s="134" t="s">
        <v>4165</v>
      </c>
      <c r="G64" s="668">
        <f>D64</f>
        <v>0.64678105307247546</v>
      </c>
      <c r="H64" s="171"/>
      <c r="I64" s="171"/>
      <c r="J64" s="134"/>
      <c r="K64" s="123"/>
      <c r="L64" s="123"/>
      <c r="M64" s="134"/>
    </row>
    <row r="65" spans="2:13" ht="21.75" customHeight="1" x14ac:dyDescent="0.25">
      <c r="B65" s="755" t="s">
        <v>116</v>
      </c>
      <c r="C65" s="756"/>
      <c r="D65" s="120"/>
      <c r="E65" s="120"/>
      <c r="F65" s="105"/>
      <c r="G65" s="667"/>
      <c r="H65" s="385"/>
      <c r="I65" s="385"/>
      <c r="J65" s="105"/>
      <c r="K65" s="120"/>
      <c r="L65" s="120"/>
      <c r="M65" s="105"/>
    </row>
    <row r="66" spans="2:13" ht="24" x14ac:dyDescent="0.25">
      <c r="B66" s="106">
        <v>3.1</v>
      </c>
      <c r="C66" s="102" t="s">
        <v>117</v>
      </c>
      <c r="D66" s="365">
        <v>531.16265303376827</v>
      </c>
      <c r="E66" s="365">
        <v>1707.1785954527109</v>
      </c>
      <c r="F66" s="367" t="s">
        <v>4060</v>
      </c>
      <c r="G66" s="668">
        <f>(D66+E66/10)/2</f>
        <v>350.94025628951965</v>
      </c>
      <c r="H66" s="171"/>
      <c r="I66" s="171"/>
      <c r="J66" s="134"/>
      <c r="K66" s="123"/>
      <c r="L66" s="123"/>
      <c r="M66" s="134"/>
    </row>
    <row r="67" spans="2:13" x14ac:dyDescent="0.25">
      <c r="B67" s="106">
        <v>3.2</v>
      </c>
      <c r="C67" s="102" t="s">
        <v>118</v>
      </c>
      <c r="D67" s="362" t="s">
        <v>87</v>
      </c>
      <c r="E67" s="362" t="s">
        <v>87</v>
      </c>
      <c r="F67" s="367" t="s">
        <v>4209</v>
      </c>
      <c r="G67" s="671"/>
      <c r="H67" s="123"/>
      <c r="I67" s="123"/>
      <c r="J67" s="157"/>
      <c r="K67" s="123">
        <v>1670</v>
      </c>
      <c r="L67" s="123">
        <v>18000</v>
      </c>
      <c r="M67" s="551" t="s">
        <v>4774</v>
      </c>
    </row>
    <row r="68" spans="2:13" ht="36" x14ac:dyDescent="0.25">
      <c r="B68" s="106">
        <v>3.3</v>
      </c>
      <c r="C68" s="102" t="s">
        <v>119</v>
      </c>
      <c r="D68" s="362" t="s">
        <v>87</v>
      </c>
      <c r="E68" s="362" t="s">
        <v>87</v>
      </c>
      <c r="F68" s="367" t="s">
        <v>4209</v>
      </c>
      <c r="G68" s="671"/>
      <c r="H68" s="171"/>
      <c r="I68" s="171"/>
      <c r="J68" s="134"/>
      <c r="K68" s="123" t="s">
        <v>87</v>
      </c>
      <c r="L68" s="123" t="s">
        <v>87</v>
      </c>
      <c r="M68" s="134" t="s">
        <v>4217</v>
      </c>
    </row>
    <row r="69" spans="2:13" ht="24" x14ac:dyDescent="0.25">
      <c r="B69" s="106">
        <v>3.4</v>
      </c>
      <c r="C69" s="102" t="s">
        <v>120</v>
      </c>
      <c r="D69" s="362" t="s">
        <v>87</v>
      </c>
      <c r="E69" s="362" t="s">
        <v>87</v>
      </c>
      <c r="F69" s="367" t="s">
        <v>4209</v>
      </c>
      <c r="G69" s="671"/>
      <c r="H69" s="171"/>
      <c r="I69" s="171"/>
      <c r="J69" s="134"/>
      <c r="K69" s="123" t="s">
        <v>87</v>
      </c>
      <c r="L69" s="123" t="s">
        <v>87</v>
      </c>
      <c r="M69" s="134" t="s">
        <v>4217</v>
      </c>
    </row>
    <row r="70" spans="2:13" ht="36" x14ac:dyDescent="0.25">
      <c r="B70" s="106">
        <v>3.5</v>
      </c>
      <c r="C70" s="102" t="s">
        <v>121</v>
      </c>
      <c r="D70" s="364">
        <v>18.349906542056075</v>
      </c>
      <c r="E70" s="365">
        <v>273.39813084112149</v>
      </c>
      <c r="F70" s="367" t="s">
        <v>4076</v>
      </c>
      <c r="G70" s="668">
        <f>(D70+E70/10)/2</f>
        <v>22.844859813084113</v>
      </c>
      <c r="H70" s="171"/>
      <c r="I70" s="171"/>
      <c r="J70" s="134"/>
      <c r="K70" s="123"/>
      <c r="L70" s="123"/>
      <c r="M70" s="134"/>
    </row>
    <row r="71" spans="2:13" ht="24" x14ac:dyDescent="0.25">
      <c r="B71" s="106">
        <v>3.6</v>
      </c>
      <c r="C71" s="102" t="s">
        <v>122</v>
      </c>
      <c r="D71" s="362" t="s">
        <v>87</v>
      </c>
      <c r="E71" s="362" t="s">
        <v>87</v>
      </c>
      <c r="F71" s="367" t="s">
        <v>4209</v>
      </c>
      <c r="G71" s="671"/>
      <c r="H71" s="171"/>
      <c r="I71" s="171"/>
      <c r="J71" s="107"/>
      <c r="K71" s="123" t="s">
        <v>87</v>
      </c>
      <c r="L71" s="123" t="s">
        <v>87</v>
      </c>
      <c r="M71" s="134" t="s">
        <v>4217</v>
      </c>
    </row>
    <row r="72" spans="2:13" ht="36" x14ac:dyDescent="0.25">
      <c r="B72" s="106">
        <v>3.7</v>
      </c>
      <c r="C72" s="102" t="s">
        <v>123</v>
      </c>
      <c r="D72" s="362" t="s">
        <v>87</v>
      </c>
      <c r="E72" s="362" t="s">
        <v>87</v>
      </c>
      <c r="F72" s="134" t="s">
        <v>4209</v>
      </c>
      <c r="G72" s="671"/>
      <c r="H72" s="171"/>
      <c r="I72" s="171"/>
      <c r="J72" s="107"/>
      <c r="K72" s="123">
        <v>0</v>
      </c>
      <c r="L72" s="123">
        <v>0</v>
      </c>
      <c r="M72" s="107" t="s">
        <v>4197</v>
      </c>
    </row>
    <row r="73" spans="2:13" ht="24.75" customHeight="1" x14ac:dyDescent="0.25">
      <c r="B73" s="755" t="s">
        <v>124</v>
      </c>
      <c r="C73" s="756"/>
      <c r="D73" s="120"/>
      <c r="E73" s="120"/>
      <c r="F73" s="105"/>
      <c r="G73" s="667"/>
      <c r="H73" s="385"/>
      <c r="I73" s="385"/>
      <c r="J73" s="105"/>
      <c r="K73" s="120"/>
      <c r="L73" s="120"/>
      <c r="M73" s="105"/>
    </row>
    <row r="74" spans="2:13" ht="24" x14ac:dyDescent="0.25">
      <c r="B74" s="106">
        <v>4.0999999999999996</v>
      </c>
      <c r="C74" s="102" t="s">
        <v>125</v>
      </c>
      <c r="D74" s="123" t="s">
        <v>87</v>
      </c>
      <c r="E74" s="123" t="s">
        <v>87</v>
      </c>
      <c r="F74" s="545" t="s">
        <v>4189</v>
      </c>
      <c r="G74" s="670"/>
      <c r="H74" s="171"/>
      <c r="I74" s="171"/>
      <c r="J74" s="545"/>
      <c r="K74" s="123"/>
      <c r="L74" s="123"/>
      <c r="M74" s="545"/>
    </row>
    <row r="75" spans="2:13" ht="24" x14ac:dyDescent="0.25">
      <c r="B75" s="106">
        <v>4.2</v>
      </c>
      <c r="C75" s="102" t="s">
        <v>126</v>
      </c>
      <c r="D75" s="362" t="s">
        <v>87</v>
      </c>
      <c r="E75" s="362" t="s">
        <v>87</v>
      </c>
      <c r="F75" s="134" t="s">
        <v>4209</v>
      </c>
      <c r="G75" s="671"/>
      <c r="H75" s="171"/>
      <c r="I75" s="171"/>
      <c r="J75" s="134"/>
      <c r="K75" s="123"/>
      <c r="L75" s="123"/>
      <c r="M75" s="123"/>
    </row>
    <row r="76" spans="2:13" ht="96" x14ac:dyDescent="0.25">
      <c r="B76" s="106">
        <v>4.3</v>
      </c>
      <c r="C76" s="102" t="s">
        <v>127</v>
      </c>
      <c r="D76" s="123">
        <v>50.405900228869712</v>
      </c>
      <c r="E76" s="123">
        <v>547.47380542710164</v>
      </c>
      <c r="F76" s="545" t="s">
        <v>3975</v>
      </c>
      <c r="G76" s="668">
        <f>(D76+E76/10)/2</f>
        <v>52.576640385789936</v>
      </c>
      <c r="H76" s="171"/>
      <c r="I76" s="171"/>
      <c r="J76" s="545"/>
      <c r="K76" s="123">
        <v>280</v>
      </c>
      <c r="L76" s="123">
        <v>3750</v>
      </c>
      <c r="M76" s="545" t="s">
        <v>4775</v>
      </c>
    </row>
    <row r="77" spans="2:13" ht="27" customHeight="1" x14ac:dyDescent="0.25">
      <c r="B77" s="755" t="s">
        <v>128</v>
      </c>
      <c r="C77" s="756"/>
      <c r="D77" s="120"/>
      <c r="E77" s="120"/>
      <c r="F77" s="105"/>
      <c r="G77" s="667"/>
      <c r="H77" s="385"/>
      <c r="I77" s="385"/>
      <c r="J77" s="105"/>
      <c r="K77" s="120"/>
      <c r="L77" s="120"/>
      <c r="M77" s="105"/>
    </row>
    <row r="78" spans="2:13" ht="96" x14ac:dyDescent="0.25">
      <c r="B78" s="106">
        <v>5.0999999999999996</v>
      </c>
      <c r="C78" s="102" t="s">
        <v>129</v>
      </c>
      <c r="D78" s="362" t="s">
        <v>87</v>
      </c>
      <c r="E78" s="362" t="s">
        <v>87</v>
      </c>
      <c r="F78" s="134" t="s">
        <v>4209</v>
      </c>
      <c r="G78" s="671"/>
      <c r="H78" s="171"/>
      <c r="I78" s="171"/>
      <c r="J78" s="107"/>
      <c r="K78" s="123">
        <v>170</v>
      </c>
      <c r="L78" s="123">
        <v>1680</v>
      </c>
      <c r="M78" s="107" t="s">
        <v>4776</v>
      </c>
    </row>
    <row r="79" spans="2:13" ht="31.5" customHeight="1" x14ac:dyDescent="0.25">
      <c r="B79" s="755" t="s">
        <v>130</v>
      </c>
      <c r="C79" s="756"/>
      <c r="D79" s="120"/>
      <c r="E79" s="120"/>
      <c r="F79" s="105"/>
      <c r="G79" s="667"/>
      <c r="H79" s="385"/>
      <c r="I79" s="385"/>
      <c r="J79" s="105"/>
      <c r="K79" s="120"/>
      <c r="L79" s="120"/>
      <c r="M79" s="105"/>
    </row>
    <row r="80" spans="2:13" ht="108" x14ac:dyDescent="0.25">
      <c r="B80" s="106" t="s">
        <v>131</v>
      </c>
      <c r="C80" s="102" t="s">
        <v>132</v>
      </c>
      <c r="D80" s="362" t="s">
        <v>87</v>
      </c>
      <c r="E80" s="362" t="s">
        <v>87</v>
      </c>
      <c r="F80" s="134" t="s">
        <v>4209</v>
      </c>
      <c r="G80" s="671"/>
      <c r="H80" s="171"/>
      <c r="I80" s="171"/>
      <c r="J80" s="134"/>
      <c r="K80" s="123" t="s">
        <v>87</v>
      </c>
      <c r="L80" s="123" t="s">
        <v>87</v>
      </c>
      <c r="M80" s="134" t="s">
        <v>4217</v>
      </c>
    </row>
    <row r="81" spans="1:13" ht="24.75" thickBot="1" x14ac:dyDescent="0.3">
      <c r="B81" s="109">
        <v>6.3</v>
      </c>
      <c r="C81" s="110" t="s">
        <v>133</v>
      </c>
      <c r="D81" s="362" t="s">
        <v>87</v>
      </c>
      <c r="E81" s="362" t="s">
        <v>87</v>
      </c>
      <c r="F81" s="134" t="s">
        <v>4209</v>
      </c>
      <c r="G81" s="671"/>
      <c r="H81" s="172"/>
      <c r="I81" s="172"/>
      <c r="J81" s="111"/>
      <c r="K81" s="124" t="s">
        <v>87</v>
      </c>
      <c r="L81" s="124" t="s">
        <v>87</v>
      </c>
      <c r="M81" s="111" t="s">
        <v>4217</v>
      </c>
    </row>
    <row r="84" spans="1:13" ht="15.75" thickBot="1" x14ac:dyDescent="0.3"/>
    <row r="85" spans="1:13" ht="36" customHeight="1" x14ac:dyDescent="0.25">
      <c r="A85" s="101" t="s">
        <v>57</v>
      </c>
      <c r="B85" s="761" t="s">
        <v>99</v>
      </c>
      <c r="C85" s="762"/>
      <c r="D85" s="767" t="s">
        <v>100</v>
      </c>
      <c r="E85" s="767" t="s">
        <v>101</v>
      </c>
      <c r="F85" s="757" t="s">
        <v>102</v>
      </c>
      <c r="G85" s="664"/>
      <c r="H85" s="767" t="s">
        <v>100</v>
      </c>
      <c r="I85" s="767" t="s">
        <v>101</v>
      </c>
      <c r="J85" s="757" t="s">
        <v>102</v>
      </c>
      <c r="K85" s="392"/>
      <c r="L85" s="392"/>
      <c r="M85" s="757" t="s">
        <v>102</v>
      </c>
    </row>
    <row r="86" spans="1:13" x14ac:dyDescent="0.25">
      <c r="B86" s="763"/>
      <c r="C86" s="764"/>
      <c r="D86" s="768"/>
      <c r="E86" s="768"/>
      <c r="F86" s="758"/>
      <c r="G86" s="665"/>
      <c r="H86" s="768"/>
      <c r="I86" s="768"/>
      <c r="J86" s="758"/>
      <c r="K86" s="393"/>
      <c r="L86" s="393"/>
      <c r="M86" s="758"/>
    </row>
    <row r="87" spans="1:13" ht="25.5" x14ac:dyDescent="0.25">
      <c r="B87" s="765"/>
      <c r="C87" s="766"/>
      <c r="D87" s="343" t="s">
        <v>4231</v>
      </c>
      <c r="E87" s="118" t="s">
        <v>4265</v>
      </c>
      <c r="F87" s="104"/>
      <c r="G87" s="666"/>
      <c r="H87" s="343" t="s">
        <v>4231</v>
      </c>
      <c r="I87" s="118" t="s">
        <v>4265</v>
      </c>
      <c r="J87" s="104"/>
      <c r="K87" s="343" t="s">
        <v>4231</v>
      </c>
      <c r="L87" s="118" t="s">
        <v>4265</v>
      </c>
      <c r="M87" s="104"/>
    </row>
    <row r="88" spans="1:13" ht="22.5" customHeight="1" x14ac:dyDescent="0.25">
      <c r="B88" s="759" t="s">
        <v>103</v>
      </c>
      <c r="C88" s="760"/>
      <c r="D88" s="119"/>
      <c r="E88" s="120"/>
      <c r="F88" s="105"/>
      <c r="G88" s="667"/>
      <c r="H88" s="385"/>
      <c r="I88" s="385"/>
      <c r="J88" s="105"/>
      <c r="K88" s="120"/>
      <c r="L88" s="120"/>
      <c r="M88" s="105"/>
    </row>
    <row r="89" spans="1:13" ht="96" x14ac:dyDescent="0.25">
      <c r="B89" s="106">
        <v>0.1</v>
      </c>
      <c r="C89" s="102" t="s">
        <v>104</v>
      </c>
      <c r="D89" s="362" t="s">
        <v>87</v>
      </c>
      <c r="E89" s="552">
        <v>16257</v>
      </c>
      <c r="F89" s="542" t="s">
        <v>3974</v>
      </c>
      <c r="G89" s="668">
        <f>E89/10</f>
        <v>1625.7</v>
      </c>
      <c r="H89" s="171"/>
      <c r="I89" s="171"/>
      <c r="J89" s="545"/>
      <c r="K89" s="553" t="s">
        <v>4777</v>
      </c>
      <c r="L89" s="553" t="s">
        <v>4782</v>
      </c>
      <c r="M89" s="545" t="s">
        <v>4778</v>
      </c>
    </row>
    <row r="90" spans="1:13" ht="24" x14ac:dyDescent="0.25">
      <c r="B90" s="106">
        <v>0.2</v>
      </c>
      <c r="C90" s="102" t="s">
        <v>90</v>
      </c>
      <c r="D90" s="555">
        <v>856.3</v>
      </c>
      <c r="E90" s="552">
        <v>6258</v>
      </c>
      <c r="F90" s="542" t="s">
        <v>3975</v>
      </c>
      <c r="G90" s="668">
        <f>(D90+E90/10)/2</f>
        <v>741.05</v>
      </c>
      <c r="H90" s="171"/>
      <c r="I90" s="171"/>
      <c r="J90" s="545"/>
      <c r="K90" s="553">
        <v>627</v>
      </c>
      <c r="L90" s="553">
        <v>5200</v>
      </c>
      <c r="M90" s="545" t="s">
        <v>4779</v>
      </c>
    </row>
    <row r="91" spans="1:13" ht="24" customHeight="1" x14ac:dyDescent="0.25">
      <c r="B91" s="753" t="s">
        <v>105</v>
      </c>
      <c r="C91" s="754"/>
      <c r="D91" s="122"/>
      <c r="E91" s="546"/>
      <c r="F91" s="547"/>
      <c r="G91" s="669"/>
      <c r="H91" s="554"/>
      <c r="I91" s="554"/>
      <c r="J91" s="547"/>
      <c r="K91" s="546"/>
      <c r="L91" s="546"/>
      <c r="M91" s="547"/>
    </row>
    <row r="92" spans="1:13" ht="36" x14ac:dyDescent="0.25">
      <c r="B92" s="106">
        <v>1.1000000000000001</v>
      </c>
      <c r="C92" s="102" t="s">
        <v>106</v>
      </c>
      <c r="D92" s="365">
        <v>511.15519999999992</v>
      </c>
      <c r="E92" s="365">
        <v>3828.7939999999999</v>
      </c>
      <c r="F92" s="542" t="s">
        <v>4014</v>
      </c>
      <c r="G92" s="668">
        <f>(D92+E92/10)/2</f>
        <v>447.01729999999998</v>
      </c>
      <c r="H92" s="171"/>
      <c r="I92" s="171"/>
      <c r="J92" s="545"/>
      <c r="K92" s="123"/>
      <c r="L92" s="123"/>
      <c r="M92" s="545"/>
    </row>
    <row r="93" spans="1:13" ht="36" x14ac:dyDescent="0.25">
      <c r="B93" s="106">
        <v>1.2</v>
      </c>
      <c r="C93" s="102" t="s">
        <v>107</v>
      </c>
      <c r="D93" s="365">
        <v>538.44479999999999</v>
      </c>
      <c r="E93" s="365">
        <v>4033.2060000000001</v>
      </c>
      <c r="F93" s="542" t="s">
        <v>4014</v>
      </c>
      <c r="G93" s="668">
        <f>(D93+E93/10)/2</f>
        <v>470.8827</v>
      </c>
      <c r="H93" s="171"/>
      <c r="I93" s="171"/>
      <c r="J93" s="545"/>
      <c r="K93" s="123"/>
      <c r="L93" s="123"/>
      <c r="M93" s="545"/>
    </row>
    <row r="94" spans="1:13" ht="60" x14ac:dyDescent="0.25">
      <c r="B94" s="106">
        <v>1.3</v>
      </c>
      <c r="C94" s="102" t="s">
        <v>108</v>
      </c>
      <c r="D94" s="362" t="s">
        <v>87</v>
      </c>
      <c r="E94" s="365">
        <v>1788.6870611835504</v>
      </c>
      <c r="F94" s="542" t="s">
        <v>4015</v>
      </c>
      <c r="G94" s="668">
        <f>E94/10</f>
        <v>178.86870611835505</v>
      </c>
      <c r="H94" s="171"/>
      <c r="I94" s="171"/>
      <c r="J94" s="545"/>
      <c r="K94" s="123"/>
      <c r="L94" s="123"/>
      <c r="M94" s="545"/>
    </row>
    <row r="95" spans="1:13" ht="60" x14ac:dyDescent="0.25">
      <c r="B95" s="106">
        <v>1.4</v>
      </c>
      <c r="C95" s="102" t="s">
        <v>109</v>
      </c>
      <c r="D95" s="362" t="s">
        <v>87</v>
      </c>
      <c r="E95" s="365">
        <v>10536</v>
      </c>
      <c r="F95" s="542" t="s">
        <v>4015</v>
      </c>
      <c r="G95" s="668">
        <f>E95/10</f>
        <v>1053.5999999999999</v>
      </c>
      <c r="H95" s="171"/>
      <c r="I95" s="171"/>
      <c r="J95" s="545"/>
      <c r="K95" s="123">
        <v>677</v>
      </c>
      <c r="L95" s="123">
        <v>12800</v>
      </c>
      <c r="M95" s="545" t="s">
        <v>4780</v>
      </c>
    </row>
    <row r="96" spans="1:13" ht="26.25" customHeight="1" x14ac:dyDescent="0.25">
      <c r="B96" s="755" t="s">
        <v>110</v>
      </c>
      <c r="C96" s="756"/>
      <c r="D96" s="120"/>
      <c r="E96" s="120"/>
      <c r="F96" s="105"/>
      <c r="G96" s="667"/>
      <c r="H96" s="385"/>
      <c r="I96" s="385"/>
      <c r="J96" s="105"/>
      <c r="K96" s="120"/>
      <c r="L96" s="120"/>
      <c r="M96" s="105"/>
    </row>
    <row r="97" spans="2:13" ht="48" x14ac:dyDescent="0.25">
      <c r="B97" s="106">
        <v>2.1</v>
      </c>
      <c r="C97" s="102" t="s">
        <v>111</v>
      </c>
      <c r="D97" s="365">
        <v>276.61</v>
      </c>
      <c r="E97" s="365">
        <v>28422.79</v>
      </c>
      <c r="F97" s="367" t="s">
        <v>4093</v>
      </c>
      <c r="G97" s="668">
        <f>(D97+E97/10)/2</f>
        <v>1559.4445000000001</v>
      </c>
      <c r="H97" s="171"/>
      <c r="I97" s="171"/>
      <c r="J97" s="134"/>
      <c r="K97" s="123"/>
      <c r="L97" s="123"/>
      <c r="M97" s="134"/>
    </row>
    <row r="98" spans="2:13" ht="36" x14ac:dyDescent="0.25">
      <c r="B98" s="106">
        <v>2.2000000000000002</v>
      </c>
      <c r="C98" s="102" t="s">
        <v>112</v>
      </c>
      <c r="D98" s="362" t="s">
        <v>87</v>
      </c>
      <c r="E98" s="362" t="s">
        <v>87</v>
      </c>
      <c r="F98" s="367" t="s">
        <v>4190</v>
      </c>
      <c r="G98" s="671"/>
      <c r="H98" s="171"/>
      <c r="I98" s="171"/>
      <c r="J98" s="134"/>
      <c r="K98" s="123"/>
      <c r="L98" s="123"/>
      <c r="M98" s="134"/>
    </row>
    <row r="99" spans="2:13" ht="24" x14ac:dyDescent="0.25">
      <c r="B99" s="106">
        <v>2.2999999999999998</v>
      </c>
      <c r="C99" s="102" t="s">
        <v>113</v>
      </c>
      <c r="D99" s="364">
        <v>43.2</v>
      </c>
      <c r="E99" s="365">
        <v>258</v>
      </c>
      <c r="F99" s="367" t="s">
        <v>4082</v>
      </c>
      <c r="G99" s="668">
        <f>(D99+E99/10)/2</f>
        <v>34.5</v>
      </c>
      <c r="H99" s="171"/>
      <c r="I99" s="171"/>
      <c r="J99" s="134"/>
      <c r="K99" s="123"/>
      <c r="L99" s="123"/>
      <c r="M99" s="134"/>
    </row>
    <row r="100" spans="2:13" ht="24" x14ac:dyDescent="0.25">
      <c r="B100" s="106">
        <v>2.4</v>
      </c>
      <c r="C100" s="102" t="s">
        <v>114</v>
      </c>
      <c r="D100" s="362" t="s">
        <v>87</v>
      </c>
      <c r="E100" s="362" t="s">
        <v>87</v>
      </c>
      <c r="F100" s="545" t="s">
        <v>4219</v>
      </c>
      <c r="G100" s="671"/>
      <c r="H100" s="171"/>
      <c r="I100" s="171"/>
      <c r="J100" s="545"/>
      <c r="K100" s="123" t="s">
        <v>87</v>
      </c>
      <c r="L100" s="123" t="s">
        <v>87</v>
      </c>
      <c r="M100" s="545" t="s">
        <v>4781</v>
      </c>
    </row>
    <row r="101" spans="2:13" ht="24" x14ac:dyDescent="0.25">
      <c r="B101" s="106">
        <v>2.5</v>
      </c>
      <c r="C101" s="102" t="s">
        <v>115</v>
      </c>
      <c r="D101" s="362" t="s">
        <v>87</v>
      </c>
      <c r="E101" s="362" t="s">
        <v>87</v>
      </c>
      <c r="F101" s="134" t="s">
        <v>4220</v>
      </c>
      <c r="G101" s="671"/>
      <c r="H101" s="171"/>
      <c r="I101" s="171"/>
      <c r="J101" s="134"/>
      <c r="K101" s="123"/>
      <c r="L101" s="123"/>
      <c r="M101" s="134"/>
    </row>
    <row r="102" spans="2:13" ht="25.5" customHeight="1" x14ac:dyDescent="0.25">
      <c r="B102" s="755" t="s">
        <v>116</v>
      </c>
      <c r="C102" s="756"/>
      <c r="D102" s="120"/>
      <c r="E102" s="120"/>
      <c r="F102" s="105"/>
      <c r="G102" s="667"/>
      <c r="H102" s="385"/>
      <c r="I102" s="385"/>
      <c r="J102" s="105"/>
      <c r="K102" s="120"/>
      <c r="L102" s="120"/>
      <c r="M102" s="105"/>
    </row>
    <row r="103" spans="2:13" ht="120" x14ac:dyDescent="0.25">
      <c r="B103" s="106">
        <v>3.1</v>
      </c>
      <c r="C103" s="102" t="s">
        <v>117</v>
      </c>
      <c r="D103" s="362" t="s">
        <v>87</v>
      </c>
      <c r="E103" s="123">
        <v>1799.0156423080796</v>
      </c>
      <c r="F103" s="134" t="s">
        <v>4061</v>
      </c>
      <c r="G103" s="670">
        <f>E103/10</f>
        <v>179.90156423080796</v>
      </c>
      <c r="H103" s="171">
        <v>4304.7920000000004</v>
      </c>
      <c r="I103" s="171">
        <v>775</v>
      </c>
      <c r="J103" s="134" t="s">
        <v>4783</v>
      </c>
      <c r="K103" s="123"/>
      <c r="L103" s="123"/>
      <c r="M103" s="134"/>
    </row>
    <row r="104" spans="2:13" x14ac:dyDescent="0.25">
      <c r="B104" s="106">
        <v>3.2</v>
      </c>
      <c r="C104" s="102" t="s">
        <v>118</v>
      </c>
      <c r="D104" s="362" t="s">
        <v>87</v>
      </c>
      <c r="E104" s="362" t="s">
        <v>87</v>
      </c>
      <c r="F104" s="134" t="s">
        <v>4209</v>
      </c>
      <c r="G104" s="671"/>
      <c r="H104" s="123"/>
      <c r="I104" s="123"/>
      <c r="J104" s="157"/>
      <c r="K104" s="123" t="s">
        <v>4784</v>
      </c>
      <c r="L104" s="123">
        <v>2.2000000000000002</v>
      </c>
      <c r="M104" s="157" t="s">
        <v>4785</v>
      </c>
    </row>
    <row r="105" spans="2:13" ht="72" x14ac:dyDescent="0.25">
      <c r="B105" s="106">
        <v>3.3</v>
      </c>
      <c r="C105" s="102" t="s">
        <v>119</v>
      </c>
      <c r="D105" s="362" t="s">
        <v>87</v>
      </c>
      <c r="E105" s="362" t="s">
        <v>87</v>
      </c>
      <c r="F105" s="134" t="s">
        <v>4209</v>
      </c>
      <c r="G105" s="671"/>
      <c r="H105" s="171"/>
      <c r="I105" s="171"/>
      <c r="J105" s="134"/>
      <c r="K105" s="123">
        <v>1.5</v>
      </c>
      <c r="L105" s="123">
        <v>8</v>
      </c>
      <c r="M105" s="134" t="s">
        <v>4786</v>
      </c>
    </row>
    <row r="106" spans="2:13" ht="24" x14ac:dyDescent="0.25">
      <c r="B106" s="106">
        <v>3.4</v>
      </c>
      <c r="C106" s="102" t="s">
        <v>120</v>
      </c>
      <c r="D106" s="362" t="s">
        <v>87</v>
      </c>
      <c r="E106" s="362" t="s">
        <v>87</v>
      </c>
      <c r="F106" s="134" t="s">
        <v>4209</v>
      </c>
      <c r="G106" s="671"/>
      <c r="H106" s="123"/>
      <c r="I106" s="123"/>
      <c r="J106" s="123"/>
      <c r="K106" s="123" t="s">
        <v>87</v>
      </c>
      <c r="L106" s="123" t="s">
        <v>87</v>
      </c>
      <c r="M106" s="134" t="s">
        <v>4787</v>
      </c>
    </row>
    <row r="107" spans="2:13" ht="84" x14ac:dyDescent="0.25">
      <c r="B107" s="106">
        <v>3.5</v>
      </c>
      <c r="C107" s="102" t="s">
        <v>121</v>
      </c>
      <c r="D107" s="123" t="s">
        <v>87</v>
      </c>
      <c r="E107" s="123">
        <v>190.80263157894737</v>
      </c>
      <c r="F107" s="134" t="s">
        <v>4075</v>
      </c>
      <c r="G107" s="668">
        <f>E107/10</f>
        <v>19.080263157894738</v>
      </c>
      <c r="H107" s="171">
        <v>115.193</v>
      </c>
      <c r="I107" s="171">
        <v>462</v>
      </c>
      <c r="J107" s="134" t="s">
        <v>4788</v>
      </c>
      <c r="K107" s="123"/>
      <c r="L107" s="123"/>
      <c r="M107" s="134"/>
    </row>
    <row r="108" spans="2:13" ht="24" x14ac:dyDescent="0.25">
      <c r="B108" s="106">
        <v>3.6</v>
      </c>
      <c r="C108" s="102" t="s">
        <v>122</v>
      </c>
      <c r="D108" s="362" t="s">
        <v>87</v>
      </c>
      <c r="E108" s="362" t="s">
        <v>87</v>
      </c>
      <c r="F108" s="134" t="s">
        <v>4209</v>
      </c>
      <c r="G108" s="671"/>
      <c r="H108" s="171"/>
      <c r="I108" s="171"/>
      <c r="J108" s="107"/>
      <c r="K108" s="123" t="s">
        <v>87</v>
      </c>
      <c r="L108" s="123" t="s">
        <v>87</v>
      </c>
      <c r="M108" s="107" t="s">
        <v>4789</v>
      </c>
    </row>
    <row r="109" spans="2:13" ht="36" x14ac:dyDescent="0.25">
      <c r="B109" s="106">
        <v>3.7</v>
      </c>
      <c r="C109" s="102" t="s">
        <v>123</v>
      </c>
      <c r="D109" s="362" t="s">
        <v>87</v>
      </c>
      <c r="E109" s="362" t="s">
        <v>87</v>
      </c>
      <c r="F109" s="134" t="s">
        <v>4209</v>
      </c>
      <c r="G109" s="671"/>
      <c r="H109" s="171"/>
      <c r="I109" s="171"/>
      <c r="J109" s="107"/>
      <c r="K109" s="123">
        <v>0</v>
      </c>
      <c r="L109" s="123">
        <v>0</v>
      </c>
      <c r="M109" s="107" t="s">
        <v>4196</v>
      </c>
    </row>
    <row r="110" spans="2:13" ht="27" customHeight="1" x14ac:dyDescent="0.25">
      <c r="B110" s="755" t="s">
        <v>124</v>
      </c>
      <c r="C110" s="756"/>
      <c r="D110" s="120"/>
      <c r="E110" s="120"/>
      <c r="F110" s="105"/>
      <c r="G110" s="667"/>
      <c r="H110" s="385"/>
      <c r="I110" s="385"/>
      <c r="J110" s="105"/>
      <c r="K110" s="120"/>
      <c r="L110" s="120"/>
      <c r="M110" s="105"/>
    </row>
    <row r="111" spans="2:13" ht="24" x14ac:dyDescent="0.25">
      <c r="B111" s="106">
        <v>4.0999999999999996</v>
      </c>
      <c r="C111" s="102" t="s">
        <v>125</v>
      </c>
      <c r="D111" s="365">
        <v>826.96470340214444</v>
      </c>
      <c r="E111" s="365">
        <v>36466.437845613764</v>
      </c>
      <c r="F111" s="542" t="s">
        <v>4191</v>
      </c>
      <c r="G111" s="668">
        <f>(D111+E111/10)/2</f>
        <v>2236.8042439817605</v>
      </c>
      <c r="H111" s="171"/>
      <c r="I111" s="171"/>
      <c r="J111" s="545"/>
      <c r="K111" s="123">
        <v>1300</v>
      </c>
      <c r="L111" s="123">
        <v>24000</v>
      </c>
      <c r="M111" s="545" t="s">
        <v>4790</v>
      </c>
    </row>
    <row r="112" spans="2:13" ht="48" x14ac:dyDescent="0.25">
      <c r="B112" s="106">
        <v>4.2</v>
      </c>
      <c r="C112" s="102" t="s">
        <v>126</v>
      </c>
      <c r="D112" s="362" t="s">
        <v>87</v>
      </c>
      <c r="E112" s="362" t="s">
        <v>87</v>
      </c>
      <c r="F112" s="134" t="s">
        <v>4209</v>
      </c>
      <c r="G112" s="671"/>
      <c r="H112" s="171"/>
      <c r="I112" s="171"/>
      <c r="J112" s="134"/>
      <c r="K112" s="123">
        <v>2500</v>
      </c>
      <c r="L112" s="123">
        <v>16500</v>
      </c>
      <c r="M112" s="123" t="s">
        <v>4791</v>
      </c>
    </row>
    <row r="113" spans="1:13" ht="60" x14ac:dyDescent="0.25">
      <c r="B113" s="106">
        <v>4.3</v>
      </c>
      <c r="C113" s="102" t="s">
        <v>127</v>
      </c>
      <c r="D113" s="362" t="s">
        <v>87</v>
      </c>
      <c r="E113" s="123">
        <v>-2.6870611835504539</v>
      </c>
      <c r="F113" s="545" t="s">
        <v>4015</v>
      </c>
      <c r="G113" s="670">
        <f>E113/10</f>
        <v>-0.26870611835504538</v>
      </c>
      <c r="H113" s="171"/>
      <c r="I113" s="171"/>
      <c r="J113" s="545"/>
      <c r="K113" s="123" t="s">
        <v>4792</v>
      </c>
      <c r="L113" s="123">
        <v>4.3</v>
      </c>
      <c r="M113" s="545" t="s">
        <v>4793</v>
      </c>
    </row>
    <row r="114" spans="1:13" ht="28.5" customHeight="1" x14ac:dyDescent="0.25">
      <c r="B114" s="755" t="s">
        <v>128</v>
      </c>
      <c r="C114" s="756"/>
      <c r="D114" s="120"/>
      <c r="E114" s="120"/>
      <c r="F114" s="105"/>
      <c r="G114" s="667"/>
      <c r="H114" s="385"/>
      <c r="I114" s="385"/>
      <c r="J114" s="105"/>
      <c r="K114" s="120"/>
      <c r="L114" s="120"/>
      <c r="M114" s="105"/>
    </row>
    <row r="115" spans="1:13" ht="84" x14ac:dyDescent="0.25">
      <c r="B115" s="106">
        <v>5.0999999999999996</v>
      </c>
      <c r="C115" s="102" t="s">
        <v>129</v>
      </c>
      <c r="D115" s="362" t="s">
        <v>87</v>
      </c>
      <c r="E115" s="362" t="s">
        <v>87</v>
      </c>
      <c r="F115" s="134" t="s">
        <v>4209</v>
      </c>
      <c r="G115" s="671"/>
      <c r="H115" s="171"/>
      <c r="I115" s="171"/>
      <c r="J115" s="107"/>
      <c r="K115" s="123">
        <f>183.955885670093/D1</f>
        <v>183.95588567009301</v>
      </c>
      <c r="L115" s="123">
        <f>1839.55885670093/D1</f>
        <v>1839.5588567009299</v>
      </c>
      <c r="M115" s="107" t="s">
        <v>4218</v>
      </c>
    </row>
    <row r="116" spans="1:13" ht="27.75" customHeight="1" x14ac:dyDescent="0.25">
      <c r="B116" s="755" t="s">
        <v>130</v>
      </c>
      <c r="C116" s="756"/>
      <c r="D116" s="120"/>
      <c r="E116" s="120"/>
      <c r="F116" s="105"/>
      <c r="G116" s="667"/>
      <c r="H116" s="385"/>
      <c r="I116" s="385"/>
      <c r="J116" s="105"/>
      <c r="K116" s="120"/>
      <c r="L116" s="120"/>
      <c r="M116" s="105"/>
    </row>
    <row r="117" spans="1:13" ht="108" x14ac:dyDescent="0.25">
      <c r="B117" s="106" t="s">
        <v>131</v>
      </c>
      <c r="C117" s="102" t="s">
        <v>132</v>
      </c>
      <c r="D117" s="362" t="s">
        <v>87</v>
      </c>
      <c r="E117" s="362" t="s">
        <v>87</v>
      </c>
      <c r="F117" s="134" t="s">
        <v>4209</v>
      </c>
      <c r="G117" s="671"/>
      <c r="H117" s="171"/>
      <c r="I117" s="171"/>
      <c r="J117" s="134"/>
      <c r="K117" s="123" t="s">
        <v>87</v>
      </c>
      <c r="L117" s="123" t="s">
        <v>87</v>
      </c>
      <c r="M117" s="134" t="s">
        <v>4794</v>
      </c>
    </row>
    <row r="118" spans="1:13" ht="24.75" thickBot="1" x14ac:dyDescent="0.3">
      <c r="B118" s="109">
        <v>6.3</v>
      </c>
      <c r="C118" s="110" t="s">
        <v>133</v>
      </c>
      <c r="D118" s="362" t="s">
        <v>87</v>
      </c>
      <c r="E118" s="362" t="s">
        <v>87</v>
      </c>
      <c r="F118" s="166" t="s">
        <v>4209</v>
      </c>
      <c r="G118" s="671"/>
      <c r="H118" s="369"/>
      <c r="I118" s="369"/>
      <c r="J118" s="111"/>
      <c r="K118" s="156">
        <v>31.6</v>
      </c>
      <c r="L118" s="123" t="s">
        <v>87</v>
      </c>
      <c r="M118" s="111" t="s">
        <v>4795</v>
      </c>
    </row>
    <row r="121" spans="1:13" ht="15.75" thickBot="1" x14ac:dyDescent="0.3"/>
    <row r="122" spans="1:13" ht="36" customHeight="1" x14ac:dyDescent="0.25">
      <c r="A122" s="101" t="s">
        <v>59</v>
      </c>
      <c r="B122" s="761" t="s">
        <v>99</v>
      </c>
      <c r="C122" s="762"/>
      <c r="D122" s="767" t="s">
        <v>100</v>
      </c>
      <c r="E122" s="767" t="s">
        <v>101</v>
      </c>
      <c r="F122" s="757" t="s">
        <v>102</v>
      </c>
      <c r="G122" s="664"/>
      <c r="H122" s="767" t="s">
        <v>100</v>
      </c>
      <c r="I122" s="767" t="s">
        <v>101</v>
      </c>
      <c r="J122" s="757" t="s">
        <v>102</v>
      </c>
      <c r="K122" s="392"/>
      <c r="L122" s="392"/>
      <c r="M122" s="757" t="s">
        <v>102</v>
      </c>
    </row>
    <row r="123" spans="1:13" x14ac:dyDescent="0.25">
      <c r="B123" s="763"/>
      <c r="C123" s="764"/>
      <c r="D123" s="768"/>
      <c r="E123" s="768"/>
      <c r="F123" s="758"/>
      <c r="G123" s="665"/>
      <c r="H123" s="768"/>
      <c r="I123" s="768"/>
      <c r="J123" s="758"/>
      <c r="K123" s="393"/>
      <c r="L123" s="393"/>
      <c r="M123" s="758"/>
    </row>
    <row r="124" spans="1:13" ht="25.5" x14ac:dyDescent="0.25">
      <c r="B124" s="765"/>
      <c r="C124" s="766"/>
      <c r="D124" s="343" t="s">
        <v>4231</v>
      </c>
      <c r="E124" s="118" t="s">
        <v>4265</v>
      </c>
      <c r="F124" s="104"/>
      <c r="G124" s="666"/>
      <c r="H124" s="343" t="s">
        <v>4231</v>
      </c>
      <c r="I124" s="118" t="s">
        <v>4265</v>
      </c>
      <c r="J124" s="104"/>
      <c r="K124" s="343" t="s">
        <v>4231</v>
      </c>
      <c r="L124" s="118" t="s">
        <v>4265</v>
      </c>
      <c r="M124" s="104"/>
    </row>
    <row r="125" spans="1:13" x14ac:dyDescent="0.25">
      <c r="B125" s="759" t="s">
        <v>103</v>
      </c>
      <c r="C125" s="760"/>
      <c r="D125" s="119"/>
      <c r="E125" s="120"/>
      <c r="F125" s="105"/>
      <c r="G125" s="667"/>
      <c r="H125" s="385"/>
      <c r="I125" s="385"/>
      <c r="J125" s="105"/>
      <c r="K125" s="120"/>
      <c r="L125" s="120"/>
      <c r="M125" s="105"/>
    </row>
    <row r="126" spans="1:13" ht="48" x14ac:dyDescent="0.25">
      <c r="B126" s="106">
        <v>0.1</v>
      </c>
      <c r="C126" s="102" t="s">
        <v>104</v>
      </c>
      <c r="D126" s="555">
        <v>2629.2999999999997</v>
      </c>
      <c r="E126" s="552">
        <v>26913</v>
      </c>
      <c r="F126" s="542" t="s">
        <v>3975</v>
      </c>
      <c r="G126" s="668">
        <f>(D126+E126/10)/2</f>
        <v>2660.3</v>
      </c>
      <c r="H126" s="171"/>
      <c r="I126" s="171"/>
      <c r="J126" s="545"/>
      <c r="K126" s="553">
        <v>2909</v>
      </c>
      <c r="L126" s="553">
        <v>26106</v>
      </c>
      <c r="M126" s="545" t="s">
        <v>4767</v>
      </c>
    </row>
    <row r="127" spans="1:13" ht="24" x14ac:dyDescent="0.25">
      <c r="B127" s="106">
        <v>0.2</v>
      </c>
      <c r="C127" s="102" t="s">
        <v>90</v>
      </c>
      <c r="D127" s="555">
        <v>19.7</v>
      </c>
      <c r="E127" s="552">
        <v>232</v>
      </c>
      <c r="F127" s="542" t="s">
        <v>3975</v>
      </c>
      <c r="G127" s="668">
        <f>(D127+E127/10)/2</f>
        <v>21.45</v>
      </c>
      <c r="H127" s="171"/>
      <c r="I127" s="171"/>
      <c r="J127" s="545"/>
      <c r="K127" s="553">
        <v>1.4E-2</v>
      </c>
      <c r="L127" s="553">
        <v>208</v>
      </c>
      <c r="M127" s="545" t="s">
        <v>4767</v>
      </c>
    </row>
    <row r="128" spans="1:13" x14ac:dyDescent="0.25">
      <c r="B128" s="753" t="s">
        <v>105</v>
      </c>
      <c r="C128" s="754"/>
      <c r="D128" s="122"/>
      <c r="E128" s="546"/>
      <c r="F128" s="547"/>
      <c r="G128" s="669"/>
      <c r="H128" s="554"/>
      <c r="I128" s="554"/>
      <c r="J128" s="547"/>
      <c r="K128" s="546"/>
      <c r="L128" s="546"/>
      <c r="M128" s="547"/>
    </row>
    <row r="129" spans="2:13" ht="24" x14ac:dyDescent="0.25">
      <c r="B129" s="106">
        <v>1.1000000000000001</v>
      </c>
      <c r="C129" s="102" t="s">
        <v>106</v>
      </c>
      <c r="D129" s="365">
        <v>4148.5620582996962</v>
      </c>
      <c r="E129" s="365">
        <v>16764.647134768631</v>
      </c>
      <c r="F129" s="542" t="s">
        <v>3975</v>
      </c>
      <c r="G129" s="668">
        <f>(D129+E129/10)/2</f>
        <v>2912.5133858882796</v>
      </c>
      <c r="H129" s="171"/>
      <c r="I129" s="171"/>
      <c r="J129" s="545"/>
      <c r="K129" s="123">
        <v>5065</v>
      </c>
      <c r="L129" s="123">
        <v>16454</v>
      </c>
      <c r="M129" s="545" t="s">
        <v>4767</v>
      </c>
    </row>
    <row r="130" spans="2:13" ht="36" x14ac:dyDescent="0.25">
      <c r="B130" s="106">
        <v>1.2</v>
      </c>
      <c r="C130" s="102" t="s">
        <v>107</v>
      </c>
      <c r="D130" s="365">
        <v>215.53994200000017</v>
      </c>
      <c r="E130" s="365">
        <v>2438.1914699999998</v>
      </c>
      <c r="F130" s="542" t="s">
        <v>3975</v>
      </c>
      <c r="G130" s="668">
        <f>(D130+E130/10)/2</f>
        <v>229.67954450000008</v>
      </c>
      <c r="H130" s="171"/>
      <c r="I130" s="171"/>
      <c r="J130" s="545"/>
      <c r="K130" s="123">
        <v>2454</v>
      </c>
      <c r="L130" s="123">
        <v>265</v>
      </c>
      <c r="M130" s="545" t="s">
        <v>4767</v>
      </c>
    </row>
    <row r="131" spans="2:13" ht="24" x14ac:dyDescent="0.25">
      <c r="B131" s="106">
        <v>1.3</v>
      </c>
      <c r="C131" s="102" t="s">
        <v>108</v>
      </c>
      <c r="D131" s="365">
        <v>847.58754390742001</v>
      </c>
      <c r="E131" s="365">
        <v>11238.993253914228</v>
      </c>
      <c r="F131" s="542" t="s">
        <v>3975</v>
      </c>
      <c r="G131" s="668">
        <f>(D131+E131/10)/2</f>
        <v>985.74343464942137</v>
      </c>
      <c r="H131" s="171"/>
      <c r="I131" s="171"/>
      <c r="J131" s="545"/>
      <c r="K131" s="123">
        <v>1105</v>
      </c>
      <c r="L131" s="123">
        <v>2514</v>
      </c>
      <c r="M131" s="545" t="s">
        <v>4767</v>
      </c>
    </row>
    <row r="132" spans="2:13" ht="24" x14ac:dyDescent="0.25">
      <c r="B132" s="106">
        <v>1.4</v>
      </c>
      <c r="C132" s="102" t="s">
        <v>109</v>
      </c>
      <c r="D132" s="362" t="s">
        <v>87</v>
      </c>
      <c r="E132" s="123">
        <v>1</v>
      </c>
      <c r="F132" s="545" t="s">
        <v>4016</v>
      </c>
      <c r="G132" s="670">
        <f>E132/10</f>
        <v>0.1</v>
      </c>
      <c r="H132" s="171"/>
      <c r="I132" s="171"/>
      <c r="J132" s="545"/>
      <c r="K132" s="123">
        <v>0</v>
      </c>
      <c r="L132" s="123">
        <v>0</v>
      </c>
      <c r="M132" s="545" t="s">
        <v>4766</v>
      </c>
    </row>
    <row r="133" spans="2:13" ht="24" customHeight="1" x14ac:dyDescent="0.25">
      <c r="B133" s="755" t="s">
        <v>110</v>
      </c>
      <c r="C133" s="756"/>
      <c r="D133" s="120"/>
      <c r="E133" s="120"/>
      <c r="F133" s="105"/>
      <c r="G133" s="667"/>
      <c r="H133" s="385"/>
      <c r="I133" s="385"/>
      <c r="J133" s="105"/>
      <c r="K133" s="120"/>
      <c r="L133" s="120"/>
      <c r="M133" s="105"/>
    </row>
    <row r="134" spans="2:13" ht="48" x14ac:dyDescent="0.25">
      <c r="B134" s="106">
        <v>2.1</v>
      </c>
      <c r="C134" s="102" t="s">
        <v>111</v>
      </c>
      <c r="D134" s="365">
        <v>1116.8085951487344</v>
      </c>
      <c r="E134" s="365">
        <v>11832.202025626069</v>
      </c>
      <c r="F134" s="367" t="s">
        <v>4221</v>
      </c>
      <c r="G134" s="668">
        <f>(D134+E134/10)/2</f>
        <v>1150.0143988556706</v>
      </c>
      <c r="H134" s="171"/>
      <c r="I134" s="171"/>
      <c r="J134" s="134"/>
      <c r="K134" s="123">
        <v>1575</v>
      </c>
      <c r="L134" s="123">
        <v>16152</v>
      </c>
      <c r="M134" s="545" t="s">
        <v>4768</v>
      </c>
    </row>
    <row r="135" spans="2:13" ht="36" x14ac:dyDescent="0.25">
      <c r="B135" s="106">
        <v>2.2000000000000002</v>
      </c>
      <c r="C135" s="102" t="s">
        <v>112</v>
      </c>
      <c r="D135" s="365">
        <v>54.791404851265504</v>
      </c>
      <c r="E135" s="365">
        <v>605.79797437393063</v>
      </c>
      <c r="F135" s="367" t="s">
        <v>4098</v>
      </c>
      <c r="G135" s="668">
        <f>(D135+E135/10)/2</f>
        <v>57.685601144329283</v>
      </c>
      <c r="H135" s="171"/>
      <c r="I135" s="171"/>
      <c r="J135" s="134"/>
      <c r="K135" s="123">
        <v>0.106</v>
      </c>
      <c r="L135" s="123">
        <v>1071</v>
      </c>
      <c r="M135" s="545" t="s">
        <v>4768</v>
      </c>
    </row>
    <row r="136" spans="2:13" ht="24" x14ac:dyDescent="0.25">
      <c r="B136" s="106">
        <v>2.2999999999999998</v>
      </c>
      <c r="C136" s="102" t="s">
        <v>113</v>
      </c>
      <c r="D136" s="362" t="s">
        <v>87</v>
      </c>
      <c r="E136" s="362" t="s">
        <v>87</v>
      </c>
      <c r="F136" s="542" t="s">
        <v>4056</v>
      </c>
      <c r="G136" s="671"/>
      <c r="H136" s="171"/>
      <c r="I136" s="171"/>
      <c r="J136" s="545"/>
      <c r="K136" s="123">
        <v>2362</v>
      </c>
      <c r="L136" s="123">
        <v>10220</v>
      </c>
      <c r="M136" s="545" t="s">
        <v>4768</v>
      </c>
    </row>
    <row r="137" spans="2:13" ht="24" x14ac:dyDescent="0.25">
      <c r="B137" s="106">
        <v>2.4</v>
      </c>
      <c r="C137" s="102" t="s">
        <v>114</v>
      </c>
      <c r="D137" s="362" t="s">
        <v>87</v>
      </c>
      <c r="E137" s="362" t="s">
        <v>87</v>
      </c>
      <c r="F137" s="545" t="s">
        <v>4222</v>
      </c>
      <c r="G137" s="671"/>
      <c r="H137" s="171"/>
      <c r="I137" s="171"/>
      <c r="J137" s="545"/>
      <c r="K137" s="123" t="s">
        <v>87</v>
      </c>
      <c r="L137" s="123" t="s">
        <v>87</v>
      </c>
      <c r="M137" s="545" t="s">
        <v>4770</v>
      </c>
    </row>
    <row r="138" spans="2:13" ht="36" x14ac:dyDescent="0.25">
      <c r="B138" s="106">
        <v>2.5</v>
      </c>
      <c r="C138" s="102" t="s">
        <v>115</v>
      </c>
      <c r="D138" s="362" t="s">
        <v>87</v>
      </c>
      <c r="E138" s="362" t="s">
        <v>87</v>
      </c>
      <c r="F138" s="545" t="s">
        <v>4223</v>
      </c>
      <c r="G138" s="671"/>
      <c r="H138" s="171"/>
      <c r="I138" s="171"/>
      <c r="J138" s="545"/>
      <c r="K138" s="123" t="s">
        <v>87</v>
      </c>
      <c r="L138" s="123" t="s">
        <v>87</v>
      </c>
      <c r="M138" s="545" t="s">
        <v>4769</v>
      </c>
    </row>
    <row r="139" spans="2:13" x14ac:dyDescent="0.25">
      <c r="B139" s="755" t="s">
        <v>116</v>
      </c>
      <c r="C139" s="756"/>
      <c r="D139" s="120"/>
      <c r="E139" s="120"/>
      <c r="F139" s="105"/>
      <c r="G139" s="667"/>
      <c r="H139" s="385"/>
      <c r="I139" s="385"/>
      <c r="J139" s="105"/>
      <c r="K139" s="120"/>
      <c r="L139" s="120"/>
      <c r="M139" s="105"/>
    </row>
    <row r="140" spans="2:13" ht="24" x14ac:dyDescent="0.25">
      <c r="B140" s="106">
        <v>3.1</v>
      </c>
      <c r="C140" s="102" t="s">
        <v>117</v>
      </c>
      <c r="D140" s="365">
        <v>4184.2</v>
      </c>
      <c r="E140" s="365">
        <v>49542</v>
      </c>
      <c r="F140" s="367" t="s">
        <v>4062</v>
      </c>
      <c r="G140" s="668">
        <f>(D140+E140/10)/2</f>
        <v>4569.2</v>
      </c>
      <c r="H140" s="171"/>
      <c r="I140" s="171"/>
      <c r="J140" s="134"/>
      <c r="K140" s="123">
        <v>63754</v>
      </c>
      <c r="L140" s="123">
        <v>52800</v>
      </c>
      <c r="M140" s="545" t="s">
        <v>4768</v>
      </c>
    </row>
    <row r="141" spans="2:13" x14ac:dyDescent="0.25">
      <c r="B141" s="106">
        <v>3.2</v>
      </c>
      <c r="C141" s="102" t="s">
        <v>118</v>
      </c>
      <c r="D141" s="362" t="s">
        <v>87</v>
      </c>
      <c r="E141" s="362" t="s">
        <v>87</v>
      </c>
      <c r="F141" s="134" t="s">
        <v>4209</v>
      </c>
      <c r="G141" s="671"/>
      <c r="H141" s="123"/>
      <c r="I141" s="123"/>
      <c r="J141" s="123"/>
      <c r="K141" s="123">
        <v>55</v>
      </c>
      <c r="L141" s="123">
        <v>657</v>
      </c>
      <c r="M141" s="545" t="s">
        <v>4767</v>
      </c>
    </row>
    <row r="142" spans="2:13" ht="36" x14ac:dyDescent="0.25">
      <c r="B142" s="106">
        <v>3.3</v>
      </c>
      <c r="C142" s="102" t="s">
        <v>119</v>
      </c>
      <c r="D142" s="362" t="s">
        <v>87</v>
      </c>
      <c r="E142" s="362" t="s">
        <v>87</v>
      </c>
      <c r="F142" s="134" t="s">
        <v>4209</v>
      </c>
      <c r="G142" s="671"/>
      <c r="H142" s="171"/>
      <c r="I142" s="171"/>
      <c r="J142" s="134"/>
      <c r="K142" s="123" t="s">
        <v>87</v>
      </c>
      <c r="L142" s="123" t="s">
        <v>87</v>
      </c>
      <c r="M142" s="134" t="s">
        <v>4224</v>
      </c>
    </row>
    <row r="143" spans="2:13" ht="24" x14ac:dyDescent="0.25">
      <c r="B143" s="106">
        <v>3.4</v>
      </c>
      <c r="C143" s="102" t="s">
        <v>120</v>
      </c>
      <c r="D143" s="362" t="s">
        <v>87</v>
      </c>
      <c r="E143" s="362" t="s">
        <v>87</v>
      </c>
      <c r="F143" s="24" t="s">
        <v>4209</v>
      </c>
      <c r="G143" s="672"/>
      <c r="H143" s="123"/>
      <c r="I143" s="123"/>
      <c r="J143" s="123"/>
      <c r="K143" s="123">
        <v>10.199999999999999</v>
      </c>
      <c r="L143" s="123">
        <v>85</v>
      </c>
      <c r="M143" s="545" t="s">
        <v>4767</v>
      </c>
    </row>
    <row r="144" spans="2:13" ht="36" x14ac:dyDescent="0.25">
      <c r="B144" s="106">
        <v>3.5</v>
      </c>
      <c r="C144" s="102" t="s">
        <v>121</v>
      </c>
      <c r="D144" s="362" t="s">
        <v>87</v>
      </c>
      <c r="E144" s="362" t="s">
        <v>87</v>
      </c>
      <c r="F144" s="134" t="s">
        <v>4225</v>
      </c>
      <c r="G144" s="671"/>
      <c r="H144" s="171"/>
      <c r="I144" s="171"/>
      <c r="J144" s="134"/>
      <c r="K144" s="123" t="s">
        <v>87</v>
      </c>
      <c r="L144" s="123" t="s">
        <v>87</v>
      </c>
      <c r="M144" s="134" t="s">
        <v>4771</v>
      </c>
    </row>
    <row r="145" spans="1:13" ht="24" x14ac:dyDescent="0.25">
      <c r="B145" s="106">
        <v>3.6</v>
      </c>
      <c r="C145" s="102" t="s">
        <v>122</v>
      </c>
      <c r="D145" s="362" t="s">
        <v>87</v>
      </c>
      <c r="E145" s="362" t="s">
        <v>87</v>
      </c>
      <c r="F145" s="134" t="s">
        <v>4209</v>
      </c>
      <c r="G145" s="671"/>
      <c r="H145" s="171"/>
      <c r="I145" s="171"/>
      <c r="J145" s="134"/>
      <c r="K145" s="123" t="s">
        <v>87</v>
      </c>
      <c r="L145" s="123" t="s">
        <v>87</v>
      </c>
      <c r="M145" s="134" t="s">
        <v>4772</v>
      </c>
    </row>
    <row r="146" spans="1:13" ht="36" x14ac:dyDescent="0.25">
      <c r="B146" s="106">
        <v>3.7</v>
      </c>
      <c r="C146" s="102" t="s">
        <v>123</v>
      </c>
      <c r="D146" s="362" t="s">
        <v>87</v>
      </c>
      <c r="E146" s="362" t="s">
        <v>87</v>
      </c>
      <c r="F146" s="134" t="s">
        <v>4209</v>
      </c>
      <c r="G146" s="671"/>
      <c r="H146" s="171"/>
      <c r="I146" s="171"/>
      <c r="J146" s="107"/>
      <c r="K146" s="123">
        <v>0</v>
      </c>
      <c r="L146" s="123">
        <v>0</v>
      </c>
      <c r="M146" s="134" t="s">
        <v>4771</v>
      </c>
    </row>
    <row r="147" spans="1:13" ht="27" customHeight="1" x14ac:dyDescent="0.25">
      <c r="B147" s="755" t="s">
        <v>124</v>
      </c>
      <c r="C147" s="756"/>
      <c r="D147" s="120"/>
      <c r="E147" s="120"/>
      <c r="F147" s="105"/>
      <c r="G147" s="667"/>
      <c r="H147" s="385"/>
      <c r="I147" s="385"/>
      <c r="J147" s="105"/>
      <c r="K147" s="120"/>
      <c r="L147" s="120"/>
      <c r="M147" s="105"/>
    </row>
    <row r="148" spans="1:13" ht="36" x14ac:dyDescent="0.25">
      <c r="B148" s="106">
        <v>4.0999999999999996</v>
      </c>
      <c r="C148" s="102" t="s">
        <v>125</v>
      </c>
      <c r="D148" s="123">
        <v>989.39710960713001</v>
      </c>
      <c r="E148" s="123">
        <v>23422.371043809482</v>
      </c>
      <c r="F148" s="123" t="s">
        <v>4194</v>
      </c>
      <c r="G148" s="668">
        <f>(D148+E148/10)/2</f>
        <v>1665.817106994039</v>
      </c>
      <c r="H148" s="123"/>
      <c r="I148" s="123"/>
      <c r="J148" s="123"/>
      <c r="K148" s="123">
        <v>1025</v>
      </c>
      <c r="L148" s="123">
        <v>22272</v>
      </c>
      <c r="M148" s="545" t="s">
        <v>4767</v>
      </c>
    </row>
    <row r="149" spans="1:13" ht="24" x14ac:dyDescent="0.25">
      <c r="B149" s="106">
        <v>4.2</v>
      </c>
      <c r="C149" s="102" t="s">
        <v>126</v>
      </c>
      <c r="D149" s="362" t="s">
        <v>87</v>
      </c>
      <c r="E149" s="362" t="s">
        <v>87</v>
      </c>
      <c r="F149" s="134" t="s">
        <v>4209</v>
      </c>
      <c r="G149" s="671"/>
      <c r="H149" s="171"/>
      <c r="I149" s="171"/>
      <c r="J149" s="134"/>
      <c r="K149" s="123">
        <v>51</v>
      </c>
      <c r="L149" s="123">
        <v>276</v>
      </c>
      <c r="M149" s="545" t="s">
        <v>4767</v>
      </c>
    </row>
    <row r="150" spans="1:13" x14ac:dyDescent="0.25">
      <c r="B150" s="106">
        <v>4.3</v>
      </c>
      <c r="C150" s="102" t="s">
        <v>127</v>
      </c>
      <c r="D150" s="133">
        <v>26.454456092579989</v>
      </c>
      <c r="E150" s="123">
        <v>302.39674608577263</v>
      </c>
      <c r="F150" s="545" t="s">
        <v>4182</v>
      </c>
      <c r="G150" s="668">
        <f>(D150+E150/10)/2</f>
        <v>28.347065350578625</v>
      </c>
      <c r="H150" s="171"/>
      <c r="I150" s="171"/>
      <c r="J150" s="545"/>
      <c r="K150" s="133">
        <v>32</v>
      </c>
      <c r="L150" s="123">
        <v>12</v>
      </c>
      <c r="M150" s="545" t="s">
        <v>4767</v>
      </c>
    </row>
    <row r="151" spans="1:13" x14ac:dyDescent="0.25">
      <c r="B151" s="755" t="s">
        <v>128</v>
      </c>
      <c r="C151" s="756"/>
      <c r="D151" s="120"/>
      <c r="E151" s="120"/>
      <c r="F151" s="105"/>
      <c r="G151" s="667"/>
      <c r="H151" s="385"/>
      <c r="I151" s="385"/>
      <c r="J151" s="105"/>
      <c r="K151" s="120"/>
      <c r="L151" s="120"/>
      <c r="M151" s="105"/>
    </row>
    <row r="152" spans="1:13" ht="84" x14ac:dyDescent="0.25">
      <c r="B152" s="106">
        <v>5.0999999999999996</v>
      </c>
      <c r="C152" s="102" t="s">
        <v>129</v>
      </c>
      <c r="D152" s="362" t="s">
        <v>87</v>
      </c>
      <c r="E152" s="362" t="s">
        <v>87</v>
      </c>
      <c r="F152" s="134" t="s">
        <v>4209</v>
      </c>
      <c r="G152" s="671"/>
      <c r="H152" s="171"/>
      <c r="I152" s="171"/>
      <c r="J152" s="107"/>
      <c r="K152" s="123" t="s">
        <v>87</v>
      </c>
      <c r="L152" s="123" t="s">
        <v>87</v>
      </c>
      <c r="M152" s="134" t="s">
        <v>4771</v>
      </c>
    </row>
    <row r="153" spans="1:13" ht="25.5" customHeight="1" x14ac:dyDescent="0.25">
      <c r="B153" s="755" t="s">
        <v>130</v>
      </c>
      <c r="C153" s="756"/>
      <c r="D153" s="120"/>
      <c r="E153" s="120"/>
      <c r="F153" s="105"/>
      <c r="G153" s="667"/>
      <c r="H153" s="385"/>
      <c r="I153" s="385"/>
      <c r="J153" s="105"/>
      <c r="K153" s="120"/>
      <c r="L153" s="120"/>
      <c r="M153" s="105"/>
    </row>
    <row r="154" spans="1:13" ht="108" x14ac:dyDescent="0.25">
      <c r="B154" s="106" t="s">
        <v>131</v>
      </c>
      <c r="C154" s="102" t="s">
        <v>132</v>
      </c>
      <c r="D154" s="123" t="s">
        <v>87</v>
      </c>
      <c r="E154" s="123" t="s">
        <v>87</v>
      </c>
      <c r="F154" s="134" t="s">
        <v>4209</v>
      </c>
      <c r="G154" s="670"/>
      <c r="H154" s="171"/>
      <c r="I154" s="171"/>
      <c r="J154" s="134"/>
      <c r="K154" s="123" t="s">
        <v>87</v>
      </c>
      <c r="L154" s="123" t="s">
        <v>87</v>
      </c>
      <c r="M154" s="134" t="s">
        <v>4772</v>
      </c>
    </row>
    <row r="155" spans="1:13" ht="24.75" thickBot="1" x14ac:dyDescent="0.3">
      <c r="B155" s="109">
        <v>6.3</v>
      </c>
      <c r="C155" s="110" t="s">
        <v>133</v>
      </c>
      <c r="D155" s="124" t="s">
        <v>87</v>
      </c>
      <c r="E155" s="124" t="s">
        <v>87</v>
      </c>
      <c r="F155" s="134" t="s">
        <v>4209</v>
      </c>
      <c r="G155" s="674"/>
      <c r="H155" s="172"/>
      <c r="I155" s="172"/>
      <c r="J155" s="111"/>
      <c r="K155" s="124">
        <v>25</v>
      </c>
      <c r="L155" s="124">
        <v>260</v>
      </c>
      <c r="M155" s="545" t="s">
        <v>4767</v>
      </c>
    </row>
    <row r="158" spans="1:13" ht="15.75" thickBot="1" x14ac:dyDescent="0.3"/>
    <row r="159" spans="1:13" ht="36" customHeight="1" x14ac:dyDescent="0.25">
      <c r="A159" s="14" t="s">
        <v>79</v>
      </c>
      <c r="B159" s="761" t="s">
        <v>99</v>
      </c>
      <c r="C159" s="762"/>
      <c r="D159" s="767" t="s">
        <v>100</v>
      </c>
      <c r="E159" s="767" t="s">
        <v>101</v>
      </c>
      <c r="F159" s="757" t="s">
        <v>102</v>
      </c>
      <c r="G159" s="664"/>
      <c r="H159" s="767" t="s">
        <v>100</v>
      </c>
      <c r="I159" s="767" t="s">
        <v>101</v>
      </c>
      <c r="J159" s="757" t="s">
        <v>102</v>
      </c>
      <c r="K159" s="392"/>
      <c r="L159" s="392"/>
      <c r="M159" s="757" t="s">
        <v>102</v>
      </c>
    </row>
    <row r="160" spans="1:13" ht="15.75" x14ac:dyDescent="0.25">
      <c r="A160" s="101" t="s">
        <v>11</v>
      </c>
      <c r="B160" s="763"/>
      <c r="C160" s="764"/>
      <c r="D160" s="768"/>
      <c r="E160" s="768"/>
      <c r="F160" s="758"/>
      <c r="G160" s="665"/>
      <c r="H160" s="768"/>
      <c r="I160" s="768"/>
      <c r="J160" s="758"/>
      <c r="K160" s="393"/>
      <c r="L160" s="393"/>
      <c r="M160" s="758"/>
    </row>
    <row r="161" spans="2:13" ht="25.5" x14ac:dyDescent="0.25">
      <c r="B161" s="765"/>
      <c r="C161" s="766"/>
      <c r="D161" s="343" t="s">
        <v>4231</v>
      </c>
      <c r="E161" s="118" t="s">
        <v>4265</v>
      </c>
      <c r="F161" s="104"/>
      <c r="G161" s="666"/>
      <c r="H161" s="343" t="s">
        <v>4231</v>
      </c>
      <c r="I161" s="118" t="s">
        <v>4265</v>
      </c>
      <c r="J161" s="104"/>
      <c r="K161" s="343" t="s">
        <v>4231</v>
      </c>
      <c r="L161" s="118" t="s">
        <v>4265</v>
      </c>
      <c r="M161" s="104"/>
    </row>
    <row r="162" spans="2:13" x14ac:dyDescent="0.25">
      <c r="B162" s="759" t="s">
        <v>103</v>
      </c>
      <c r="C162" s="760"/>
      <c r="D162" s="119"/>
      <c r="E162" s="120"/>
      <c r="F162" s="105"/>
      <c r="G162" s="667"/>
      <c r="H162" s="385"/>
      <c r="I162" s="385"/>
      <c r="J162" s="105"/>
      <c r="K162" s="120"/>
      <c r="L162" s="120"/>
      <c r="M162" s="105"/>
    </row>
    <row r="163" spans="2:13" ht="48" x14ac:dyDescent="0.25">
      <c r="B163" s="106">
        <v>0.1</v>
      </c>
      <c r="C163" s="102" t="s">
        <v>104</v>
      </c>
      <c r="D163" s="556">
        <v>1391.5</v>
      </c>
      <c r="E163" s="556">
        <v>24122</v>
      </c>
      <c r="F163" s="545" t="s">
        <v>3975</v>
      </c>
      <c r="G163" s="668">
        <f>(D163+E163/10)/2</f>
        <v>1901.85</v>
      </c>
      <c r="H163" s="372">
        <v>936.78800000000001</v>
      </c>
      <c r="I163" s="372">
        <v>23238</v>
      </c>
      <c r="J163" s="545" t="s">
        <v>4301</v>
      </c>
      <c r="K163" s="553">
        <v>844</v>
      </c>
      <c r="L163" s="553">
        <v>39</v>
      </c>
      <c r="M163" s="545" t="s">
        <v>4863</v>
      </c>
    </row>
    <row r="164" spans="2:13" ht="24" x14ac:dyDescent="0.25">
      <c r="B164" s="106">
        <v>0.2</v>
      </c>
      <c r="C164" s="102" t="s">
        <v>90</v>
      </c>
      <c r="D164" s="556">
        <v>944.5</v>
      </c>
      <c r="E164" s="556">
        <v>19813</v>
      </c>
      <c r="F164" s="545" t="s">
        <v>3975</v>
      </c>
      <c r="G164" s="668">
        <f>(D164+E164/10)/2</f>
        <v>1462.9</v>
      </c>
      <c r="H164" s="372">
        <v>944.5</v>
      </c>
      <c r="I164" s="372">
        <v>19813</v>
      </c>
      <c r="J164" s="545" t="s">
        <v>4301</v>
      </c>
      <c r="K164" s="553"/>
      <c r="L164" s="553"/>
      <c r="M164" s="545"/>
    </row>
    <row r="165" spans="2:13" ht="22.5" customHeight="1" x14ac:dyDescent="0.25">
      <c r="B165" s="753" t="s">
        <v>105</v>
      </c>
      <c r="C165" s="754"/>
      <c r="D165" s="122"/>
      <c r="E165" s="546"/>
      <c r="F165" s="547"/>
      <c r="G165" s="669"/>
      <c r="H165" s="548"/>
      <c r="I165" s="548"/>
      <c r="J165" s="547"/>
      <c r="K165" s="546"/>
      <c r="L165" s="546"/>
      <c r="M165" s="547"/>
    </row>
    <row r="166" spans="2:13" ht="36" x14ac:dyDescent="0.25">
      <c r="B166" s="106">
        <v>1.1000000000000001</v>
      </c>
      <c r="C166" s="102" t="s">
        <v>106</v>
      </c>
      <c r="D166" s="562">
        <v>621.13551891067141</v>
      </c>
      <c r="E166" s="562">
        <v>8863.5910738857037</v>
      </c>
      <c r="F166" s="545" t="s">
        <v>4017</v>
      </c>
      <c r="G166" s="668">
        <f>(D166+E166/10)/2</f>
        <v>753.74731314962082</v>
      </c>
      <c r="H166" s="372">
        <v>621.90917843612283</v>
      </c>
      <c r="I166" s="372">
        <v>8856.5611693387746</v>
      </c>
      <c r="J166" s="545" t="s">
        <v>4301</v>
      </c>
      <c r="K166" s="123">
        <v>1129</v>
      </c>
      <c r="L166" s="123">
        <v>13000</v>
      </c>
      <c r="M166" s="545" t="s">
        <v>4865</v>
      </c>
    </row>
    <row r="167" spans="2:13" ht="36" x14ac:dyDescent="0.25">
      <c r="B167" s="106">
        <v>1.2</v>
      </c>
      <c r="C167" s="102" t="s">
        <v>107</v>
      </c>
      <c r="D167" s="562">
        <v>649.08026618272606</v>
      </c>
      <c r="E167" s="562">
        <v>9262.36204244498</v>
      </c>
      <c r="F167" s="545" t="s">
        <v>4017</v>
      </c>
      <c r="G167" s="668">
        <f>(D167+E167/10)/2</f>
        <v>787.65823521361199</v>
      </c>
      <c r="H167" s="372">
        <v>649.88873247619381</v>
      </c>
      <c r="I167" s="372">
        <v>9255.0158640738518</v>
      </c>
      <c r="J167" s="545" t="s">
        <v>4301</v>
      </c>
      <c r="K167" s="123" t="s">
        <v>4864</v>
      </c>
      <c r="L167" s="123" t="s">
        <v>4864</v>
      </c>
      <c r="M167" s="545"/>
    </row>
    <row r="168" spans="2:13" ht="24" x14ac:dyDescent="0.25">
      <c r="B168" s="106">
        <v>1.3</v>
      </c>
      <c r="C168" s="102" t="s">
        <v>108</v>
      </c>
      <c r="D168" s="562">
        <v>352.99572428631785</v>
      </c>
      <c r="E168" s="562">
        <v>5581.8897867269152</v>
      </c>
      <c r="F168" s="545" t="s">
        <v>4017</v>
      </c>
      <c r="G168" s="668">
        <f>(D168+E168/10)/2</f>
        <v>455.59235147950471</v>
      </c>
      <c r="H168" s="372">
        <v>353.43540048615375</v>
      </c>
      <c r="I168" s="372">
        <v>5577.8946420738466</v>
      </c>
      <c r="J168" s="545" t="s">
        <v>4301</v>
      </c>
      <c r="K168" s="123"/>
      <c r="L168" s="123"/>
      <c r="M168" s="545"/>
    </row>
    <row r="169" spans="2:13" ht="24" x14ac:dyDescent="0.25">
      <c r="B169" s="106">
        <v>1.4</v>
      </c>
      <c r="C169" s="102" t="s">
        <v>109</v>
      </c>
      <c r="D169" s="562">
        <v>4.4713796929905678</v>
      </c>
      <c r="E169" s="562">
        <v>94.000647309043842</v>
      </c>
      <c r="F169" s="545" t="s">
        <v>4017</v>
      </c>
      <c r="G169" s="668">
        <f>(D169+E169/10)/2</f>
        <v>6.9357222119474766</v>
      </c>
      <c r="H169" s="372">
        <v>6.4020199225465522</v>
      </c>
      <c r="I169" s="372">
        <v>114.99837036888411</v>
      </c>
      <c r="J169" s="545" t="s">
        <v>4301</v>
      </c>
      <c r="K169" s="123" t="s">
        <v>4864</v>
      </c>
      <c r="L169" s="123" t="s">
        <v>4864</v>
      </c>
      <c r="M169" s="545"/>
    </row>
    <row r="170" spans="2:13" ht="24.75" customHeight="1" x14ac:dyDescent="0.25">
      <c r="B170" s="755" t="s">
        <v>110</v>
      </c>
      <c r="C170" s="756"/>
      <c r="D170" s="120"/>
      <c r="E170" s="120"/>
      <c r="F170" s="105"/>
      <c r="G170" s="667"/>
      <c r="H170" s="386"/>
      <c r="I170" s="386"/>
      <c r="J170" s="105"/>
      <c r="K170" s="120"/>
      <c r="L170" s="120"/>
      <c r="M170" s="105"/>
    </row>
    <row r="171" spans="2:13" ht="48" x14ac:dyDescent="0.25">
      <c r="B171" s="106">
        <v>2.1</v>
      </c>
      <c r="C171" s="102" t="s">
        <v>111</v>
      </c>
      <c r="D171" s="562">
        <v>3719.9669377545642</v>
      </c>
      <c r="E171" s="562">
        <v>129230.17544706372</v>
      </c>
      <c r="F171" s="134" t="s">
        <v>4094</v>
      </c>
      <c r="G171" s="668">
        <f>(D171+E171/10)/2</f>
        <v>8321.4922412304677</v>
      </c>
      <c r="H171" s="372">
        <v>3819.9432585282689</v>
      </c>
      <c r="I171" s="372">
        <v>131439.9799752273</v>
      </c>
      <c r="J171" s="134" t="s">
        <v>4302</v>
      </c>
      <c r="K171" s="123" t="s">
        <v>4866</v>
      </c>
      <c r="L171" s="123">
        <v>33210</v>
      </c>
      <c r="M171" s="134" t="s">
        <v>4867</v>
      </c>
    </row>
    <row r="172" spans="2:13" ht="48" x14ac:dyDescent="0.25">
      <c r="B172" s="106">
        <v>2.2000000000000002</v>
      </c>
      <c r="C172" s="102" t="s">
        <v>112</v>
      </c>
      <c r="D172" s="563">
        <v>11.533062245435573</v>
      </c>
      <c r="E172" s="562">
        <v>453.8245529362809</v>
      </c>
      <c r="F172" s="134" t="s">
        <v>4097</v>
      </c>
      <c r="G172" s="668">
        <f>(D172+E172/10)/2</f>
        <v>28.457758769531832</v>
      </c>
      <c r="H172" s="372">
        <v>0.62474147173125383</v>
      </c>
      <c r="I172" s="372">
        <v>24.020024772700683</v>
      </c>
      <c r="J172" s="134" t="s">
        <v>4303</v>
      </c>
      <c r="K172" s="123">
        <v>1693</v>
      </c>
      <c r="L172" s="123">
        <v>45000</v>
      </c>
      <c r="M172" s="134" t="s">
        <v>4868</v>
      </c>
    </row>
    <row r="173" spans="2:13" ht="24" x14ac:dyDescent="0.25">
      <c r="B173" s="106">
        <v>2.2999999999999998</v>
      </c>
      <c r="C173" s="102" t="s">
        <v>113</v>
      </c>
      <c r="D173" s="562">
        <v>130</v>
      </c>
      <c r="E173" s="562">
        <v>22882</v>
      </c>
      <c r="F173" s="134" t="s">
        <v>4082</v>
      </c>
      <c r="G173" s="668">
        <f>(D173+E173/10)/2</f>
        <v>1209.0999999999999</v>
      </c>
      <c r="H173" s="372">
        <v>130</v>
      </c>
      <c r="I173" s="372">
        <v>22882</v>
      </c>
      <c r="J173" s="134" t="s">
        <v>4082</v>
      </c>
      <c r="K173" s="123">
        <v>137.2379</v>
      </c>
      <c r="L173" s="123">
        <v>27072</v>
      </c>
      <c r="M173" s="134" t="s">
        <v>4869</v>
      </c>
    </row>
    <row r="174" spans="2:13" ht="24" x14ac:dyDescent="0.25">
      <c r="B174" s="106">
        <v>2.4</v>
      </c>
      <c r="C174" s="102" t="s">
        <v>114</v>
      </c>
      <c r="D174" s="362" t="s">
        <v>87</v>
      </c>
      <c r="E174" s="362" t="s">
        <v>87</v>
      </c>
      <c r="F174" s="545" t="s">
        <v>4102</v>
      </c>
      <c r="G174" s="671"/>
      <c r="H174" s="372" t="s">
        <v>87</v>
      </c>
      <c r="I174" s="372" t="s">
        <v>87</v>
      </c>
      <c r="J174" s="545" t="s">
        <v>4304</v>
      </c>
      <c r="K174" s="123"/>
      <c r="L174" s="123"/>
      <c r="M174" s="545"/>
    </row>
    <row r="175" spans="2:13" ht="48" x14ac:dyDescent="0.25">
      <c r="B175" s="106">
        <v>2.5</v>
      </c>
      <c r="C175" s="102" t="s">
        <v>115</v>
      </c>
      <c r="D175" s="562">
        <v>4573.4246912777926</v>
      </c>
      <c r="E175" s="562">
        <v>406946.30983640812</v>
      </c>
      <c r="F175" s="134" t="s">
        <v>4166</v>
      </c>
      <c r="G175" s="668">
        <f>(D175+E175/10)/2</f>
        <v>22634.027837459304</v>
      </c>
      <c r="H175" s="372">
        <v>25873.101044337996</v>
      </c>
      <c r="I175" s="372">
        <v>272086.6819651738</v>
      </c>
      <c r="J175" s="134" t="s">
        <v>4305</v>
      </c>
      <c r="K175" s="123"/>
      <c r="L175" s="123"/>
      <c r="M175" s="134"/>
    </row>
    <row r="176" spans="2:13" ht="20.25" customHeight="1" x14ac:dyDescent="0.25">
      <c r="B176" s="755" t="s">
        <v>116</v>
      </c>
      <c r="C176" s="756"/>
      <c r="D176" s="120"/>
      <c r="E176" s="120"/>
      <c r="F176" s="105"/>
      <c r="G176" s="667"/>
      <c r="H176" s="386"/>
      <c r="I176" s="386"/>
      <c r="J176" s="105"/>
      <c r="K176" s="120"/>
      <c r="L176" s="120"/>
      <c r="M176" s="105"/>
    </row>
    <row r="177" spans="2:13" ht="36" x14ac:dyDescent="0.25">
      <c r="B177" s="106">
        <v>3.1</v>
      </c>
      <c r="C177" s="102" t="s">
        <v>117</v>
      </c>
      <c r="D177" s="566">
        <v>16</v>
      </c>
      <c r="E177" s="362" t="s">
        <v>87</v>
      </c>
      <c r="F177" s="107" t="s">
        <v>4063</v>
      </c>
      <c r="G177" s="671">
        <f>D177</f>
        <v>16</v>
      </c>
      <c r="H177" s="372">
        <v>16.039383561643834</v>
      </c>
      <c r="I177" s="372" t="s">
        <v>87</v>
      </c>
      <c r="J177" s="107" t="s">
        <v>4063</v>
      </c>
      <c r="K177" s="123"/>
      <c r="L177" s="123"/>
      <c r="M177" s="107"/>
    </row>
    <row r="178" spans="2:13" ht="24" x14ac:dyDescent="0.25">
      <c r="B178" s="106">
        <v>3.2</v>
      </c>
      <c r="C178" s="102" t="s">
        <v>118</v>
      </c>
      <c r="D178" s="362" t="s">
        <v>87</v>
      </c>
      <c r="E178" s="362" t="s">
        <v>87</v>
      </c>
      <c r="F178" s="134" t="s">
        <v>4168</v>
      </c>
      <c r="G178" s="671"/>
      <c r="H178" s="372" t="s">
        <v>87</v>
      </c>
      <c r="I178" s="372" t="s">
        <v>87</v>
      </c>
      <c r="J178" s="134" t="s">
        <v>4304</v>
      </c>
      <c r="K178" s="372" t="s">
        <v>87</v>
      </c>
      <c r="L178" s="372" t="s">
        <v>87</v>
      </c>
      <c r="M178" s="134" t="s">
        <v>4813</v>
      </c>
    </row>
    <row r="179" spans="2:13" ht="36" x14ac:dyDescent="0.25">
      <c r="B179" s="106">
        <v>3.3</v>
      </c>
      <c r="C179" s="102" t="s">
        <v>119</v>
      </c>
      <c r="D179" s="362" t="s">
        <v>87</v>
      </c>
      <c r="E179" s="362" t="s">
        <v>87</v>
      </c>
      <c r="F179" s="134" t="s">
        <v>4168</v>
      </c>
      <c r="G179" s="671"/>
      <c r="H179" s="372" t="s">
        <v>87</v>
      </c>
      <c r="I179" s="372" t="s">
        <v>87</v>
      </c>
      <c r="J179" s="134" t="s">
        <v>4304</v>
      </c>
      <c r="K179" s="372" t="s">
        <v>87</v>
      </c>
      <c r="L179" s="372" t="s">
        <v>87</v>
      </c>
      <c r="M179" s="134" t="s">
        <v>4813</v>
      </c>
    </row>
    <row r="180" spans="2:13" ht="24" x14ac:dyDescent="0.25">
      <c r="B180" s="106">
        <v>3.4</v>
      </c>
      <c r="C180" s="102" t="s">
        <v>120</v>
      </c>
      <c r="D180" s="362" t="s">
        <v>87</v>
      </c>
      <c r="E180" s="362" t="s">
        <v>87</v>
      </c>
      <c r="F180" s="134" t="s">
        <v>4168</v>
      </c>
      <c r="G180" s="671"/>
      <c r="H180" s="372" t="s">
        <v>87</v>
      </c>
      <c r="I180" s="372" t="s">
        <v>87</v>
      </c>
      <c r="J180" s="134" t="s">
        <v>4304</v>
      </c>
      <c r="K180" s="372" t="s">
        <v>87</v>
      </c>
      <c r="L180" s="372" t="s">
        <v>87</v>
      </c>
      <c r="M180" s="134" t="s">
        <v>4813</v>
      </c>
    </row>
    <row r="181" spans="2:13" ht="36" x14ac:dyDescent="0.25">
      <c r="B181" s="106">
        <v>3.5</v>
      </c>
      <c r="C181" s="102" t="s">
        <v>121</v>
      </c>
      <c r="D181" s="362" t="s">
        <v>87</v>
      </c>
      <c r="E181" s="362" t="s">
        <v>87</v>
      </c>
      <c r="F181" s="134" t="s">
        <v>4071</v>
      </c>
      <c r="G181" s="671"/>
      <c r="H181" s="372">
        <v>0</v>
      </c>
      <c r="I181" s="372">
        <v>0</v>
      </c>
      <c r="J181" s="134" t="s">
        <v>4304</v>
      </c>
      <c r="K181" s="372" t="s">
        <v>87</v>
      </c>
      <c r="L181" s="372" t="s">
        <v>87</v>
      </c>
      <c r="M181" s="134" t="s">
        <v>4813</v>
      </c>
    </row>
    <row r="182" spans="2:13" ht="24" x14ac:dyDescent="0.25">
      <c r="B182" s="106">
        <v>3.6</v>
      </c>
      <c r="C182" s="102" t="s">
        <v>122</v>
      </c>
      <c r="D182" s="362" t="s">
        <v>87</v>
      </c>
      <c r="E182" s="362" t="s">
        <v>87</v>
      </c>
      <c r="F182" s="134" t="s">
        <v>4177</v>
      </c>
      <c r="G182" s="671"/>
      <c r="H182" s="372" t="s">
        <v>87</v>
      </c>
      <c r="I182" s="372" t="s">
        <v>87</v>
      </c>
      <c r="J182" s="134" t="s">
        <v>4304</v>
      </c>
      <c r="K182" s="372" t="s">
        <v>87</v>
      </c>
      <c r="L182" s="372" t="s">
        <v>87</v>
      </c>
      <c r="M182" s="134" t="s">
        <v>4813</v>
      </c>
    </row>
    <row r="183" spans="2:13" ht="36" x14ac:dyDescent="0.25">
      <c r="B183" s="106">
        <v>3.7</v>
      </c>
      <c r="C183" s="102" t="s">
        <v>123</v>
      </c>
      <c r="D183" s="362" t="s">
        <v>87</v>
      </c>
      <c r="E183" s="362" t="s">
        <v>87</v>
      </c>
      <c r="F183" s="107" t="s">
        <v>4198</v>
      </c>
      <c r="G183" s="671"/>
      <c r="H183" s="372" t="s">
        <v>87</v>
      </c>
      <c r="I183" s="372" t="s">
        <v>87</v>
      </c>
      <c r="J183" s="107" t="s">
        <v>4304</v>
      </c>
      <c r="K183" s="372">
        <v>382</v>
      </c>
      <c r="L183" s="372">
        <v>4186</v>
      </c>
      <c r="M183" s="134" t="s">
        <v>4870</v>
      </c>
    </row>
    <row r="184" spans="2:13" ht="20.25" customHeight="1" x14ac:dyDescent="0.25">
      <c r="B184" s="755" t="s">
        <v>124</v>
      </c>
      <c r="C184" s="756"/>
      <c r="D184" s="120"/>
      <c r="E184" s="120"/>
      <c r="F184" s="105"/>
      <c r="G184" s="667"/>
      <c r="H184" s="386"/>
      <c r="I184" s="386"/>
      <c r="J184" s="105"/>
      <c r="K184" s="120"/>
      <c r="L184" s="120"/>
      <c r="M184" s="105"/>
    </row>
    <row r="185" spans="2:13" ht="36" x14ac:dyDescent="0.25">
      <c r="B185" s="106">
        <v>4.0999999999999996</v>
      </c>
      <c r="C185" s="102" t="s">
        <v>125</v>
      </c>
      <c r="D185" s="562">
        <v>6595.9655141636449</v>
      </c>
      <c r="E185" s="562">
        <v>206396.98831904685</v>
      </c>
      <c r="F185" s="545" t="s">
        <v>4188</v>
      </c>
      <c r="G185" s="668">
        <f>(D185+E185/10)/2</f>
        <v>13617.832173034167</v>
      </c>
      <c r="H185" s="372">
        <v>7102.4824593617923</v>
      </c>
      <c r="I185" s="372">
        <v>252265</v>
      </c>
      <c r="J185" s="545" t="s">
        <v>4306</v>
      </c>
      <c r="K185" s="123"/>
      <c r="L185" s="123"/>
      <c r="M185" s="545"/>
    </row>
    <row r="186" spans="2:13" ht="36" x14ac:dyDescent="0.25">
      <c r="B186" s="106">
        <v>4.2</v>
      </c>
      <c r="C186" s="102" t="s">
        <v>126</v>
      </c>
      <c r="D186" s="566" t="s">
        <v>87</v>
      </c>
      <c r="E186" s="566" t="s">
        <v>87</v>
      </c>
      <c r="F186" s="134" t="s">
        <v>4181</v>
      </c>
      <c r="G186" s="675"/>
      <c r="H186" s="372" t="s">
        <v>87</v>
      </c>
      <c r="I186" s="372" t="s">
        <v>87</v>
      </c>
      <c r="J186" s="134" t="s">
        <v>4304</v>
      </c>
      <c r="K186" s="123">
        <v>3303</v>
      </c>
      <c r="L186" s="123">
        <v>62107</v>
      </c>
      <c r="M186" s="123" t="s">
        <v>4865</v>
      </c>
    </row>
    <row r="187" spans="2:13" ht="36" x14ac:dyDescent="0.25">
      <c r="B187" s="106">
        <v>4.3</v>
      </c>
      <c r="C187" s="102" t="s">
        <v>127</v>
      </c>
      <c r="D187" s="562">
        <v>232.06711092729415</v>
      </c>
      <c r="E187" s="562">
        <v>3669.656449633359</v>
      </c>
      <c r="F187" s="545" t="s">
        <v>4184</v>
      </c>
      <c r="G187" s="668">
        <f>(D187+E187/10)/2</f>
        <v>299.51637794531501</v>
      </c>
      <c r="H187" s="372">
        <v>232.35616367898308</v>
      </c>
      <c r="I187" s="372">
        <v>3667.029954144642</v>
      </c>
      <c r="J187" s="545" t="s">
        <v>4307</v>
      </c>
      <c r="K187" s="123">
        <v>1120</v>
      </c>
      <c r="L187" s="123">
        <v>24200</v>
      </c>
      <c r="M187" s="545" t="s">
        <v>4183</v>
      </c>
    </row>
    <row r="188" spans="2:13" ht="21" customHeight="1" x14ac:dyDescent="0.25">
      <c r="B188" s="755" t="s">
        <v>128</v>
      </c>
      <c r="C188" s="756"/>
      <c r="D188" s="120"/>
      <c r="E188" s="120"/>
      <c r="F188" s="105"/>
      <c r="G188" s="667"/>
      <c r="H188" s="386"/>
      <c r="I188" s="386"/>
      <c r="J188" s="105"/>
      <c r="K188" s="120"/>
      <c r="L188" s="120"/>
      <c r="M188" s="105"/>
    </row>
    <row r="189" spans="2:13" ht="84" x14ac:dyDescent="0.25">
      <c r="B189" s="106">
        <v>5.0999999999999996</v>
      </c>
      <c r="C189" s="102" t="s">
        <v>129</v>
      </c>
      <c r="D189" s="362" t="s">
        <v>87</v>
      </c>
      <c r="E189" s="362" t="s">
        <v>87</v>
      </c>
      <c r="F189" s="454"/>
      <c r="G189" s="676"/>
      <c r="H189" s="373" t="s">
        <v>87</v>
      </c>
      <c r="I189" s="373" t="s">
        <v>87</v>
      </c>
      <c r="J189" s="107" t="s">
        <v>4304</v>
      </c>
      <c r="K189" s="563">
        <f>49.8116128402136/D1</f>
        <v>49.811612840213598</v>
      </c>
      <c r="L189" s="562">
        <f>498.116128402136/D1</f>
        <v>498.11612840213598</v>
      </c>
      <c r="M189" s="567" t="s">
        <v>4200</v>
      </c>
    </row>
    <row r="190" spans="2:13" ht="23.25" customHeight="1" x14ac:dyDescent="0.25">
      <c r="B190" s="769" t="s">
        <v>130</v>
      </c>
      <c r="C190" s="770"/>
      <c r="D190" s="370"/>
      <c r="E190" s="370"/>
      <c r="F190" s="370"/>
      <c r="G190" s="677"/>
      <c r="H190" s="387"/>
      <c r="I190" s="387"/>
      <c r="J190" s="105"/>
      <c r="K190" s="120"/>
      <c r="L190" s="120"/>
      <c r="M190" s="105"/>
    </row>
    <row r="191" spans="2:13" ht="108" x14ac:dyDescent="0.25">
      <c r="B191" s="106" t="s">
        <v>131</v>
      </c>
      <c r="C191" s="102" t="s">
        <v>132</v>
      </c>
      <c r="D191" s="362" t="s">
        <v>87</v>
      </c>
      <c r="E191" s="362" t="s">
        <v>87</v>
      </c>
      <c r="F191" s="454"/>
      <c r="G191" s="676"/>
      <c r="H191" s="373" t="s">
        <v>87</v>
      </c>
      <c r="I191" s="373" t="s">
        <v>87</v>
      </c>
      <c r="J191" s="134" t="s">
        <v>4304</v>
      </c>
      <c r="K191" s="123" t="s">
        <v>87</v>
      </c>
      <c r="L191" s="123" t="s">
        <v>87</v>
      </c>
      <c r="M191" s="134" t="s">
        <v>4178</v>
      </c>
    </row>
    <row r="192" spans="2:13" ht="24.75" thickBot="1" x14ac:dyDescent="0.3">
      <c r="B192" s="109">
        <v>6.3</v>
      </c>
      <c r="C192" s="110" t="s">
        <v>133</v>
      </c>
      <c r="D192" s="362" t="s">
        <v>87</v>
      </c>
      <c r="E192" s="362" t="s">
        <v>87</v>
      </c>
      <c r="F192" s="454"/>
      <c r="G192" s="676"/>
      <c r="H192" s="373" t="s">
        <v>87</v>
      </c>
      <c r="I192" s="373" t="s">
        <v>87</v>
      </c>
      <c r="J192" s="111" t="s">
        <v>4304</v>
      </c>
      <c r="K192" s="568" t="s">
        <v>4871</v>
      </c>
      <c r="L192" s="123" t="s">
        <v>4179</v>
      </c>
      <c r="M192" s="111" t="s">
        <v>4795</v>
      </c>
    </row>
    <row r="194" spans="1:13" ht="15.75" thickBot="1" x14ac:dyDescent="0.3"/>
    <row r="195" spans="1:13" ht="36" customHeight="1" x14ac:dyDescent="0.25">
      <c r="A195" s="101" t="s">
        <v>13</v>
      </c>
      <c r="B195" s="761" t="s">
        <v>99</v>
      </c>
      <c r="C195" s="762"/>
      <c r="D195" s="767" t="s">
        <v>100</v>
      </c>
      <c r="E195" s="767" t="s">
        <v>101</v>
      </c>
      <c r="F195" s="757" t="s">
        <v>102</v>
      </c>
      <c r="G195" s="664"/>
      <c r="H195" s="767" t="s">
        <v>100</v>
      </c>
      <c r="I195" s="767" t="s">
        <v>101</v>
      </c>
      <c r="J195" s="757" t="s">
        <v>102</v>
      </c>
      <c r="K195" s="392"/>
      <c r="L195" s="392"/>
      <c r="M195" s="757" t="s">
        <v>102</v>
      </c>
    </row>
    <row r="196" spans="1:13" x14ac:dyDescent="0.25">
      <c r="B196" s="763"/>
      <c r="C196" s="764"/>
      <c r="D196" s="768"/>
      <c r="E196" s="768"/>
      <c r="F196" s="758"/>
      <c r="G196" s="665"/>
      <c r="H196" s="768"/>
      <c r="I196" s="768"/>
      <c r="J196" s="758"/>
      <c r="K196" s="393"/>
      <c r="L196" s="393"/>
      <c r="M196" s="758"/>
    </row>
    <row r="197" spans="1:13" ht="25.5" x14ac:dyDescent="0.25">
      <c r="B197" s="765"/>
      <c r="C197" s="766"/>
      <c r="D197" s="343" t="s">
        <v>4231</v>
      </c>
      <c r="E197" s="118" t="s">
        <v>4265</v>
      </c>
      <c r="F197" s="104"/>
      <c r="G197" s="666"/>
      <c r="H197" s="343" t="s">
        <v>4231</v>
      </c>
      <c r="I197" s="118" t="s">
        <v>4265</v>
      </c>
      <c r="J197" s="104"/>
      <c r="K197" s="343" t="s">
        <v>4231</v>
      </c>
      <c r="L197" s="118" t="s">
        <v>4265</v>
      </c>
      <c r="M197" s="104"/>
    </row>
    <row r="198" spans="1:13" x14ac:dyDescent="0.25">
      <c r="B198" s="759" t="s">
        <v>103</v>
      </c>
      <c r="C198" s="760"/>
      <c r="D198" s="119"/>
      <c r="E198" s="120"/>
      <c r="F198" s="105"/>
      <c r="G198" s="667"/>
      <c r="H198" s="385"/>
      <c r="I198" s="385"/>
      <c r="J198" s="105"/>
      <c r="K198" s="120"/>
      <c r="L198" s="120"/>
      <c r="M198" s="105"/>
    </row>
    <row r="199" spans="1:13" ht="60" x14ac:dyDescent="0.25">
      <c r="B199" s="106">
        <v>0.1</v>
      </c>
      <c r="C199" s="102" t="s">
        <v>104</v>
      </c>
      <c r="D199" s="556">
        <f>'0 other sectors calculations'!E16/'Output all sources'!$D$1</f>
        <v>1472.5</v>
      </c>
      <c r="E199" s="556">
        <f>'0 other sectors calculations'!L16/'Output all sources'!$D$1</f>
        <v>26631</v>
      </c>
      <c r="F199" s="545" t="s">
        <v>3975</v>
      </c>
      <c r="G199" s="668">
        <f>(D199+E199/10)/2</f>
        <v>2067.8000000000002</v>
      </c>
      <c r="H199" s="372">
        <v>1119.5</v>
      </c>
      <c r="I199" s="372">
        <v>19121</v>
      </c>
      <c r="J199" s="557"/>
      <c r="K199" s="553" t="s">
        <v>87</v>
      </c>
      <c r="L199" s="553" t="s">
        <v>4842</v>
      </c>
      <c r="M199" s="545" t="s">
        <v>4843</v>
      </c>
    </row>
    <row r="200" spans="1:13" ht="24" x14ac:dyDescent="0.25">
      <c r="B200" s="106">
        <v>0.2</v>
      </c>
      <c r="C200" s="102" t="s">
        <v>90</v>
      </c>
      <c r="D200" s="556">
        <f>'0 other sectors calculations'!E72/'Output all sources'!$D$1</f>
        <v>687.1</v>
      </c>
      <c r="E200" s="556">
        <f>'0 other sectors calculations'!L72/'Output all sources'!$D$1</f>
        <v>4980</v>
      </c>
      <c r="F200" s="545" t="s">
        <v>3975</v>
      </c>
      <c r="G200" s="668">
        <f>(D200+E200/10)/2</f>
        <v>592.54999999999995</v>
      </c>
      <c r="H200" s="372">
        <v>718.83</v>
      </c>
      <c r="I200" s="372">
        <v>4362</v>
      </c>
      <c r="J200" s="557" t="s">
        <v>4308</v>
      </c>
      <c r="K200" s="553"/>
      <c r="L200" s="553"/>
      <c r="M200" s="545"/>
    </row>
    <row r="201" spans="1:13" x14ac:dyDescent="0.25">
      <c r="B201" s="753" t="s">
        <v>105</v>
      </c>
      <c r="C201" s="754"/>
      <c r="D201" s="122"/>
      <c r="E201" s="546"/>
      <c r="F201" s="547"/>
      <c r="G201" s="669"/>
      <c r="H201" s="548"/>
      <c r="I201" s="548"/>
      <c r="J201" s="558"/>
      <c r="K201" s="546"/>
      <c r="L201" s="546"/>
      <c r="M201" s="547"/>
    </row>
    <row r="202" spans="1:13" ht="24" x14ac:dyDescent="0.25">
      <c r="B202" s="106">
        <v>1.1000000000000001</v>
      </c>
      <c r="C202" s="102" t="s">
        <v>106</v>
      </c>
      <c r="D202" s="562">
        <f>'function 1 calculations'!AV101/$D$1</f>
        <v>1460.2123269966869</v>
      </c>
      <c r="E202" s="562">
        <f>'function 1 calculations'!AV114/$D$1</f>
        <v>14641.276444918125</v>
      </c>
      <c r="F202" s="545" t="s">
        <v>3975</v>
      </c>
      <c r="G202" s="668">
        <f>(D202+E202/10)/2</f>
        <v>1462.1699857442497</v>
      </c>
      <c r="H202" s="372">
        <v>1533.8339811462974</v>
      </c>
      <c r="I202" s="372">
        <v>15206.980855210219</v>
      </c>
      <c r="J202" s="557" t="s">
        <v>4309</v>
      </c>
      <c r="K202" s="123"/>
      <c r="L202" s="123"/>
      <c r="M202" s="545"/>
    </row>
    <row r="203" spans="1:13" ht="36" x14ac:dyDescent="0.25">
      <c r="B203" s="106">
        <v>1.2</v>
      </c>
      <c r="C203" s="102" t="s">
        <v>107</v>
      </c>
      <c r="D203" s="562">
        <f>'function 1 calculations'!AV129/$D$1</f>
        <v>3048.9968085716987</v>
      </c>
      <c r="E203" s="562">
        <f>'function 1 calculations'!AV142/$D$1</f>
        <v>30571.721884986273</v>
      </c>
      <c r="F203" s="545" t="s">
        <v>3975</v>
      </c>
      <c r="G203" s="668">
        <f>(D203+E203/10)/2</f>
        <v>3053.0844985351632</v>
      </c>
      <c r="H203" s="372">
        <v>3202.7225266702562</v>
      </c>
      <c r="I203" s="372">
        <v>31752.941156791152</v>
      </c>
      <c r="J203" s="557" t="s">
        <v>4309</v>
      </c>
      <c r="K203" s="123"/>
      <c r="L203" s="123"/>
      <c r="M203" s="545"/>
    </row>
    <row r="204" spans="1:13" ht="24" x14ac:dyDescent="0.25">
      <c r="B204" s="106">
        <v>1.3</v>
      </c>
      <c r="C204" s="102" t="s">
        <v>108</v>
      </c>
      <c r="D204" s="562">
        <f>'function 1 calculations'!AV157/$D$1</f>
        <v>978.45855938883597</v>
      </c>
      <c r="E204" s="562">
        <f>'function 1 calculations'!AV170/$D$1</f>
        <v>13930.632508565988</v>
      </c>
      <c r="F204" s="545" t="s">
        <v>3975</v>
      </c>
      <c r="G204" s="668">
        <f>(D204+E204/10)/2</f>
        <v>1185.7609051227173</v>
      </c>
      <c r="H204" s="372">
        <v>844.51803612710432</v>
      </c>
      <c r="I204" s="372">
        <v>11984.03862763886</v>
      </c>
      <c r="J204" s="557" t="s">
        <v>4309</v>
      </c>
      <c r="K204" s="123"/>
      <c r="L204" s="123"/>
      <c r="M204" s="545"/>
    </row>
    <row r="205" spans="1:13" ht="24" x14ac:dyDescent="0.25">
      <c r="B205" s="106">
        <v>1.4</v>
      </c>
      <c r="C205" s="102" t="s">
        <v>109</v>
      </c>
      <c r="D205" s="562">
        <f>'function 1 calculations'!AV185/$D$1</f>
        <v>287.69586275437763</v>
      </c>
      <c r="E205" s="562">
        <f>'function 1 calculations'!AV198/$D$1</f>
        <v>4298.152465215333</v>
      </c>
      <c r="F205" s="545" t="s">
        <v>3975</v>
      </c>
      <c r="G205" s="668">
        <f>(D205+E205/10)/2</f>
        <v>358.75555463795547</v>
      </c>
      <c r="H205" s="372">
        <v>302.49804806421616</v>
      </c>
      <c r="I205" s="372">
        <v>4412.2950305907689</v>
      </c>
      <c r="J205" s="557" t="s">
        <v>4309</v>
      </c>
      <c r="K205" s="123"/>
      <c r="L205" s="123"/>
      <c r="M205" s="545"/>
    </row>
    <row r="206" spans="1:13" ht="27" customHeight="1" x14ac:dyDescent="0.25">
      <c r="B206" s="755" t="s">
        <v>110</v>
      </c>
      <c r="C206" s="756"/>
      <c r="D206" s="120"/>
      <c r="E206" s="120"/>
      <c r="F206" s="105"/>
      <c r="G206" s="667"/>
      <c r="H206" s="386"/>
      <c r="I206" s="386"/>
      <c r="J206" s="375"/>
      <c r="K206" s="120"/>
      <c r="L206" s="120"/>
      <c r="M206" s="105"/>
    </row>
    <row r="207" spans="1:13" ht="204" x14ac:dyDescent="0.25">
      <c r="B207" s="106">
        <v>2.1</v>
      </c>
      <c r="C207" s="102" t="s">
        <v>111</v>
      </c>
      <c r="D207" s="562">
        <f>'2.1&amp;2.2 calculations'!E72/'Output all sources'!$D$1</f>
        <v>2758.7</v>
      </c>
      <c r="E207" s="562">
        <f>'2.1&amp;2.2 calculations'!K72/'Output all sources'!$D$1</f>
        <v>56195.71</v>
      </c>
      <c r="F207" s="134" t="s">
        <v>4094</v>
      </c>
      <c r="G207" s="668">
        <f>(D207+E207/10)/2</f>
        <v>4189.1355000000003</v>
      </c>
      <c r="H207" s="372">
        <v>2758.7</v>
      </c>
      <c r="I207" s="372">
        <v>39130.71</v>
      </c>
      <c r="J207" s="376" t="s">
        <v>4310</v>
      </c>
      <c r="K207" s="123" t="s">
        <v>4844</v>
      </c>
      <c r="L207" s="123" t="s">
        <v>4845</v>
      </c>
      <c r="M207" s="134" t="s">
        <v>4846</v>
      </c>
    </row>
    <row r="208" spans="1:13" ht="36" x14ac:dyDescent="0.25">
      <c r="B208" s="106">
        <v>2.2000000000000002</v>
      </c>
      <c r="C208" s="102" t="s">
        <v>112</v>
      </c>
      <c r="D208" s="566" t="s">
        <v>87</v>
      </c>
      <c r="E208" s="566" t="s">
        <v>87</v>
      </c>
      <c r="F208" s="134" t="s">
        <v>4099</v>
      </c>
      <c r="G208" s="675"/>
      <c r="H208" s="372">
        <v>0</v>
      </c>
      <c r="I208" s="372">
        <v>0</v>
      </c>
      <c r="J208" s="376" t="s">
        <v>4099</v>
      </c>
      <c r="K208" s="123"/>
      <c r="L208" s="123"/>
      <c r="M208" s="134"/>
    </row>
    <row r="209" spans="2:13" ht="72" x14ac:dyDescent="0.25">
      <c r="B209" s="106">
        <v>2.2999999999999998</v>
      </c>
      <c r="C209" s="102" t="s">
        <v>113</v>
      </c>
      <c r="D209" s="562">
        <f>'2.3 calculations'!E18/D1</f>
        <v>258.3</v>
      </c>
      <c r="E209" s="562">
        <f>'2.3 calculations'!K18/D1</f>
        <v>15336</v>
      </c>
      <c r="F209" s="134" t="s">
        <v>4082</v>
      </c>
      <c r="G209" s="668">
        <f>(D209+E209/10)/2</f>
        <v>895.94999999999993</v>
      </c>
      <c r="H209" s="372">
        <v>258.3</v>
      </c>
      <c r="I209" s="372">
        <v>15336</v>
      </c>
      <c r="J209" s="376" t="s">
        <v>4082</v>
      </c>
      <c r="K209" s="123" t="s">
        <v>87</v>
      </c>
      <c r="L209" s="123" t="s">
        <v>4847</v>
      </c>
      <c r="M209" s="134" t="s">
        <v>4848</v>
      </c>
    </row>
    <row r="210" spans="2:13" ht="48" x14ac:dyDescent="0.25">
      <c r="B210" s="106">
        <v>2.4</v>
      </c>
      <c r="C210" s="102" t="s">
        <v>114</v>
      </c>
      <c r="D210" s="562" t="s">
        <v>87</v>
      </c>
      <c r="E210" s="562" t="s">
        <v>87</v>
      </c>
      <c r="F210" s="545" t="s">
        <v>4103</v>
      </c>
      <c r="G210" s="678"/>
      <c r="H210" s="372" t="s">
        <v>87</v>
      </c>
      <c r="I210" s="372" t="s">
        <v>87</v>
      </c>
      <c r="J210" s="557" t="s">
        <v>4300</v>
      </c>
      <c r="K210" s="123" t="s">
        <v>4849</v>
      </c>
      <c r="L210" s="123" t="s">
        <v>4850</v>
      </c>
      <c r="M210" s="545" t="s">
        <v>4851</v>
      </c>
    </row>
    <row r="211" spans="2:13" ht="36" x14ac:dyDescent="0.25">
      <c r="B211" s="106">
        <v>2.5</v>
      </c>
      <c r="C211" s="102" t="s">
        <v>115</v>
      </c>
      <c r="D211" s="562">
        <f>0.47642992256989*1000</f>
        <v>476.42992256988998</v>
      </c>
      <c r="E211" s="562">
        <f>16.8519067021734*1000</f>
        <v>16851.906702173401</v>
      </c>
      <c r="F211" s="134" t="s">
        <v>4169</v>
      </c>
      <c r="G211" s="668">
        <f>(D211+E211/10)/2</f>
        <v>1080.8102963936151</v>
      </c>
      <c r="H211" s="372">
        <v>476.42992256988992</v>
      </c>
      <c r="I211" s="372">
        <v>16851.906702173379</v>
      </c>
      <c r="J211" s="376" t="s">
        <v>4169</v>
      </c>
      <c r="K211" s="123"/>
      <c r="L211" s="123"/>
      <c r="M211" s="134"/>
    </row>
    <row r="212" spans="2:13" ht="21" customHeight="1" x14ac:dyDescent="0.25">
      <c r="B212" s="755" t="s">
        <v>116</v>
      </c>
      <c r="C212" s="756"/>
      <c r="D212" s="120"/>
      <c r="E212" s="120"/>
      <c r="F212" s="105"/>
      <c r="G212" s="667"/>
      <c r="H212" s="386"/>
      <c r="I212" s="386"/>
      <c r="J212" s="375"/>
      <c r="K212" s="120"/>
      <c r="L212" s="120"/>
      <c r="M212" s="105"/>
    </row>
    <row r="213" spans="2:13" ht="48" x14ac:dyDescent="0.25">
      <c r="B213" s="106">
        <v>3.1</v>
      </c>
      <c r="C213" s="102" t="s">
        <v>117</v>
      </c>
      <c r="D213" s="133">
        <f>'Calculation 3.1'!E82/$D$1</f>
        <v>30.531506024096384</v>
      </c>
      <c r="E213" s="362">
        <f>'Overview output Eurostat'!O20</f>
        <v>46.451807228915662</v>
      </c>
      <c r="F213" s="134" t="s">
        <v>4064</v>
      </c>
      <c r="G213" s="668">
        <f>(D213+E213/10)/2</f>
        <v>17.588343373493974</v>
      </c>
      <c r="H213" s="372">
        <v>30.531506024096384</v>
      </c>
      <c r="I213" s="372">
        <v>46.451807228915662</v>
      </c>
      <c r="J213" s="376" t="s">
        <v>4064</v>
      </c>
      <c r="K213" s="563" t="s">
        <v>87</v>
      </c>
      <c r="L213" s="563" t="s">
        <v>4852</v>
      </c>
      <c r="M213" s="134" t="s">
        <v>4853</v>
      </c>
    </row>
    <row r="214" spans="2:13" ht="48" x14ac:dyDescent="0.25">
      <c r="B214" s="106">
        <v>3.2</v>
      </c>
      <c r="C214" s="102" t="s">
        <v>118</v>
      </c>
      <c r="D214" s="374" t="s">
        <v>87</v>
      </c>
      <c r="E214" s="374" t="s">
        <v>87</v>
      </c>
      <c r="F214" s="350"/>
      <c r="G214" s="679"/>
      <c r="H214" s="373" t="s">
        <v>87</v>
      </c>
      <c r="I214" s="373" t="s">
        <v>87</v>
      </c>
      <c r="J214" s="374" t="s">
        <v>4300</v>
      </c>
      <c r="K214" s="562" t="s">
        <v>4167</v>
      </c>
      <c r="L214" s="562" t="s">
        <v>4167</v>
      </c>
      <c r="M214" s="157" t="s">
        <v>4170</v>
      </c>
    </row>
    <row r="215" spans="2:13" ht="36" x14ac:dyDescent="0.25">
      <c r="B215" s="106">
        <v>3.3</v>
      </c>
      <c r="C215" s="102" t="s">
        <v>119</v>
      </c>
      <c r="D215" s="123" t="s">
        <v>87</v>
      </c>
      <c r="E215" s="123" t="s">
        <v>87</v>
      </c>
      <c r="F215" s="350"/>
      <c r="G215" s="680"/>
      <c r="H215" s="372" t="s">
        <v>87</v>
      </c>
      <c r="I215" s="372" t="s">
        <v>87</v>
      </c>
      <c r="J215" s="376" t="s">
        <v>4300</v>
      </c>
      <c r="K215" s="562">
        <v>74.3</v>
      </c>
      <c r="L215" s="562">
        <v>400</v>
      </c>
      <c r="M215" s="134" t="s">
        <v>4854</v>
      </c>
    </row>
    <row r="216" spans="2:13" ht="24" x14ac:dyDescent="0.25">
      <c r="B216" s="106">
        <v>3.4</v>
      </c>
      <c r="C216" s="102" t="s">
        <v>120</v>
      </c>
      <c r="D216" s="123" t="s">
        <v>87</v>
      </c>
      <c r="E216" s="123" t="s">
        <v>87</v>
      </c>
      <c r="F216" s="350"/>
      <c r="G216" s="680"/>
      <c r="H216" s="372" t="s">
        <v>87</v>
      </c>
      <c r="I216" s="372" t="s">
        <v>87</v>
      </c>
      <c r="J216" s="376" t="s">
        <v>4300</v>
      </c>
      <c r="K216" s="123"/>
      <c r="L216" s="123"/>
      <c r="M216" s="134" t="s">
        <v>4171</v>
      </c>
    </row>
    <row r="217" spans="2:13" ht="48" x14ac:dyDescent="0.25">
      <c r="B217" s="106">
        <v>3.5</v>
      </c>
      <c r="C217" s="102" t="s">
        <v>121</v>
      </c>
      <c r="D217" s="563">
        <f>'Calculations 3.5'!E89/'Output all sources'!$D$1</f>
        <v>28.536986301369861</v>
      </c>
      <c r="E217" s="562">
        <f>'Calculations 3.5'!K89/'Output all sources'!$D$1</f>
        <v>323.44109589041091</v>
      </c>
      <c r="F217" s="134" t="s">
        <v>4072</v>
      </c>
      <c r="G217" s="668">
        <f>(D217+E217/10)/2</f>
        <v>30.440547945205473</v>
      </c>
      <c r="H217" s="372"/>
      <c r="I217" s="372"/>
      <c r="J217" s="376"/>
      <c r="K217" s="123" t="s">
        <v>87</v>
      </c>
      <c r="L217" s="123">
        <v>300</v>
      </c>
      <c r="M217" s="134" t="s">
        <v>4855</v>
      </c>
    </row>
    <row r="218" spans="2:13" ht="156" x14ac:dyDescent="0.25">
      <c r="B218" s="106">
        <v>3.6</v>
      </c>
      <c r="C218" s="102" t="s">
        <v>122</v>
      </c>
      <c r="D218" s="123" t="s">
        <v>87</v>
      </c>
      <c r="E218" s="123" t="s">
        <v>87</v>
      </c>
      <c r="F218" s="134"/>
      <c r="G218" s="670"/>
      <c r="H218" s="372" t="s">
        <v>87</v>
      </c>
      <c r="I218" s="372" t="s">
        <v>87</v>
      </c>
      <c r="J218" s="376" t="s">
        <v>4300</v>
      </c>
      <c r="K218" s="123" t="s">
        <v>4856</v>
      </c>
      <c r="L218" s="123" t="s">
        <v>87</v>
      </c>
      <c r="M218" s="134" t="s">
        <v>4857</v>
      </c>
    </row>
    <row r="219" spans="2:13" ht="36" x14ac:dyDescent="0.25">
      <c r="B219" s="106">
        <v>3.7</v>
      </c>
      <c r="C219" s="102" t="s">
        <v>123</v>
      </c>
      <c r="D219" s="123" t="s">
        <v>87</v>
      </c>
      <c r="E219" s="123" t="s">
        <v>87</v>
      </c>
      <c r="G219" s="681"/>
      <c r="H219" s="372" t="s">
        <v>87</v>
      </c>
      <c r="I219" s="372" t="s">
        <v>87</v>
      </c>
      <c r="J219" s="377" t="s">
        <v>4300</v>
      </c>
      <c r="K219" s="562" t="s">
        <v>4167</v>
      </c>
      <c r="L219" s="562" t="s">
        <v>4167</v>
      </c>
      <c r="M219" s="107" t="s">
        <v>4858</v>
      </c>
    </row>
    <row r="220" spans="2:13" ht="22.5" customHeight="1" x14ac:dyDescent="0.25">
      <c r="B220" s="755" t="s">
        <v>124</v>
      </c>
      <c r="C220" s="756"/>
      <c r="D220" s="120"/>
      <c r="E220" s="120"/>
      <c r="F220" s="105"/>
      <c r="G220" s="667"/>
      <c r="H220" s="386"/>
      <c r="I220" s="386"/>
      <c r="J220" s="375"/>
      <c r="K220" s="120"/>
      <c r="L220" s="120"/>
      <c r="M220" s="105"/>
    </row>
    <row r="221" spans="2:13" ht="300" x14ac:dyDescent="0.25">
      <c r="B221" s="106">
        <v>4.0999999999999996</v>
      </c>
      <c r="C221" s="102" t="s">
        <v>125</v>
      </c>
      <c r="D221" s="562">
        <f>'Calculations 4.1'!E18/'Output all sources'!$D$1</f>
        <v>2890.4651076106675</v>
      </c>
      <c r="E221" s="562">
        <f>'Calculations 4.1'!K18/'Output all sources'!$D$1</f>
        <v>65569.11508140176</v>
      </c>
      <c r="F221" s="545" t="s">
        <v>4188</v>
      </c>
      <c r="G221" s="668">
        <f>(D221+E221/10)/2</f>
        <v>4723.6883078754217</v>
      </c>
      <c r="H221" s="372">
        <v>7503.3860026720959</v>
      </c>
      <c r="I221" s="372">
        <v>67947.011440377668</v>
      </c>
      <c r="J221" s="557" t="s">
        <v>4311</v>
      </c>
      <c r="K221" s="123" t="s">
        <v>4859</v>
      </c>
      <c r="L221" s="123">
        <v>33.200000000000003</v>
      </c>
      <c r="M221" s="545" t="s">
        <v>4860</v>
      </c>
    </row>
    <row r="222" spans="2:13" ht="24" x14ac:dyDescent="0.25">
      <c r="B222" s="106">
        <v>4.2</v>
      </c>
      <c r="C222" s="102" t="s">
        <v>126</v>
      </c>
      <c r="D222" s="123" t="s">
        <v>87</v>
      </c>
      <c r="E222" s="123" t="s">
        <v>87</v>
      </c>
      <c r="F222" s="134"/>
      <c r="G222" s="670"/>
      <c r="H222" s="372" t="s">
        <v>87</v>
      </c>
      <c r="I222" s="372" t="s">
        <v>87</v>
      </c>
      <c r="J222" s="376" t="s">
        <v>4300</v>
      </c>
      <c r="K222" s="563">
        <v>818</v>
      </c>
      <c r="L222" s="562">
        <v>33180</v>
      </c>
      <c r="M222" s="545" t="s">
        <v>4861</v>
      </c>
    </row>
    <row r="223" spans="2:13" ht="48" x14ac:dyDescent="0.25">
      <c r="B223" s="106">
        <v>4.3</v>
      </c>
      <c r="C223" s="102" t="s">
        <v>127</v>
      </c>
      <c r="D223" s="563">
        <f>'function 1 calculations'!AV213/D1</f>
        <v>95.962914345191493</v>
      </c>
      <c r="E223" s="562">
        <f>'function 1 calculations'!AV226/D1</f>
        <v>1366.2551994321193</v>
      </c>
      <c r="F223" s="545" t="s">
        <v>4182</v>
      </c>
      <c r="G223" s="678"/>
      <c r="H223" s="372">
        <v>82.826616606486937</v>
      </c>
      <c r="I223" s="372">
        <v>1175.3418285306852</v>
      </c>
      <c r="J223" s="557" t="s">
        <v>4312</v>
      </c>
      <c r="K223" s="133" t="s">
        <v>87</v>
      </c>
      <c r="L223" s="123">
        <v>15</v>
      </c>
      <c r="M223" s="545" t="s">
        <v>4862</v>
      </c>
    </row>
    <row r="224" spans="2:13" ht="23.25" customHeight="1" x14ac:dyDescent="0.25">
      <c r="B224" s="755" t="s">
        <v>128</v>
      </c>
      <c r="C224" s="756"/>
      <c r="D224" s="120"/>
      <c r="E224" s="120"/>
      <c r="F224" s="105"/>
      <c r="G224" s="667"/>
      <c r="H224" s="386"/>
      <c r="I224" s="386"/>
      <c r="J224" s="375"/>
      <c r="K224" s="120"/>
      <c r="L224" s="120"/>
      <c r="M224" s="105"/>
    </row>
    <row r="225" spans="1:13" ht="84" x14ac:dyDescent="0.25">
      <c r="B225" s="106">
        <v>5.0999999999999996</v>
      </c>
      <c r="C225" s="102" t="s">
        <v>129</v>
      </c>
      <c r="D225" s="123" t="s">
        <v>87</v>
      </c>
      <c r="E225" s="123" t="s">
        <v>87</v>
      </c>
      <c r="F225" s="454"/>
      <c r="G225" s="680"/>
      <c r="H225" s="373" t="s">
        <v>87</v>
      </c>
      <c r="I225" s="373" t="s">
        <v>87</v>
      </c>
      <c r="J225" s="377" t="s">
        <v>4300</v>
      </c>
      <c r="K225" s="563">
        <f>11.8329681128089/D1</f>
        <v>11.832968112808899</v>
      </c>
      <c r="L225" s="562">
        <f>118.329681128089/D1</f>
        <v>118.32968112808901</v>
      </c>
      <c r="M225" s="107" t="s">
        <v>4200</v>
      </c>
    </row>
    <row r="226" spans="1:13" ht="25.5" customHeight="1" x14ac:dyDescent="0.25">
      <c r="B226" s="755" t="s">
        <v>130</v>
      </c>
      <c r="C226" s="756"/>
      <c r="D226" s="370"/>
      <c r="E226" s="370"/>
      <c r="F226" s="370"/>
      <c r="G226" s="677"/>
      <c r="H226" s="387"/>
      <c r="I226" s="387"/>
      <c r="J226" s="375"/>
      <c r="K226" s="120"/>
      <c r="L226" s="120"/>
      <c r="M226" s="105"/>
    </row>
    <row r="227" spans="1:13" ht="108" x14ac:dyDescent="0.25">
      <c r="B227" s="106" t="s">
        <v>131</v>
      </c>
      <c r="C227" s="102" t="s">
        <v>132</v>
      </c>
      <c r="D227" s="123" t="s">
        <v>87</v>
      </c>
      <c r="E227" s="123" t="s">
        <v>87</v>
      </c>
      <c r="F227" s="454"/>
      <c r="G227" s="680"/>
      <c r="H227" s="373" t="s">
        <v>87</v>
      </c>
      <c r="I227" s="373" t="s">
        <v>87</v>
      </c>
      <c r="J227" s="376" t="s">
        <v>4300</v>
      </c>
      <c r="K227" s="123" t="s">
        <v>87</v>
      </c>
      <c r="L227" s="123" t="s">
        <v>87</v>
      </c>
      <c r="M227" s="134" t="s">
        <v>4772</v>
      </c>
    </row>
    <row r="228" spans="1:13" ht="24.75" thickBot="1" x14ac:dyDescent="0.3">
      <c r="B228" s="109">
        <v>6.3</v>
      </c>
      <c r="C228" s="110" t="s">
        <v>133</v>
      </c>
      <c r="D228" s="123" t="s">
        <v>87</v>
      </c>
      <c r="E228" s="123" t="s">
        <v>87</v>
      </c>
      <c r="F228" s="454"/>
      <c r="G228" s="680"/>
      <c r="H228" s="369" t="s">
        <v>87</v>
      </c>
      <c r="I228" s="369" t="s">
        <v>87</v>
      </c>
      <c r="J228" s="111" t="s">
        <v>4300</v>
      </c>
      <c r="K228" s="156" t="s">
        <v>87</v>
      </c>
      <c r="L228" s="123" t="s">
        <v>87</v>
      </c>
      <c r="M228" s="111" t="s">
        <v>4772</v>
      </c>
    </row>
    <row r="231" spans="1:13" ht="15.75" thickBot="1" x14ac:dyDescent="0.3"/>
    <row r="232" spans="1:13" ht="36" customHeight="1" x14ac:dyDescent="0.25">
      <c r="A232" s="101" t="s">
        <v>15</v>
      </c>
      <c r="B232" s="761" t="s">
        <v>99</v>
      </c>
      <c r="C232" s="762"/>
      <c r="D232" s="767" t="s">
        <v>100</v>
      </c>
      <c r="E232" s="767" t="s">
        <v>101</v>
      </c>
      <c r="F232" s="757" t="s">
        <v>102</v>
      </c>
      <c r="G232" s="664"/>
      <c r="H232" s="168"/>
      <c r="I232" s="168"/>
      <c r="J232" s="757" t="s">
        <v>102</v>
      </c>
      <c r="K232" s="392"/>
      <c r="L232" s="392"/>
      <c r="M232" s="757" t="s">
        <v>102</v>
      </c>
    </row>
    <row r="233" spans="1:13" x14ac:dyDescent="0.25">
      <c r="B233" s="763"/>
      <c r="C233" s="764"/>
      <c r="D233" s="768"/>
      <c r="E233" s="768"/>
      <c r="F233" s="758"/>
      <c r="G233" s="665"/>
      <c r="H233" s="169"/>
      <c r="I233" s="169"/>
      <c r="J233" s="758"/>
      <c r="K233" s="393"/>
      <c r="L233" s="393"/>
      <c r="M233" s="758"/>
    </row>
    <row r="234" spans="1:13" ht="25.5" x14ac:dyDescent="0.25">
      <c r="B234" s="765"/>
      <c r="C234" s="766"/>
      <c r="D234" s="343" t="s">
        <v>4231</v>
      </c>
      <c r="E234" s="118" t="s">
        <v>4265</v>
      </c>
      <c r="F234" s="104"/>
      <c r="G234" s="666"/>
      <c r="H234" s="343" t="s">
        <v>4231</v>
      </c>
      <c r="I234" s="118" t="s">
        <v>4265</v>
      </c>
      <c r="J234" s="104"/>
      <c r="K234" s="343" t="s">
        <v>4231</v>
      </c>
      <c r="L234" s="118" t="s">
        <v>4265</v>
      </c>
      <c r="M234" s="104"/>
    </row>
    <row r="235" spans="1:13" x14ac:dyDescent="0.25">
      <c r="B235" s="759" t="s">
        <v>103</v>
      </c>
      <c r="C235" s="760"/>
      <c r="D235" s="119"/>
      <c r="E235" s="120"/>
      <c r="F235" s="105"/>
      <c r="G235" s="667"/>
      <c r="H235" s="385"/>
      <c r="I235" s="385"/>
      <c r="J235" s="105"/>
      <c r="K235" s="120"/>
      <c r="L235" s="120"/>
      <c r="M235" s="105"/>
    </row>
    <row r="236" spans="1:13" ht="48" x14ac:dyDescent="0.25">
      <c r="B236" s="106">
        <v>0.1</v>
      </c>
      <c r="C236" s="102" t="s">
        <v>104</v>
      </c>
      <c r="D236" s="556">
        <v>7.1</v>
      </c>
      <c r="E236" s="556">
        <v>155</v>
      </c>
      <c r="F236" s="545" t="s">
        <v>4819</v>
      </c>
      <c r="G236" s="668">
        <f>(D236+E236/10)/2</f>
        <v>11.3</v>
      </c>
      <c r="H236" s="171"/>
      <c r="I236" s="171"/>
      <c r="J236" s="545"/>
      <c r="K236" s="553"/>
      <c r="L236" s="553"/>
      <c r="M236" s="545"/>
    </row>
    <row r="237" spans="1:13" ht="108" x14ac:dyDescent="0.25">
      <c r="B237" s="106">
        <v>0.2</v>
      </c>
      <c r="C237" s="102" t="s">
        <v>90</v>
      </c>
      <c r="D237" s="556">
        <v>4.3</v>
      </c>
      <c r="E237" s="553">
        <v>17</v>
      </c>
      <c r="F237" s="545" t="s">
        <v>3975</v>
      </c>
      <c r="G237" s="668">
        <f>(D237+E237/10)/2</f>
        <v>3</v>
      </c>
      <c r="H237" s="171"/>
      <c r="I237" s="171"/>
      <c r="J237" s="545"/>
      <c r="K237" s="553">
        <v>110.429</v>
      </c>
      <c r="L237" s="553">
        <v>1600</v>
      </c>
      <c r="M237" s="545" t="s">
        <v>4820</v>
      </c>
    </row>
    <row r="238" spans="1:13" x14ac:dyDescent="0.25">
      <c r="B238" s="753" t="s">
        <v>105</v>
      </c>
      <c r="C238" s="754"/>
      <c r="D238" s="122"/>
      <c r="E238" s="546"/>
      <c r="F238" s="547"/>
      <c r="G238" s="669"/>
      <c r="H238" s="554"/>
      <c r="I238" s="554"/>
      <c r="J238" s="547"/>
      <c r="K238" s="546"/>
      <c r="L238" s="546"/>
      <c r="M238" s="547"/>
    </row>
    <row r="239" spans="1:13" ht="120" x14ac:dyDescent="0.25">
      <c r="B239" s="106">
        <v>1.1000000000000001</v>
      </c>
      <c r="C239" s="102" t="s">
        <v>106</v>
      </c>
      <c r="D239" s="123" t="s">
        <v>87</v>
      </c>
      <c r="E239" s="123" t="s">
        <v>87</v>
      </c>
      <c r="F239" s="545" t="s">
        <v>4031</v>
      </c>
      <c r="G239" s="670"/>
      <c r="H239" s="171"/>
      <c r="I239" s="171"/>
      <c r="J239" s="545"/>
      <c r="K239" s="562">
        <v>23</v>
      </c>
      <c r="L239" s="562">
        <v>154</v>
      </c>
      <c r="M239" s="545" t="s">
        <v>4821</v>
      </c>
    </row>
    <row r="240" spans="1:13" ht="36" x14ac:dyDescent="0.25">
      <c r="B240" s="106">
        <v>1.2</v>
      </c>
      <c r="C240" s="102" t="s">
        <v>107</v>
      </c>
      <c r="D240" s="123" t="s">
        <v>87</v>
      </c>
      <c r="E240" s="123" t="s">
        <v>87</v>
      </c>
      <c r="F240" s="545" t="s">
        <v>4031</v>
      </c>
      <c r="G240" s="670"/>
      <c r="H240" s="171"/>
      <c r="I240" s="171"/>
      <c r="J240" s="545"/>
      <c r="K240" s="562">
        <v>282.89999999999998</v>
      </c>
      <c r="L240" s="562">
        <v>1886</v>
      </c>
      <c r="M240" s="545" t="s">
        <v>4822</v>
      </c>
    </row>
    <row r="241" spans="2:13" ht="24" x14ac:dyDescent="0.25">
      <c r="B241" s="106">
        <v>1.3</v>
      </c>
      <c r="C241" s="102" t="s">
        <v>108</v>
      </c>
      <c r="D241" s="123" t="s">
        <v>87</v>
      </c>
      <c r="E241" s="123" t="s">
        <v>87</v>
      </c>
      <c r="F241" s="545" t="s">
        <v>4031</v>
      </c>
      <c r="G241" s="670"/>
      <c r="H241" s="171"/>
      <c r="I241" s="171"/>
      <c r="J241" s="545"/>
      <c r="K241" s="562">
        <v>23</v>
      </c>
      <c r="L241" s="562">
        <v>154</v>
      </c>
      <c r="M241" s="545" t="s">
        <v>4823</v>
      </c>
    </row>
    <row r="242" spans="2:13" ht="36" x14ac:dyDescent="0.25">
      <c r="B242" s="106">
        <v>1.4</v>
      </c>
      <c r="C242" s="102" t="s">
        <v>109</v>
      </c>
      <c r="D242" s="123" t="s">
        <v>87</v>
      </c>
      <c r="E242" s="123" t="s">
        <v>87</v>
      </c>
      <c r="F242" s="545" t="s">
        <v>4032</v>
      </c>
      <c r="G242" s="670"/>
      <c r="H242" s="171"/>
      <c r="I242" s="171"/>
      <c r="J242" s="545"/>
      <c r="K242" s="123">
        <v>0</v>
      </c>
      <c r="L242" s="123">
        <v>0</v>
      </c>
      <c r="M242" s="545" t="s">
        <v>4824</v>
      </c>
    </row>
    <row r="243" spans="2:13" ht="26.25" customHeight="1" x14ac:dyDescent="0.25">
      <c r="B243" s="755" t="s">
        <v>110</v>
      </c>
      <c r="C243" s="756"/>
      <c r="D243" s="120"/>
      <c r="E243" s="120"/>
      <c r="F243" s="105"/>
      <c r="G243" s="667"/>
      <c r="H243" s="385"/>
      <c r="I243" s="385"/>
      <c r="J243" s="105"/>
      <c r="K243" s="120"/>
      <c r="L243" s="120"/>
      <c r="M243" s="105"/>
    </row>
    <row r="244" spans="2:13" ht="288" x14ac:dyDescent="0.25">
      <c r="B244" s="106">
        <v>2.1</v>
      </c>
      <c r="C244" s="102" t="s">
        <v>111</v>
      </c>
      <c r="D244" s="562">
        <v>258.5</v>
      </c>
      <c r="E244" s="562">
        <v>6391</v>
      </c>
      <c r="F244" s="134" t="s">
        <v>4100</v>
      </c>
      <c r="G244" s="668">
        <f>(D244+E244/10)/2</f>
        <v>448.8</v>
      </c>
      <c r="H244" s="171"/>
      <c r="I244" s="171"/>
      <c r="J244" s="134"/>
      <c r="K244" s="123">
        <v>191.12100000000001</v>
      </c>
      <c r="L244" s="123" t="s">
        <v>4825</v>
      </c>
      <c r="M244" s="134" t="s">
        <v>4826</v>
      </c>
    </row>
    <row r="245" spans="2:13" ht="48" x14ac:dyDescent="0.25">
      <c r="B245" s="106">
        <v>2.2000000000000002</v>
      </c>
      <c r="C245" s="102" t="s">
        <v>112</v>
      </c>
      <c r="D245" s="562" t="s">
        <v>87</v>
      </c>
      <c r="E245" s="562" t="s">
        <v>87</v>
      </c>
      <c r="F245" s="134" t="s">
        <v>4101</v>
      </c>
      <c r="G245" s="678"/>
      <c r="H245" s="171"/>
      <c r="I245" s="171"/>
      <c r="J245" s="134"/>
      <c r="K245" s="123" t="s">
        <v>4827</v>
      </c>
      <c r="L245" s="123" t="s">
        <v>4827</v>
      </c>
      <c r="M245" s="134" t="s">
        <v>4828</v>
      </c>
    </row>
    <row r="246" spans="2:13" ht="108" x14ac:dyDescent="0.25">
      <c r="B246" s="106">
        <v>2.2999999999999998</v>
      </c>
      <c r="C246" s="102" t="s">
        <v>113</v>
      </c>
      <c r="D246" s="563">
        <v>36.799999999999997</v>
      </c>
      <c r="E246" s="562">
        <v>1578</v>
      </c>
      <c r="F246" s="134" t="s">
        <v>4082</v>
      </c>
      <c r="G246" s="668">
        <f>(D246+E246/10)/2</f>
        <v>97.300000000000011</v>
      </c>
      <c r="H246" s="171"/>
      <c r="I246" s="171"/>
      <c r="J246" s="134"/>
      <c r="K246" s="123">
        <v>42.28</v>
      </c>
      <c r="L246" s="123" t="s">
        <v>4829</v>
      </c>
      <c r="M246" s="134" t="s">
        <v>4830</v>
      </c>
    </row>
    <row r="247" spans="2:13" ht="24" x14ac:dyDescent="0.25">
      <c r="B247" s="106">
        <v>2.4</v>
      </c>
      <c r="C247" s="102" t="s">
        <v>114</v>
      </c>
      <c r="D247" s="123" t="s">
        <v>87</v>
      </c>
      <c r="E247" s="123" t="s">
        <v>87</v>
      </c>
      <c r="F247" s="134"/>
      <c r="G247" s="670"/>
      <c r="H247" s="171"/>
      <c r="I247" s="171"/>
      <c r="J247" s="134"/>
      <c r="K247" s="562">
        <v>8.6709999999999994</v>
      </c>
      <c r="L247" s="562">
        <v>185</v>
      </c>
      <c r="M247" s="134" t="s">
        <v>4831</v>
      </c>
    </row>
    <row r="248" spans="2:13" ht="24" x14ac:dyDescent="0.25">
      <c r="B248" s="106">
        <v>2.5</v>
      </c>
      <c r="C248" s="102" t="s">
        <v>115</v>
      </c>
      <c r="D248" s="562" t="s">
        <v>87</v>
      </c>
      <c r="E248" s="562" t="s">
        <v>87</v>
      </c>
      <c r="F248" s="545" t="s">
        <v>4172</v>
      </c>
      <c r="G248" s="678"/>
      <c r="H248" s="171"/>
      <c r="I248" s="171"/>
      <c r="J248" s="545"/>
      <c r="K248" s="123"/>
      <c r="L248" s="123"/>
      <c r="M248" s="545"/>
    </row>
    <row r="249" spans="2:13" ht="22.5" customHeight="1" x14ac:dyDescent="0.25">
      <c r="B249" s="755" t="s">
        <v>116</v>
      </c>
      <c r="C249" s="756"/>
      <c r="D249" s="120"/>
      <c r="E249" s="120"/>
      <c r="F249" s="105"/>
      <c r="G249" s="667"/>
      <c r="H249" s="385"/>
      <c r="I249" s="385"/>
      <c r="J249" s="105"/>
      <c r="K249" s="120"/>
      <c r="L249" s="120"/>
      <c r="M249" s="105"/>
    </row>
    <row r="250" spans="2:13" ht="48" x14ac:dyDescent="0.25">
      <c r="B250" s="106">
        <v>3.1</v>
      </c>
      <c r="C250" s="102" t="s">
        <v>117</v>
      </c>
      <c r="D250" s="123" t="s">
        <v>87</v>
      </c>
      <c r="E250" s="123" t="s">
        <v>87</v>
      </c>
      <c r="F250" s="134" t="s">
        <v>4065</v>
      </c>
      <c r="G250" s="670"/>
      <c r="H250" s="171"/>
      <c r="I250" s="171"/>
      <c r="J250" s="134"/>
      <c r="K250" s="562">
        <v>137.11699999999999</v>
      </c>
      <c r="L250" s="562">
        <v>790</v>
      </c>
      <c r="M250" s="134" t="s">
        <v>4832</v>
      </c>
    </row>
    <row r="251" spans="2:13" ht="24" x14ac:dyDescent="0.25">
      <c r="B251" s="106">
        <v>3.2</v>
      </c>
      <c r="C251" s="102" t="s">
        <v>118</v>
      </c>
      <c r="D251" s="123" t="s">
        <v>87</v>
      </c>
      <c r="E251" s="123" t="s">
        <v>87</v>
      </c>
      <c r="F251" s="454"/>
      <c r="G251" s="680"/>
      <c r="H251" s="173"/>
      <c r="I251" s="173"/>
      <c r="J251" s="107"/>
      <c r="K251" s="562">
        <v>4.415</v>
      </c>
      <c r="L251" s="562">
        <v>101</v>
      </c>
      <c r="M251" s="107" t="s">
        <v>4833</v>
      </c>
    </row>
    <row r="252" spans="2:13" ht="144" x14ac:dyDescent="0.25">
      <c r="B252" s="106">
        <v>3.3</v>
      </c>
      <c r="C252" s="102" t="s">
        <v>119</v>
      </c>
      <c r="D252" s="123" t="s">
        <v>87</v>
      </c>
      <c r="E252" s="123" t="s">
        <v>87</v>
      </c>
      <c r="F252" s="454"/>
      <c r="G252" s="680"/>
      <c r="H252" s="381"/>
      <c r="I252" s="171"/>
      <c r="J252" s="134"/>
      <c r="K252" s="562">
        <v>0.5</v>
      </c>
      <c r="L252" s="562">
        <v>50</v>
      </c>
      <c r="M252" s="134" t="s">
        <v>4834</v>
      </c>
    </row>
    <row r="253" spans="2:13" ht="24" x14ac:dyDescent="0.25">
      <c r="B253" s="106">
        <v>3.4</v>
      </c>
      <c r="C253" s="102" t="s">
        <v>120</v>
      </c>
      <c r="D253" s="123" t="s">
        <v>87</v>
      </c>
      <c r="E253" s="123" t="s">
        <v>87</v>
      </c>
      <c r="F253" s="454"/>
      <c r="G253" s="680"/>
      <c r="H253" s="381"/>
      <c r="I253" s="171"/>
      <c r="J253" s="134"/>
      <c r="K253" s="123"/>
      <c r="L253" s="123"/>
      <c r="M253" s="134" t="s">
        <v>4837</v>
      </c>
    </row>
    <row r="254" spans="2:13" ht="36" x14ac:dyDescent="0.25">
      <c r="B254" s="106">
        <v>3.5</v>
      </c>
      <c r="C254" s="102" t="s">
        <v>121</v>
      </c>
      <c r="D254" s="123" t="s">
        <v>87</v>
      </c>
      <c r="E254" s="123" t="s">
        <v>87</v>
      </c>
      <c r="F254" s="102" t="s">
        <v>4074</v>
      </c>
      <c r="G254" s="680"/>
      <c r="H254" s="381"/>
      <c r="I254" s="171"/>
      <c r="J254" s="134"/>
      <c r="K254" s="123"/>
      <c r="L254" s="123"/>
      <c r="M254" s="134"/>
    </row>
    <row r="255" spans="2:13" ht="24" x14ac:dyDescent="0.25">
      <c r="B255" s="106">
        <v>3.6</v>
      </c>
      <c r="C255" s="102" t="s">
        <v>122</v>
      </c>
      <c r="D255" s="123" t="s">
        <v>87</v>
      </c>
      <c r="E255" s="123" t="s">
        <v>87</v>
      </c>
      <c r="F255" s="454"/>
      <c r="G255" s="680"/>
      <c r="H255" s="381"/>
      <c r="I255" s="171"/>
      <c r="J255" s="134"/>
      <c r="K255" s="123"/>
      <c r="L255" s="123"/>
      <c r="M255" s="134" t="s">
        <v>4772</v>
      </c>
    </row>
    <row r="256" spans="2:13" ht="36" x14ac:dyDescent="0.25">
      <c r="B256" s="106">
        <v>3.7</v>
      </c>
      <c r="C256" s="102" t="s">
        <v>123</v>
      </c>
      <c r="D256" s="123" t="s">
        <v>87</v>
      </c>
      <c r="E256" s="123" t="s">
        <v>87</v>
      </c>
      <c r="F256" s="454"/>
      <c r="G256" s="680"/>
      <c r="H256" s="381"/>
      <c r="I256" s="171"/>
      <c r="J256" s="107"/>
      <c r="K256" s="123">
        <v>0</v>
      </c>
      <c r="L256" s="123">
        <v>0</v>
      </c>
      <c r="M256" s="107" t="s">
        <v>4835</v>
      </c>
    </row>
    <row r="257" spans="1:13" ht="23.25" customHeight="1" x14ac:dyDescent="0.25">
      <c r="B257" s="755" t="s">
        <v>124</v>
      </c>
      <c r="C257" s="756"/>
      <c r="D257" s="120"/>
      <c r="E257" s="120"/>
      <c r="F257" s="105"/>
      <c r="G257" s="667"/>
      <c r="H257" s="385"/>
      <c r="I257" s="385"/>
      <c r="J257" s="105"/>
      <c r="K257" s="120"/>
      <c r="L257" s="120"/>
      <c r="M257" s="105"/>
    </row>
    <row r="258" spans="1:13" ht="72" x14ac:dyDescent="0.25">
      <c r="B258" s="106">
        <v>4.0999999999999996</v>
      </c>
      <c r="C258" s="102" t="s">
        <v>125</v>
      </c>
      <c r="D258" s="123" t="s">
        <v>87</v>
      </c>
      <c r="E258" s="123" t="s">
        <v>87</v>
      </c>
      <c r="F258" s="134" t="s">
        <v>4192</v>
      </c>
      <c r="G258" s="670"/>
      <c r="H258" s="171"/>
      <c r="I258" s="171"/>
      <c r="J258" s="134"/>
      <c r="K258" s="562">
        <v>453.31</v>
      </c>
      <c r="L258" s="562">
        <v>5836</v>
      </c>
      <c r="M258" s="134" t="s">
        <v>4836</v>
      </c>
    </row>
    <row r="259" spans="1:13" ht="24" x14ac:dyDescent="0.25">
      <c r="B259" s="106">
        <v>4.2</v>
      </c>
      <c r="C259" s="102" t="s">
        <v>126</v>
      </c>
      <c r="D259" s="123" t="s">
        <v>87</v>
      </c>
      <c r="E259" s="123" t="s">
        <v>87</v>
      </c>
      <c r="F259" s="134"/>
      <c r="G259" s="670"/>
      <c r="H259" s="171"/>
      <c r="I259" s="171"/>
      <c r="J259" s="134"/>
      <c r="K259" s="564">
        <v>45</v>
      </c>
      <c r="L259" s="562">
        <v>800</v>
      </c>
      <c r="M259" s="123" t="s">
        <v>4838</v>
      </c>
    </row>
    <row r="260" spans="1:13" ht="60" x14ac:dyDescent="0.25">
      <c r="B260" s="106">
        <v>4.3</v>
      </c>
      <c r="C260" s="102" t="s">
        <v>127</v>
      </c>
      <c r="D260" s="123" t="s">
        <v>87</v>
      </c>
      <c r="E260" s="123" t="s">
        <v>87</v>
      </c>
      <c r="F260" s="545" t="s">
        <v>4031</v>
      </c>
      <c r="G260" s="670"/>
      <c r="H260" s="171"/>
      <c r="I260" s="171"/>
      <c r="J260" s="524"/>
      <c r="K260" s="565" t="s">
        <v>4841</v>
      </c>
      <c r="L260" s="562" t="s">
        <v>4839</v>
      </c>
      <c r="M260" s="545" t="s">
        <v>4840</v>
      </c>
    </row>
    <row r="261" spans="1:13" ht="21" customHeight="1" x14ac:dyDescent="0.25">
      <c r="B261" s="755" t="s">
        <v>128</v>
      </c>
      <c r="C261" s="756"/>
      <c r="D261" s="120"/>
      <c r="E261" s="120"/>
      <c r="F261" s="105"/>
      <c r="G261" s="667"/>
      <c r="H261" s="385"/>
      <c r="I261" s="385"/>
      <c r="J261" s="105"/>
      <c r="K261" s="120"/>
      <c r="L261" s="120"/>
      <c r="M261" s="105"/>
    </row>
    <row r="262" spans="1:13" ht="84" x14ac:dyDescent="0.25">
      <c r="B262" s="106">
        <v>5.0999999999999996</v>
      </c>
      <c r="C262" s="102" t="s">
        <v>129</v>
      </c>
      <c r="D262" s="123" t="s">
        <v>87</v>
      </c>
      <c r="E262" s="123" t="s">
        <v>87</v>
      </c>
      <c r="F262" s="454"/>
      <c r="G262" s="680"/>
      <c r="H262" s="171"/>
      <c r="I262" s="171"/>
      <c r="J262" s="107"/>
      <c r="K262" s="562">
        <f>4.37949566587864/D1</f>
        <v>4.3794956658786397</v>
      </c>
      <c r="L262" s="563">
        <f>43.7949566587864/D1</f>
        <v>43.794956658786397</v>
      </c>
      <c r="M262" s="107" t="s">
        <v>4200</v>
      </c>
    </row>
    <row r="263" spans="1:13" ht="28.5" customHeight="1" x14ac:dyDescent="0.25">
      <c r="B263" s="755" t="s">
        <v>130</v>
      </c>
      <c r="C263" s="756"/>
      <c r="D263" s="370"/>
      <c r="E263" s="370"/>
      <c r="F263" s="370"/>
      <c r="G263" s="677"/>
      <c r="H263" s="385"/>
      <c r="I263" s="385"/>
      <c r="J263" s="105"/>
      <c r="K263" s="120"/>
      <c r="L263" s="120"/>
      <c r="M263" s="105"/>
    </row>
    <row r="264" spans="1:13" ht="108" x14ac:dyDescent="0.25">
      <c r="B264" s="106" t="s">
        <v>131</v>
      </c>
      <c r="C264" s="102" t="s">
        <v>132</v>
      </c>
      <c r="D264" s="123" t="s">
        <v>87</v>
      </c>
      <c r="E264" s="123" t="s">
        <v>87</v>
      </c>
      <c r="F264" s="454"/>
      <c r="G264" s="680"/>
      <c r="H264" s="171"/>
      <c r="I264" s="171"/>
      <c r="J264" s="134"/>
      <c r="K264" s="123" t="s">
        <v>87</v>
      </c>
      <c r="L264" s="123" t="s">
        <v>87</v>
      </c>
      <c r="M264" s="134" t="s">
        <v>4178</v>
      </c>
    </row>
    <row r="265" spans="1:13" ht="24.75" thickBot="1" x14ac:dyDescent="0.3">
      <c r="B265" s="109">
        <v>6.3</v>
      </c>
      <c r="C265" s="110" t="s">
        <v>133</v>
      </c>
      <c r="D265" s="123" t="s">
        <v>87</v>
      </c>
      <c r="E265" s="123" t="s">
        <v>87</v>
      </c>
      <c r="F265" s="454"/>
      <c r="G265" s="680"/>
      <c r="H265" s="172"/>
      <c r="I265" s="172"/>
      <c r="J265" s="111"/>
      <c r="K265" s="124" t="s">
        <v>87</v>
      </c>
      <c r="L265" s="124" t="s">
        <v>87</v>
      </c>
      <c r="M265" s="111" t="s">
        <v>4180</v>
      </c>
    </row>
    <row r="267" spans="1:13" ht="15.75" thickBot="1" x14ac:dyDescent="0.3"/>
    <row r="268" spans="1:13" ht="36" customHeight="1" x14ac:dyDescent="0.25">
      <c r="A268" s="101" t="s">
        <v>63</v>
      </c>
      <c r="B268" s="761" t="s">
        <v>99</v>
      </c>
      <c r="C268" s="762"/>
      <c r="D268" s="767" t="s">
        <v>100</v>
      </c>
      <c r="E268" s="767" t="s">
        <v>101</v>
      </c>
      <c r="F268" s="757" t="s">
        <v>102</v>
      </c>
      <c r="G268" s="664"/>
      <c r="H268" s="767" t="s">
        <v>100</v>
      </c>
      <c r="I268" s="767" t="s">
        <v>101</v>
      </c>
      <c r="J268" s="757" t="s">
        <v>102</v>
      </c>
      <c r="K268" s="392"/>
      <c r="L268" s="392"/>
      <c r="M268" s="757" t="s">
        <v>102</v>
      </c>
    </row>
    <row r="269" spans="1:13" x14ac:dyDescent="0.25">
      <c r="B269" s="763"/>
      <c r="C269" s="764"/>
      <c r="D269" s="768"/>
      <c r="E269" s="768"/>
      <c r="F269" s="758"/>
      <c r="G269" s="665"/>
      <c r="H269" s="768"/>
      <c r="I269" s="768"/>
      <c r="J269" s="758"/>
      <c r="K269" s="393"/>
      <c r="L269" s="393"/>
      <c r="M269" s="758"/>
    </row>
    <row r="270" spans="1:13" ht="25.5" x14ac:dyDescent="0.25">
      <c r="B270" s="765"/>
      <c r="C270" s="766"/>
      <c r="D270" s="343" t="s">
        <v>4231</v>
      </c>
      <c r="E270" s="118" t="s">
        <v>4265</v>
      </c>
      <c r="F270" s="104"/>
      <c r="G270" s="666"/>
      <c r="H270" s="343" t="s">
        <v>4231</v>
      </c>
      <c r="I270" s="118" t="s">
        <v>4265</v>
      </c>
      <c r="J270" s="104"/>
      <c r="K270" s="343" t="s">
        <v>4231</v>
      </c>
      <c r="L270" s="118" t="s">
        <v>4265</v>
      </c>
      <c r="M270" s="104"/>
    </row>
    <row r="271" spans="1:13" x14ac:dyDescent="0.25">
      <c r="B271" s="759" t="s">
        <v>103</v>
      </c>
      <c r="C271" s="760"/>
      <c r="D271" s="119"/>
      <c r="E271" s="120"/>
      <c r="F271" s="105"/>
      <c r="G271" s="667"/>
      <c r="H271" s="385"/>
      <c r="I271" s="385"/>
      <c r="J271" s="105"/>
      <c r="K271" s="120"/>
      <c r="L271" s="120"/>
      <c r="M271" s="105"/>
    </row>
    <row r="272" spans="1:13" ht="48" x14ac:dyDescent="0.25">
      <c r="B272" s="106">
        <v>0.1</v>
      </c>
      <c r="C272" s="102" t="s">
        <v>104</v>
      </c>
      <c r="D272" s="556">
        <v>83.2</v>
      </c>
      <c r="E272" s="556">
        <v>3793</v>
      </c>
      <c r="F272" s="545" t="s">
        <v>3975</v>
      </c>
      <c r="G272" s="668">
        <f>(D272+E272/10)/2</f>
        <v>231.25</v>
      </c>
      <c r="H272" s="372">
        <v>80.41</v>
      </c>
      <c r="I272" s="372">
        <v>3472</v>
      </c>
      <c r="J272" s="557" t="s">
        <v>4301</v>
      </c>
      <c r="K272" s="553">
        <v>113</v>
      </c>
      <c r="L272" s="553">
        <v>4400</v>
      </c>
      <c r="M272" s="545" t="s">
        <v>4872</v>
      </c>
    </row>
    <row r="273" spans="2:13" ht="24" x14ac:dyDescent="0.25">
      <c r="B273" s="106">
        <v>0.2</v>
      </c>
      <c r="C273" s="102" t="s">
        <v>90</v>
      </c>
      <c r="D273" s="556">
        <v>83.6</v>
      </c>
      <c r="E273" s="556">
        <v>1520</v>
      </c>
      <c r="F273" s="545" t="s">
        <v>3975</v>
      </c>
      <c r="G273" s="668">
        <f>(D273+E273/10)/2</f>
        <v>117.8</v>
      </c>
      <c r="H273" s="372">
        <v>85.36</v>
      </c>
      <c r="I273" s="372">
        <v>1520</v>
      </c>
      <c r="J273" s="557" t="s">
        <v>4301</v>
      </c>
      <c r="K273" s="553"/>
      <c r="L273" s="553"/>
      <c r="M273" s="545"/>
    </row>
    <row r="274" spans="2:13" ht="21" customHeight="1" x14ac:dyDescent="0.25">
      <c r="B274" s="753" t="s">
        <v>105</v>
      </c>
      <c r="C274" s="754"/>
      <c r="D274" s="122"/>
      <c r="E274" s="546"/>
      <c r="F274" s="547"/>
      <c r="G274" s="669"/>
      <c r="H274" s="548"/>
      <c r="I274" s="548"/>
      <c r="J274" s="558"/>
      <c r="K274" s="546"/>
      <c r="L274" s="546"/>
      <c r="M274" s="547"/>
    </row>
    <row r="275" spans="2:13" ht="24" x14ac:dyDescent="0.25">
      <c r="B275" s="106">
        <v>1.1000000000000001</v>
      </c>
      <c r="C275" s="102" t="s">
        <v>106</v>
      </c>
      <c r="D275" s="123">
        <v>121.72548241650294</v>
      </c>
      <c r="E275" s="123">
        <v>1758.3565746561885</v>
      </c>
      <c r="F275" s="545" t="s">
        <v>3975</v>
      </c>
      <c r="G275" s="668">
        <f>(D275+E275/10)/2</f>
        <v>148.78056994106089</v>
      </c>
      <c r="H275" s="372">
        <v>127.51098969473682</v>
      </c>
      <c r="I275" s="372">
        <v>1820.5041286842106</v>
      </c>
      <c r="J275" s="557" t="s">
        <v>4301</v>
      </c>
      <c r="K275" s="123">
        <v>128</v>
      </c>
      <c r="L275" s="123">
        <v>2.7</v>
      </c>
      <c r="M275" s="545" t="s">
        <v>4872</v>
      </c>
    </row>
    <row r="276" spans="2:13" ht="36" x14ac:dyDescent="0.25">
      <c r="B276" s="106">
        <v>1.2</v>
      </c>
      <c r="C276" s="102" t="s">
        <v>107</v>
      </c>
      <c r="D276" s="123">
        <v>189.59288693516697</v>
      </c>
      <c r="E276" s="123">
        <v>2738.7190638506872</v>
      </c>
      <c r="F276" s="545" t="s">
        <v>3975</v>
      </c>
      <c r="G276" s="668">
        <f>(D276+E276/10)/2</f>
        <v>231.73239666011784</v>
      </c>
      <c r="H276" s="372">
        <v>198.60407346315787</v>
      </c>
      <c r="I276" s="372">
        <v>2835.5166607894735</v>
      </c>
      <c r="J276" s="557" t="s">
        <v>4301</v>
      </c>
      <c r="K276" s="123" t="s">
        <v>4864</v>
      </c>
      <c r="L276" s="123" t="s">
        <v>4864</v>
      </c>
      <c r="M276" s="545"/>
    </row>
    <row r="277" spans="2:13" ht="24" x14ac:dyDescent="0.25">
      <c r="B277" s="106">
        <v>1.3</v>
      </c>
      <c r="C277" s="102" t="s">
        <v>108</v>
      </c>
      <c r="D277" s="133">
        <v>35.580353634577605</v>
      </c>
      <c r="E277" s="123">
        <v>697.60711192823032</v>
      </c>
      <c r="F277" s="545" t="s">
        <v>3975</v>
      </c>
      <c r="G277" s="668">
        <f>(D277+E277/10)/2</f>
        <v>52.670532413700322</v>
      </c>
      <c r="H277" s="372">
        <v>15.857731781665287</v>
      </c>
      <c r="I277" s="372">
        <v>457.64983557324121</v>
      </c>
      <c r="J277" s="557" t="s">
        <v>4301</v>
      </c>
      <c r="K277" s="123" t="s">
        <v>4864</v>
      </c>
      <c r="L277" s="123" t="s">
        <v>4864</v>
      </c>
      <c r="M277" s="545"/>
    </row>
    <row r="278" spans="2:13" ht="24" x14ac:dyDescent="0.25">
      <c r="B278" s="106">
        <v>1.4</v>
      </c>
      <c r="C278" s="102" t="s">
        <v>109</v>
      </c>
      <c r="D278" s="123" t="s">
        <v>87</v>
      </c>
      <c r="E278" s="123" t="s">
        <v>87</v>
      </c>
      <c r="F278" s="545" t="s">
        <v>3975</v>
      </c>
      <c r="G278" s="670"/>
      <c r="H278" s="372">
        <v>0</v>
      </c>
      <c r="I278" s="372">
        <v>0</v>
      </c>
      <c r="J278" s="557" t="s">
        <v>4301</v>
      </c>
      <c r="K278" s="123"/>
      <c r="L278" s="123"/>
      <c r="M278" s="545"/>
    </row>
    <row r="279" spans="2:13" ht="38.25" customHeight="1" x14ac:dyDescent="0.25">
      <c r="B279" s="755" t="s">
        <v>110</v>
      </c>
      <c r="C279" s="756"/>
      <c r="D279" s="120"/>
      <c r="E279" s="120"/>
      <c r="F279" s="105"/>
      <c r="G279" s="667"/>
      <c r="H279" s="386"/>
      <c r="I279" s="386"/>
      <c r="J279" s="375"/>
      <c r="K279" s="120"/>
      <c r="L279" s="120"/>
      <c r="M279" s="105"/>
    </row>
    <row r="280" spans="2:13" ht="48" x14ac:dyDescent="0.25">
      <c r="B280" s="106">
        <v>2.1</v>
      </c>
      <c r="C280" s="102" t="s">
        <v>111</v>
      </c>
      <c r="D280" s="562">
        <v>834.39305886068826</v>
      </c>
      <c r="E280" s="562">
        <v>47049.958803480185</v>
      </c>
      <c r="F280" s="134" t="s">
        <v>4094</v>
      </c>
      <c r="G280" s="668">
        <f>(D280+E280/10)/2</f>
        <v>2769.6944696043533</v>
      </c>
      <c r="H280" s="372">
        <v>750.38833493136065</v>
      </c>
      <c r="I280" s="372">
        <v>40695.588354954351</v>
      </c>
      <c r="J280" s="376" t="s">
        <v>4302</v>
      </c>
      <c r="K280" s="123">
        <v>367</v>
      </c>
      <c r="L280" s="123">
        <v>11300</v>
      </c>
      <c r="M280" s="134" t="s">
        <v>4872</v>
      </c>
    </row>
    <row r="281" spans="2:13" ht="36" x14ac:dyDescent="0.25">
      <c r="B281" s="106">
        <v>2.2000000000000002</v>
      </c>
      <c r="C281" s="102" t="s">
        <v>112</v>
      </c>
      <c r="D281" s="564">
        <v>4.5069411393117393</v>
      </c>
      <c r="E281" s="562">
        <v>281.04119651981949</v>
      </c>
      <c r="F281" s="134" t="s">
        <v>4097</v>
      </c>
      <c r="G281" s="668">
        <f>(D281+E281/10)/2</f>
        <v>16.305530395646844</v>
      </c>
      <c r="H281" s="372">
        <v>12.271665068639265</v>
      </c>
      <c r="I281" s="372">
        <v>751.41164504564699</v>
      </c>
      <c r="J281" s="376" t="s">
        <v>4303</v>
      </c>
      <c r="K281" s="123"/>
      <c r="L281" s="123"/>
      <c r="M281" s="134"/>
    </row>
    <row r="282" spans="2:13" ht="24" x14ac:dyDescent="0.25">
      <c r="B282" s="106">
        <v>2.2999999999999998</v>
      </c>
      <c r="C282" s="102" t="s">
        <v>113</v>
      </c>
      <c r="D282" s="564">
        <v>6.3000000000000007</v>
      </c>
      <c r="E282" s="562">
        <v>2085</v>
      </c>
      <c r="F282" s="134" t="s">
        <v>4082</v>
      </c>
      <c r="G282" s="668">
        <f>(D282+E282/10)/2</f>
        <v>107.4</v>
      </c>
      <c r="H282" s="372">
        <v>5.7888400000000004</v>
      </c>
      <c r="I282" s="372">
        <v>601</v>
      </c>
      <c r="J282" s="376" t="s">
        <v>4082</v>
      </c>
      <c r="K282" s="123"/>
      <c r="L282" s="123"/>
      <c r="M282" s="134"/>
    </row>
    <row r="283" spans="2:13" ht="24" x14ac:dyDescent="0.25">
      <c r="B283" s="106">
        <v>2.4</v>
      </c>
      <c r="C283" s="102" t="s">
        <v>114</v>
      </c>
      <c r="D283" s="123" t="s">
        <v>87</v>
      </c>
      <c r="E283" s="123" t="s">
        <v>87</v>
      </c>
      <c r="F283" s="524"/>
      <c r="G283" s="681"/>
      <c r="H283" s="372" t="s">
        <v>87</v>
      </c>
      <c r="I283" s="372" t="s">
        <v>87</v>
      </c>
      <c r="J283" s="557" t="s">
        <v>4304</v>
      </c>
      <c r="K283" s="123"/>
      <c r="L283" s="123"/>
      <c r="M283" s="545" t="s">
        <v>4104</v>
      </c>
    </row>
    <row r="284" spans="2:13" ht="48" x14ac:dyDescent="0.25">
      <c r="B284" s="106">
        <v>2.5</v>
      </c>
      <c r="C284" s="102" t="s">
        <v>115</v>
      </c>
      <c r="D284" s="562">
        <v>119.68349466440492</v>
      </c>
      <c r="E284" s="562">
        <v>24604.314557591038</v>
      </c>
      <c r="F284" s="134" t="s">
        <v>4169</v>
      </c>
      <c r="G284" s="668">
        <f>(D284+E284/10)/2</f>
        <v>1290.0574752117543</v>
      </c>
      <c r="H284" s="372">
        <v>0.11968349466440492</v>
      </c>
      <c r="I284" s="372">
        <v>24.604314557591039</v>
      </c>
      <c r="J284" s="376" t="s">
        <v>4305</v>
      </c>
      <c r="K284" s="123"/>
      <c r="L284" s="123"/>
      <c r="M284" s="134"/>
    </row>
    <row r="285" spans="2:13" ht="24" customHeight="1" x14ac:dyDescent="0.25">
      <c r="B285" s="755" t="s">
        <v>116</v>
      </c>
      <c r="C285" s="756"/>
      <c r="D285" s="120"/>
      <c r="E285" s="120"/>
      <c r="F285" s="105"/>
      <c r="G285" s="667"/>
      <c r="H285" s="386"/>
      <c r="I285" s="386"/>
      <c r="J285" s="375"/>
      <c r="K285" s="120"/>
      <c r="L285" s="120"/>
      <c r="M285" s="105"/>
    </row>
    <row r="286" spans="2:13" ht="24" x14ac:dyDescent="0.25">
      <c r="B286" s="106">
        <v>3.1</v>
      </c>
      <c r="C286" s="102" t="s">
        <v>117</v>
      </c>
      <c r="D286" s="562" t="s">
        <v>87</v>
      </c>
      <c r="E286" s="562" t="s">
        <v>87</v>
      </c>
      <c r="F286" s="107" t="s">
        <v>4066</v>
      </c>
      <c r="G286" s="678"/>
      <c r="H286" s="372">
        <v>0</v>
      </c>
      <c r="I286" s="372">
        <v>0</v>
      </c>
      <c r="J286" s="377" t="s">
        <v>4066</v>
      </c>
      <c r="K286" s="123"/>
      <c r="L286" s="123"/>
      <c r="M286" s="107"/>
    </row>
    <row r="287" spans="2:13" ht="96" x14ac:dyDescent="0.25">
      <c r="B287" s="106">
        <v>3.2</v>
      </c>
      <c r="C287" s="102" t="s">
        <v>118</v>
      </c>
      <c r="D287" s="123" t="s">
        <v>87</v>
      </c>
      <c r="E287" s="123" t="s">
        <v>87</v>
      </c>
      <c r="F287" s="454"/>
      <c r="G287" s="680"/>
      <c r="H287" s="373" t="s">
        <v>87</v>
      </c>
      <c r="I287" s="373" t="s">
        <v>87</v>
      </c>
      <c r="J287" s="374" t="s">
        <v>4304</v>
      </c>
      <c r="K287" s="123"/>
      <c r="L287" s="123"/>
      <c r="M287" s="157" t="s">
        <v>4173</v>
      </c>
    </row>
    <row r="288" spans="2:13" ht="48" x14ac:dyDescent="0.25">
      <c r="B288" s="106">
        <v>3.3</v>
      </c>
      <c r="C288" s="102" t="s">
        <v>119</v>
      </c>
      <c r="D288" s="123" t="s">
        <v>87</v>
      </c>
      <c r="E288" s="123" t="s">
        <v>87</v>
      </c>
      <c r="F288" s="454"/>
      <c r="G288" s="680"/>
      <c r="H288" s="373" t="s">
        <v>87</v>
      </c>
      <c r="I288" s="373" t="s">
        <v>87</v>
      </c>
      <c r="J288" s="373" t="s">
        <v>4304</v>
      </c>
      <c r="K288" s="123"/>
      <c r="L288" s="123"/>
      <c r="M288" s="123" t="s">
        <v>4174</v>
      </c>
    </row>
    <row r="289" spans="2:13" ht="24" x14ac:dyDescent="0.25">
      <c r="B289" s="106">
        <v>3.4</v>
      </c>
      <c r="C289" s="102" t="s">
        <v>120</v>
      </c>
      <c r="D289" s="123" t="s">
        <v>87</v>
      </c>
      <c r="E289" s="123" t="s">
        <v>87</v>
      </c>
      <c r="F289" s="454"/>
      <c r="G289" s="680"/>
      <c r="H289" s="372" t="s">
        <v>87</v>
      </c>
      <c r="I289" s="372" t="s">
        <v>87</v>
      </c>
      <c r="J289" s="376" t="s">
        <v>4304</v>
      </c>
      <c r="K289" s="123"/>
      <c r="L289" s="123"/>
      <c r="M289" s="134" t="s">
        <v>4175</v>
      </c>
    </row>
    <row r="290" spans="2:13" ht="36" x14ac:dyDescent="0.25">
      <c r="B290" s="106">
        <v>3.5</v>
      </c>
      <c r="C290" s="102" t="s">
        <v>121</v>
      </c>
      <c r="D290" s="123" t="s">
        <v>87</v>
      </c>
      <c r="E290" s="123" t="s">
        <v>87</v>
      </c>
      <c r="F290" s="454"/>
      <c r="G290" s="680"/>
      <c r="H290" s="372" t="s">
        <v>87</v>
      </c>
      <c r="I290" s="372" t="s">
        <v>87</v>
      </c>
      <c r="J290" s="376" t="s">
        <v>4304</v>
      </c>
      <c r="K290" s="123"/>
      <c r="L290" s="123">
        <v>0</v>
      </c>
      <c r="M290" s="134" t="s">
        <v>4073</v>
      </c>
    </row>
    <row r="291" spans="2:13" ht="24" x14ac:dyDescent="0.25">
      <c r="B291" s="106">
        <v>3.6</v>
      </c>
      <c r="C291" s="102" t="s">
        <v>122</v>
      </c>
      <c r="D291" s="123" t="s">
        <v>87</v>
      </c>
      <c r="E291" s="123" t="s">
        <v>87</v>
      </c>
      <c r="F291" s="454"/>
      <c r="G291" s="680"/>
      <c r="H291" s="372" t="s">
        <v>87</v>
      </c>
      <c r="I291" s="372" t="s">
        <v>87</v>
      </c>
      <c r="J291" s="376" t="s">
        <v>4304</v>
      </c>
      <c r="K291" s="372" t="s">
        <v>87</v>
      </c>
      <c r="L291" s="372" t="s">
        <v>87</v>
      </c>
      <c r="M291" s="134" t="s">
        <v>4772</v>
      </c>
    </row>
    <row r="292" spans="2:13" ht="36" x14ac:dyDescent="0.25">
      <c r="B292" s="106">
        <v>3.7</v>
      </c>
      <c r="C292" s="102" t="s">
        <v>123</v>
      </c>
      <c r="D292" s="123" t="s">
        <v>87</v>
      </c>
      <c r="E292" s="123" t="s">
        <v>87</v>
      </c>
      <c r="F292" s="454"/>
      <c r="G292" s="680"/>
      <c r="H292" s="372" t="s">
        <v>87</v>
      </c>
      <c r="I292" s="372" t="s">
        <v>87</v>
      </c>
      <c r="J292" s="377" t="s">
        <v>4304</v>
      </c>
      <c r="K292" s="372" t="s">
        <v>87</v>
      </c>
      <c r="L292" s="372" t="s">
        <v>87</v>
      </c>
      <c r="M292" s="134" t="s">
        <v>4772</v>
      </c>
    </row>
    <row r="293" spans="2:13" ht="22.5" customHeight="1" x14ac:dyDescent="0.25">
      <c r="B293" s="755" t="s">
        <v>124</v>
      </c>
      <c r="C293" s="756"/>
      <c r="D293" s="120"/>
      <c r="E293" s="120"/>
      <c r="F293" s="105"/>
      <c r="G293" s="667"/>
      <c r="H293" s="386"/>
      <c r="I293" s="386"/>
      <c r="J293" s="375"/>
      <c r="K293" s="120"/>
      <c r="L293" s="120"/>
      <c r="M293" s="105"/>
    </row>
    <row r="294" spans="2:13" ht="36" x14ac:dyDescent="0.25">
      <c r="B294" s="106">
        <v>4.0999999999999996</v>
      </c>
      <c r="C294" s="102" t="s">
        <v>125</v>
      </c>
      <c r="D294" s="562">
        <v>904.68821240200043</v>
      </c>
      <c r="E294" s="562">
        <v>44155.246823877635</v>
      </c>
      <c r="F294" s="545" t="s">
        <v>4189</v>
      </c>
      <c r="G294" s="668">
        <f>(D294+E294/10)/2</f>
        <v>2660.1064473948818</v>
      </c>
      <c r="H294" s="372">
        <v>1024.1531650176566</v>
      </c>
      <c r="I294" s="372">
        <v>49280.154746595937</v>
      </c>
      <c r="J294" s="557" t="s">
        <v>4306</v>
      </c>
      <c r="K294" s="123">
        <v>1300</v>
      </c>
      <c r="L294" s="123">
        <v>48800</v>
      </c>
      <c r="M294" s="545" t="s">
        <v>4872</v>
      </c>
    </row>
    <row r="295" spans="2:13" ht="24" x14ac:dyDescent="0.25">
      <c r="B295" s="106">
        <v>4.2</v>
      </c>
      <c r="C295" s="102" t="s">
        <v>126</v>
      </c>
      <c r="D295" s="123" t="s">
        <v>87</v>
      </c>
      <c r="E295" s="123" t="s">
        <v>87</v>
      </c>
      <c r="F295" s="524"/>
      <c r="G295" s="681"/>
      <c r="H295" s="372" t="s">
        <v>87</v>
      </c>
      <c r="I295" s="372" t="s">
        <v>87</v>
      </c>
      <c r="J295" s="376" t="s">
        <v>4304</v>
      </c>
      <c r="K295" s="136">
        <v>101</v>
      </c>
      <c r="L295" s="123">
        <v>3600</v>
      </c>
      <c r="M295" s="134" t="s">
        <v>4872</v>
      </c>
    </row>
    <row r="296" spans="2:13" ht="24" x14ac:dyDescent="0.25">
      <c r="B296" s="106">
        <v>4.3</v>
      </c>
      <c r="C296" s="102" t="s">
        <v>127</v>
      </c>
      <c r="D296" s="133">
        <v>38.651277013752456</v>
      </c>
      <c r="E296" s="123">
        <v>757.81724956489325</v>
      </c>
      <c r="F296" s="545" t="s">
        <v>4182</v>
      </c>
      <c r="G296" s="668">
        <f>(D296+E296/10)/2</f>
        <v>57.216500985120888</v>
      </c>
      <c r="H296" s="372">
        <v>17.226405060439973</v>
      </c>
      <c r="I296" s="372">
        <v>497.14937495307458</v>
      </c>
      <c r="J296" s="557" t="s">
        <v>4307</v>
      </c>
      <c r="K296" s="133" t="s">
        <v>4873</v>
      </c>
      <c r="L296" s="133" t="s">
        <v>4873</v>
      </c>
      <c r="M296" s="545"/>
    </row>
    <row r="297" spans="2:13" ht="23.25" customHeight="1" x14ac:dyDescent="0.25">
      <c r="B297" s="755" t="s">
        <v>128</v>
      </c>
      <c r="C297" s="756"/>
      <c r="D297" s="120"/>
      <c r="E297" s="120"/>
      <c r="F297" s="105"/>
      <c r="G297" s="667"/>
      <c r="H297" s="386"/>
      <c r="I297" s="386"/>
      <c r="J297" s="375"/>
      <c r="K297" s="120"/>
      <c r="L297" s="120"/>
      <c r="M297" s="105"/>
    </row>
    <row r="298" spans="2:13" ht="84" x14ac:dyDescent="0.25">
      <c r="B298" s="106">
        <v>5.0999999999999996</v>
      </c>
      <c r="C298" s="102" t="s">
        <v>129</v>
      </c>
      <c r="D298" s="123" t="s">
        <v>87</v>
      </c>
      <c r="E298" s="123" t="s">
        <v>87</v>
      </c>
      <c r="F298" s="454"/>
      <c r="G298" s="680"/>
      <c r="H298" s="372" t="s">
        <v>87</v>
      </c>
      <c r="I298" s="372" t="s">
        <v>87</v>
      </c>
      <c r="J298" s="377" t="s">
        <v>4304</v>
      </c>
      <c r="K298" s="133">
        <f>6.27725467952354/D1</f>
        <v>6.2772546795235398</v>
      </c>
      <c r="L298" s="123">
        <f>62.7725467952354/D1</f>
        <v>62.772546795235399</v>
      </c>
      <c r="M298" s="107" t="s">
        <v>4200</v>
      </c>
    </row>
    <row r="299" spans="2:13" ht="27.75" customHeight="1" x14ac:dyDescent="0.25">
      <c r="B299" s="755" t="s">
        <v>130</v>
      </c>
      <c r="C299" s="756"/>
      <c r="D299" s="370"/>
      <c r="E299" s="370"/>
      <c r="F299" s="370"/>
      <c r="G299" s="677"/>
      <c r="H299" s="386"/>
      <c r="I299" s="386"/>
      <c r="J299" s="375"/>
      <c r="K299" s="120"/>
      <c r="L299" s="120"/>
      <c r="M299" s="105"/>
    </row>
    <row r="300" spans="2:13" ht="108" x14ac:dyDescent="0.25">
      <c r="B300" s="106" t="s">
        <v>131</v>
      </c>
      <c r="C300" s="102" t="s">
        <v>132</v>
      </c>
      <c r="D300" s="123" t="s">
        <v>87</v>
      </c>
      <c r="E300" s="123" t="s">
        <v>87</v>
      </c>
      <c r="F300" s="454"/>
      <c r="G300" s="680"/>
      <c r="H300" s="372" t="s">
        <v>87</v>
      </c>
      <c r="I300" s="372" t="s">
        <v>87</v>
      </c>
      <c r="J300" s="376" t="s">
        <v>4304</v>
      </c>
      <c r="K300" s="123" t="s">
        <v>87</v>
      </c>
      <c r="L300" s="123" t="s">
        <v>87</v>
      </c>
      <c r="M300" s="134" t="s">
        <v>4772</v>
      </c>
    </row>
    <row r="301" spans="2:13" ht="24.75" thickBot="1" x14ac:dyDescent="0.3">
      <c r="B301" s="109">
        <v>6.3</v>
      </c>
      <c r="C301" s="110" t="s">
        <v>133</v>
      </c>
      <c r="D301" s="123" t="s">
        <v>87</v>
      </c>
      <c r="E301" s="123" t="s">
        <v>87</v>
      </c>
      <c r="F301" s="454"/>
      <c r="G301" s="680"/>
      <c r="H301" s="378" t="s">
        <v>87</v>
      </c>
      <c r="I301" s="378" t="s">
        <v>87</v>
      </c>
      <c r="J301" s="379" t="s">
        <v>4304</v>
      </c>
      <c r="K301" s="123" t="s">
        <v>87</v>
      </c>
      <c r="L301" s="123" t="s">
        <v>87</v>
      </c>
      <c r="M301" s="134" t="s">
        <v>4772</v>
      </c>
    </row>
    <row r="304" spans="2:13" ht="15.75" thickBot="1" x14ac:dyDescent="0.3"/>
    <row r="305" spans="1:13" ht="36" customHeight="1" x14ac:dyDescent="0.25">
      <c r="A305" s="101" t="s">
        <v>77</v>
      </c>
      <c r="B305" s="761" t="s">
        <v>99</v>
      </c>
      <c r="C305" s="762"/>
      <c r="D305" s="767" t="s">
        <v>100</v>
      </c>
      <c r="E305" s="767" t="s">
        <v>101</v>
      </c>
      <c r="F305" s="757" t="s">
        <v>102</v>
      </c>
      <c r="G305" s="664"/>
      <c r="H305" s="767" t="s">
        <v>100</v>
      </c>
      <c r="I305" s="767" t="s">
        <v>101</v>
      </c>
      <c r="J305" s="757" t="s">
        <v>102</v>
      </c>
      <c r="K305" s="392"/>
      <c r="L305" s="392"/>
      <c r="M305" s="757" t="s">
        <v>102</v>
      </c>
    </row>
    <row r="306" spans="1:13" x14ac:dyDescent="0.25">
      <c r="B306" s="763"/>
      <c r="C306" s="764"/>
      <c r="D306" s="768"/>
      <c r="E306" s="768"/>
      <c r="F306" s="758"/>
      <c r="G306" s="665"/>
      <c r="H306" s="768"/>
      <c r="I306" s="768"/>
      <c r="J306" s="758"/>
      <c r="K306" s="393"/>
      <c r="L306" s="393"/>
      <c r="M306" s="758"/>
    </row>
    <row r="307" spans="1:13" ht="25.5" x14ac:dyDescent="0.25">
      <c r="B307" s="765"/>
      <c r="C307" s="766"/>
      <c r="D307" s="343" t="s">
        <v>4231</v>
      </c>
      <c r="E307" s="118" t="s">
        <v>4265</v>
      </c>
      <c r="F307" s="104"/>
      <c r="G307" s="666"/>
      <c r="H307" s="343" t="s">
        <v>4231</v>
      </c>
      <c r="I307" s="118" t="s">
        <v>4265</v>
      </c>
      <c r="J307" s="104"/>
      <c r="K307" s="343" t="s">
        <v>4231</v>
      </c>
      <c r="L307" s="118" t="s">
        <v>4265</v>
      </c>
      <c r="M307" s="104"/>
    </row>
    <row r="308" spans="1:13" ht="15.75" customHeight="1" x14ac:dyDescent="0.25">
      <c r="B308" s="759" t="s">
        <v>103</v>
      </c>
      <c r="C308" s="760"/>
      <c r="D308" s="119"/>
      <c r="E308" s="120"/>
      <c r="F308" s="105"/>
      <c r="G308" s="667"/>
      <c r="H308" s="385"/>
      <c r="I308" s="385"/>
      <c r="J308" s="105"/>
      <c r="K308" s="120"/>
      <c r="L308" s="120"/>
      <c r="M308" s="105"/>
    </row>
    <row r="309" spans="1:13" ht="48" x14ac:dyDescent="0.25">
      <c r="B309" s="106">
        <v>0.1</v>
      </c>
      <c r="C309" s="102" t="s">
        <v>104</v>
      </c>
      <c r="D309" s="553">
        <v>1994.9</v>
      </c>
      <c r="E309" s="553">
        <v>33925</v>
      </c>
      <c r="F309" s="545" t="s">
        <v>3975</v>
      </c>
      <c r="G309" s="668">
        <f>(D309+E309/10)/2</f>
        <v>2693.7</v>
      </c>
      <c r="H309" s="556">
        <v>2537</v>
      </c>
      <c r="I309" s="556">
        <v>38530</v>
      </c>
      <c r="J309" s="545" t="s">
        <v>4799</v>
      </c>
      <c r="K309" s="553">
        <v>1395</v>
      </c>
      <c r="L309" s="553">
        <v>35000</v>
      </c>
      <c r="M309" s="545" t="s">
        <v>4800</v>
      </c>
    </row>
    <row r="310" spans="1:13" ht="36" x14ac:dyDescent="0.25">
      <c r="B310" s="106">
        <v>0.2</v>
      </c>
      <c r="C310" s="102" t="s">
        <v>90</v>
      </c>
      <c r="D310" s="553">
        <v>131.6</v>
      </c>
      <c r="E310" s="553">
        <v>1636</v>
      </c>
      <c r="F310" s="545" t="s">
        <v>3975</v>
      </c>
      <c r="G310" s="668">
        <f>(D310+E310/10)/2</f>
        <v>147.6</v>
      </c>
      <c r="H310" s="560">
        <v>279</v>
      </c>
      <c r="I310" s="561">
        <v>1656</v>
      </c>
      <c r="J310" s="24" t="s">
        <v>4799</v>
      </c>
      <c r="K310" s="553">
        <v>267</v>
      </c>
      <c r="L310" s="553">
        <v>3200</v>
      </c>
      <c r="M310" s="545" t="s">
        <v>4805</v>
      </c>
    </row>
    <row r="311" spans="1:13" ht="24" customHeight="1" x14ac:dyDescent="0.25">
      <c r="B311" s="753" t="s">
        <v>105</v>
      </c>
      <c r="C311" s="754"/>
      <c r="D311" s="371"/>
      <c r="E311" s="546"/>
      <c r="F311" s="547"/>
      <c r="G311" s="669"/>
      <c r="H311" s="554"/>
      <c r="I311" s="554"/>
      <c r="J311" s="547"/>
      <c r="K311" s="546"/>
      <c r="L311" s="546"/>
      <c r="M311" s="547"/>
    </row>
    <row r="312" spans="1:13" ht="24" x14ac:dyDescent="0.25">
      <c r="B312" s="106">
        <v>1.1000000000000001</v>
      </c>
      <c r="C312" s="102" t="s">
        <v>106</v>
      </c>
      <c r="D312" s="562">
        <v>1414.5145548297555</v>
      </c>
      <c r="E312" s="123">
        <v>14369.745488249446</v>
      </c>
      <c r="F312" s="545" t="s">
        <v>4033</v>
      </c>
      <c r="G312" s="668">
        <f>(D312+E312/10)/2</f>
        <v>1425.7445518273501</v>
      </c>
      <c r="H312" s="171">
        <v>1899</v>
      </c>
      <c r="I312" s="560">
        <v>13048</v>
      </c>
      <c r="J312" s="545" t="s">
        <v>4801</v>
      </c>
      <c r="K312" s="123">
        <v>3977</v>
      </c>
      <c r="L312" s="123">
        <v>28100</v>
      </c>
      <c r="M312" s="545" t="s">
        <v>4804</v>
      </c>
    </row>
    <row r="313" spans="1:13" ht="36" x14ac:dyDescent="0.25">
      <c r="B313" s="106">
        <v>1.2</v>
      </c>
      <c r="C313" s="102" t="s">
        <v>107</v>
      </c>
      <c r="D313" s="562">
        <v>3223.2380839563289</v>
      </c>
      <c r="E313" s="123">
        <v>32744.17414535529</v>
      </c>
      <c r="F313" s="545" t="s">
        <v>4033</v>
      </c>
      <c r="G313" s="668">
        <f>(D313+E313/10)/2</f>
        <v>3248.8277492459292</v>
      </c>
      <c r="H313" s="171" t="s">
        <v>87</v>
      </c>
      <c r="I313" s="560">
        <v>47732</v>
      </c>
      <c r="J313" s="545" t="s">
        <v>4799</v>
      </c>
      <c r="K313" s="123" t="s">
        <v>4802</v>
      </c>
      <c r="L313" s="123" t="s">
        <v>4802</v>
      </c>
      <c r="M313" s="545" t="s">
        <v>4800</v>
      </c>
    </row>
    <row r="314" spans="1:13" ht="24" x14ac:dyDescent="0.25">
      <c r="B314" s="106">
        <v>1.3</v>
      </c>
      <c r="C314" s="102" t="s">
        <v>108</v>
      </c>
      <c r="D314" s="123">
        <v>2589.8235352848692</v>
      </c>
      <c r="E314" s="123">
        <v>26309.453610394994</v>
      </c>
      <c r="F314" s="545" t="s">
        <v>4034</v>
      </c>
      <c r="G314" s="668">
        <f>(D314+E314/10)/2</f>
        <v>2610.3844481621845</v>
      </c>
      <c r="H314" s="560">
        <v>976</v>
      </c>
      <c r="I314" s="560">
        <v>75677</v>
      </c>
      <c r="J314" s="545" t="s">
        <v>4799</v>
      </c>
      <c r="K314" s="123"/>
      <c r="L314" s="123"/>
      <c r="M314" s="545"/>
    </row>
    <row r="315" spans="1:13" ht="24" x14ac:dyDescent="0.25">
      <c r="B315" s="106">
        <v>1.4</v>
      </c>
      <c r="C315" s="102" t="s">
        <v>109</v>
      </c>
      <c r="D315" s="123">
        <v>132.90087712805328</v>
      </c>
      <c r="E315" s="123">
        <v>1707.1110843819392</v>
      </c>
      <c r="F315" s="545" t="s">
        <v>3975</v>
      </c>
      <c r="G315" s="668">
        <f>(D315+E315/10)/2</f>
        <v>151.8059927831236</v>
      </c>
      <c r="H315" s="560">
        <v>28</v>
      </c>
      <c r="I315" s="560">
        <v>3635</v>
      </c>
      <c r="J315" s="545" t="s">
        <v>4799</v>
      </c>
      <c r="K315" s="123"/>
      <c r="L315" s="123"/>
      <c r="M315" s="545"/>
    </row>
    <row r="316" spans="1:13" ht="26.25" customHeight="1" x14ac:dyDescent="0.25">
      <c r="B316" s="755" t="s">
        <v>110</v>
      </c>
      <c r="C316" s="756"/>
      <c r="D316" s="119"/>
      <c r="E316" s="119"/>
      <c r="F316" s="105"/>
      <c r="G316" s="682"/>
      <c r="H316" s="385"/>
      <c r="I316" s="385"/>
      <c r="J316" s="105"/>
      <c r="K316" s="120"/>
      <c r="L316" s="120"/>
      <c r="M316" s="105"/>
    </row>
    <row r="317" spans="1:13" ht="36" x14ac:dyDescent="0.25">
      <c r="B317" s="106">
        <v>2.1</v>
      </c>
      <c r="C317" s="102" t="s">
        <v>111</v>
      </c>
      <c r="D317" s="123">
        <v>1960.2081138047508</v>
      </c>
      <c r="E317" s="123">
        <v>43869.151659946423</v>
      </c>
      <c r="F317" s="134" t="s">
        <v>4094</v>
      </c>
      <c r="G317" s="668">
        <f>(D317+E317/10)/2</f>
        <v>3173.5616398996963</v>
      </c>
      <c r="H317" s="560">
        <v>654</v>
      </c>
      <c r="I317" s="560">
        <v>12400</v>
      </c>
      <c r="J317" s="134" t="s">
        <v>4803</v>
      </c>
      <c r="K317" s="123">
        <v>945</v>
      </c>
      <c r="L317" s="123">
        <v>31336</v>
      </c>
      <c r="M317" s="545" t="s">
        <v>4806</v>
      </c>
    </row>
    <row r="318" spans="1:13" ht="24" x14ac:dyDescent="0.25">
      <c r="B318" s="106">
        <v>2.2000000000000002</v>
      </c>
      <c r="C318" s="102" t="s">
        <v>112</v>
      </c>
      <c r="D318" s="563">
        <v>58.091886195249053</v>
      </c>
      <c r="E318" s="562">
        <v>1490.8483400535822</v>
      </c>
      <c r="F318" s="134" t="s">
        <v>4097</v>
      </c>
      <c r="G318" s="668">
        <f>(D318+E318/10)/2</f>
        <v>103.58836010030365</v>
      </c>
      <c r="H318" s="171"/>
      <c r="I318" s="171">
        <v>32867</v>
      </c>
      <c r="J318" s="134" t="s">
        <v>4799</v>
      </c>
      <c r="K318" s="123"/>
      <c r="L318" s="123"/>
      <c r="M318" s="134"/>
    </row>
    <row r="319" spans="1:13" ht="24" x14ac:dyDescent="0.25">
      <c r="B319" s="106">
        <v>2.2999999999999998</v>
      </c>
      <c r="C319" s="102" t="s">
        <v>113</v>
      </c>
      <c r="D319" s="562">
        <v>136</v>
      </c>
      <c r="E319" s="562">
        <v>1411</v>
      </c>
      <c r="F319" s="134" t="s">
        <v>4082</v>
      </c>
      <c r="G319" s="668">
        <f>(D319+E319/10)/2</f>
        <v>138.55000000000001</v>
      </c>
      <c r="H319" s="171"/>
      <c r="I319" s="171">
        <v>10600</v>
      </c>
      <c r="J319" s="134" t="s">
        <v>4807</v>
      </c>
      <c r="K319" s="123"/>
      <c r="L319" s="123"/>
      <c r="M319" s="134"/>
    </row>
    <row r="320" spans="1:13" ht="24" x14ac:dyDescent="0.25">
      <c r="B320" s="106">
        <v>2.4</v>
      </c>
      <c r="C320" s="102" t="s">
        <v>114</v>
      </c>
      <c r="D320" s="123" t="s">
        <v>87</v>
      </c>
      <c r="E320" s="123" t="s">
        <v>87</v>
      </c>
      <c r="F320" s="134"/>
      <c r="G320" s="670"/>
      <c r="H320" s="171"/>
      <c r="I320" s="171"/>
      <c r="J320" s="134"/>
      <c r="K320" s="123" t="s">
        <v>87</v>
      </c>
      <c r="L320" s="123" t="s">
        <v>87</v>
      </c>
      <c r="M320" s="134" t="s">
        <v>4813</v>
      </c>
    </row>
    <row r="321" spans="2:13" ht="24" x14ac:dyDescent="0.25">
      <c r="B321" s="106">
        <v>2.5</v>
      </c>
      <c r="C321" s="102" t="s">
        <v>115</v>
      </c>
      <c r="D321" s="123" t="s">
        <v>87</v>
      </c>
      <c r="E321" s="123" t="s">
        <v>87</v>
      </c>
      <c r="F321" s="107" t="s">
        <v>4176</v>
      </c>
      <c r="G321" s="670"/>
      <c r="H321" s="171"/>
      <c r="I321" s="171"/>
      <c r="J321" s="107"/>
      <c r="K321" s="123"/>
      <c r="L321" s="123"/>
      <c r="M321" s="107"/>
    </row>
    <row r="322" spans="2:13" ht="25.5" customHeight="1" x14ac:dyDescent="0.25">
      <c r="B322" s="755" t="s">
        <v>116</v>
      </c>
      <c r="C322" s="756"/>
      <c r="D322" s="119"/>
      <c r="E322" s="119"/>
      <c r="F322" s="105"/>
      <c r="G322" s="682"/>
      <c r="H322" s="385"/>
      <c r="I322" s="385"/>
      <c r="J322" s="105"/>
      <c r="K322" s="120"/>
      <c r="L322" s="120"/>
      <c r="M322" s="105"/>
    </row>
    <row r="323" spans="2:13" ht="24" x14ac:dyDescent="0.25">
      <c r="B323" s="106">
        <v>3.1</v>
      </c>
      <c r="C323" s="102" t="s">
        <v>117</v>
      </c>
      <c r="D323" s="123">
        <v>3713.3910000000001</v>
      </c>
      <c r="E323" s="123">
        <v>37797.21</v>
      </c>
      <c r="F323" s="107" t="s">
        <v>4067</v>
      </c>
      <c r="G323" s="668">
        <f>(D323+E323/10)/2</f>
        <v>3746.556</v>
      </c>
      <c r="H323" s="560">
        <v>36364</v>
      </c>
      <c r="I323" s="560">
        <v>32867</v>
      </c>
      <c r="J323" s="107" t="s">
        <v>4809</v>
      </c>
      <c r="K323" s="123">
        <v>23219</v>
      </c>
      <c r="L323" s="123">
        <v>290000</v>
      </c>
      <c r="M323" s="107" t="s">
        <v>4810</v>
      </c>
    </row>
    <row r="324" spans="2:13" x14ac:dyDescent="0.25">
      <c r="B324" s="106">
        <v>3.2</v>
      </c>
      <c r="C324" s="102" t="s">
        <v>118</v>
      </c>
      <c r="D324" s="123" t="s">
        <v>87</v>
      </c>
      <c r="E324" s="123" t="s">
        <v>87</v>
      </c>
      <c r="F324" s="454"/>
      <c r="G324" s="680"/>
      <c r="H324" s="171"/>
      <c r="I324" s="171"/>
      <c r="J324" s="134"/>
      <c r="K324" s="123" t="s">
        <v>87</v>
      </c>
      <c r="L324" s="562">
        <v>10600</v>
      </c>
      <c r="M324" s="134" t="s">
        <v>4808</v>
      </c>
    </row>
    <row r="325" spans="2:13" ht="36" x14ac:dyDescent="0.25">
      <c r="B325" s="106">
        <v>3.3</v>
      </c>
      <c r="C325" s="102" t="s">
        <v>119</v>
      </c>
      <c r="D325" s="123" t="s">
        <v>87</v>
      </c>
      <c r="E325" s="123" t="s">
        <v>87</v>
      </c>
      <c r="F325" s="454"/>
      <c r="G325" s="680"/>
      <c r="H325" s="380"/>
      <c r="I325" s="123"/>
      <c r="J325" s="123"/>
      <c r="K325" s="123">
        <v>12</v>
      </c>
      <c r="L325" s="123">
        <v>50</v>
      </c>
      <c r="M325" s="107" t="s">
        <v>4811</v>
      </c>
    </row>
    <row r="326" spans="2:13" ht="24" x14ac:dyDescent="0.25">
      <c r="B326" s="106">
        <v>3.4</v>
      </c>
      <c r="C326" s="102" t="s">
        <v>120</v>
      </c>
      <c r="D326" s="123" t="s">
        <v>87</v>
      </c>
      <c r="E326" s="123" t="s">
        <v>87</v>
      </c>
      <c r="F326" s="454"/>
      <c r="G326" s="680"/>
      <c r="H326" s="388"/>
      <c r="I326" s="389"/>
      <c r="J326" s="158"/>
      <c r="K326" s="123" t="s">
        <v>4812</v>
      </c>
      <c r="L326" s="123" t="s">
        <v>4812</v>
      </c>
      <c r="M326" s="107" t="s">
        <v>4813</v>
      </c>
    </row>
    <row r="327" spans="2:13" ht="36" x14ac:dyDescent="0.25">
      <c r="B327" s="106">
        <v>3.5</v>
      </c>
      <c r="C327" s="102" t="s">
        <v>121</v>
      </c>
      <c r="D327" s="563">
        <v>23.066371681415927</v>
      </c>
      <c r="E327" s="123">
        <v>414.15929203539821</v>
      </c>
      <c r="F327" s="369" t="s">
        <v>4072</v>
      </c>
      <c r="G327" s="668">
        <f>(D327+E327/10)/2</f>
        <v>32.241150442477874</v>
      </c>
      <c r="H327" s="381"/>
      <c r="I327" s="560">
        <v>1030</v>
      </c>
      <c r="J327" s="107" t="s">
        <v>4799</v>
      </c>
      <c r="K327" s="123">
        <v>133</v>
      </c>
      <c r="L327" s="123">
        <v>1670</v>
      </c>
      <c r="M327" s="107" t="s">
        <v>4814</v>
      </c>
    </row>
    <row r="328" spans="2:13" ht="24" x14ac:dyDescent="0.25">
      <c r="B328" s="106">
        <v>3.6</v>
      </c>
      <c r="C328" s="102" t="s">
        <v>122</v>
      </c>
      <c r="D328" s="123" t="s">
        <v>87</v>
      </c>
      <c r="E328" s="123" t="s">
        <v>87</v>
      </c>
      <c r="F328" s="454"/>
      <c r="G328" s="680"/>
      <c r="H328" s="381"/>
      <c r="I328" s="171"/>
      <c r="J328" s="107"/>
      <c r="K328" s="123" t="s">
        <v>4812</v>
      </c>
      <c r="L328" s="123" t="s">
        <v>4812</v>
      </c>
      <c r="M328" s="107" t="s">
        <v>4813</v>
      </c>
    </row>
    <row r="329" spans="2:13" ht="36" x14ac:dyDescent="0.25">
      <c r="B329" s="106">
        <v>3.7</v>
      </c>
      <c r="C329" s="102" t="s">
        <v>123</v>
      </c>
      <c r="D329" s="123" t="s">
        <v>87</v>
      </c>
      <c r="E329" s="123" t="s">
        <v>87</v>
      </c>
      <c r="F329" s="454"/>
      <c r="G329" s="681"/>
      <c r="H329" s="171"/>
      <c r="I329" s="171"/>
      <c r="J329" s="107"/>
      <c r="K329" s="562">
        <v>0</v>
      </c>
      <c r="L329" s="562">
        <v>0</v>
      </c>
      <c r="M329" s="107" t="s">
        <v>4199</v>
      </c>
    </row>
    <row r="330" spans="2:13" ht="26.25" customHeight="1" x14ac:dyDescent="0.25">
      <c r="B330" s="755" t="s">
        <v>124</v>
      </c>
      <c r="C330" s="756"/>
      <c r="D330" s="119"/>
      <c r="E330" s="119"/>
      <c r="F330" s="105"/>
      <c r="G330" s="682"/>
      <c r="H330" s="385"/>
      <c r="I330" s="385"/>
      <c r="J330" s="105"/>
      <c r="K330" s="120"/>
      <c r="L330" s="120"/>
      <c r="M330" s="105"/>
    </row>
    <row r="331" spans="2:13" ht="36" x14ac:dyDescent="0.25">
      <c r="B331" s="106">
        <v>4.0999999999999996</v>
      </c>
      <c r="C331" s="102" t="s">
        <v>125</v>
      </c>
      <c r="D331" s="123">
        <v>7981.3973721500934</v>
      </c>
      <c r="E331" s="123">
        <v>274667.96284927562</v>
      </c>
      <c r="F331" s="545" t="s">
        <v>4193</v>
      </c>
      <c r="G331" s="668">
        <f>(D331+E331/10)/2</f>
        <v>17724.096828538826</v>
      </c>
      <c r="H331" s="171"/>
      <c r="I331" s="560">
        <v>329591</v>
      </c>
      <c r="J331" s="545" t="s">
        <v>4799</v>
      </c>
      <c r="K331" s="562">
        <v>4087</v>
      </c>
      <c r="L331" s="123">
        <v>210000</v>
      </c>
      <c r="M331" s="545" t="s">
        <v>4815</v>
      </c>
    </row>
    <row r="332" spans="2:13" ht="36" x14ac:dyDescent="0.25">
      <c r="B332" s="106">
        <v>4.2</v>
      </c>
      <c r="C332" s="102" t="s">
        <v>126</v>
      </c>
      <c r="D332" s="123" t="s">
        <v>87</v>
      </c>
      <c r="E332" s="123" t="s">
        <v>87</v>
      </c>
      <c r="F332" s="134"/>
      <c r="G332" s="670"/>
      <c r="H332" s="171"/>
      <c r="I332" s="171"/>
      <c r="J332" s="134"/>
      <c r="K332" s="562">
        <v>28</v>
      </c>
      <c r="L332" s="562">
        <v>1400</v>
      </c>
      <c r="M332" s="123" t="s">
        <v>4817</v>
      </c>
    </row>
    <row r="333" spans="2:13" ht="36" x14ac:dyDescent="0.25">
      <c r="B333" s="106">
        <v>4.3</v>
      </c>
      <c r="C333" s="102" t="s">
        <v>127</v>
      </c>
      <c r="D333" s="123">
        <v>395.42294880099297</v>
      </c>
      <c r="E333" s="123">
        <v>4017.0156716183346</v>
      </c>
      <c r="F333" s="545" t="s">
        <v>4185</v>
      </c>
      <c r="G333" s="668">
        <f>(D333+E333/10)/2</f>
        <v>398.56225798141321</v>
      </c>
      <c r="H333" s="171"/>
      <c r="I333" s="171">
        <v>4017</v>
      </c>
      <c r="J333" s="545" t="s">
        <v>4799</v>
      </c>
      <c r="K333" s="562">
        <v>395</v>
      </c>
      <c r="L333" s="562">
        <v>4017</v>
      </c>
      <c r="M333" s="545" t="s">
        <v>4818</v>
      </c>
    </row>
    <row r="334" spans="2:13" ht="27" customHeight="1" x14ac:dyDescent="0.25">
      <c r="B334" s="755" t="s">
        <v>128</v>
      </c>
      <c r="C334" s="756"/>
      <c r="D334" s="120"/>
      <c r="E334" s="120"/>
      <c r="F334" s="105"/>
      <c r="G334" s="667"/>
      <c r="H334" s="385"/>
      <c r="I334" s="385"/>
      <c r="J334" s="105"/>
      <c r="K334" s="120"/>
      <c r="L334" s="120"/>
      <c r="M334" s="105"/>
    </row>
    <row r="335" spans="2:13" ht="84" x14ac:dyDescent="0.25">
      <c r="B335" s="106">
        <v>5.0999999999999996</v>
      </c>
      <c r="C335" s="102" t="s">
        <v>129</v>
      </c>
      <c r="D335" s="123" t="s">
        <v>87</v>
      </c>
      <c r="E335" s="123" t="s">
        <v>87</v>
      </c>
      <c r="F335" s="454"/>
      <c r="G335" s="680"/>
      <c r="H335" s="171"/>
      <c r="I335" s="171"/>
      <c r="J335" s="107"/>
      <c r="K335" s="123">
        <f>114.967709949806/D1</f>
        <v>114.96770994980599</v>
      </c>
      <c r="L335" s="123">
        <f>1149.67709949806/D1</f>
        <v>1149.67709949806</v>
      </c>
      <c r="M335" s="107" t="s">
        <v>4200</v>
      </c>
    </row>
    <row r="336" spans="2:13" ht="65.25" customHeight="1" x14ac:dyDescent="0.25">
      <c r="B336" s="108" t="s">
        <v>130</v>
      </c>
      <c r="C336" s="103"/>
      <c r="D336" s="370"/>
      <c r="E336" s="370"/>
      <c r="F336" s="370"/>
      <c r="G336" s="677"/>
      <c r="H336" s="385"/>
      <c r="I336" s="385"/>
      <c r="J336" s="105"/>
      <c r="K336" s="120"/>
      <c r="L336" s="120"/>
      <c r="M336" s="105"/>
    </row>
    <row r="337" spans="2:13" ht="108" x14ac:dyDescent="0.25">
      <c r="B337" s="106" t="s">
        <v>131</v>
      </c>
      <c r="C337" s="102" t="s">
        <v>132</v>
      </c>
      <c r="D337" s="123" t="s">
        <v>87</v>
      </c>
      <c r="E337" s="123" t="s">
        <v>87</v>
      </c>
      <c r="F337" s="454"/>
      <c r="G337" s="680"/>
      <c r="H337" s="171"/>
      <c r="I337" s="171"/>
      <c r="J337" s="134"/>
      <c r="K337" s="123" t="s">
        <v>87</v>
      </c>
      <c r="L337" s="123" t="s">
        <v>87</v>
      </c>
      <c r="M337" s="134" t="s">
        <v>4178</v>
      </c>
    </row>
    <row r="338" spans="2:13" ht="24.75" thickBot="1" x14ac:dyDescent="0.3">
      <c r="B338" s="109">
        <v>6.3</v>
      </c>
      <c r="C338" s="110" t="s">
        <v>133</v>
      </c>
      <c r="D338" s="123" t="s">
        <v>87</v>
      </c>
      <c r="E338" s="123" t="s">
        <v>87</v>
      </c>
      <c r="F338" s="454"/>
      <c r="G338" s="680"/>
      <c r="H338" s="369"/>
      <c r="I338" s="369"/>
      <c r="J338" s="111"/>
      <c r="K338" s="559">
        <v>564</v>
      </c>
      <c r="L338" s="123">
        <v>16035</v>
      </c>
      <c r="M338" s="111" t="s">
        <v>4816</v>
      </c>
    </row>
  </sheetData>
  <mergeCells count="134">
    <mergeCell ref="B14:C14"/>
    <mergeCell ref="B17:C17"/>
    <mergeCell ref="B22:C22"/>
    <mergeCell ref="B28:C28"/>
    <mergeCell ref="B36:C36"/>
    <mergeCell ref="J11:J12"/>
    <mergeCell ref="K11:K12"/>
    <mergeCell ref="L11:L12"/>
    <mergeCell ref="M11:M12"/>
    <mergeCell ref="B11:C13"/>
    <mergeCell ref="D11:D12"/>
    <mergeCell ref="E11:E12"/>
    <mergeCell ref="F11:F12"/>
    <mergeCell ref="H11:H12"/>
    <mergeCell ref="I11:I12"/>
    <mergeCell ref="H48:H49"/>
    <mergeCell ref="I48:I49"/>
    <mergeCell ref="J48:J49"/>
    <mergeCell ref="M48:M49"/>
    <mergeCell ref="B40:C40"/>
    <mergeCell ref="B42:C42"/>
    <mergeCell ref="B48:C50"/>
    <mergeCell ref="D48:D49"/>
    <mergeCell ref="E48:E49"/>
    <mergeCell ref="F48:F49"/>
    <mergeCell ref="B77:C77"/>
    <mergeCell ref="B79:C79"/>
    <mergeCell ref="B85:C87"/>
    <mergeCell ref="D85:D86"/>
    <mergeCell ref="E85:E86"/>
    <mergeCell ref="F85:F86"/>
    <mergeCell ref="B51:C51"/>
    <mergeCell ref="B54:C54"/>
    <mergeCell ref="B59:C59"/>
    <mergeCell ref="B65:C65"/>
    <mergeCell ref="B73:C73"/>
    <mergeCell ref="B88:C88"/>
    <mergeCell ref="B91:C91"/>
    <mergeCell ref="B96:C96"/>
    <mergeCell ref="B102:C102"/>
    <mergeCell ref="B110:C110"/>
    <mergeCell ref="H85:H86"/>
    <mergeCell ref="I85:I86"/>
    <mergeCell ref="J85:J86"/>
    <mergeCell ref="M85:M86"/>
    <mergeCell ref="H122:H123"/>
    <mergeCell ref="I122:I123"/>
    <mergeCell ref="J122:J123"/>
    <mergeCell ref="M122:M123"/>
    <mergeCell ref="B114:C114"/>
    <mergeCell ref="B116:C116"/>
    <mergeCell ref="B122:C124"/>
    <mergeCell ref="D122:D123"/>
    <mergeCell ref="E122:E123"/>
    <mergeCell ref="F122:F123"/>
    <mergeCell ref="B151:C151"/>
    <mergeCell ref="B153:C153"/>
    <mergeCell ref="B159:C161"/>
    <mergeCell ref="D159:D160"/>
    <mergeCell ref="E159:E160"/>
    <mergeCell ref="F159:F160"/>
    <mergeCell ref="B125:C125"/>
    <mergeCell ref="B128:C128"/>
    <mergeCell ref="B133:C133"/>
    <mergeCell ref="B139:C139"/>
    <mergeCell ref="B147:C147"/>
    <mergeCell ref="B162:C162"/>
    <mergeCell ref="B165:C165"/>
    <mergeCell ref="B170:C170"/>
    <mergeCell ref="B176:C176"/>
    <mergeCell ref="B184:C184"/>
    <mergeCell ref="H159:H160"/>
    <mergeCell ref="I159:I160"/>
    <mergeCell ref="J159:J160"/>
    <mergeCell ref="M159:M160"/>
    <mergeCell ref="H195:H196"/>
    <mergeCell ref="I195:I196"/>
    <mergeCell ref="J195:J196"/>
    <mergeCell ref="M195:M196"/>
    <mergeCell ref="B188:C188"/>
    <mergeCell ref="B190:C190"/>
    <mergeCell ref="B195:C197"/>
    <mergeCell ref="D195:D196"/>
    <mergeCell ref="E195:E196"/>
    <mergeCell ref="F195:F196"/>
    <mergeCell ref="B224:C224"/>
    <mergeCell ref="B226:C226"/>
    <mergeCell ref="B232:C234"/>
    <mergeCell ref="D232:D233"/>
    <mergeCell ref="E232:E233"/>
    <mergeCell ref="F232:F233"/>
    <mergeCell ref="B198:C198"/>
    <mergeCell ref="B201:C201"/>
    <mergeCell ref="B206:C206"/>
    <mergeCell ref="B212:C212"/>
    <mergeCell ref="B220:C220"/>
    <mergeCell ref="B238:C238"/>
    <mergeCell ref="B243:C243"/>
    <mergeCell ref="B249:C249"/>
    <mergeCell ref="B257:C257"/>
    <mergeCell ref="B261:C261"/>
    <mergeCell ref="B263:C263"/>
    <mergeCell ref="J232:J233"/>
    <mergeCell ref="M232:M233"/>
    <mergeCell ref="B235:C235"/>
    <mergeCell ref="B274:C274"/>
    <mergeCell ref="B279:C279"/>
    <mergeCell ref="B285:C285"/>
    <mergeCell ref="B293:C293"/>
    <mergeCell ref="B297:C297"/>
    <mergeCell ref="B299:C299"/>
    <mergeCell ref="J268:J269"/>
    <mergeCell ref="M268:M269"/>
    <mergeCell ref="B271:C271"/>
    <mergeCell ref="B268:C270"/>
    <mergeCell ref="D268:D269"/>
    <mergeCell ref="E268:E269"/>
    <mergeCell ref="F268:F269"/>
    <mergeCell ref="H268:H269"/>
    <mergeCell ref="I268:I269"/>
    <mergeCell ref="B311:C311"/>
    <mergeCell ref="B316:C316"/>
    <mergeCell ref="B322:C322"/>
    <mergeCell ref="B330:C330"/>
    <mergeCell ref="B334:C334"/>
    <mergeCell ref="J305:J306"/>
    <mergeCell ref="M305:M306"/>
    <mergeCell ref="B308:C308"/>
    <mergeCell ref="B305:C307"/>
    <mergeCell ref="D305:D306"/>
    <mergeCell ref="E305:E306"/>
    <mergeCell ref="F305:F306"/>
    <mergeCell ref="H305:H306"/>
    <mergeCell ref="I305:I306"/>
  </mergeCells>
  <pageMargins left="0.7" right="0.7" top="0.75" bottom="0.75" header="0.3" footer="0.3"/>
  <pageSetup paperSize="9" scale="27"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P1778"/>
  <sheetViews>
    <sheetView workbookViewId="0">
      <selection activeCell="A13" sqref="A13"/>
    </sheetView>
  </sheetViews>
  <sheetFormatPr defaultRowHeight="15" x14ac:dyDescent="0.25"/>
  <cols>
    <col min="2" max="2" width="12.28515625" customWidth="1"/>
    <col min="3" max="3" width="21.5703125" customWidth="1"/>
    <col min="4" max="13" width="9.140625" customWidth="1"/>
    <col min="15" max="15" width="9.140625" customWidth="1"/>
  </cols>
  <sheetData>
    <row r="1" spans="1:16" x14ac:dyDescent="0.25">
      <c r="A1" s="9"/>
      <c r="B1" s="846" t="s">
        <v>3836</v>
      </c>
      <c r="C1" s="846"/>
      <c r="D1" s="846"/>
      <c r="E1" s="846"/>
      <c r="F1" s="846"/>
      <c r="G1" s="846"/>
      <c r="H1" s="846"/>
      <c r="I1" s="846"/>
      <c r="J1" s="846"/>
      <c r="K1" s="9"/>
      <c r="L1" s="9"/>
      <c r="M1" s="9"/>
      <c r="N1" s="9"/>
      <c r="O1" s="9"/>
      <c r="P1" s="9"/>
    </row>
    <row r="2" spans="1:16" x14ac:dyDescent="0.25">
      <c r="A2" s="9"/>
      <c r="B2" s="9"/>
      <c r="C2" s="9"/>
      <c r="D2" s="9"/>
      <c r="E2" s="9"/>
      <c r="F2" s="9"/>
      <c r="G2" s="9"/>
      <c r="H2" s="9"/>
      <c r="I2" s="9"/>
      <c r="J2" s="9"/>
      <c r="K2" s="9"/>
      <c r="L2" s="9"/>
      <c r="M2" s="9"/>
      <c r="N2" s="9"/>
      <c r="O2" s="9"/>
      <c r="P2" s="9"/>
    </row>
    <row r="3" spans="1:16" x14ac:dyDescent="0.25">
      <c r="A3" s="9"/>
      <c r="B3" s="34" t="s">
        <v>3834</v>
      </c>
      <c r="C3" s="46">
        <v>41421.72247685185</v>
      </c>
      <c r="D3" s="9"/>
      <c r="E3" s="9"/>
      <c r="F3" s="9"/>
      <c r="G3" s="9"/>
      <c r="H3" s="9"/>
      <c r="I3" s="9"/>
      <c r="J3" s="9"/>
      <c r="K3" s="9"/>
      <c r="L3" s="9"/>
      <c r="M3" s="9"/>
      <c r="N3" s="9"/>
      <c r="O3" s="9"/>
      <c r="P3" s="9"/>
    </row>
    <row r="4" spans="1:16" x14ac:dyDescent="0.25">
      <c r="A4" s="9"/>
      <c r="B4" s="34" t="s">
        <v>3833</v>
      </c>
      <c r="C4" s="46">
        <v>41435.651229201387</v>
      </c>
      <c r="D4" s="9"/>
      <c r="E4" s="9"/>
      <c r="F4" s="9"/>
      <c r="G4" s="9"/>
      <c r="H4" s="9"/>
      <c r="I4" s="9"/>
      <c r="J4" s="9"/>
      <c r="K4" s="9"/>
      <c r="L4" s="9"/>
      <c r="M4" s="9"/>
      <c r="N4" s="9"/>
      <c r="O4" s="9"/>
      <c r="P4" s="9"/>
    </row>
    <row r="5" spans="1:16" x14ac:dyDescent="0.25">
      <c r="A5" s="9"/>
      <c r="B5" s="34" t="s">
        <v>3831</v>
      </c>
      <c r="C5" s="34" t="s">
        <v>219</v>
      </c>
      <c r="D5" s="9"/>
      <c r="E5" s="9"/>
      <c r="F5" s="9"/>
      <c r="G5" s="9"/>
      <c r="H5" s="9"/>
      <c r="I5" s="9"/>
      <c r="J5" s="9"/>
      <c r="K5" s="9"/>
      <c r="L5" s="9"/>
      <c r="M5" s="9"/>
      <c r="N5" s="9"/>
      <c r="O5" s="9"/>
      <c r="P5" s="9"/>
    </row>
    <row r="6" spans="1:16" x14ac:dyDescent="0.25">
      <c r="A6" s="9"/>
      <c r="B6" s="9"/>
      <c r="C6" s="9"/>
      <c r="D6" s="9"/>
      <c r="E6" s="9"/>
      <c r="F6" s="9"/>
      <c r="G6" s="9"/>
      <c r="H6" s="9"/>
      <c r="I6" s="9"/>
      <c r="J6" s="9"/>
      <c r="K6" s="9"/>
      <c r="L6" s="9"/>
      <c r="M6" s="9"/>
      <c r="N6" s="9"/>
      <c r="O6" s="9"/>
      <c r="P6" s="9"/>
    </row>
    <row r="7" spans="1:16" x14ac:dyDescent="0.25">
      <c r="A7" s="9"/>
      <c r="B7" s="34" t="s">
        <v>3827</v>
      </c>
      <c r="C7" s="22" t="s">
        <v>3828</v>
      </c>
      <c r="D7" s="9"/>
      <c r="E7" s="9"/>
      <c r="F7" s="9"/>
      <c r="G7" s="9"/>
      <c r="H7" s="9"/>
      <c r="I7" s="9"/>
      <c r="J7" s="9"/>
      <c r="K7" s="9"/>
      <c r="L7" s="9"/>
      <c r="M7" s="9"/>
      <c r="N7" s="9"/>
      <c r="O7" s="9"/>
      <c r="P7" s="9"/>
    </row>
    <row r="8" spans="1:16" x14ac:dyDescent="0.25">
      <c r="A8" s="9"/>
      <c r="B8" s="34" t="s">
        <v>148</v>
      </c>
      <c r="C8" s="34" t="s">
        <v>3825</v>
      </c>
      <c r="D8" s="9"/>
      <c r="E8" s="9"/>
      <c r="F8" s="9"/>
      <c r="G8" s="9"/>
      <c r="H8" s="9"/>
      <c r="I8" s="9"/>
      <c r="J8" s="9"/>
      <c r="K8" s="9"/>
      <c r="L8" s="9"/>
      <c r="M8" s="9"/>
      <c r="N8" s="9"/>
      <c r="O8" s="9"/>
      <c r="P8" s="9"/>
    </row>
    <row r="9" spans="1:16" x14ac:dyDescent="0.25">
      <c r="A9" s="9"/>
      <c r="B9" s="34" t="s">
        <v>3824</v>
      </c>
      <c r="C9" s="22" t="s">
        <v>3823</v>
      </c>
      <c r="D9" s="9"/>
      <c r="E9" s="9"/>
      <c r="F9" s="9"/>
      <c r="G9" s="9"/>
      <c r="H9" s="9"/>
      <c r="I9" s="9"/>
      <c r="J9" s="9"/>
      <c r="K9" s="9"/>
      <c r="L9" s="9"/>
      <c r="M9" s="9"/>
      <c r="N9" s="9"/>
      <c r="O9" s="9"/>
      <c r="P9" s="9"/>
    </row>
    <row r="10" spans="1:16" x14ac:dyDescent="0.25">
      <c r="A10" s="9"/>
      <c r="B10" s="9"/>
      <c r="C10" s="9"/>
      <c r="D10" s="9"/>
      <c r="E10" s="9"/>
      <c r="F10" s="9"/>
      <c r="G10" s="9"/>
      <c r="H10" s="9"/>
      <c r="I10" s="9"/>
      <c r="J10" s="9"/>
      <c r="K10" s="9"/>
      <c r="L10" s="9"/>
      <c r="M10" s="9"/>
      <c r="N10" s="9"/>
      <c r="O10" s="9"/>
      <c r="P10" s="9"/>
    </row>
    <row r="11" spans="1:16" x14ac:dyDescent="0.25">
      <c r="A11" s="9"/>
      <c r="B11" s="3" t="s">
        <v>4250</v>
      </c>
      <c r="C11" s="12" t="s">
        <v>3821</v>
      </c>
      <c r="D11" s="12" t="s">
        <v>253</v>
      </c>
      <c r="E11" s="12" t="s">
        <v>252</v>
      </c>
      <c r="F11" s="12" t="s">
        <v>251</v>
      </c>
      <c r="G11" s="12" t="s">
        <v>250</v>
      </c>
      <c r="H11" s="12" t="s">
        <v>249</v>
      </c>
      <c r="I11" s="12" t="s">
        <v>248</v>
      </c>
      <c r="J11" s="12" t="s">
        <v>247</v>
      </c>
      <c r="K11" s="12" t="s">
        <v>246</v>
      </c>
      <c r="L11" s="12" t="s">
        <v>82</v>
      </c>
      <c r="M11" s="12" t="s">
        <v>83</v>
      </c>
      <c r="N11" s="12" t="s">
        <v>84</v>
      </c>
      <c r="O11" s="12" t="s">
        <v>245</v>
      </c>
      <c r="P11" s="9"/>
    </row>
    <row r="12" spans="1:16" x14ac:dyDescent="0.25">
      <c r="A12" s="9"/>
      <c r="B12" s="12" t="s">
        <v>3820</v>
      </c>
      <c r="C12" s="12" t="s">
        <v>3819</v>
      </c>
      <c r="D12" s="18">
        <v>867</v>
      </c>
      <c r="E12" s="18">
        <v>944</v>
      </c>
      <c r="F12" s="18">
        <v>816</v>
      </c>
      <c r="G12" s="18">
        <v>1062</v>
      </c>
      <c r="H12" s="18">
        <v>1358</v>
      </c>
      <c r="I12" s="18">
        <v>1562</v>
      </c>
      <c r="J12" s="18">
        <v>1470</v>
      </c>
      <c r="K12" s="18">
        <v>1562</v>
      </c>
      <c r="L12" s="18">
        <v>1571</v>
      </c>
      <c r="M12" s="18">
        <v>1580</v>
      </c>
      <c r="N12" s="18">
        <v>1524</v>
      </c>
      <c r="O12" s="18">
        <v>1453</v>
      </c>
      <c r="P12" s="9"/>
    </row>
    <row r="13" spans="1:16" x14ac:dyDescent="0.25">
      <c r="A13" s="9"/>
      <c r="B13" s="12" t="s">
        <v>3816</v>
      </c>
      <c r="C13" s="12" t="s">
        <v>3815</v>
      </c>
      <c r="D13" s="18">
        <v>7922</v>
      </c>
      <c r="E13" s="18">
        <v>8046</v>
      </c>
      <c r="F13" s="18">
        <v>7718</v>
      </c>
      <c r="G13" s="18">
        <v>7817</v>
      </c>
      <c r="H13" s="18">
        <v>7617</v>
      </c>
      <c r="I13" s="18">
        <v>7683</v>
      </c>
      <c r="J13" s="18">
        <v>7928</v>
      </c>
      <c r="K13" s="18">
        <v>7849</v>
      </c>
      <c r="L13" s="18">
        <v>7832</v>
      </c>
      <c r="M13" s="18">
        <v>8030</v>
      </c>
      <c r="N13" s="18">
        <v>8438</v>
      </c>
      <c r="O13" s="18">
        <v>8388</v>
      </c>
      <c r="P13" s="9"/>
    </row>
    <row r="14" spans="1:16" x14ac:dyDescent="0.25">
      <c r="A14" s="9"/>
      <c r="B14" s="12" t="s">
        <v>3812</v>
      </c>
      <c r="C14" s="12" t="s">
        <v>3811</v>
      </c>
      <c r="D14" s="18">
        <v>4017</v>
      </c>
      <c r="E14" s="18">
        <v>4164</v>
      </c>
      <c r="F14" s="18">
        <v>4379</v>
      </c>
      <c r="G14" s="18">
        <v>4860</v>
      </c>
      <c r="H14" s="18">
        <v>5459</v>
      </c>
      <c r="I14" s="18">
        <v>5574</v>
      </c>
      <c r="J14" s="18">
        <v>5516</v>
      </c>
      <c r="K14" s="18">
        <v>5392</v>
      </c>
      <c r="L14" s="18">
        <v>5787</v>
      </c>
      <c r="M14" s="18">
        <v>5792</v>
      </c>
      <c r="N14" s="18">
        <v>5910</v>
      </c>
      <c r="O14" s="18">
        <v>5801</v>
      </c>
      <c r="P14" s="9"/>
    </row>
    <row r="15" spans="1:16" x14ac:dyDescent="0.25">
      <c r="A15" s="9"/>
      <c r="B15" s="12" t="s">
        <v>3808</v>
      </c>
      <c r="C15" s="12" t="s">
        <v>3807</v>
      </c>
      <c r="D15" s="18">
        <v>7226</v>
      </c>
      <c r="E15" s="18">
        <v>7230</v>
      </c>
      <c r="F15" s="18">
        <v>7145</v>
      </c>
      <c r="G15" s="18">
        <v>7475</v>
      </c>
      <c r="H15" s="18">
        <v>7709</v>
      </c>
      <c r="I15" s="18">
        <v>7779</v>
      </c>
      <c r="J15" s="18">
        <v>7817</v>
      </c>
      <c r="K15" s="18">
        <v>7793</v>
      </c>
      <c r="L15" s="18">
        <v>7582</v>
      </c>
      <c r="M15" s="18">
        <v>7508</v>
      </c>
      <c r="N15" s="18">
        <v>7487</v>
      </c>
      <c r="O15" s="18">
        <v>7642</v>
      </c>
      <c r="P15" s="9"/>
    </row>
    <row r="16" spans="1:16" x14ac:dyDescent="0.25">
      <c r="A16" s="9"/>
      <c r="B16" s="12" t="s">
        <v>3804</v>
      </c>
      <c r="C16" s="12" t="s">
        <v>3803</v>
      </c>
      <c r="D16" s="18">
        <v>8795</v>
      </c>
      <c r="E16" s="18">
        <v>9102</v>
      </c>
      <c r="F16" s="18">
        <v>8520</v>
      </c>
      <c r="G16" s="18">
        <v>8330</v>
      </c>
      <c r="H16" s="18">
        <v>8727</v>
      </c>
      <c r="I16" s="18">
        <v>8370</v>
      </c>
      <c r="J16" s="18">
        <v>8328</v>
      </c>
      <c r="K16" s="18">
        <v>8355</v>
      </c>
      <c r="L16" s="18">
        <v>8587</v>
      </c>
      <c r="M16" s="18">
        <v>8580</v>
      </c>
      <c r="N16" s="18">
        <v>8250</v>
      </c>
      <c r="O16" s="18">
        <v>8568</v>
      </c>
      <c r="P16" s="9"/>
    </row>
    <row r="17" spans="1:16" x14ac:dyDescent="0.25">
      <c r="A17" s="9"/>
      <c r="B17" s="12" t="s">
        <v>3800</v>
      </c>
      <c r="C17" s="12" t="s">
        <v>3799</v>
      </c>
      <c r="D17" s="18">
        <v>2684</v>
      </c>
      <c r="E17" s="18">
        <v>2710</v>
      </c>
      <c r="F17" s="18">
        <v>2649</v>
      </c>
      <c r="G17" s="18">
        <v>2742</v>
      </c>
      <c r="H17" s="18">
        <v>2794</v>
      </c>
      <c r="I17" s="18">
        <v>2766</v>
      </c>
      <c r="J17" s="18">
        <v>2862</v>
      </c>
      <c r="K17" s="18">
        <v>3018</v>
      </c>
      <c r="L17" s="18">
        <v>2772</v>
      </c>
      <c r="M17" s="18">
        <v>2721</v>
      </c>
      <c r="N17" s="18">
        <v>2716</v>
      </c>
      <c r="O17" s="18">
        <v>3088</v>
      </c>
      <c r="P17" s="9"/>
    </row>
    <row r="18" spans="1:16" x14ac:dyDescent="0.25">
      <c r="A18" s="9"/>
      <c r="B18" s="12" t="s">
        <v>3796</v>
      </c>
      <c r="C18" s="12" t="s">
        <v>3795</v>
      </c>
      <c r="D18" s="18">
        <v>8649</v>
      </c>
      <c r="E18" s="18">
        <v>8527</v>
      </c>
      <c r="F18" s="18">
        <v>8506</v>
      </c>
      <c r="G18" s="18">
        <v>8471</v>
      </c>
      <c r="H18" s="18">
        <v>8459</v>
      </c>
      <c r="I18" s="18">
        <v>8942</v>
      </c>
      <c r="J18" s="18">
        <v>8739</v>
      </c>
      <c r="K18" s="18">
        <v>8703</v>
      </c>
      <c r="L18" s="18">
        <v>8655</v>
      </c>
      <c r="M18" s="18">
        <v>9421</v>
      </c>
      <c r="N18" s="18">
        <v>9312</v>
      </c>
      <c r="O18" s="18">
        <v>9363</v>
      </c>
      <c r="P18" s="9"/>
    </row>
    <row r="19" spans="1:16" x14ac:dyDescent="0.25">
      <c r="A19" s="9"/>
      <c r="B19" s="12" t="s">
        <v>3792</v>
      </c>
      <c r="C19" s="12" t="s">
        <v>3791</v>
      </c>
      <c r="D19" s="18">
        <v>1012</v>
      </c>
      <c r="E19" s="18">
        <v>1085</v>
      </c>
      <c r="F19" s="18">
        <v>1128</v>
      </c>
      <c r="G19" s="18">
        <v>1161</v>
      </c>
      <c r="H19" s="18">
        <v>1133</v>
      </c>
      <c r="I19" s="18">
        <v>1225</v>
      </c>
      <c r="J19" s="18">
        <v>1593</v>
      </c>
      <c r="K19" s="18">
        <v>1605</v>
      </c>
      <c r="L19" s="18">
        <v>1595</v>
      </c>
      <c r="M19" s="18">
        <v>1524</v>
      </c>
      <c r="N19" s="18">
        <v>1625</v>
      </c>
      <c r="O19" s="18">
        <v>1633</v>
      </c>
      <c r="P19" s="9"/>
    </row>
    <row r="20" spans="1:16" x14ac:dyDescent="0.25">
      <c r="A20" s="9"/>
      <c r="B20" s="12" t="s">
        <v>3788</v>
      </c>
      <c r="C20" s="12" t="s">
        <v>3787</v>
      </c>
      <c r="D20" s="18">
        <v>4363</v>
      </c>
      <c r="E20" s="18">
        <v>4345</v>
      </c>
      <c r="F20" s="18">
        <v>4364</v>
      </c>
      <c r="G20" s="18">
        <v>4558</v>
      </c>
      <c r="H20" s="18">
        <v>4411</v>
      </c>
      <c r="I20" s="18">
        <v>4564</v>
      </c>
      <c r="J20" s="18">
        <v>4848</v>
      </c>
      <c r="K20" s="18">
        <v>4521</v>
      </c>
      <c r="L20" s="18">
        <v>4600</v>
      </c>
      <c r="M20" s="18">
        <v>5042</v>
      </c>
      <c r="N20" s="18">
        <v>4920</v>
      </c>
      <c r="O20" s="18">
        <v>5227</v>
      </c>
      <c r="P20" s="9"/>
    </row>
    <row r="21" spans="1:16" x14ac:dyDescent="0.25">
      <c r="A21" s="9"/>
      <c r="B21" s="12" t="s">
        <v>3784</v>
      </c>
      <c r="C21" s="12" t="s">
        <v>3783</v>
      </c>
      <c r="D21" s="18">
        <v>7901</v>
      </c>
      <c r="E21" s="18">
        <v>7854</v>
      </c>
      <c r="F21" s="18">
        <v>7848</v>
      </c>
      <c r="G21" s="18">
        <v>7593</v>
      </c>
      <c r="H21" s="18">
        <v>7922</v>
      </c>
      <c r="I21" s="18">
        <v>8096</v>
      </c>
      <c r="J21" s="18">
        <v>8679</v>
      </c>
      <c r="K21" s="18">
        <v>8504</v>
      </c>
      <c r="L21" s="18">
        <v>8435</v>
      </c>
      <c r="M21" s="18">
        <v>8666</v>
      </c>
      <c r="N21" s="18">
        <v>8942</v>
      </c>
      <c r="O21" s="18">
        <v>9407</v>
      </c>
      <c r="P21" s="9"/>
    </row>
    <row r="22" spans="1:16" ht="14.45" x14ac:dyDescent="0.3">
      <c r="A22" s="9"/>
      <c r="B22" s="12" t="s">
        <v>3780</v>
      </c>
      <c r="C22" s="12" t="s">
        <v>3087</v>
      </c>
      <c r="D22" s="18">
        <v>39995</v>
      </c>
      <c r="E22" s="18">
        <v>40246</v>
      </c>
      <c r="F22" s="18">
        <v>39579</v>
      </c>
      <c r="G22" s="18">
        <v>39749</v>
      </c>
      <c r="H22" s="18">
        <v>41682</v>
      </c>
      <c r="I22" s="18">
        <v>42592</v>
      </c>
      <c r="J22" s="18">
        <v>43753</v>
      </c>
      <c r="K22" s="18">
        <v>44414</v>
      </c>
      <c r="L22" s="18">
        <v>49005</v>
      </c>
      <c r="M22" s="18">
        <v>50911</v>
      </c>
      <c r="N22" s="18">
        <v>51342</v>
      </c>
      <c r="O22" s="18">
        <v>52905</v>
      </c>
      <c r="P22" s="9"/>
    </row>
    <row r="23" spans="1:16" ht="14.45" x14ac:dyDescent="0.3">
      <c r="A23" s="9"/>
      <c r="B23" s="12" t="s">
        <v>3777</v>
      </c>
      <c r="C23" s="12" t="s">
        <v>3776</v>
      </c>
      <c r="D23" s="18">
        <v>30151</v>
      </c>
      <c r="E23" s="18">
        <v>29651</v>
      </c>
      <c r="F23" s="18">
        <v>27442</v>
      </c>
      <c r="G23" s="18">
        <v>26576</v>
      </c>
      <c r="H23" s="18">
        <v>26490</v>
      </c>
      <c r="I23" s="18">
        <v>25425</v>
      </c>
      <c r="J23" s="18">
        <v>24769</v>
      </c>
      <c r="K23" s="18">
        <v>24997</v>
      </c>
      <c r="L23" s="18">
        <v>24938</v>
      </c>
      <c r="M23" s="18">
        <v>25185</v>
      </c>
      <c r="N23" s="18">
        <v>24981</v>
      </c>
      <c r="O23" s="18">
        <v>23730</v>
      </c>
      <c r="P23" s="9"/>
    </row>
    <row r="24" spans="1:16" x14ac:dyDescent="0.25">
      <c r="A24" s="9"/>
      <c r="B24" s="12" t="s">
        <v>3773</v>
      </c>
      <c r="C24" s="12" t="s">
        <v>3772</v>
      </c>
      <c r="D24" s="18">
        <v>32568</v>
      </c>
      <c r="E24" s="18">
        <v>31770</v>
      </c>
      <c r="F24" s="18">
        <v>30090</v>
      </c>
      <c r="G24" s="18">
        <v>29128</v>
      </c>
      <c r="H24" s="18">
        <v>29612</v>
      </c>
      <c r="I24" s="18">
        <v>29086</v>
      </c>
      <c r="J24" s="18">
        <v>29038</v>
      </c>
      <c r="K24" s="18">
        <v>28953</v>
      </c>
      <c r="L24" s="18">
        <v>28047</v>
      </c>
      <c r="M24" s="18">
        <v>27630</v>
      </c>
      <c r="N24" s="18">
        <v>27397</v>
      </c>
      <c r="O24" s="18">
        <v>28056</v>
      </c>
      <c r="P24" s="9"/>
    </row>
    <row r="25" spans="1:16" x14ac:dyDescent="0.25">
      <c r="A25" s="9"/>
      <c r="B25" s="12" t="s">
        <v>3769</v>
      </c>
      <c r="C25" s="12" t="s">
        <v>3768</v>
      </c>
      <c r="D25" s="18">
        <v>13521</v>
      </c>
      <c r="E25" s="18">
        <v>13459</v>
      </c>
      <c r="F25" s="18">
        <v>12644</v>
      </c>
      <c r="G25" s="18">
        <v>12447</v>
      </c>
      <c r="H25" s="18">
        <v>12090</v>
      </c>
      <c r="I25" s="18">
        <v>12131</v>
      </c>
      <c r="J25" s="18">
        <v>12083</v>
      </c>
      <c r="K25" s="18">
        <v>11547</v>
      </c>
      <c r="L25" s="18">
        <v>11699</v>
      </c>
      <c r="M25" s="18">
        <v>11777</v>
      </c>
      <c r="N25" s="18">
        <v>11706</v>
      </c>
      <c r="O25" s="18">
        <v>14818</v>
      </c>
      <c r="P25" s="9"/>
    </row>
    <row r="26" spans="1:16" ht="14.45" x14ac:dyDescent="0.3">
      <c r="A26" s="9"/>
      <c r="B26" s="12" t="s">
        <v>3765</v>
      </c>
      <c r="C26" s="12" t="s">
        <v>3764</v>
      </c>
      <c r="D26" s="18">
        <v>6743</v>
      </c>
      <c r="E26" s="18">
        <v>6870</v>
      </c>
      <c r="F26" s="18">
        <v>7049</v>
      </c>
      <c r="G26" s="18">
        <v>7210</v>
      </c>
      <c r="H26" s="18">
        <v>7101</v>
      </c>
      <c r="I26" s="18">
        <v>7721</v>
      </c>
      <c r="J26" s="18">
        <v>7750</v>
      </c>
      <c r="K26" s="18">
        <v>7366</v>
      </c>
      <c r="L26" s="18">
        <v>7348</v>
      </c>
      <c r="M26" s="18">
        <v>7601</v>
      </c>
      <c r="N26" s="18">
        <v>7991</v>
      </c>
      <c r="O26" s="18">
        <v>8050</v>
      </c>
      <c r="P26" s="9"/>
    </row>
    <row r="27" spans="1:16" x14ac:dyDescent="0.25">
      <c r="A27" s="9"/>
      <c r="B27" s="12" t="s">
        <v>3761</v>
      </c>
      <c r="C27" s="12" t="s">
        <v>3760</v>
      </c>
      <c r="D27" s="18">
        <v>17841</v>
      </c>
      <c r="E27" s="18">
        <v>17475</v>
      </c>
      <c r="F27" s="18">
        <v>16646</v>
      </c>
      <c r="G27" s="18">
        <v>16518</v>
      </c>
      <c r="H27" s="18">
        <v>16310</v>
      </c>
      <c r="I27" s="18">
        <v>16829</v>
      </c>
      <c r="J27" s="18">
        <v>17102</v>
      </c>
      <c r="K27" s="18">
        <v>17408</v>
      </c>
      <c r="L27" s="18">
        <v>17275</v>
      </c>
      <c r="M27" s="18">
        <v>17844</v>
      </c>
      <c r="N27" s="18">
        <v>18272</v>
      </c>
      <c r="O27" s="18">
        <v>18155</v>
      </c>
      <c r="P27" s="9"/>
    </row>
    <row r="28" spans="1:16" x14ac:dyDescent="0.25">
      <c r="A28" s="9"/>
      <c r="B28" s="12" t="s">
        <v>3757</v>
      </c>
      <c r="C28" s="12" t="s">
        <v>3756</v>
      </c>
      <c r="D28" s="18">
        <v>5375</v>
      </c>
      <c r="E28" s="18">
        <v>5306</v>
      </c>
      <c r="F28" s="18">
        <v>5501</v>
      </c>
      <c r="G28" s="18">
        <v>5449</v>
      </c>
      <c r="H28" s="18">
        <v>5420</v>
      </c>
      <c r="I28" s="18">
        <v>5091</v>
      </c>
      <c r="J28" s="18">
        <v>5272</v>
      </c>
      <c r="K28" s="18">
        <v>5474</v>
      </c>
      <c r="L28" s="18">
        <v>5568</v>
      </c>
      <c r="M28" s="18">
        <v>5768</v>
      </c>
      <c r="N28" s="18">
        <v>5650</v>
      </c>
      <c r="O28" s="18">
        <v>5414</v>
      </c>
      <c r="P28" s="9"/>
    </row>
    <row r="29" spans="1:16" x14ac:dyDescent="0.25">
      <c r="A29" s="9"/>
      <c r="B29" s="12" t="s">
        <v>3752</v>
      </c>
      <c r="C29" s="12" t="s">
        <v>3751</v>
      </c>
      <c r="D29" s="18">
        <v>14379</v>
      </c>
      <c r="E29" s="18">
        <v>15023</v>
      </c>
      <c r="F29" s="18">
        <v>14792</v>
      </c>
      <c r="G29" s="18">
        <v>14885</v>
      </c>
      <c r="H29" s="18">
        <v>14675</v>
      </c>
      <c r="I29" s="18">
        <v>14397</v>
      </c>
      <c r="J29" s="18">
        <v>14522</v>
      </c>
      <c r="K29" s="18">
        <v>14749</v>
      </c>
      <c r="L29" s="18">
        <v>14897</v>
      </c>
      <c r="M29" s="18">
        <v>15076</v>
      </c>
      <c r="N29" s="18">
        <v>15051</v>
      </c>
      <c r="O29" s="18">
        <v>14880</v>
      </c>
      <c r="P29" s="9"/>
    </row>
    <row r="30" spans="1:16" x14ac:dyDescent="0.25">
      <c r="A30" s="9"/>
      <c r="B30" s="12" t="s">
        <v>3747</v>
      </c>
      <c r="C30" s="12" t="s">
        <v>3746</v>
      </c>
      <c r="D30" s="18">
        <v>4523</v>
      </c>
      <c r="E30" s="18">
        <v>4672</v>
      </c>
      <c r="F30" s="18">
        <v>4471</v>
      </c>
      <c r="G30" s="18">
        <v>4528</v>
      </c>
      <c r="H30" s="18">
        <v>4816</v>
      </c>
      <c r="I30" s="18">
        <v>4828</v>
      </c>
      <c r="J30" s="18">
        <v>4854</v>
      </c>
      <c r="K30" s="18">
        <v>4809</v>
      </c>
      <c r="L30" s="18">
        <v>5059</v>
      </c>
      <c r="M30" s="18">
        <v>5233</v>
      </c>
      <c r="N30" s="18">
        <v>5046</v>
      </c>
      <c r="O30" s="18">
        <v>5391</v>
      </c>
      <c r="P30" s="9"/>
    </row>
    <row r="31" spans="1:16" x14ac:dyDescent="0.25">
      <c r="A31" s="9"/>
      <c r="B31" s="12" t="s">
        <v>3742</v>
      </c>
      <c r="C31" s="12" t="s">
        <v>3741</v>
      </c>
      <c r="D31" s="18">
        <v>5062</v>
      </c>
      <c r="E31" s="18">
        <v>5002</v>
      </c>
      <c r="F31" s="18">
        <v>4911</v>
      </c>
      <c r="G31" s="18">
        <v>5100</v>
      </c>
      <c r="H31" s="18">
        <v>5264</v>
      </c>
      <c r="I31" s="18">
        <v>5326</v>
      </c>
      <c r="J31" s="18">
        <v>4942</v>
      </c>
      <c r="K31" s="18">
        <v>5384</v>
      </c>
      <c r="L31" s="18">
        <v>5553</v>
      </c>
      <c r="M31" s="18">
        <v>5415</v>
      </c>
      <c r="N31" s="18">
        <v>5948</v>
      </c>
      <c r="O31" s="18">
        <v>5664</v>
      </c>
      <c r="P31" s="9"/>
    </row>
    <row r="32" spans="1:16" x14ac:dyDescent="0.25">
      <c r="A32" s="9"/>
      <c r="B32" s="12" t="s">
        <v>3736</v>
      </c>
      <c r="C32" s="12" t="s">
        <v>3735</v>
      </c>
      <c r="D32" s="18">
        <v>4762</v>
      </c>
      <c r="E32" s="18">
        <v>4486</v>
      </c>
      <c r="F32" s="18">
        <v>4527</v>
      </c>
      <c r="G32" s="18">
        <v>4375</v>
      </c>
      <c r="H32" s="18">
        <v>4947</v>
      </c>
      <c r="I32" s="18">
        <v>4839</v>
      </c>
      <c r="J32" s="18">
        <v>5157</v>
      </c>
      <c r="K32" s="18">
        <v>5086</v>
      </c>
      <c r="L32" s="18">
        <v>5434</v>
      </c>
      <c r="M32" s="18">
        <v>5377</v>
      </c>
      <c r="N32" s="18">
        <v>5394</v>
      </c>
      <c r="O32" s="18">
        <v>5289</v>
      </c>
      <c r="P32" s="9"/>
    </row>
    <row r="33" spans="1:16" x14ac:dyDescent="0.25">
      <c r="A33" s="9"/>
      <c r="B33" s="12" t="s">
        <v>3732</v>
      </c>
      <c r="C33" s="12" t="s">
        <v>3731</v>
      </c>
      <c r="D33" s="18">
        <v>8242</v>
      </c>
      <c r="E33" s="18">
        <v>8117</v>
      </c>
      <c r="F33" s="18">
        <v>8363</v>
      </c>
      <c r="G33" s="18">
        <v>8239</v>
      </c>
      <c r="H33" s="18">
        <v>8240</v>
      </c>
      <c r="I33" s="18">
        <v>9322</v>
      </c>
      <c r="J33" s="18">
        <v>9450</v>
      </c>
      <c r="K33" s="18">
        <v>9632</v>
      </c>
      <c r="L33" s="18">
        <v>9888</v>
      </c>
      <c r="M33" s="18">
        <v>10939</v>
      </c>
      <c r="N33" s="18">
        <v>11013</v>
      </c>
      <c r="O33" s="18">
        <v>10982</v>
      </c>
      <c r="P33" s="9"/>
    </row>
    <row r="34" spans="1:16" x14ac:dyDescent="0.25">
      <c r="A34" s="9"/>
      <c r="B34" s="12" t="s">
        <v>3727</v>
      </c>
      <c r="C34" s="12" t="s">
        <v>3726</v>
      </c>
      <c r="D34" s="18">
        <v>5110</v>
      </c>
      <c r="E34" s="18">
        <v>5067</v>
      </c>
      <c r="F34" s="18">
        <v>4932</v>
      </c>
      <c r="G34" s="18">
        <v>4828</v>
      </c>
      <c r="H34" s="18">
        <v>5008</v>
      </c>
      <c r="I34" s="18">
        <v>4987</v>
      </c>
      <c r="J34" s="18">
        <v>4989</v>
      </c>
      <c r="K34" s="18">
        <v>5425</v>
      </c>
      <c r="L34" s="18">
        <v>5502</v>
      </c>
      <c r="M34" s="18">
        <v>5766</v>
      </c>
      <c r="N34" s="18">
        <v>5878</v>
      </c>
      <c r="O34" s="18">
        <v>5721</v>
      </c>
      <c r="P34" s="9"/>
    </row>
    <row r="35" spans="1:16" x14ac:dyDescent="0.25">
      <c r="A35" s="9"/>
      <c r="B35" s="12" t="s">
        <v>3723</v>
      </c>
      <c r="C35" s="12" t="s">
        <v>3722</v>
      </c>
      <c r="D35" s="18">
        <v>5856</v>
      </c>
      <c r="E35" s="18">
        <v>5761</v>
      </c>
      <c r="F35" s="18">
        <v>5504</v>
      </c>
      <c r="G35" s="18">
        <v>5491</v>
      </c>
      <c r="H35" s="18">
        <v>5347</v>
      </c>
      <c r="I35" s="18">
        <v>5384</v>
      </c>
      <c r="J35" s="18">
        <v>5227</v>
      </c>
      <c r="K35" s="18">
        <v>5021</v>
      </c>
      <c r="L35" s="18">
        <v>5021</v>
      </c>
      <c r="M35" s="18">
        <v>5182</v>
      </c>
      <c r="N35" s="18">
        <v>5327</v>
      </c>
      <c r="O35" s="18">
        <v>5146</v>
      </c>
      <c r="P35" s="9"/>
    </row>
    <row r="36" spans="1:16" x14ac:dyDescent="0.25">
      <c r="A36" s="9"/>
      <c r="B36" s="12" t="s">
        <v>3719</v>
      </c>
      <c r="C36" s="12" t="s">
        <v>3718</v>
      </c>
      <c r="D36" s="18">
        <v>18151</v>
      </c>
      <c r="E36" s="18">
        <v>18268</v>
      </c>
      <c r="F36" s="18">
        <v>16902</v>
      </c>
      <c r="G36" s="18">
        <v>16673</v>
      </c>
      <c r="H36" s="18">
        <v>16066</v>
      </c>
      <c r="I36" s="18">
        <v>15733</v>
      </c>
      <c r="J36" s="18">
        <v>15439</v>
      </c>
      <c r="K36" s="18">
        <v>14849</v>
      </c>
      <c r="L36" s="18">
        <v>15094</v>
      </c>
      <c r="M36" s="18">
        <v>15131</v>
      </c>
      <c r="N36" s="18">
        <v>14811</v>
      </c>
      <c r="O36" s="18">
        <v>14708</v>
      </c>
      <c r="P36" s="9"/>
    </row>
    <row r="37" spans="1:16" x14ac:dyDescent="0.25">
      <c r="A37" s="9"/>
      <c r="B37" s="12" t="s">
        <v>3715</v>
      </c>
      <c r="C37" s="12" t="s">
        <v>3714</v>
      </c>
      <c r="D37" s="18">
        <v>5907</v>
      </c>
      <c r="E37" s="18">
        <v>5860</v>
      </c>
      <c r="F37" s="18">
        <v>5778</v>
      </c>
      <c r="G37" s="18">
        <v>5521</v>
      </c>
      <c r="H37" s="18">
        <v>5701</v>
      </c>
      <c r="I37" s="18">
        <v>6203</v>
      </c>
      <c r="J37" s="18">
        <v>2971</v>
      </c>
      <c r="K37" s="18">
        <v>3006</v>
      </c>
      <c r="L37" s="18">
        <v>3016</v>
      </c>
      <c r="M37" s="18">
        <v>3049</v>
      </c>
      <c r="N37" s="18">
        <v>2982</v>
      </c>
      <c r="O37" s="18">
        <v>3044</v>
      </c>
      <c r="P37" s="9"/>
    </row>
    <row r="38" spans="1:16" x14ac:dyDescent="0.25">
      <c r="A38" s="9"/>
      <c r="B38" s="12" t="s">
        <v>3711</v>
      </c>
      <c r="C38" s="12" t="s">
        <v>3710</v>
      </c>
      <c r="D38" s="18">
        <v>67769</v>
      </c>
      <c r="E38" s="18">
        <v>68164</v>
      </c>
      <c r="F38" s="18">
        <v>66046</v>
      </c>
      <c r="G38" s="18">
        <v>66852</v>
      </c>
      <c r="H38" s="18">
        <v>67614</v>
      </c>
      <c r="I38" s="18">
        <v>68214</v>
      </c>
      <c r="J38" s="18">
        <v>71458</v>
      </c>
      <c r="K38" s="18">
        <v>71832</v>
      </c>
      <c r="L38" s="18">
        <v>72591</v>
      </c>
      <c r="M38" s="18">
        <v>73518</v>
      </c>
      <c r="N38" s="18">
        <v>73622</v>
      </c>
      <c r="O38" s="18">
        <v>73851</v>
      </c>
      <c r="P38" s="9"/>
    </row>
    <row r="39" spans="1:16" x14ac:dyDescent="0.25">
      <c r="A39" s="9"/>
      <c r="B39" s="12" t="s">
        <v>3707</v>
      </c>
      <c r="C39" s="12" t="s">
        <v>3706</v>
      </c>
      <c r="D39" s="18">
        <v>24090</v>
      </c>
      <c r="E39" s="18">
        <v>24163</v>
      </c>
      <c r="F39" s="18">
        <v>23428</v>
      </c>
      <c r="G39" s="18">
        <v>23766</v>
      </c>
      <c r="H39" s="18">
        <v>23922</v>
      </c>
      <c r="I39" s="18">
        <v>23609</v>
      </c>
      <c r="J39" s="18">
        <v>24017</v>
      </c>
      <c r="K39" s="18">
        <v>23764</v>
      </c>
      <c r="L39" s="18">
        <v>24948</v>
      </c>
      <c r="M39" s="18">
        <v>24924</v>
      </c>
      <c r="N39" s="18">
        <v>25192</v>
      </c>
      <c r="O39" s="18">
        <v>25286</v>
      </c>
      <c r="P39" s="9"/>
    </row>
    <row r="40" spans="1:16" x14ac:dyDescent="0.25">
      <c r="A40" s="9"/>
      <c r="B40" s="12" t="s">
        <v>3703</v>
      </c>
      <c r="C40" s="12" t="s">
        <v>3702</v>
      </c>
      <c r="D40" s="18">
        <v>14167</v>
      </c>
      <c r="E40" s="18">
        <v>14247</v>
      </c>
      <c r="F40" s="18">
        <v>13275</v>
      </c>
      <c r="G40" s="18">
        <v>13326</v>
      </c>
      <c r="H40" s="18">
        <v>13014</v>
      </c>
      <c r="I40" s="18">
        <v>12621</v>
      </c>
      <c r="J40" s="18">
        <v>12457</v>
      </c>
      <c r="K40" s="18">
        <v>12417</v>
      </c>
      <c r="L40" s="18">
        <v>12566</v>
      </c>
      <c r="M40" s="18">
        <v>12610</v>
      </c>
      <c r="N40" s="18">
        <v>12835</v>
      </c>
      <c r="O40" s="18">
        <v>13060</v>
      </c>
      <c r="P40" s="9"/>
    </row>
    <row r="41" spans="1:16" x14ac:dyDescent="0.25">
      <c r="A41" s="9"/>
      <c r="B41" s="12" t="s">
        <v>3699</v>
      </c>
      <c r="C41" s="12" t="s">
        <v>3698</v>
      </c>
      <c r="D41" s="18">
        <v>32383</v>
      </c>
      <c r="E41" s="18">
        <v>31262</v>
      </c>
      <c r="F41" s="18">
        <v>30759</v>
      </c>
      <c r="G41" s="18">
        <v>30799</v>
      </c>
      <c r="H41" s="18">
        <v>30328</v>
      </c>
      <c r="I41" s="18">
        <v>30032</v>
      </c>
      <c r="J41" s="18">
        <v>29198</v>
      </c>
      <c r="K41" s="18">
        <v>29739</v>
      </c>
      <c r="L41" s="18">
        <v>29494</v>
      </c>
      <c r="M41" s="18">
        <v>29533</v>
      </c>
      <c r="N41" s="18">
        <v>29401</v>
      </c>
      <c r="O41" s="18">
        <v>28997</v>
      </c>
      <c r="P41" s="9"/>
    </row>
    <row r="42" spans="1:16" x14ac:dyDescent="0.25">
      <c r="A42" s="9"/>
      <c r="B42" s="12" t="s">
        <v>3696</v>
      </c>
      <c r="C42" s="12" t="s">
        <v>3695</v>
      </c>
      <c r="D42" s="18">
        <v>9598</v>
      </c>
      <c r="E42" s="18">
        <v>9498</v>
      </c>
      <c r="F42" s="18">
        <v>9154</v>
      </c>
      <c r="G42" s="18">
        <v>9235</v>
      </c>
      <c r="H42" s="18">
        <v>9424</v>
      </c>
      <c r="I42" s="18">
        <v>9542</v>
      </c>
      <c r="J42" s="18">
        <v>9323</v>
      </c>
      <c r="K42" s="18">
        <v>9059</v>
      </c>
      <c r="L42" s="18">
        <v>9077</v>
      </c>
      <c r="M42" s="18">
        <v>9367</v>
      </c>
      <c r="N42" s="18">
        <v>8890</v>
      </c>
      <c r="O42" s="18">
        <v>8836</v>
      </c>
      <c r="P42" s="9"/>
    </row>
    <row r="43" spans="1:16" x14ac:dyDescent="0.25">
      <c r="A43" s="9"/>
      <c r="B43" s="12" t="s">
        <v>3692</v>
      </c>
      <c r="C43" s="12" t="s">
        <v>3691</v>
      </c>
      <c r="D43" s="18">
        <v>53649</v>
      </c>
      <c r="E43" s="18">
        <v>53742</v>
      </c>
      <c r="F43" s="18">
        <v>52415</v>
      </c>
      <c r="G43" s="18">
        <v>52227</v>
      </c>
      <c r="H43" s="18">
        <v>51602</v>
      </c>
      <c r="I43" s="18">
        <v>51450</v>
      </c>
      <c r="J43" s="18">
        <v>52893</v>
      </c>
      <c r="K43" s="18">
        <v>52489</v>
      </c>
      <c r="L43" s="18">
        <v>51932</v>
      </c>
      <c r="M43" s="18">
        <v>52885</v>
      </c>
      <c r="N43" s="18">
        <v>52670</v>
      </c>
      <c r="O43" s="18">
        <v>52910</v>
      </c>
      <c r="P43" s="9"/>
    </row>
    <row r="44" spans="1:16" x14ac:dyDescent="0.25">
      <c r="A44" s="9"/>
      <c r="B44" s="12" t="s">
        <v>3688</v>
      </c>
      <c r="C44" s="12" t="s">
        <v>3687</v>
      </c>
      <c r="D44" s="18">
        <v>79795</v>
      </c>
      <c r="E44" s="18">
        <v>80202</v>
      </c>
      <c r="F44" s="18">
        <v>77606</v>
      </c>
      <c r="G44" s="18">
        <v>75622</v>
      </c>
      <c r="H44" s="18">
        <v>77145</v>
      </c>
      <c r="I44" s="18">
        <v>75437</v>
      </c>
      <c r="J44" s="18">
        <v>74197</v>
      </c>
      <c r="K44" s="18">
        <v>74087</v>
      </c>
      <c r="L44" s="18">
        <v>74317</v>
      </c>
      <c r="M44" s="18">
        <v>74164</v>
      </c>
      <c r="N44" s="18">
        <v>73737</v>
      </c>
      <c r="O44" s="18">
        <v>73907</v>
      </c>
      <c r="P44" s="9"/>
    </row>
    <row r="45" spans="1:16" x14ac:dyDescent="0.25">
      <c r="A45" s="9"/>
      <c r="B45" s="12" t="s">
        <v>3685</v>
      </c>
      <c r="C45" s="12" t="s">
        <v>3684</v>
      </c>
      <c r="D45" s="18">
        <v>28375</v>
      </c>
      <c r="E45" s="18">
        <v>28419</v>
      </c>
      <c r="F45" s="18">
        <v>27799</v>
      </c>
      <c r="G45" s="18">
        <v>27362</v>
      </c>
      <c r="H45" s="18">
        <v>27027</v>
      </c>
      <c r="I45" s="18">
        <v>27508</v>
      </c>
      <c r="J45" s="18">
        <v>27300</v>
      </c>
      <c r="K45" s="18">
        <v>28309</v>
      </c>
      <c r="L45" s="18">
        <v>27231</v>
      </c>
      <c r="M45" s="18">
        <v>27409</v>
      </c>
      <c r="N45" s="18">
        <v>28136</v>
      </c>
      <c r="O45" s="18">
        <v>27669</v>
      </c>
      <c r="P45" s="9"/>
    </row>
    <row r="46" spans="1:16" x14ac:dyDescent="0.25">
      <c r="A46" s="9"/>
      <c r="B46" s="12" t="s">
        <v>3681</v>
      </c>
      <c r="C46" s="12" t="s">
        <v>3680</v>
      </c>
      <c r="D46" s="18">
        <v>6765</v>
      </c>
      <c r="E46" s="18">
        <v>6568</v>
      </c>
      <c r="F46" s="18">
        <v>6620</v>
      </c>
      <c r="G46" s="18">
        <v>6299</v>
      </c>
      <c r="H46" s="18">
        <v>6351</v>
      </c>
      <c r="I46" s="18">
        <v>6509</v>
      </c>
      <c r="J46" s="18">
        <v>6573</v>
      </c>
      <c r="K46" s="18">
        <v>6608</v>
      </c>
      <c r="L46" s="18">
        <v>6842</v>
      </c>
      <c r="M46" s="18">
        <v>6741</v>
      </c>
      <c r="N46" s="18">
        <v>6897</v>
      </c>
      <c r="O46" s="18">
        <v>7318</v>
      </c>
      <c r="P46" s="9"/>
    </row>
    <row r="47" spans="1:16" x14ac:dyDescent="0.25">
      <c r="A47" s="9"/>
      <c r="B47" s="12" t="s">
        <v>3676</v>
      </c>
      <c r="C47" s="12" t="s">
        <v>3675</v>
      </c>
      <c r="D47" s="18">
        <v>29014</v>
      </c>
      <c r="E47" s="18">
        <v>31239</v>
      </c>
      <c r="F47" s="18">
        <v>31644</v>
      </c>
      <c r="G47" s="18">
        <v>31352</v>
      </c>
      <c r="H47" s="18">
        <v>31162</v>
      </c>
      <c r="I47" s="18">
        <v>31023</v>
      </c>
      <c r="J47" s="18">
        <v>31768</v>
      </c>
      <c r="K47" s="18">
        <v>30610</v>
      </c>
      <c r="L47" s="18">
        <v>31170</v>
      </c>
      <c r="M47" s="18">
        <v>30706</v>
      </c>
      <c r="N47" s="18">
        <v>31906</v>
      </c>
      <c r="O47" s="18">
        <v>33594</v>
      </c>
      <c r="P47" s="9"/>
    </row>
    <row r="48" spans="1:16" x14ac:dyDescent="0.25">
      <c r="A48" s="9"/>
      <c r="B48" s="12" t="s">
        <v>3671</v>
      </c>
      <c r="C48" s="12" t="s">
        <v>3670</v>
      </c>
      <c r="D48" s="18">
        <v>10614</v>
      </c>
      <c r="E48" s="18">
        <v>10538</v>
      </c>
      <c r="F48" s="18">
        <v>10455</v>
      </c>
      <c r="G48" s="18">
        <v>10310</v>
      </c>
      <c r="H48" s="18">
        <v>9837</v>
      </c>
      <c r="I48" s="18">
        <v>10086</v>
      </c>
      <c r="J48" s="18">
        <v>10433</v>
      </c>
      <c r="K48" s="18">
        <v>10414</v>
      </c>
      <c r="L48" s="18">
        <v>10917</v>
      </c>
      <c r="M48" s="18">
        <v>10893</v>
      </c>
      <c r="N48" s="18">
        <v>10869</v>
      </c>
      <c r="O48" s="18">
        <v>11149</v>
      </c>
      <c r="P48" s="9"/>
    </row>
    <row r="49" spans="1:16" x14ac:dyDescent="0.25">
      <c r="A49" s="9"/>
      <c r="B49" s="12" t="s">
        <v>3666</v>
      </c>
      <c r="C49" s="12" t="s">
        <v>3665</v>
      </c>
      <c r="D49" s="18">
        <v>588</v>
      </c>
      <c r="E49" s="18">
        <v>710</v>
      </c>
      <c r="F49" s="18">
        <v>759</v>
      </c>
      <c r="G49" s="18">
        <v>1369</v>
      </c>
      <c r="H49" s="18">
        <v>998</v>
      </c>
      <c r="I49" s="18">
        <v>1077</v>
      </c>
      <c r="J49" s="18">
        <v>1097</v>
      </c>
      <c r="K49" s="18">
        <v>1148</v>
      </c>
      <c r="L49" s="18">
        <v>1184</v>
      </c>
      <c r="M49" s="18">
        <v>1342</v>
      </c>
      <c r="N49" s="18">
        <v>1591</v>
      </c>
      <c r="O49" s="18">
        <v>1635</v>
      </c>
      <c r="P49" s="9"/>
    </row>
    <row r="50" spans="1:16" x14ac:dyDescent="0.25">
      <c r="A50" s="9"/>
      <c r="B50" s="12" t="s">
        <v>3661</v>
      </c>
      <c r="C50" s="12" t="s">
        <v>3660</v>
      </c>
      <c r="D50" s="18">
        <v>1770</v>
      </c>
      <c r="E50" s="18">
        <v>1763</v>
      </c>
      <c r="F50" s="18">
        <v>1631</v>
      </c>
      <c r="G50" s="18">
        <v>1589</v>
      </c>
      <c r="H50" s="18">
        <v>1622</v>
      </c>
      <c r="I50" s="18">
        <v>1623</v>
      </c>
      <c r="J50" s="18">
        <v>1671</v>
      </c>
      <c r="K50" s="18">
        <v>1795</v>
      </c>
      <c r="L50" s="18">
        <v>1775</v>
      </c>
      <c r="M50" s="18">
        <v>1990</v>
      </c>
      <c r="N50" s="18">
        <v>2045</v>
      </c>
      <c r="O50" s="18">
        <v>2039</v>
      </c>
      <c r="P50" s="9"/>
    </row>
    <row r="51" spans="1:16" x14ac:dyDescent="0.25">
      <c r="A51" s="9"/>
      <c r="B51" s="12" t="s">
        <v>3657</v>
      </c>
      <c r="C51" s="12" t="s">
        <v>3656</v>
      </c>
      <c r="D51" s="18">
        <v>2489</v>
      </c>
      <c r="E51" s="18">
        <v>2497</v>
      </c>
      <c r="F51" s="18">
        <v>2933</v>
      </c>
      <c r="G51" s="18">
        <v>2925</v>
      </c>
      <c r="H51" s="18">
        <v>2944</v>
      </c>
      <c r="I51" s="18">
        <v>2866</v>
      </c>
      <c r="J51" s="18">
        <v>2930</v>
      </c>
      <c r="K51" s="18">
        <v>3019</v>
      </c>
      <c r="L51" s="18">
        <v>3099</v>
      </c>
      <c r="M51" s="18">
        <v>3277</v>
      </c>
      <c r="N51" s="18">
        <v>3507</v>
      </c>
      <c r="O51" s="18">
        <v>3559</v>
      </c>
      <c r="P51" s="9"/>
    </row>
    <row r="52" spans="1:16" x14ac:dyDescent="0.25">
      <c r="A52" s="9"/>
      <c r="B52" s="12" t="s">
        <v>3653</v>
      </c>
      <c r="C52" s="12" t="s">
        <v>3652</v>
      </c>
      <c r="D52" s="18">
        <v>827</v>
      </c>
      <c r="E52" s="18">
        <v>900</v>
      </c>
      <c r="F52" s="18">
        <v>1008</v>
      </c>
      <c r="G52" s="18">
        <v>1026</v>
      </c>
      <c r="H52" s="18">
        <v>1060</v>
      </c>
      <c r="I52" s="18">
        <v>1152</v>
      </c>
      <c r="J52" s="18">
        <v>1229</v>
      </c>
      <c r="K52" s="18">
        <v>1405</v>
      </c>
      <c r="L52" s="18">
        <v>1487</v>
      </c>
      <c r="M52" s="18">
        <v>1576</v>
      </c>
      <c r="N52" s="18">
        <v>1622</v>
      </c>
      <c r="O52" s="18">
        <v>1575</v>
      </c>
      <c r="P52" s="9"/>
    </row>
    <row r="53" spans="1:16" x14ac:dyDescent="0.25">
      <c r="A53" s="9"/>
      <c r="B53" s="12" t="s">
        <v>3649</v>
      </c>
      <c r="C53" s="12" t="s">
        <v>3648</v>
      </c>
      <c r="D53" s="18">
        <v>1003</v>
      </c>
      <c r="E53" s="18">
        <v>1157</v>
      </c>
      <c r="F53" s="18">
        <v>1150</v>
      </c>
      <c r="G53" s="18">
        <v>1117</v>
      </c>
      <c r="H53" s="18">
        <v>1220</v>
      </c>
      <c r="I53" s="18">
        <v>1346</v>
      </c>
      <c r="J53" s="18">
        <v>1654</v>
      </c>
      <c r="K53" s="18">
        <v>1810</v>
      </c>
      <c r="L53" s="18">
        <v>1981</v>
      </c>
      <c r="M53" s="18">
        <v>2069</v>
      </c>
      <c r="N53" s="18">
        <v>2117</v>
      </c>
      <c r="O53" s="18">
        <v>2020</v>
      </c>
      <c r="P53" s="9"/>
    </row>
    <row r="54" spans="1:16" x14ac:dyDescent="0.25">
      <c r="A54" s="9"/>
      <c r="B54" s="12" t="s">
        <v>3645</v>
      </c>
      <c r="C54" s="12" t="s">
        <v>3644</v>
      </c>
      <c r="D54" s="18">
        <v>381</v>
      </c>
      <c r="E54" s="18">
        <v>360</v>
      </c>
      <c r="F54" s="18">
        <v>372</v>
      </c>
      <c r="G54" s="18">
        <v>348</v>
      </c>
      <c r="H54" s="18">
        <v>443</v>
      </c>
      <c r="I54" s="18">
        <v>415</v>
      </c>
      <c r="J54" s="18">
        <v>457</v>
      </c>
      <c r="K54" s="18">
        <v>547</v>
      </c>
      <c r="L54" s="18">
        <v>569</v>
      </c>
      <c r="M54" s="18">
        <v>587</v>
      </c>
      <c r="N54" s="18">
        <v>643</v>
      </c>
      <c r="O54" s="18">
        <v>651</v>
      </c>
      <c r="P54" s="9"/>
    </row>
    <row r="55" spans="1:16" x14ac:dyDescent="0.25">
      <c r="A55" s="9"/>
      <c r="B55" s="12" t="s">
        <v>3640</v>
      </c>
      <c r="C55" s="12" t="s">
        <v>3639</v>
      </c>
      <c r="D55" s="18">
        <v>156</v>
      </c>
      <c r="E55" s="18">
        <v>142</v>
      </c>
      <c r="F55" s="18">
        <v>142</v>
      </c>
      <c r="G55" s="18">
        <v>142</v>
      </c>
      <c r="H55" s="18">
        <v>150</v>
      </c>
      <c r="I55" s="18">
        <v>137</v>
      </c>
      <c r="J55" s="18">
        <v>157</v>
      </c>
      <c r="K55" s="18">
        <v>186</v>
      </c>
      <c r="L55" s="18">
        <v>208</v>
      </c>
      <c r="M55" s="18">
        <v>198</v>
      </c>
      <c r="N55" s="18">
        <v>242</v>
      </c>
      <c r="O55" s="18">
        <v>242</v>
      </c>
      <c r="P55" s="9"/>
    </row>
    <row r="56" spans="1:16" x14ac:dyDescent="0.25">
      <c r="A56" s="9"/>
      <c r="B56" s="12" t="s">
        <v>3635</v>
      </c>
      <c r="C56" s="12" t="s">
        <v>3634</v>
      </c>
      <c r="D56" s="18">
        <v>212</v>
      </c>
      <c r="E56" s="18">
        <v>233</v>
      </c>
      <c r="F56" s="18">
        <v>231</v>
      </c>
      <c r="G56" s="18">
        <v>217</v>
      </c>
      <c r="H56" s="18">
        <v>309</v>
      </c>
      <c r="I56" s="18">
        <v>308</v>
      </c>
      <c r="J56" s="18">
        <v>347</v>
      </c>
      <c r="K56" s="18">
        <v>307</v>
      </c>
      <c r="L56" s="18">
        <v>395</v>
      </c>
      <c r="M56" s="18">
        <v>496</v>
      </c>
      <c r="N56" s="18">
        <v>586</v>
      </c>
      <c r="O56" s="18">
        <v>560</v>
      </c>
      <c r="P56" s="9"/>
    </row>
    <row r="57" spans="1:16" x14ac:dyDescent="0.25">
      <c r="A57" s="9"/>
      <c r="B57" s="12" t="s">
        <v>3631</v>
      </c>
      <c r="C57" s="12" t="s">
        <v>3630</v>
      </c>
      <c r="D57" s="18">
        <v>3873</v>
      </c>
      <c r="E57" s="18">
        <v>3939</v>
      </c>
      <c r="F57" s="18">
        <v>4038</v>
      </c>
      <c r="G57" s="18">
        <v>3998</v>
      </c>
      <c r="H57" s="18">
        <v>4012</v>
      </c>
      <c r="I57" s="18">
        <v>4006</v>
      </c>
      <c r="J57" s="18">
        <v>4459</v>
      </c>
      <c r="K57" s="18">
        <v>4621</v>
      </c>
      <c r="L57" s="18">
        <v>4925</v>
      </c>
      <c r="M57" s="18">
        <v>4910</v>
      </c>
      <c r="N57" s="18">
        <v>4938</v>
      </c>
      <c r="O57" s="18">
        <v>5006</v>
      </c>
      <c r="P57" s="9"/>
    </row>
    <row r="58" spans="1:16" x14ac:dyDescent="0.25">
      <c r="A58" s="9"/>
      <c r="B58" s="12" t="s">
        <v>3626</v>
      </c>
      <c r="C58" s="12" t="s">
        <v>3625</v>
      </c>
      <c r="D58" s="18">
        <v>479</v>
      </c>
      <c r="E58" s="18">
        <v>532</v>
      </c>
      <c r="F58" s="18">
        <v>532</v>
      </c>
      <c r="G58" s="18">
        <v>519</v>
      </c>
      <c r="H58" s="18">
        <v>550</v>
      </c>
      <c r="I58" s="18">
        <v>531</v>
      </c>
      <c r="J58" s="18">
        <v>587</v>
      </c>
      <c r="K58" s="18">
        <v>713</v>
      </c>
      <c r="L58" s="18">
        <v>645</v>
      </c>
      <c r="M58" s="18">
        <v>740</v>
      </c>
      <c r="N58" s="18">
        <v>794</v>
      </c>
      <c r="O58" s="18">
        <v>769</v>
      </c>
      <c r="P58" s="9"/>
    </row>
    <row r="59" spans="1:16" x14ac:dyDescent="0.25">
      <c r="A59" s="9"/>
      <c r="B59" s="12" t="s">
        <v>3621</v>
      </c>
      <c r="C59" s="12" t="s">
        <v>3620</v>
      </c>
      <c r="D59" s="18">
        <v>706</v>
      </c>
      <c r="E59" s="18">
        <v>706</v>
      </c>
      <c r="F59" s="18">
        <v>741</v>
      </c>
      <c r="G59" s="18">
        <v>675</v>
      </c>
      <c r="H59" s="18">
        <v>675</v>
      </c>
      <c r="I59" s="18">
        <v>675</v>
      </c>
      <c r="J59" s="18">
        <v>678</v>
      </c>
      <c r="K59" s="18">
        <v>763</v>
      </c>
      <c r="L59" s="18">
        <v>865</v>
      </c>
      <c r="M59" s="18">
        <v>1057</v>
      </c>
      <c r="N59" s="18">
        <v>1067</v>
      </c>
      <c r="O59" s="18">
        <v>1051</v>
      </c>
      <c r="P59" s="9"/>
    </row>
    <row r="60" spans="1:16" x14ac:dyDescent="0.25">
      <c r="A60" s="9"/>
      <c r="B60" s="12" t="s">
        <v>3617</v>
      </c>
      <c r="C60" s="12" t="s">
        <v>3616</v>
      </c>
      <c r="D60" s="18">
        <v>6443</v>
      </c>
      <c r="E60" s="18">
        <v>6522</v>
      </c>
      <c r="F60" s="18">
        <v>6567</v>
      </c>
      <c r="G60" s="18">
        <v>6570</v>
      </c>
      <c r="H60" s="18">
        <v>7767</v>
      </c>
      <c r="I60" s="18">
        <v>6599</v>
      </c>
      <c r="J60" s="18">
        <v>7070</v>
      </c>
      <c r="K60" s="18">
        <v>7139</v>
      </c>
      <c r="L60" s="18">
        <v>7168</v>
      </c>
      <c r="M60" s="18">
        <v>7273</v>
      </c>
      <c r="N60" s="18">
        <v>7015</v>
      </c>
      <c r="O60" s="18">
        <v>7340</v>
      </c>
      <c r="P60" s="9"/>
    </row>
    <row r="61" spans="1:16" x14ac:dyDescent="0.25">
      <c r="A61" s="9"/>
      <c r="B61" s="12" t="s">
        <v>3613</v>
      </c>
      <c r="C61" s="12" t="s">
        <v>3612</v>
      </c>
      <c r="D61" s="18">
        <v>1764</v>
      </c>
      <c r="E61" s="18">
        <v>1780</v>
      </c>
      <c r="F61" s="18">
        <v>2154</v>
      </c>
      <c r="G61" s="18">
        <v>2113</v>
      </c>
      <c r="H61" s="18">
        <v>2228</v>
      </c>
      <c r="I61" s="18">
        <v>2154</v>
      </c>
      <c r="J61" s="18">
        <v>2182</v>
      </c>
      <c r="K61" s="18">
        <v>2102</v>
      </c>
      <c r="L61" s="18">
        <v>2300</v>
      </c>
      <c r="M61" s="18">
        <v>2353</v>
      </c>
      <c r="N61" s="18">
        <v>2608</v>
      </c>
      <c r="O61" s="18">
        <v>2612</v>
      </c>
      <c r="P61" s="9"/>
    </row>
    <row r="62" spans="1:16" x14ac:dyDescent="0.25">
      <c r="A62" s="9"/>
      <c r="B62" s="12" t="s">
        <v>3609</v>
      </c>
      <c r="C62" s="12" t="s">
        <v>3608</v>
      </c>
      <c r="D62" s="18">
        <v>14954</v>
      </c>
      <c r="E62" s="18">
        <v>14681</v>
      </c>
      <c r="F62" s="18">
        <v>14970</v>
      </c>
      <c r="G62" s="18">
        <v>14602</v>
      </c>
      <c r="H62" s="18">
        <v>13664</v>
      </c>
      <c r="I62" s="18">
        <v>13508</v>
      </c>
      <c r="J62" s="18">
        <v>13580</v>
      </c>
      <c r="K62" s="18">
        <v>13946</v>
      </c>
      <c r="L62" s="18">
        <v>13572</v>
      </c>
      <c r="M62" s="18">
        <v>13763</v>
      </c>
      <c r="N62" s="18">
        <v>14017</v>
      </c>
      <c r="O62" s="18">
        <v>13697</v>
      </c>
      <c r="P62" s="9"/>
    </row>
    <row r="63" spans="1:16" x14ac:dyDescent="0.25">
      <c r="A63" s="9"/>
      <c r="B63" s="12" t="s">
        <v>3605</v>
      </c>
      <c r="C63" s="12" t="s">
        <v>3604</v>
      </c>
      <c r="D63" s="18">
        <v>403</v>
      </c>
      <c r="E63" s="18">
        <v>528</v>
      </c>
      <c r="F63" s="18">
        <v>516</v>
      </c>
      <c r="G63" s="18">
        <v>516</v>
      </c>
      <c r="H63" s="18">
        <v>472</v>
      </c>
      <c r="I63" s="18">
        <v>473</v>
      </c>
      <c r="J63" s="18">
        <v>496</v>
      </c>
      <c r="K63" s="18">
        <v>512</v>
      </c>
      <c r="L63" s="18">
        <v>579</v>
      </c>
      <c r="M63" s="18">
        <v>599</v>
      </c>
      <c r="N63" s="18">
        <v>606</v>
      </c>
      <c r="O63" s="18">
        <v>611</v>
      </c>
      <c r="P63" s="9"/>
    </row>
    <row r="64" spans="1:16" x14ac:dyDescent="0.25">
      <c r="A64" s="9"/>
      <c r="B64" s="12" t="s">
        <v>3601</v>
      </c>
      <c r="C64" s="12" t="s">
        <v>3600</v>
      </c>
      <c r="D64" s="18">
        <v>909</v>
      </c>
      <c r="E64" s="18">
        <v>863</v>
      </c>
      <c r="F64" s="18">
        <v>1186</v>
      </c>
      <c r="G64" s="18">
        <v>1216</v>
      </c>
      <c r="H64" s="18">
        <v>1255</v>
      </c>
      <c r="I64" s="18">
        <v>1189</v>
      </c>
      <c r="J64" s="18">
        <v>1470</v>
      </c>
      <c r="K64" s="18">
        <v>1696</v>
      </c>
      <c r="L64" s="18">
        <v>1461</v>
      </c>
      <c r="M64" s="18">
        <v>1734</v>
      </c>
      <c r="N64" s="18">
        <v>1840</v>
      </c>
      <c r="O64" s="18">
        <v>1868</v>
      </c>
      <c r="P64" s="9"/>
    </row>
    <row r="65" spans="1:16" x14ac:dyDescent="0.25">
      <c r="A65" s="9"/>
      <c r="B65" s="12" t="s">
        <v>3597</v>
      </c>
      <c r="C65" s="12" t="s">
        <v>3596</v>
      </c>
      <c r="D65" s="18">
        <v>1266</v>
      </c>
      <c r="E65" s="18">
        <v>1400</v>
      </c>
      <c r="F65" s="18">
        <v>1477</v>
      </c>
      <c r="G65" s="18">
        <v>1477</v>
      </c>
      <c r="H65" s="18">
        <v>1575</v>
      </c>
      <c r="I65" s="18">
        <v>1585</v>
      </c>
      <c r="J65" s="18">
        <v>1488</v>
      </c>
      <c r="K65" s="18">
        <v>1557</v>
      </c>
      <c r="L65" s="18">
        <v>1766</v>
      </c>
      <c r="M65" s="18">
        <v>1828</v>
      </c>
      <c r="N65" s="18">
        <v>1861</v>
      </c>
      <c r="O65" s="18">
        <v>1883</v>
      </c>
      <c r="P65" s="9"/>
    </row>
    <row r="66" spans="1:16" x14ac:dyDescent="0.25">
      <c r="A66" s="9"/>
      <c r="B66" s="12" t="s">
        <v>3593</v>
      </c>
      <c r="C66" s="12" t="s">
        <v>3592</v>
      </c>
      <c r="D66" s="18">
        <v>8858</v>
      </c>
      <c r="E66" s="18">
        <v>8853</v>
      </c>
      <c r="F66" s="18">
        <v>8818</v>
      </c>
      <c r="G66" s="18">
        <v>8807</v>
      </c>
      <c r="H66" s="18">
        <v>8862</v>
      </c>
      <c r="I66" s="18">
        <v>8454</v>
      </c>
      <c r="J66" s="18">
        <v>8015</v>
      </c>
      <c r="K66" s="18">
        <v>8457</v>
      </c>
      <c r="L66" s="18">
        <v>7552</v>
      </c>
      <c r="M66" s="18">
        <v>7108</v>
      </c>
      <c r="N66" s="18">
        <v>6865</v>
      </c>
      <c r="O66" s="18">
        <v>6820</v>
      </c>
      <c r="P66" s="9"/>
    </row>
    <row r="67" spans="1:16" x14ac:dyDescent="0.25">
      <c r="A67" s="9"/>
      <c r="B67" s="12" t="s">
        <v>3589</v>
      </c>
      <c r="C67" s="12" t="s">
        <v>3588</v>
      </c>
      <c r="D67" s="18">
        <v>433</v>
      </c>
      <c r="E67" s="18">
        <v>452</v>
      </c>
      <c r="F67" s="18">
        <v>452</v>
      </c>
      <c r="G67" s="18">
        <v>533</v>
      </c>
      <c r="H67" s="18">
        <v>454</v>
      </c>
      <c r="I67" s="18">
        <v>428</v>
      </c>
      <c r="J67" s="18">
        <v>491</v>
      </c>
      <c r="K67" s="18">
        <v>594</v>
      </c>
      <c r="L67" s="18">
        <v>545</v>
      </c>
      <c r="M67" s="18">
        <v>558</v>
      </c>
      <c r="N67" s="18">
        <v>644</v>
      </c>
      <c r="O67" s="18">
        <v>644</v>
      </c>
      <c r="P67" s="9"/>
    </row>
    <row r="68" spans="1:16" x14ac:dyDescent="0.25">
      <c r="A68" s="9"/>
      <c r="B68" s="12" t="s">
        <v>3585</v>
      </c>
      <c r="C68" s="12" t="s">
        <v>3584</v>
      </c>
      <c r="D68" s="18">
        <v>98</v>
      </c>
      <c r="E68" s="18">
        <v>98</v>
      </c>
      <c r="F68" s="18">
        <v>98</v>
      </c>
      <c r="G68" s="18">
        <v>98</v>
      </c>
      <c r="H68" s="18">
        <v>98</v>
      </c>
      <c r="I68" s="18">
        <v>98</v>
      </c>
      <c r="J68" s="18">
        <v>98</v>
      </c>
      <c r="K68" s="18">
        <v>105</v>
      </c>
      <c r="L68" s="18">
        <v>101</v>
      </c>
      <c r="M68" s="18">
        <v>137</v>
      </c>
      <c r="N68" s="18">
        <v>147</v>
      </c>
      <c r="O68" s="18">
        <v>155</v>
      </c>
      <c r="P68" s="9"/>
    </row>
    <row r="69" spans="1:16" x14ac:dyDescent="0.25">
      <c r="A69" s="9"/>
      <c r="B69" s="12" t="s">
        <v>3581</v>
      </c>
      <c r="C69" s="12" t="s">
        <v>3580</v>
      </c>
      <c r="D69" s="18">
        <v>4509</v>
      </c>
      <c r="E69" s="18">
        <v>4391</v>
      </c>
      <c r="F69" s="18">
        <v>4538</v>
      </c>
      <c r="G69" s="18">
        <v>4659</v>
      </c>
      <c r="H69" s="18">
        <v>4248</v>
      </c>
      <c r="I69" s="18">
        <v>4177</v>
      </c>
      <c r="J69" s="18">
        <v>4192</v>
      </c>
      <c r="K69" s="18">
        <v>4282</v>
      </c>
      <c r="L69" s="18">
        <v>4152</v>
      </c>
      <c r="M69" s="18">
        <v>4024</v>
      </c>
      <c r="N69" s="18">
        <v>4078</v>
      </c>
      <c r="O69" s="18">
        <v>3811</v>
      </c>
      <c r="P69" s="9"/>
    </row>
    <row r="70" spans="1:16" x14ac:dyDescent="0.25">
      <c r="A70" s="9"/>
      <c r="B70" s="12" t="s">
        <v>3577</v>
      </c>
      <c r="C70" s="12" t="s">
        <v>3576</v>
      </c>
      <c r="D70" s="18">
        <v>2025</v>
      </c>
      <c r="E70" s="18">
        <v>1998</v>
      </c>
      <c r="F70" s="18">
        <v>2072</v>
      </c>
      <c r="G70" s="18">
        <v>2060</v>
      </c>
      <c r="H70" s="18">
        <v>2166</v>
      </c>
      <c r="I70" s="18">
        <v>2171</v>
      </c>
      <c r="J70" s="18">
        <v>2241</v>
      </c>
      <c r="K70" s="18">
        <v>2181</v>
      </c>
      <c r="L70" s="18">
        <v>2157</v>
      </c>
      <c r="M70" s="18">
        <v>2669</v>
      </c>
      <c r="N70" s="18">
        <v>2697</v>
      </c>
      <c r="O70" s="18">
        <v>2697</v>
      </c>
      <c r="P70" s="9"/>
    </row>
    <row r="71" spans="1:16" x14ac:dyDescent="0.25">
      <c r="A71" s="9"/>
      <c r="B71" s="12" t="s">
        <v>3573</v>
      </c>
      <c r="C71" s="12" t="s">
        <v>3572</v>
      </c>
      <c r="D71" s="18">
        <v>118</v>
      </c>
      <c r="E71" s="18">
        <v>104</v>
      </c>
      <c r="F71" s="18">
        <v>104</v>
      </c>
      <c r="G71" s="18">
        <v>104</v>
      </c>
      <c r="H71" s="18">
        <v>74</v>
      </c>
      <c r="I71" s="18">
        <v>156</v>
      </c>
      <c r="J71" s="18">
        <v>156</v>
      </c>
      <c r="K71" s="18">
        <v>96</v>
      </c>
      <c r="L71" s="18">
        <v>96</v>
      </c>
      <c r="M71" s="18">
        <v>207</v>
      </c>
      <c r="N71" s="18">
        <v>247</v>
      </c>
      <c r="O71" s="18">
        <v>247</v>
      </c>
      <c r="P71" s="9"/>
    </row>
    <row r="72" spans="1:16" x14ac:dyDescent="0.25">
      <c r="A72" s="9"/>
      <c r="B72" s="12" t="s">
        <v>3569</v>
      </c>
      <c r="C72" s="12" t="s">
        <v>3568</v>
      </c>
      <c r="D72" s="18">
        <v>978</v>
      </c>
      <c r="E72" s="18">
        <v>980</v>
      </c>
      <c r="F72" s="18">
        <v>1174</v>
      </c>
      <c r="G72" s="18">
        <v>1174</v>
      </c>
      <c r="H72" s="18">
        <v>1594</v>
      </c>
      <c r="I72" s="18">
        <v>1754</v>
      </c>
      <c r="J72" s="18">
        <v>1961</v>
      </c>
      <c r="K72" s="18">
        <v>1997</v>
      </c>
      <c r="L72" s="18">
        <v>1940</v>
      </c>
      <c r="M72" s="18">
        <v>1681</v>
      </c>
      <c r="N72" s="18">
        <v>1737</v>
      </c>
      <c r="O72" s="18">
        <v>1809</v>
      </c>
      <c r="P72" s="9"/>
    </row>
    <row r="73" spans="1:16" x14ac:dyDescent="0.25">
      <c r="A73" s="9"/>
      <c r="B73" s="12" t="s">
        <v>3565</v>
      </c>
      <c r="C73" s="12" t="s">
        <v>3564</v>
      </c>
      <c r="D73" s="18">
        <v>568</v>
      </c>
      <c r="E73" s="18">
        <v>580</v>
      </c>
      <c r="F73" s="18">
        <v>580</v>
      </c>
      <c r="G73" s="18">
        <v>548</v>
      </c>
      <c r="H73" s="18">
        <v>724</v>
      </c>
      <c r="I73" s="18">
        <v>690</v>
      </c>
      <c r="J73" s="18">
        <v>627</v>
      </c>
      <c r="K73" s="18">
        <v>650</v>
      </c>
      <c r="L73" s="18">
        <v>692</v>
      </c>
      <c r="M73" s="18">
        <v>708</v>
      </c>
      <c r="N73" s="18">
        <v>709</v>
      </c>
      <c r="O73" s="18">
        <v>708</v>
      </c>
      <c r="P73" s="9"/>
    </row>
    <row r="74" spans="1:16" x14ac:dyDescent="0.25">
      <c r="A74" s="9"/>
      <c r="B74" s="12" t="s">
        <v>3561</v>
      </c>
      <c r="C74" s="12" t="s">
        <v>3560</v>
      </c>
      <c r="D74" s="18">
        <v>118</v>
      </c>
      <c r="E74" s="18">
        <v>118</v>
      </c>
      <c r="F74" s="18">
        <v>60</v>
      </c>
      <c r="G74" s="18">
        <v>60</v>
      </c>
      <c r="H74" s="18">
        <v>60</v>
      </c>
      <c r="I74" s="18">
        <v>106</v>
      </c>
      <c r="J74" s="18">
        <v>60</v>
      </c>
      <c r="K74" s="18">
        <v>60</v>
      </c>
      <c r="L74" s="18">
        <v>120</v>
      </c>
      <c r="M74" s="18">
        <v>102</v>
      </c>
      <c r="N74" s="18">
        <v>162</v>
      </c>
      <c r="O74" s="18">
        <v>162</v>
      </c>
      <c r="P74" s="9"/>
    </row>
    <row r="75" spans="1:16" x14ac:dyDescent="0.25">
      <c r="A75" s="9"/>
      <c r="B75" s="12" t="s">
        <v>3557</v>
      </c>
      <c r="C75" s="12" t="s">
        <v>3556</v>
      </c>
      <c r="D75" s="18">
        <v>391</v>
      </c>
      <c r="E75" s="18">
        <v>377</v>
      </c>
      <c r="F75" s="18">
        <v>377</v>
      </c>
      <c r="G75" s="18">
        <v>377</v>
      </c>
      <c r="H75" s="18">
        <v>357</v>
      </c>
      <c r="I75" s="18">
        <v>523</v>
      </c>
      <c r="J75" s="18">
        <v>575</v>
      </c>
      <c r="K75" s="18">
        <v>632</v>
      </c>
      <c r="L75" s="18">
        <v>662</v>
      </c>
      <c r="M75" s="18">
        <v>557</v>
      </c>
      <c r="N75" s="18">
        <v>653</v>
      </c>
      <c r="O75" s="18">
        <v>677</v>
      </c>
      <c r="P75" s="9"/>
    </row>
    <row r="76" spans="1:16" x14ac:dyDescent="0.25">
      <c r="A76" s="9"/>
      <c r="B76" s="12" t="s">
        <v>3553</v>
      </c>
      <c r="C76" s="12" t="s">
        <v>3552</v>
      </c>
      <c r="D76" s="18">
        <v>338</v>
      </c>
      <c r="E76" s="18">
        <v>365</v>
      </c>
      <c r="F76" s="18">
        <v>295</v>
      </c>
      <c r="G76" s="18">
        <v>280</v>
      </c>
      <c r="H76" s="18">
        <v>289</v>
      </c>
      <c r="I76" s="18">
        <v>289</v>
      </c>
      <c r="J76" s="18">
        <v>263</v>
      </c>
      <c r="K76" s="18">
        <v>211</v>
      </c>
      <c r="L76" s="18">
        <v>180</v>
      </c>
      <c r="M76" s="18">
        <v>173</v>
      </c>
      <c r="N76" s="18">
        <v>158</v>
      </c>
      <c r="O76" s="18">
        <v>158</v>
      </c>
      <c r="P76" s="9"/>
    </row>
    <row r="77" spans="1:16" x14ac:dyDescent="0.25">
      <c r="A77" s="9"/>
      <c r="B77" s="12" t="s">
        <v>3550</v>
      </c>
      <c r="C77" s="12" t="s">
        <v>3549</v>
      </c>
      <c r="D77" s="18">
        <v>428</v>
      </c>
      <c r="E77" s="18">
        <v>428</v>
      </c>
      <c r="F77" s="18">
        <v>408</v>
      </c>
      <c r="G77" s="18">
        <v>408</v>
      </c>
      <c r="H77" s="18">
        <v>292</v>
      </c>
      <c r="I77" s="18">
        <v>292</v>
      </c>
      <c r="J77" s="18">
        <v>367</v>
      </c>
      <c r="K77" s="18">
        <v>322</v>
      </c>
      <c r="L77" s="18">
        <v>300</v>
      </c>
      <c r="M77" s="18">
        <v>299</v>
      </c>
      <c r="N77" s="18">
        <v>299</v>
      </c>
      <c r="O77" s="18">
        <v>331</v>
      </c>
      <c r="P77" s="9"/>
    </row>
    <row r="78" spans="1:16" x14ac:dyDescent="0.25">
      <c r="A78" s="9"/>
      <c r="B78" s="12" t="s">
        <v>3546</v>
      </c>
      <c r="C78" s="12" t="s">
        <v>3545</v>
      </c>
      <c r="D78" s="18">
        <v>597</v>
      </c>
      <c r="E78" s="18">
        <v>536</v>
      </c>
      <c r="F78" s="18">
        <v>536</v>
      </c>
      <c r="G78" s="18">
        <v>520</v>
      </c>
      <c r="H78" s="18">
        <v>471</v>
      </c>
      <c r="I78" s="18">
        <v>549</v>
      </c>
      <c r="J78" s="18">
        <v>530</v>
      </c>
      <c r="K78" s="18">
        <v>507</v>
      </c>
      <c r="L78" s="18">
        <v>507</v>
      </c>
      <c r="M78" s="18">
        <v>432</v>
      </c>
      <c r="N78" s="18">
        <v>437</v>
      </c>
      <c r="O78" s="18">
        <v>428</v>
      </c>
      <c r="P78" s="9"/>
    </row>
    <row r="79" spans="1:16" x14ac:dyDescent="0.25">
      <c r="A79" s="9"/>
      <c r="B79" s="12" t="s">
        <v>3542</v>
      </c>
      <c r="C79" s="12" t="s">
        <v>3541</v>
      </c>
      <c r="D79" s="18">
        <v>3428</v>
      </c>
      <c r="E79" s="18">
        <v>3527</v>
      </c>
      <c r="F79" s="18">
        <v>3547</v>
      </c>
      <c r="G79" s="18">
        <v>3532</v>
      </c>
      <c r="H79" s="18">
        <v>3498</v>
      </c>
      <c r="I79" s="18">
        <v>3423</v>
      </c>
      <c r="J79" s="18">
        <v>3328</v>
      </c>
      <c r="K79" s="18">
        <v>3544</v>
      </c>
      <c r="L79" s="18">
        <v>3602</v>
      </c>
      <c r="M79" s="18">
        <v>3774</v>
      </c>
      <c r="N79" s="18">
        <v>3750</v>
      </c>
      <c r="O79" s="18">
        <v>4098</v>
      </c>
      <c r="P79" s="9"/>
    </row>
    <row r="80" spans="1:16" x14ac:dyDescent="0.25">
      <c r="A80" s="9"/>
      <c r="B80" s="12" t="s">
        <v>3537</v>
      </c>
      <c r="C80" s="12" t="s">
        <v>3536</v>
      </c>
      <c r="D80" s="18">
        <v>79</v>
      </c>
      <c r="E80" s="18">
        <v>95</v>
      </c>
      <c r="F80" s="18">
        <v>95</v>
      </c>
      <c r="G80" s="18">
        <v>83</v>
      </c>
      <c r="H80" s="18">
        <v>83</v>
      </c>
      <c r="I80" s="18">
        <v>83</v>
      </c>
      <c r="J80" s="18">
        <v>83</v>
      </c>
      <c r="K80" s="18">
        <v>83</v>
      </c>
      <c r="L80" s="18">
        <v>49</v>
      </c>
      <c r="M80" s="18">
        <v>36</v>
      </c>
      <c r="N80" s="18">
        <v>36</v>
      </c>
      <c r="O80" s="18">
        <v>36</v>
      </c>
      <c r="P80" s="9"/>
    </row>
    <row r="81" spans="1:16" x14ac:dyDescent="0.25">
      <c r="A81" s="9"/>
      <c r="B81" s="12" t="s">
        <v>3533</v>
      </c>
      <c r="C81" s="12" t="s">
        <v>3532</v>
      </c>
      <c r="D81" s="18">
        <v>3364</v>
      </c>
      <c r="E81" s="18">
        <v>3302</v>
      </c>
      <c r="F81" s="18">
        <v>3249</v>
      </c>
      <c r="G81" s="18">
        <v>3219</v>
      </c>
      <c r="H81" s="18">
        <v>3339</v>
      </c>
      <c r="I81" s="18">
        <v>3453</v>
      </c>
      <c r="J81" s="18">
        <v>3358</v>
      </c>
      <c r="K81" s="18">
        <v>3385</v>
      </c>
      <c r="L81" s="18">
        <v>3516</v>
      </c>
      <c r="M81" s="18">
        <v>3494</v>
      </c>
      <c r="N81" s="18">
        <v>3277</v>
      </c>
      <c r="O81" s="18">
        <v>3346</v>
      </c>
      <c r="P81" s="9"/>
    </row>
    <row r="82" spans="1:16" x14ac:dyDescent="0.25">
      <c r="A82" s="9"/>
      <c r="B82" s="12" t="s">
        <v>3529</v>
      </c>
      <c r="C82" s="12" t="s">
        <v>3528</v>
      </c>
      <c r="D82" s="18">
        <v>1722</v>
      </c>
      <c r="E82" s="18">
        <v>1735</v>
      </c>
      <c r="F82" s="18">
        <v>1710</v>
      </c>
      <c r="G82" s="18">
        <v>1684</v>
      </c>
      <c r="H82" s="18">
        <v>1681</v>
      </c>
      <c r="I82" s="18">
        <v>1661</v>
      </c>
      <c r="J82" s="18">
        <v>1663</v>
      </c>
      <c r="K82" s="18">
        <v>1611</v>
      </c>
      <c r="L82" s="18">
        <v>1784</v>
      </c>
      <c r="M82" s="18">
        <v>1821</v>
      </c>
      <c r="N82" s="18">
        <v>1789</v>
      </c>
      <c r="O82" s="18">
        <v>1754</v>
      </c>
      <c r="P82" s="9"/>
    </row>
    <row r="83" spans="1:16" x14ac:dyDescent="0.25">
      <c r="A83" s="9"/>
      <c r="B83" s="12" t="s">
        <v>3525</v>
      </c>
      <c r="C83" s="12" t="s">
        <v>3524</v>
      </c>
      <c r="D83" s="18">
        <v>756</v>
      </c>
      <c r="E83" s="18">
        <v>830</v>
      </c>
      <c r="F83" s="18">
        <v>830</v>
      </c>
      <c r="G83" s="18">
        <v>830</v>
      </c>
      <c r="H83" s="18">
        <v>830</v>
      </c>
      <c r="I83" s="18">
        <v>830</v>
      </c>
      <c r="J83" s="18">
        <v>848</v>
      </c>
      <c r="K83" s="18">
        <v>824</v>
      </c>
      <c r="L83" s="18">
        <v>714</v>
      </c>
      <c r="M83" s="18">
        <v>473</v>
      </c>
      <c r="N83" s="18">
        <v>473</v>
      </c>
      <c r="O83" s="18">
        <v>828</v>
      </c>
      <c r="P83" s="9"/>
    </row>
    <row r="84" spans="1:16" x14ac:dyDescent="0.25">
      <c r="A84" s="9"/>
      <c r="B84" s="12" t="s">
        <v>3521</v>
      </c>
      <c r="C84" s="12" t="s">
        <v>3520</v>
      </c>
      <c r="D84" s="18">
        <v>1308</v>
      </c>
      <c r="E84" s="18">
        <v>1442</v>
      </c>
      <c r="F84" s="18">
        <v>1341</v>
      </c>
      <c r="G84" s="18">
        <v>1329</v>
      </c>
      <c r="H84" s="18">
        <v>1303</v>
      </c>
      <c r="I84" s="18">
        <v>1232</v>
      </c>
      <c r="J84" s="18">
        <v>2079</v>
      </c>
      <c r="K84" s="18">
        <v>2089</v>
      </c>
      <c r="L84" s="18">
        <v>2032</v>
      </c>
      <c r="M84" s="18">
        <v>1842</v>
      </c>
      <c r="N84" s="18">
        <v>1728</v>
      </c>
      <c r="O84" s="18">
        <v>1798</v>
      </c>
      <c r="P84" s="9"/>
    </row>
    <row r="85" spans="1:16" x14ac:dyDescent="0.25">
      <c r="A85" s="9"/>
      <c r="B85" s="12" t="s">
        <v>3517</v>
      </c>
      <c r="C85" s="12" t="s">
        <v>3516</v>
      </c>
      <c r="D85" s="18">
        <v>2865</v>
      </c>
      <c r="E85" s="18">
        <v>2555</v>
      </c>
      <c r="F85" s="18">
        <v>2503</v>
      </c>
      <c r="G85" s="18">
        <v>2059</v>
      </c>
      <c r="H85" s="18">
        <v>2093</v>
      </c>
      <c r="I85" s="18">
        <v>2088</v>
      </c>
      <c r="J85" s="18">
        <v>1920</v>
      </c>
      <c r="K85" s="18">
        <v>2060</v>
      </c>
      <c r="L85" s="18">
        <v>2057</v>
      </c>
      <c r="M85" s="18">
        <v>1864</v>
      </c>
      <c r="N85" s="18">
        <v>1870</v>
      </c>
      <c r="O85" s="18">
        <v>1856</v>
      </c>
      <c r="P85" s="9"/>
    </row>
    <row r="86" spans="1:16" x14ac:dyDescent="0.25">
      <c r="A86" s="9"/>
      <c r="B86" s="12" t="s">
        <v>3513</v>
      </c>
      <c r="C86" s="12" t="s">
        <v>3512</v>
      </c>
      <c r="D86" s="18">
        <v>2840</v>
      </c>
      <c r="E86" s="18">
        <v>2715</v>
      </c>
      <c r="F86" s="18">
        <v>2568</v>
      </c>
      <c r="G86" s="18">
        <v>2534</v>
      </c>
      <c r="H86" s="18">
        <v>2476</v>
      </c>
      <c r="I86" s="18">
        <v>2462</v>
      </c>
      <c r="J86" s="18">
        <v>2285</v>
      </c>
      <c r="K86" s="18">
        <v>2277</v>
      </c>
      <c r="L86" s="18">
        <v>2226</v>
      </c>
      <c r="M86" s="18">
        <v>2206</v>
      </c>
      <c r="N86" s="18">
        <v>2260</v>
      </c>
      <c r="O86" s="18">
        <v>1961</v>
      </c>
      <c r="P86" s="9"/>
    </row>
    <row r="87" spans="1:16" x14ac:dyDescent="0.25">
      <c r="A87" s="9"/>
      <c r="B87" s="12" t="s">
        <v>3508</v>
      </c>
      <c r="C87" s="12" t="s">
        <v>3507</v>
      </c>
      <c r="D87" s="18">
        <v>950</v>
      </c>
      <c r="E87" s="18">
        <v>914</v>
      </c>
      <c r="F87" s="18">
        <v>927</v>
      </c>
      <c r="G87" s="18">
        <v>969</v>
      </c>
      <c r="H87" s="18">
        <v>935</v>
      </c>
      <c r="I87" s="18">
        <v>855</v>
      </c>
      <c r="J87" s="18">
        <v>820</v>
      </c>
      <c r="K87" s="18">
        <v>791</v>
      </c>
      <c r="L87" s="18">
        <v>791</v>
      </c>
      <c r="M87" s="18">
        <v>752</v>
      </c>
      <c r="N87" s="18">
        <v>720</v>
      </c>
      <c r="O87" s="18">
        <v>723</v>
      </c>
      <c r="P87" s="9"/>
    </row>
    <row r="88" spans="1:16" x14ac:dyDescent="0.25">
      <c r="A88" s="9"/>
      <c r="B88" s="12" t="s">
        <v>3503</v>
      </c>
      <c r="C88" s="12" t="s">
        <v>3502</v>
      </c>
      <c r="D88" s="18">
        <v>2636</v>
      </c>
      <c r="E88" s="18">
        <v>2730</v>
      </c>
      <c r="F88" s="18">
        <v>2596</v>
      </c>
      <c r="G88" s="18">
        <v>2500</v>
      </c>
      <c r="H88" s="18">
        <v>2242</v>
      </c>
      <c r="I88" s="18">
        <v>2225</v>
      </c>
      <c r="J88" s="18">
        <v>2229</v>
      </c>
      <c r="K88" s="18">
        <v>2121</v>
      </c>
      <c r="L88" s="18">
        <v>2041</v>
      </c>
      <c r="M88" s="18">
        <v>2206</v>
      </c>
      <c r="N88" s="18">
        <v>2197</v>
      </c>
      <c r="O88" s="18">
        <v>2062</v>
      </c>
      <c r="P88" s="9"/>
    </row>
    <row r="89" spans="1:16" x14ac:dyDescent="0.25">
      <c r="A89" s="9"/>
      <c r="B89" s="12" t="s">
        <v>3499</v>
      </c>
      <c r="C89" s="12" t="s">
        <v>3498</v>
      </c>
      <c r="D89" s="18">
        <v>1533</v>
      </c>
      <c r="E89" s="18">
        <v>1534</v>
      </c>
      <c r="F89" s="18">
        <v>1518</v>
      </c>
      <c r="G89" s="18">
        <v>1483</v>
      </c>
      <c r="H89" s="18">
        <v>1497</v>
      </c>
      <c r="I89" s="18">
        <v>1482</v>
      </c>
      <c r="J89" s="18">
        <v>1492</v>
      </c>
      <c r="K89" s="18">
        <v>1376</v>
      </c>
      <c r="L89" s="18">
        <v>1352</v>
      </c>
      <c r="M89" s="18">
        <v>1380</v>
      </c>
      <c r="N89" s="18">
        <v>1447</v>
      </c>
      <c r="O89" s="18">
        <v>1442</v>
      </c>
      <c r="P89" s="9"/>
    </row>
    <row r="90" spans="1:16" x14ac:dyDescent="0.25">
      <c r="A90" s="9"/>
      <c r="B90" s="12" t="s">
        <v>3495</v>
      </c>
      <c r="C90" s="12" t="s">
        <v>3494</v>
      </c>
      <c r="D90" s="18">
        <v>374</v>
      </c>
      <c r="E90" s="18">
        <v>363</v>
      </c>
      <c r="F90" s="18">
        <v>454</v>
      </c>
      <c r="G90" s="18">
        <v>454</v>
      </c>
      <c r="H90" s="18">
        <v>434</v>
      </c>
      <c r="I90" s="18">
        <v>434</v>
      </c>
      <c r="J90" s="18">
        <v>341</v>
      </c>
      <c r="K90" s="18">
        <v>266</v>
      </c>
      <c r="L90" s="18">
        <v>258</v>
      </c>
      <c r="M90" s="18">
        <v>240</v>
      </c>
      <c r="N90" s="18">
        <v>240</v>
      </c>
      <c r="O90" s="18">
        <v>252</v>
      </c>
      <c r="P90" s="9"/>
    </row>
    <row r="91" spans="1:16" x14ac:dyDescent="0.25">
      <c r="A91" s="9"/>
      <c r="B91" s="12" t="s">
        <v>3491</v>
      </c>
      <c r="C91" s="12" t="s">
        <v>3490</v>
      </c>
      <c r="D91" s="19" t="s">
        <v>141</v>
      </c>
      <c r="E91" s="18">
        <v>218</v>
      </c>
      <c r="F91" s="18">
        <v>218</v>
      </c>
      <c r="G91" s="18">
        <v>304</v>
      </c>
      <c r="H91" s="18">
        <v>339</v>
      </c>
      <c r="I91" s="18">
        <v>434</v>
      </c>
      <c r="J91" s="18">
        <v>523</v>
      </c>
      <c r="K91" s="18">
        <v>574</v>
      </c>
      <c r="L91" s="18">
        <v>585</v>
      </c>
      <c r="M91" s="18">
        <v>630</v>
      </c>
      <c r="N91" s="18">
        <v>776</v>
      </c>
      <c r="O91" s="18">
        <v>771</v>
      </c>
      <c r="P91" s="9"/>
    </row>
    <row r="92" spans="1:16" x14ac:dyDescent="0.25">
      <c r="A92" s="9"/>
      <c r="B92" s="12" t="s">
        <v>3487</v>
      </c>
      <c r="C92" s="12" t="s">
        <v>3486</v>
      </c>
      <c r="D92" s="19" t="s">
        <v>141</v>
      </c>
      <c r="E92" s="18">
        <v>507</v>
      </c>
      <c r="F92" s="18">
        <v>635</v>
      </c>
      <c r="G92" s="18">
        <v>254</v>
      </c>
      <c r="H92" s="18">
        <v>389</v>
      </c>
      <c r="I92" s="18">
        <v>395</v>
      </c>
      <c r="J92" s="18">
        <v>363</v>
      </c>
      <c r="K92" s="18">
        <v>550</v>
      </c>
      <c r="L92" s="18">
        <v>598</v>
      </c>
      <c r="M92" s="18">
        <v>743</v>
      </c>
      <c r="N92" s="18">
        <v>774</v>
      </c>
      <c r="O92" s="18">
        <v>1012</v>
      </c>
      <c r="P92" s="9"/>
    </row>
    <row r="93" spans="1:16" x14ac:dyDescent="0.25">
      <c r="A93" s="9"/>
      <c r="B93" s="12" t="s">
        <v>3484</v>
      </c>
      <c r="C93" s="12" t="s">
        <v>3483</v>
      </c>
      <c r="D93" s="19" t="s">
        <v>141</v>
      </c>
      <c r="E93" s="18">
        <v>430</v>
      </c>
      <c r="F93" s="18">
        <v>463</v>
      </c>
      <c r="G93" s="18">
        <v>463</v>
      </c>
      <c r="H93" s="18">
        <v>459</v>
      </c>
      <c r="I93" s="18">
        <v>572</v>
      </c>
      <c r="J93" s="18">
        <v>670</v>
      </c>
      <c r="K93" s="18">
        <v>618</v>
      </c>
      <c r="L93" s="18">
        <v>770</v>
      </c>
      <c r="M93" s="18">
        <v>1727</v>
      </c>
      <c r="N93" s="18">
        <v>911</v>
      </c>
      <c r="O93" s="18">
        <v>928</v>
      </c>
      <c r="P93" s="9"/>
    </row>
    <row r="94" spans="1:16" x14ac:dyDescent="0.25">
      <c r="A94" s="9"/>
      <c r="B94" s="12" t="s">
        <v>3480</v>
      </c>
      <c r="C94" s="12" t="s">
        <v>3479</v>
      </c>
      <c r="D94" s="19" t="s">
        <v>141</v>
      </c>
      <c r="E94" s="18">
        <v>1018</v>
      </c>
      <c r="F94" s="18">
        <v>1044</v>
      </c>
      <c r="G94" s="18">
        <v>993</v>
      </c>
      <c r="H94" s="18">
        <v>972</v>
      </c>
      <c r="I94" s="18">
        <v>972</v>
      </c>
      <c r="J94" s="18">
        <v>754</v>
      </c>
      <c r="K94" s="18">
        <v>952</v>
      </c>
      <c r="L94" s="18">
        <v>952</v>
      </c>
      <c r="M94" s="18">
        <v>1161</v>
      </c>
      <c r="N94" s="18">
        <v>1161</v>
      </c>
      <c r="O94" s="18">
        <v>1027</v>
      </c>
      <c r="P94" s="9"/>
    </row>
    <row r="95" spans="1:16" x14ac:dyDescent="0.25">
      <c r="A95" s="9"/>
      <c r="B95" s="12" t="s">
        <v>3476</v>
      </c>
      <c r="C95" s="12" t="s">
        <v>3475</v>
      </c>
      <c r="D95" s="19" t="s">
        <v>141</v>
      </c>
      <c r="E95" s="18">
        <v>1145</v>
      </c>
      <c r="F95" s="18">
        <v>1242</v>
      </c>
      <c r="G95" s="18">
        <v>1142</v>
      </c>
      <c r="H95" s="18">
        <v>1351</v>
      </c>
      <c r="I95" s="18">
        <v>1844</v>
      </c>
      <c r="J95" s="18">
        <v>2770</v>
      </c>
      <c r="K95" s="18">
        <v>2547</v>
      </c>
      <c r="L95" s="18">
        <v>3020</v>
      </c>
      <c r="M95" s="18">
        <v>3004</v>
      </c>
      <c r="N95" s="18">
        <v>2846</v>
      </c>
      <c r="O95" s="18">
        <v>2906</v>
      </c>
      <c r="P95" s="9"/>
    </row>
    <row r="96" spans="1:16" x14ac:dyDescent="0.25">
      <c r="A96" s="9"/>
      <c r="B96" s="12" t="s">
        <v>3472</v>
      </c>
      <c r="C96" s="12" t="s">
        <v>3471</v>
      </c>
      <c r="D96" s="19" t="s">
        <v>141</v>
      </c>
      <c r="E96" s="18">
        <v>2287</v>
      </c>
      <c r="F96" s="18">
        <v>2345</v>
      </c>
      <c r="G96" s="18">
        <v>2038</v>
      </c>
      <c r="H96" s="18">
        <v>2112</v>
      </c>
      <c r="I96" s="18">
        <v>2592</v>
      </c>
      <c r="J96" s="18">
        <v>2939</v>
      </c>
      <c r="K96" s="18">
        <v>3422</v>
      </c>
      <c r="L96" s="18">
        <v>3360</v>
      </c>
      <c r="M96" s="18">
        <v>4274</v>
      </c>
      <c r="N96" s="18">
        <v>4554</v>
      </c>
      <c r="O96" s="18">
        <v>4508</v>
      </c>
      <c r="P96" s="9"/>
    </row>
    <row r="97" spans="1:16" x14ac:dyDescent="0.25">
      <c r="A97" s="9"/>
      <c r="B97" s="12" t="s">
        <v>3468</v>
      </c>
      <c r="C97" s="12" t="s">
        <v>3467</v>
      </c>
      <c r="D97" s="19" t="s">
        <v>141</v>
      </c>
      <c r="E97" s="18">
        <v>1053</v>
      </c>
      <c r="F97" s="18">
        <v>1572</v>
      </c>
      <c r="G97" s="18">
        <v>1401</v>
      </c>
      <c r="H97" s="18">
        <v>1420</v>
      </c>
      <c r="I97" s="18">
        <v>1497</v>
      </c>
      <c r="J97" s="18">
        <v>1535</v>
      </c>
      <c r="K97" s="18">
        <v>1982</v>
      </c>
      <c r="L97" s="18">
        <v>2093</v>
      </c>
      <c r="M97" s="18">
        <v>2565</v>
      </c>
      <c r="N97" s="18">
        <v>2735</v>
      </c>
      <c r="O97" s="18">
        <v>2277</v>
      </c>
      <c r="P97" s="9"/>
    </row>
    <row r="98" spans="1:16" x14ac:dyDescent="0.25">
      <c r="A98" s="9"/>
      <c r="B98" s="12" t="s">
        <v>3464</v>
      </c>
      <c r="C98" s="12" t="s">
        <v>3463</v>
      </c>
      <c r="D98" s="19" t="s">
        <v>141</v>
      </c>
      <c r="E98" s="18">
        <v>850</v>
      </c>
      <c r="F98" s="18">
        <v>700</v>
      </c>
      <c r="G98" s="18">
        <v>710</v>
      </c>
      <c r="H98" s="18">
        <v>657</v>
      </c>
      <c r="I98" s="18">
        <v>898</v>
      </c>
      <c r="J98" s="18">
        <v>1052</v>
      </c>
      <c r="K98" s="18">
        <v>1263</v>
      </c>
      <c r="L98" s="18">
        <v>1360</v>
      </c>
      <c r="M98" s="18">
        <v>1519</v>
      </c>
      <c r="N98" s="18">
        <v>1299</v>
      </c>
      <c r="O98" s="18">
        <v>800</v>
      </c>
      <c r="P98" s="9"/>
    </row>
    <row r="99" spans="1:16" x14ac:dyDescent="0.25">
      <c r="A99" s="9"/>
      <c r="B99" s="12" t="s">
        <v>3461</v>
      </c>
      <c r="C99" s="12" t="s">
        <v>3460</v>
      </c>
      <c r="D99" s="19" t="s">
        <v>141</v>
      </c>
      <c r="E99" s="18">
        <v>318</v>
      </c>
      <c r="F99" s="18">
        <v>270</v>
      </c>
      <c r="G99" s="18">
        <v>270</v>
      </c>
      <c r="H99" s="18">
        <v>278</v>
      </c>
      <c r="I99" s="18">
        <v>312</v>
      </c>
      <c r="J99" s="18">
        <v>347</v>
      </c>
      <c r="K99" s="18">
        <v>384</v>
      </c>
      <c r="L99" s="18">
        <v>648</v>
      </c>
      <c r="M99" s="18">
        <v>712</v>
      </c>
      <c r="N99" s="18">
        <v>420</v>
      </c>
      <c r="O99" s="18">
        <v>392</v>
      </c>
      <c r="P99" s="9"/>
    </row>
    <row r="100" spans="1:16" x14ac:dyDescent="0.25">
      <c r="A100" s="9"/>
      <c r="B100" s="12" t="s">
        <v>3457</v>
      </c>
      <c r="C100" s="12" t="s">
        <v>3456</v>
      </c>
      <c r="D100" s="19" t="s">
        <v>141</v>
      </c>
      <c r="E100" s="18">
        <v>254</v>
      </c>
      <c r="F100" s="18">
        <v>250</v>
      </c>
      <c r="G100" s="18">
        <v>233</v>
      </c>
      <c r="H100" s="18">
        <v>307</v>
      </c>
      <c r="I100" s="18">
        <v>309</v>
      </c>
      <c r="J100" s="18">
        <v>335</v>
      </c>
      <c r="K100" s="18">
        <v>220</v>
      </c>
      <c r="L100" s="18">
        <v>463</v>
      </c>
      <c r="M100" s="18">
        <v>600</v>
      </c>
      <c r="N100" s="18">
        <v>623</v>
      </c>
      <c r="O100" s="18">
        <v>609</v>
      </c>
      <c r="P100" s="9"/>
    </row>
    <row r="101" spans="1:16" x14ac:dyDescent="0.25">
      <c r="A101" s="9"/>
      <c r="B101" s="12" t="s">
        <v>3453</v>
      </c>
      <c r="C101" s="12" t="s">
        <v>3452</v>
      </c>
      <c r="D101" s="19" t="s">
        <v>141</v>
      </c>
      <c r="E101" s="18">
        <v>28797</v>
      </c>
      <c r="F101" s="18">
        <v>38266</v>
      </c>
      <c r="G101" s="18">
        <v>40407</v>
      </c>
      <c r="H101" s="18">
        <v>50460</v>
      </c>
      <c r="I101" s="18">
        <v>55523</v>
      </c>
      <c r="J101" s="18">
        <v>57870</v>
      </c>
      <c r="K101" s="18">
        <v>55817</v>
      </c>
      <c r="L101" s="18">
        <v>56205</v>
      </c>
      <c r="M101" s="18">
        <v>54088</v>
      </c>
      <c r="N101" s="18">
        <v>52954</v>
      </c>
      <c r="O101" s="18">
        <v>51328</v>
      </c>
      <c r="P101" s="9"/>
    </row>
    <row r="102" spans="1:16" x14ac:dyDescent="0.25">
      <c r="A102" s="9"/>
      <c r="B102" s="12" t="s">
        <v>3450</v>
      </c>
      <c r="C102" s="12" t="s">
        <v>3449</v>
      </c>
      <c r="D102" s="19" t="s">
        <v>141</v>
      </c>
      <c r="E102" s="18">
        <v>20289</v>
      </c>
      <c r="F102" s="18">
        <v>20462</v>
      </c>
      <c r="G102" s="18">
        <v>18924</v>
      </c>
      <c r="H102" s="18">
        <v>21881</v>
      </c>
      <c r="I102" s="18">
        <v>21394</v>
      </c>
      <c r="J102" s="18">
        <v>21574</v>
      </c>
      <c r="K102" s="18">
        <v>25763</v>
      </c>
      <c r="L102" s="18">
        <v>22733</v>
      </c>
      <c r="M102" s="18">
        <v>20971</v>
      </c>
      <c r="N102" s="18">
        <v>21031</v>
      </c>
      <c r="O102" s="18">
        <v>21346</v>
      </c>
      <c r="P102" s="9"/>
    </row>
    <row r="103" spans="1:16" x14ac:dyDescent="0.25">
      <c r="A103" s="9"/>
      <c r="B103" s="12" t="s">
        <v>3445</v>
      </c>
      <c r="C103" s="12" t="s">
        <v>3444</v>
      </c>
      <c r="D103" s="19" t="s">
        <v>141</v>
      </c>
      <c r="E103" s="18">
        <v>719</v>
      </c>
      <c r="F103" s="18">
        <v>751</v>
      </c>
      <c r="G103" s="18">
        <v>665</v>
      </c>
      <c r="H103" s="18">
        <v>914</v>
      </c>
      <c r="I103" s="18">
        <v>967</v>
      </c>
      <c r="J103" s="18">
        <v>907</v>
      </c>
      <c r="K103" s="18">
        <v>979</v>
      </c>
      <c r="L103" s="18">
        <v>1158</v>
      </c>
      <c r="M103" s="18">
        <v>1223</v>
      </c>
      <c r="N103" s="18">
        <v>1238</v>
      </c>
      <c r="O103" s="18">
        <v>1177</v>
      </c>
      <c r="P103" s="9"/>
    </row>
    <row r="104" spans="1:16" x14ac:dyDescent="0.25">
      <c r="A104" s="9"/>
      <c r="B104" s="12" t="s">
        <v>3441</v>
      </c>
      <c r="C104" s="12" t="s">
        <v>3440</v>
      </c>
      <c r="D104" s="19" t="s">
        <v>141</v>
      </c>
      <c r="E104" s="18">
        <v>604</v>
      </c>
      <c r="F104" s="18">
        <v>308</v>
      </c>
      <c r="G104" s="18">
        <v>273</v>
      </c>
      <c r="H104" s="18">
        <v>321</v>
      </c>
      <c r="I104" s="18">
        <v>398</v>
      </c>
      <c r="J104" s="18">
        <v>443</v>
      </c>
      <c r="K104" s="18">
        <v>512</v>
      </c>
      <c r="L104" s="18">
        <v>487</v>
      </c>
      <c r="M104" s="18">
        <v>544</v>
      </c>
      <c r="N104" s="18">
        <v>672</v>
      </c>
      <c r="O104" s="18">
        <v>824</v>
      </c>
      <c r="P104" s="9"/>
    </row>
    <row r="105" spans="1:16" x14ac:dyDescent="0.25">
      <c r="A105" s="9"/>
      <c r="B105" s="12" t="s">
        <v>3437</v>
      </c>
      <c r="C105" s="12" t="s">
        <v>3436</v>
      </c>
      <c r="D105" s="19" t="s">
        <v>141</v>
      </c>
      <c r="E105" s="18">
        <v>23764</v>
      </c>
      <c r="F105" s="18">
        <v>27982</v>
      </c>
      <c r="G105" s="18">
        <v>41978</v>
      </c>
      <c r="H105" s="18">
        <v>53879</v>
      </c>
      <c r="I105" s="18">
        <v>74148</v>
      </c>
      <c r="J105" s="18">
        <v>76335</v>
      </c>
      <c r="K105" s="18">
        <v>83527</v>
      </c>
      <c r="L105" s="18">
        <v>84640</v>
      </c>
      <c r="M105" s="18">
        <v>92348</v>
      </c>
      <c r="N105" s="18">
        <v>88353</v>
      </c>
      <c r="O105" s="18">
        <v>91498</v>
      </c>
      <c r="P105" s="9"/>
    </row>
    <row r="106" spans="1:16" x14ac:dyDescent="0.25">
      <c r="A106" s="9"/>
      <c r="B106" s="12" t="s">
        <v>3432</v>
      </c>
      <c r="C106" s="12" t="s">
        <v>3431</v>
      </c>
      <c r="D106" s="19" t="s">
        <v>141</v>
      </c>
      <c r="E106" s="18">
        <v>1196</v>
      </c>
      <c r="F106" s="18">
        <v>755</v>
      </c>
      <c r="G106" s="18">
        <v>615</v>
      </c>
      <c r="H106" s="18">
        <v>674</v>
      </c>
      <c r="I106" s="18">
        <v>849</v>
      </c>
      <c r="J106" s="18">
        <v>1158</v>
      </c>
      <c r="K106" s="18">
        <v>1268</v>
      </c>
      <c r="L106" s="18">
        <v>1360</v>
      </c>
      <c r="M106" s="18">
        <v>1665</v>
      </c>
      <c r="N106" s="18">
        <v>1674</v>
      </c>
      <c r="O106" s="18">
        <v>1769</v>
      </c>
      <c r="P106" s="9"/>
    </row>
    <row r="107" spans="1:16" x14ac:dyDescent="0.25">
      <c r="A107" s="9"/>
      <c r="B107" s="12" t="s">
        <v>3428</v>
      </c>
      <c r="C107" s="12" t="s">
        <v>3427</v>
      </c>
      <c r="D107" s="19" t="s">
        <v>141</v>
      </c>
      <c r="E107" s="18">
        <v>342</v>
      </c>
      <c r="F107" s="18">
        <v>339</v>
      </c>
      <c r="G107" s="18">
        <v>318</v>
      </c>
      <c r="H107" s="18">
        <v>377</v>
      </c>
      <c r="I107" s="18">
        <v>383</v>
      </c>
      <c r="J107" s="18">
        <v>454</v>
      </c>
      <c r="K107" s="18">
        <v>600</v>
      </c>
      <c r="L107" s="18">
        <v>643</v>
      </c>
      <c r="M107" s="18">
        <v>734</v>
      </c>
      <c r="N107" s="18">
        <v>763</v>
      </c>
      <c r="O107" s="18">
        <v>711</v>
      </c>
      <c r="P107" s="9"/>
    </row>
    <row r="108" spans="1:16" x14ac:dyDescent="0.25">
      <c r="A108" s="9"/>
      <c r="B108" s="12" t="s">
        <v>3424</v>
      </c>
      <c r="C108" s="12" t="s">
        <v>3423</v>
      </c>
      <c r="D108" s="19" t="s">
        <v>141</v>
      </c>
      <c r="E108" s="18">
        <v>1728</v>
      </c>
      <c r="F108" s="18">
        <v>1925</v>
      </c>
      <c r="G108" s="18">
        <v>1838</v>
      </c>
      <c r="H108" s="18">
        <v>2065</v>
      </c>
      <c r="I108" s="18">
        <v>2246</v>
      </c>
      <c r="J108" s="18">
        <v>2272</v>
      </c>
      <c r="K108" s="18">
        <v>2154</v>
      </c>
      <c r="L108" s="18">
        <v>2539</v>
      </c>
      <c r="M108" s="18">
        <v>3714</v>
      </c>
      <c r="N108" s="18">
        <v>3268</v>
      </c>
      <c r="O108" s="18">
        <v>3131</v>
      </c>
      <c r="P108" s="9"/>
    </row>
    <row r="109" spans="1:16" x14ac:dyDescent="0.25">
      <c r="A109" s="9"/>
      <c r="B109" s="12" t="s">
        <v>3420</v>
      </c>
      <c r="C109" s="12" t="s">
        <v>3419</v>
      </c>
      <c r="D109" s="19" t="s">
        <v>141</v>
      </c>
      <c r="E109" s="18">
        <v>7225</v>
      </c>
      <c r="F109" s="18">
        <v>8734</v>
      </c>
      <c r="G109" s="18">
        <v>9524</v>
      </c>
      <c r="H109" s="18">
        <v>9723</v>
      </c>
      <c r="I109" s="18">
        <v>10159</v>
      </c>
      <c r="J109" s="18">
        <v>10785</v>
      </c>
      <c r="K109" s="18">
        <v>11893</v>
      </c>
      <c r="L109" s="18">
        <v>13277</v>
      </c>
      <c r="M109" s="18">
        <v>12870</v>
      </c>
      <c r="N109" s="18">
        <v>12550</v>
      </c>
      <c r="O109" s="18">
        <v>11816</v>
      </c>
      <c r="P109" s="9"/>
    </row>
    <row r="110" spans="1:16" x14ac:dyDescent="0.25">
      <c r="A110" s="9"/>
      <c r="B110" s="12" t="s">
        <v>3416</v>
      </c>
      <c r="C110" s="12" t="s">
        <v>3415</v>
      </c>
      <c r="D110" s="19" t="s">
        <v>141</v>
      </c>
      <c r="E110" s="18">
        <v>4783</v>
      </c>
      <c r="F110" s="18">
        <v>4384</v>
      </c>
      <c r="G110" s="18">
        <v>3910</v>
      </c>
      <c r="H110" s="18">
        <v>4218</v>
      </c>
      <c r="I110" s="18">
        <v>4824</v>
      </c>
      <c r="J110" s="18">
        <v>5261</v>
      </c>
      <c r="K110" s="18">
        <v>5765</v>
      </c>
      <c r="L110" s="18">
        <v>8326</v>
      </c>
      <c r="M110" s="18">
        <v>6121</v>
      </c>
      <c r="N110" s="18">
        <v>5947</v>
      </c>
      <c r="O110" s="18">
        <v>5335</v>
      </c>
      <c r="P110" s="9"/>
    </row>
    <row r="111" spans="1:16" x14ac:dyDescent="0.25">
      <c r="A111" s="9"/>
      <c r="B111" s="12" t="s">
        <v>3412</v>
      </c>
      <c r="C111" s="12" t="s">
        <v>3411</v>
      </c>
      <c r="D111" s="19" t="s">
        <v>141</v>
      </c>
      <c r="E111" s="18">
        <v>3277</v>
      </c>
      <c r="F111" s="18">
        <v>3114</v>
      </c>
      <c r="G111" s="18">
        <v>3170</v>
      </c>
      <c r="H111" s="18">
        <v>3541</v>
      </c>
      <c r="I111" s="18">
        <v>4443</v>
      </c>
      <c r="J111" s="18">
        <v>5199</v>
      </c>
      <c r="K111" s="18">
        <v>10234</v>
      </c>
      <c r="L111" s="18">
        <v>12537</v>
      </c>
      <c r="M111" s="18">
        <v>13747</v>
      </c>
      <c r="N111" s="18">
        <v>16258</v>
      </c>
      <c r="O111" s="18">
        <v>13923</v>
      </c>
      <c r="P111" s="9"/>
    </row>
    <row r="112" spans="1:16" x14ac:dyDescent="0.25">
      <c r="A112" s="9"/>
      <c r="B112" s="12" t="s">
        <v>3408</v>
      </c>
      <c r="C112" s="12" t="s">
        <v>3407</v>
      </c>
      <c r="D112" s="19" t="s">
        <v>141</v>
      </c>
      <c r="E112" s="18">
        <v>339</v>
      </c>
      <c r="F112" s="18">
        <v>497</v>
      </c>
      <c r="G112" s="18">
        <v>497</v>
      </c>
      <c r="H112" s="18">
        <v>487</v>
      </c>
      <c r="I112" s="18">
        <v>511</v>
      </c>
      <c r="J112" s="18">
        <v>511</v>
      </c>
      <c r="K112" s="18">
        <v>516</v>
      </c>
      <c r="L112" s="18">
        <v>593</v>
      </c>
      <c r="M112" s="18">
        <v>618</v>
      </c>
      <c r="N112" s="18">
        <v>606</v>
      </c>
      <c r="O112" s="18">
        <v>411</v>
      </c>
      <c r="P112" s="9"/>
    </row>
    <row r="113" spans="1:16" x14ac:dyDescent="0.25">
      <c r="A113" s="9"/>
      <c r="B113" s="12" t="s">
        <v>3404</v>
      </c>
      <c r="C113" s="12" t="s">
        <v>3403</v>
      </c>
      <c r="D113" s="19" t="s">
        <v>141</v>
      </c>
      <c r="E113" s="18">
        <v>955</v>
      </c>
      <c r="F113" s="18">
        <v>713</v>
      </c>
      <c r="G113" s="18">
        <v>877</v>
      </c>
      <c r="H113" s="18">
        <v>737</v>
      </c>
      <c r="I113" s="18">
        <v>799</v>
      </c>
      <c r="J113" s="18">
        <v>1092</v>
      </c>
      <c r="K113" s="18">
        <v>1207</v>
      </c>
      <c r="L113" s="18">
        <v>1193</v>
      </c>
      <c r="M113" s="18">
        <v>1199</v>
      </c>
      <c r="N113" s="18">
        <v>1286</v>
      </c>
      <c r="O113" s="18">
        <v>1398</v>
      </c>
      <c r="P113" s="9"/>
    </row>
    <row r="114" spans="1:16" x14ac:dyDescent="0.25">
      <c r="A114" s="9"/>
      <c r="B114" s="12" t="s">
        <v>3400</v>
      </c>
      <c r="C114" s="12" t="s">
        <v>3399</v>
      </c>
      <c r="D114" s="19" t="s">
        <v>141</v>
      </c>
      <c r="E114" s="18">
        <v>6069</v>
      </c>
      <c r="F114" s="18">
        <v>6423</v>
      </c>
      <c r="G114" s="18">
        <v>4704</v>
      </c>
      <c r="H114" s="18">
        <v>4749</v>
      </c>
      <c r="I114" s="18">
        <v>5076</v>
      </c>
      <c r="J114" s="18">
        <v>5263</v>
      </c>
      <c r="K114" s="18">
        <v>6221</v>
      </c>
      <c r="L114" s="18">
        <v>6599</v>
      </c>
      <c r="M114" s="18">
        <v>6686</v>
      </c>
      <c r="N114" s="18">
        <v>6804</v>
      </c>
      <c r="O114" s="18">
        <v>7100</v>
      </c>
      <c r="P114" s="9"/>
    </row>
    <row r="115" spans="1:16" x14ac:dyDescent="0.25">
      <c r="A115" s="9"/>
      <c r="B115" s="12" t="s">
        <v>3396</v>
      </c>
      <c r="C115" s="12" t="s">
        <v>3395</v>
      </c>
      <c r="D115" s="19" t="s">
        <v>141</v>
      </c>
      <c r="E115" s="18">
        <v>1343</v>
      </c>
      <c r="F115" s="18">
        <v>1090</v>
      </c>
      <c r="G115" s="18">
        <v>1287</v>
      </c>
      <c r="H115" s="18">
        <v>1308</v>
      </c>
      <c r="I115" s="18">
        <v>1436</v>
      </c>
      <c r="J115" s="18">
        <v>1422</v>
      </c>
      <c r="K115" s="18">
        <v>1617</v>
      </c>
      <c r="L115" s="18">
        <v>1639</v>
      </c>
      <c r="M115" s="18">
        <v>1636</v>
      </c>
      <c r="N115" s="18">
        <v>1913</v>
      </c>
      <c r="O115" s="18">
        <v>1692</v>
      </c>
      <c r="P115" s="9"/>
    </row>
    <row r="116" spans="1:16" x14ac:dyDescent="0.25">
      <c r="A116" s="9"/>
      <c r="B116" s="12" t="s">
        <v>3392</v>
      </c>
      <c r="C116" s="12" t="s">
        <v>3391</v>
      </c>
      <c r="D116" s="19" t="s">
        <v>141</v>
      </c>
      <c r="E116" s="18">
        <v>2675</v>
      </c>
      <c r="F116" s="18">
        <v>1951</v>
      </c>
      <c r="G116" s="18">
        <v>1792</v>
      </c>
      <c r="H116" s="18">
        <v>1784</v>
      </c>
      <c r="I116" s="18">
        <v>1916</v>
      </c>
      <c r="J116" s="18">
        <v>2784</v>
      </c>
      <c r="K116" s="18">
        <v>3018</v>
      </c>
      <c r="L116" s="18">
        <v>3058</v>
      </c>
      <c r="M116" s="18">
        <v>4176</v>
      </c>
      <c r="N116" s="18">
        <v>3920</v>
      </c>
      <c r="O116" s="18">
        <v>4236</v>
      </c>
      <c r="P116" s="9"/>
    </row>
    <row r="117" spans="1:16" x14ac:dyDescent="0.25">
      <c r="A117" s="9"/>
      <c r="B117" s="12" t="s">
        <v>3388</v>
      </c>
      <c r="C117" s="12" t="s">
        <v>3387</v>
      </c>
      <c r="D117" s="19" t="s">
        <v>141</v>
      </c>
      <c r="E117" s="18">
        <v>4610</v>
      </c>
      <c r="F117" s="18">
        <v>6369</v>
      </c>
      <c r="G117" s="18">
        <v>4810</v>
      </c>
      <c r="H117" s="18">
        <v>5064</v>
      </c>
      <c r="I117" s="18">
        <v>5560</v>
      </c>
      <c r="J117" s="18">
        <v>6365</v>
      </c>
      <c r="K117" s="18">
        <v>7068</v>
      </c>
      <c r="L117" s="18">
        <v>8269</v>
      </c>
      <c r="M117" s="18">
        <v>9289</v>
      </c>
      <c r="N117" s="18">
        <v>9490</v>
      </c>
      <c r="O117" s="18">
        <v>8071</v>
      </c>
      <c r="P117" s="9"/>
    </row>
    <row r="118" spans="1:16" x14ac:dyDescent="0.25">
      <c r="A118" s="9"/>
      <c r="B118" s="12" t="s">
        <v>3384</v>
      </c>
      <c r="C118" s="12" t="s">
        <v>3383</v>
      </c>
      <c r="D118" s="19" t="s">
        <v>141</v>
      </c>
      <c r="E118" s="18">
        <v>574</v>
      </c>
      <c r="F118" s="18">
        <v>563</v>
      </c>
      <c r="G118" s="18">
        <v>563</v>
      </c>
      <c r="H118" s="18">
        <v>490</v>
      </c>
      <c r="I118" s="18">
        <v>483</v>
      </c>
      <c r="J118" s="18">
        <v>582</v>
      </c>
      <c r="K118" s="18">
        <v>632</v>
      </c>
      <c r="L118" s="18">
        <v>601</v>
      </c>
      <c r="M118" s="18">
        <v>629</v>
      </c>
      <c r="N118" s="18">
        <v>616</v>
      </c>
      <c r="O118" s="18">
        <v>669</v>
      </c>
      <c r="P118" s="9"/>
    </row>
    <row r="119" spans="1:16" x14ac:dyDescent="0.25">
      <c r="A119" s="9"/>
      <c r="B119" s="12" t="s">
        <v>3380</v>
      </c>
      <c r="C119" s="12" t="s">
        <v>3379</v>
      </c>
      <c r="D119" s="18">
        <v>20713</v>
      </c>
      <c r="E119" s="18">
        <v>20660</v>
      </c>
      <c r="F119" s="18">
        <v>20099</v>
      </c>
      <c r="G119" s="19" t="s">
        <v>141</v>
      </c>
      <c r="H119" s="19" t="s">
        <v>141</v>
      </c>
      <c r="I119" s="18">
        <v>14830</v>
      </c>
      <c r="J119" s="18">
        <v>14904</v>
      </c>
      <c r="K119" s="18">
        <v>18752</v>
      </c>
      <c r="L119" s="18">
        <v>18591</v>
      </c>
      <c r="M119" s="18">
        <v>18769</v>
      </c>
      <c r="N119" s="18">
        <v>19135</v>
      </c>
      <c r="O119" s="18">
        <v>19385</v>
      </c>
      <c r="P119" s="9"/>
    </row>
    <row r="120" spans="1:16" x14ac:dyDescent="0.25">
      <c r="A120" s="9"/>
      <c r="B120" s="12" t="s">
        <v>3376</v>
      </c>
      <c r="C120" s="12" t="s">
        <v>3375</v>
      </c>
      <c r="D120" s="18">
        <v>33216</v>
      </c>
      <c r="E120" s="18">
        <v>33194</v>
      </c>
      <c r="F120" s="18">
        <v>33284</v>
      </c>
      <c r="G120" s="19" t="s">
        <v>141</v>
      </c>
      <c r="H120" s="19" t="s">
        <v>141</v>
      </c>
      <c r="I120" s="18">
        <v>35298</v>
      </c>
      <c r="J120" s="18">
        <v>34537</v>
      </c>
      <c r="K120" s="18">
        <v>34334</v>
      </c>
      <c r="L120" s="18">
        <v>33724</v>
      </c>
      <c r="M120" s="18">
        <v>34687</v>
      </c>
      <c r="N120" s="18">
        <v>34777</v>
      </c>
      <c r="O120" s="18">
        <v>34429</v>
      </c>
      <c r="P120" s="9"/>
    </row>
    <row r="121" spans="1:16" x14ac:dyDescent="0.25">
      <c r="A121" s="9"/>
      <c r="B121" s="12" t="s">
        <v>3372</v>
      </c>
      <c r="C121" s="12" t="s">
        <v>3371</v>
      </c>
      <c r="D121" s="18">
        <v>13188</v>
      </c>
      <c r="E121" s="18">
        <v>12833</v>
      </c>
      <c r="F121" s="18">
        <v>12716</v>
      </c>
      <c r="G121" s="19" t="s">
        <v>141</v>
      </c>
      <c r="H121" s="19" t="s">
        <v>141</v>
      </c>
      <c r="I121" s="18">
        <v>19781</v>
      </c>
      <c r="J121" s="18">
        <v>19552</v>
      </c>
      <c r="K121" s="18">
        <v>14960</v>
      </c>
      <c r="L121" s="18">
        <v>14736</v>
      </c>
      <c r="M121" s="18">
        <v>14742</v>
      </c>
      <c r="N121" s="18">
        <v>15131</v>
      </c>
      <c r="O121" s="18">
        <v>15108</v>
      </c>
      <c r="P121" s="9"/>
    </row>
    <row r="122" spans="1:16" x14ac:dyDescent="0.25">
      <c r="A122" s="9"/>
      <c r="B122" s="12" t="s">
        <v>3368</v>
      </c>
      <c r="C122" s="12" t="s">
        <v>3367</v>
      </c>
      <c r="D122" s="18">
        <v>35547</v>
      </c>
      <c r="E122" s="18">
        <v>35691</v>
      </c>
      <c r="F122" s="18">
        <v>35627</v>
      </c>
      <c r="G122" s="19" t="s">
        <v>141</v>
      </c>
      <c r="H122" s="19" t="s">
        <v>141</v>
      </c>
      <c r="I122" s="18">
        <v>39141</v>
      </c>
      <c r="J122" s="18">
        <v>38186</v>
      </c>
      <c r="K122" s="18">
        <v>38053</v>
      </c>
      <c r="L122" s="18">
        <v>38768</v>
      </c>
      <c r="M122" s="18">
        <v>38601</v>
      </c>
      <c r="N122" s="18">
        <v>37622</v>
      </c>
      <c r="O122" s="18">
        <v>36891</v>
      </c>
      <c r="P122" s="9"/>
    </row>
    <row r="123" spans="1:16" x14ac:dyDescent="0.25">
      <c r="A123" s="9"/>
      <c r="B123" s="12" t="s">
        <v>3364</v>
      </c>
      <c r="C123" s="12" t="s">
        <v>3363</v>
      </c>
      <c r="D123" s="18">
        <v>3551</v>
      </c>
      <c r="E123" s="18">
        <v>3719</v>
      </c>
      <c r="F123" s="18">
        <v>3732</v>
      </c>
      <c r="G123" s="19" t="s">
        <v>141</v>
      </c>
      <c r="H123" s="19" t="s">
        <v>141</v>
      </c>
      <c r="I123" s="18">
        <v>4373</v>
      </c>
      <c r="J123" s="18">
        <v>4373</v>
      </c>
      <c r="K123" s="18">
        <v>4271</v>
      </c>
      <c r="L123" s="18">
        <v>4229</v>
      </c>
      <c r="M123" s="18">
        <v>4224</v>
      </c>
      <c r="N123" s="18">
        <v>4282</v>
      </c>
      <c r="O123" s="18">
        <v>4341</v>
      </c>
      <c r="P123" s="9"/>
    </row>
    <row r="124" spans="1:16" x14ac:dyDescent="0.25">
      <c r="A124" s="9"/>
      <c r="B124" s="12" t="s">
        <v>3360</v>
      </c>
      <c r="C124" s="12" t="s">
        <v>3359</v>
      </c>
      <c r="D124" s="18">
        <v>2580</v>
      </c>
      <c r="E124" s="18">
        <v>2647</v>
      </c>
      <c r="F124" s="18">
        <v>2631</v>
      </c>
      <c r="G124" s="19" t="s">
        <v>141</v>
      </c>
      <c r="H124" s="19" t="s">
        <v>141</v>
      </c>
      <c r="I124" s="18">
        <v>1596</v>
      </c>
      <c r="J124" s="18">
        <v>1583</v>
      </c>
      <c r="K124" s="18">
        <v>2960</v>
      </c>
      <c r="L124" s="18">
        <v>3039</v>
      </c>
      <c r="M124" s="18">
        <v>3078</v>
      </c>
      <c r="N124" s="18">
        <v>3072</v>
      </c>
      <c r="O124" s="18">
        <v>2948</v>
      </c>
      <c r="P124" s="9"/>
    </row>
    <row r="125" spans="1:16" x14ac:dyDescent="0.25">
      <c r="A125" s="9"/>
      <c r="B125" s="12" t="s">
        <v>3356</v>
      </c>
      <c r="C125" s="12" t="s">
        <v>3355</v>
      </c>
      <c r="D125" s="18">
        <v>2557</v>
      </c>
      <c r="E125" s="18">
        <v>2581</v>
      </c>
      <c r="F125" s="18">
        <v>2756</v>
      </c>
      <c r="G125" s="19" t="s">
        <v>141</v>
      </c>
      <c r="H125" s="19" t="s">
        <v>141</v>
      </c>
      <c r="I125" s="18">
        <v>2571</v>
      </c>
      <c r="J125" s="18">
        <v>2512</v>
      </c>
      <c r="K125" s="18">
        <v>2463</v>
      </c>
      <c r="L125" s="18">
        <v>2566</v>
      </c>
      <c r="M125" s="18">
        <v>2554</v>
      </c>
      <c r="N125" s="18">
        <v>2497</v>
      </c>
      <c r="O125" s="18">
        <v>2506</v>
      </c>
      <c r="P125" s="9"/>
    </row>
    <row r="126" spans="1:16" x14ac:dyDescent="0.25">
      <c r="A126" s="9"/>
      <c r="B126" s="12" t="s">
        <v>3352</v>
      </c>
      <c r="C126" s="12" t="s">
        <v>1716</v>
      </c>
      <c r="D126" s="18">
        <v>1546</v>
      </c>
      <c r="E126" s="18">
        <v>1569</v>
      </c>
      <c r="F126" s="18">
        <v>1621</v>
      </c>
      <c r="G126" s="19" t="s">
        <v>141</v>
      </c>
      <c r="H126" s="19" t="s">
        <v>141</v>
      </c>
      <c r="I126" s="18">
        <v>2949</v>
      </c>
      <c r="J126" s="18">
        <v>3026</v>
      </c>
      <c r="K126" s="18">
        <v>1608</v>
      </c>
      <c r="L126" s="18">
        <v>1566</v>
      </c>
      <c r="M126" s="18">
        <v>1608</v>
      </c>
      <c r="N126" s="18">
        <v>1646</v>
      </c>
      <c r="O126" s="18">
        <v>1834</v>
      </c>
      <c r="P126" s="9"/>
    </row>
    <row r="127" spans="1:16" x14ac:dyDescent="0.25">
      <c r="A127" s="9"/>
      <c r="B127" s="12" t="s">
        <v>3349</v>
      </c>
      <c r="C127" s="12" t="s">
        <v>3348</v>
      </c>
      <c r="D127" s="18">
        <v>4018</v>
      </c>
      <c r="E127" s="18">
        <v>3871</v>
      </c>
      <c r="F127" s="18">
        <v>4174</v>
      </c>
      <c r="G127" s="19" t="s">
        <v>141</v>
      </c>
      <c r="H127" s="19" t="s">
        <v>141</v>
      </c>
      <c r="I127" s="18">
        <v>5700</v>
      </c>
      <c r="J127" s="18">
        <v>5745</v>
      </c>
      <c r="K127" s="18">
        <v>5285</v>
      </c>
      <c r="L127" s="18">
        <v>5530</v>
      </c>
      <c r="M127" s="18">
        <v>6141</v>
      </c>
      <c r="N127" s="18">
        <v>6308</v>
      </c>
      <c r="O127" s="18">
        <v>6505</v>
      </c>
      <c r="P127" s="9"/>
    </row>
    <row r="128" spans="1:16" x14ac:dyDescent="0.25">
      <c r="A128" s="9"/>
      <c r="B128" s="12" t="s">
        <v>3345</v>
      </c>
      <c r="C128" s="12" t="s">
        <v>3344</v>
      </c>
      <c r="D128" s="18">
        <v>1718</v>
      </c>
      <c r="E128" s="18">
        <v>1690</v>
      </c>
      <c r="F128" s="18">
        <v>1756</v>
      </c>
      <c r="G128" s="19" t="s">
        <v>141</v>
      </c>
      <c r="H128" s="19" t="s">
        <v>141</v>
      </c>
      <c r="I128" s="18">
        <v>2232</v>
      </c>
      <c r="J128" s="18">
        <v>2180</v>
      </c>
      <c r="K128" s="18">
        <v>2062</v>
      </c>
      <c r="L128" s="18">
        <v>2320</v>
      </c>
      <c r="M128" s="18">
        <v>2658</v>
      </c>
      <c r="N128" s="18">
        <v>2627</v>
      </c>
      <c r="O128" s="18">
        <v>2592</v>
      </c>
      <c r="P128" s="9"/>
    </row>
    <row r="129" spans="1:16" x14ac:dyDescent="0.25">
      <c r="A129" s="9"/>
      <c r="B129" s="12" t="s">
        <v>3341</v>
      </c>
      <c r="C129" s="12" t="s">
        <v>3340</v>
      </c>
      <c r="D129" s="18">
        <v>5205</v>
      </c>
      <c r="E129" s="18">
        <v>5207</v>
      </c>
      <c r="F129" s="18">
        <v>5151</v>
      </c>
      <c r="G129" s="19" t="s">
        <v>141</v>
      </c>
      <c r="H129" s="19" t="s">
        <v>141</v>
      </c>
      <c r="I129" s="18">
        <v>4320</v>
      </c>
      <c r="J129" s="18">
        <v>4858</v>
      </c>
      <c r="K129" s="18">
        <v>5715</v>
      </c>
      <c r="L129" s="18">
        <v>5485</v>
      </c>
      <c r="M129" s="18">
        <v>5521</v>
      </c>
      <c r="N129" s="18">
        <v>5534</v>
      </c>
      <c r="O129" s="18">
        <v>5486</v>
      </c>
      <c r="P129" s="9"/>
    </row>
    <row r="130" spans="1:16" x14ac:dyDescent="0.25">
      <c r="A130" s="9"/>
      <c r="B130" s="12" t="s">
        <v>3337</v>
      </c>
      <c r="C130" s="12" t="s">
        <v>2659</v>
      </c>
      <c r="D130" s="18">
        <v>18783</v>
      </c>
      <c r="E130" s="18">
        <v>20095</v>
      </c>
      <c r="F130" s="18">
        <v>20471</v>
      </c>
      <c r="G130" s="19" t="s">
        <v>141</v>
      </c>
      <c r="H130" s="19" t="s">
        <v>141</v>
      </c>
      <c r="I130" s="18">
        <v>20614</v>
      </c>
      <c r="J130" s="18">
        <v>21025</v>
      </c>
      <c r="K130" s="18">
        <v>21060</v>
      </c>
      <c r="L130" s="18">
        <v>21650</v>
      </c>
      <c r="M130" s="18">
        <v>22264</v>
      </c>
      <c r="N130" s="18">
        <v>22983</v>
      </c>
      <c r="O130" s="18">
        <v>23529</v>
      </c>
      <c r="P130" s="9"/>
    </row>
    <row r="131" spans="1:16" x14ac:dyDescent="0.25">
      <c r="A131" s="9"/>
      <c r="B131" s="12" t="s">
        <v>3333</v>
      </c>
      <c r="C131" s="12" t="s">
        <v>3332</v>
      </c>
      <c r="D131" s="18">
        <v>1653</v>
      </c>
      <c r="E131" s="18">
        <v>1683</v>
      </c>
      <c r="F131" s="18">
        <v>1661</v>
      </c>
      <c r="G131" s="19" t="s">
        <v>141</v>
      </c>
      <c r="H131" s="19" t="s">
        <v>141</v>
      </c>
      <c r="I131" s="18">
        <v>1937</v>
      </c>
      <c r="J131" s="18">
        <v>1832</v>
      </c>
      <c r="K131" s="18">
        <v>1960</v>
      </c>
      <c r="L131" s="18">
        <v>1981</v>
      </c>
      <c r="M131" s="18">
        <v>1916</v>
      </c>
      <c r="N131" s="18">
        <v>1871</v>
      </c>
      <c r="O131" s="18">
        <v>1885</v>
      </c>
      <c r="P131" s="9"/>
    </row>
    <row r="132" spans="1:16" x14ac:dyDescent="0.25">
      <c r="A132" s="9"/>
      <c r="B132" s="12" t="s">
        <v>3329</v>
      </c>
      <c r="C132" s="12" t="s">
        <v>3328</v>
      </c>
      <c r="D132" s="18">
        <v>1144</v>
      </c>
      <c r="E132" s="18">
        <v>1160</v>
      </c>
      <c r="F132" s="18">
        <v>1150</v>
      </c>
      <c r="G132" s="19" t="s">
        <v>141</v>
      </c>
      <c r="H132" s="19" t="s">
        <v>141</v>
      </c>
      <c r="I132" s="18">
        <v>2113</v>
      </c>
      <c r="J132" s="18">
        <v>2316</v>
      </c>
      <c r="K132" s="18">
        <v>1259</v>
      </c>
      <c r="L132" s="18">
        <v>1310</v>
      </c>
      <c r="M132" s="18">
        <v>1289</v>
      </c>
      <c r="N132" s="18">
        <v>1263</v>
      </c>
      <c r="O132" s="18">
        <v>1292</v>
      </c>
      <c r="P132" s="9"/>
    </row>
    <row r="133" spans="1:16" x14ac:dyDescent="0.25">
      <c r="A133" s="9"/>
      <c r="B133" s="12" t="s">
        <v>3325</v>
      </c>
      <c r="C133" s="12" t="s">
        <v>3324</v>
      </c>
      <c r="D133" s="18">
        <v>1400</v>
      </c>
      <c r="E133" s="18">
        <v>1374</v>
      </c>
      <c r="F133" s="18">
        <v>1389</v>
      </c>
      <c r="G133" s="19" t="s">
        <v>141</v>
      </c>
      <c r="H133" s="19" t="s">
        <v>141</v>
      </c>
      <c r="I133" s="18">
        <v>1851</v>
      </c>
      <c r="J133" s="18">
        <v>1794</v>
      </c>
      <c r="K133" s="18">
        <v>1813</v>
      </c>
      <c r="L133" s="18">
        <v>1808</v>
      </c>
      <c r="M133" s="18">
        <v>1841</v>
      </c>
      <c r="N133" s="18">
        <v>1887</v>
      </c>
      <c r="O133" s="18">
        <v>1866</v>
      </c>
      <c r="P133" s="9"/>
    </row>
    <row r="134" spans="1:16" x14ac:dyDescent="0.25">
      <c r="A134" s="9"/>
      <c r="B134" s="12" t="s">
        <v>3321</v>
      </c>
      <c r="C134" s="12" t="s">
        <v>3320</v>
      </c>
      <c r="D134" s="18">
        <v>1156</v>
      </c>
      <c r="E134" s="18">
        <v>1209</v>
      </c>
      <c r="F134" s="18">
        <v>1229</v>
      </c>
      <c r="G134" s="19" t="s">
        <v>141</v>
      </c>
      <c r="H134" s="19" t="s">
        <v>141</v>
      </c>
      <c r="I134" s="18">
        <v>48163</v>
      </c>
      <c r="J134" s="18">
        <v>46436</v>
      </c>
      <c r="K134" s="18">
        <v>2212</v>
      </c>
      <c r="L134" s="18">
        <v>2165</v>
      </c>
      <c r="M134" s="18">
        <v>2373</v>
      </c>
      <c r="N134" s="18">
        <v>2424</v>
      </c>
      <c r="O134" s="18">
        <v>2336</v>
      </c>
      <c r="P134" s="9"/>
    </row>
    <row r="135" spans="1:16" x14ac:dyDescent="0.25">
      <c r="A135" s="9"/>
      <c r="B135" s="12" t="s">
        <v>3317</v>
      </c>
      <c r="C135" s="12" t="s">
        <v>3316</v>
      </c>
      <c r="D135" s="18">
        <v>10010</v>
      </c>
      <c r="E135" s="18">
        <v>10013</v>
      </c>
      <c r="F135" s="18">
        <v>9898</v>
      </c>
      <c r="G135" s="19" t="s">
        <v>141</v>
      </c>
      <c r="H135" s="19" t="s">
        <v>141</v>
      </c>
      <c r="I135" s="18">
        <v>1168</v>
      </c>
      <c r="J135" s="18">
        <v>1135</v>
      </c>
      <c r="K135" s="18">
        <v>10069</v>
      </c>
      <c r="L135" s="18">
        <v>10524</v>
      </c>
      <c r="M135" s="18">
        <v>10637</v>
      </c>
      <c r="N135" s="18">
        <v>10640</v>
      </c>
      <c r="O135" s="18">
        <v>10590</v>
      </c>
      <c r="P135" s="9"/>
    </row>
    <row r="136" spans="1:16" x14ac:dyDescent="0.25">
      <c r="A136" s="9"/>
      <c r="B136" s="12" t="s">
        <v>3313</v>
      </c>
      <c r="C136" s="12" t="s">
        <v>3312</v>
      </c>
      <c r="D136" s="18">
        <v>45741</v>
      </c>
      <c r="E136" s="18">
        <v>45288</v>
      </c>
      <c r="F136" s="18">
        <v>44780</v>
      </c>
      <c r="G136" s="19" t="s">
        <v>141</v>
      </c>
      <c r="H136" s="19" t="s">
        <v>141</v>
      </c>
      <c r="I136" s="18">
        <v>10380</v>
      </c>
      <c r="J136" s="18">
        <v>10233</v>
      </c>
      <c r="K136" s="18">
        <v>46276</v>
      </c>
      <c r="L136" s="18">
        <v>46480</v>
      </c>
      <c r="M136" s="18">
        <v>46645</v>
      </c>
      <c r="N136" s="18">
        <v>46998</v>
      </c>
      <c r="O136" s="18">
        <v>46942</v>
      </c>
      <c r="P136" s="9"/>
    </row>
    <row r="137" spans="1:16" x14ac:dyDescent="0.25">
      <c r="A137" s="9"/>
      <c r="B137" s="12" t="s">
        <v>3309</v>
      </c>
      <c r="C137" s="12" t="s">
        <v>3308</v>
      </c>
      <c r="D137" s="18">
        <v>3229</v>
      </c>
      <c r="E137" s="18">
        <v>3253</v>
      </c>
      <c r="F137" s="18">
        <v>3318</v>
      </c>
      <c r="G137" s="19" t="s">
        <v>141</v>
      </c>
      <c r="H137" s="19" t="s">
        <v>141</v>
      </c>
      <c r="I137" s="18">
        <v>3762</v>
      </c>
      <c r="J137" s="18">
        <v>3668</v>
      </c>
      <c r="K137" s="18">
        <v>3518</v>
      </c>
      <c r="L137" s="18">
        <v>3461</v>
      </c>
      <c r="M137" s="18">
        <v>3576</v>
      </c>
      <c r="N137" s="18">
        <v>3648</v>
      </c>
      <c r="O137" s="18">
        <v>3690</v>
      </c>
      <c r="P137" s="9"/>
    </row>
    <row r="138" spans="1:16" x14ac:dyDescent="0.25">
      <c r="A138" s="9"/>
      <c r="B138" s="12" t="s">
        <v>3306</v>
      </c>
      <c r="C138" s="12" t="s">
        <v>3305</v>
      </c>
      <c r="D138" s="18">
        <v>10941</v>
      </c>
      <c r="E138" s="18">
        <v>11073</v>
      </c>
      <c r="F138" s="18">
        <v>10723</v>
      </c>
      <c r="G138" s="19" t="s">
        <v>141</v>
      </c>
      <c r="H138" s="19" t="s">
        <v>141</v>
      </c>
      <c r="I138" s="18">
        <v>11160</v>
      </c>
      <c r="J138" s="18">
        <v>11560</v>
      </c>
      <c r="K138" s="18">
        <v>11740</v>
      </c>
      <c r="L138" s="18">
        <v>11838</v>
      </c>
      <c r="M138" s="18">
        <v>12157</v>
      </c>
      <c r="N138" s="18">
        <v>12489</v>
      </c>
      <c r="O138" s="18">
        <v>12369</v>
      </c>
      <c r="P138" s="9"/>
    </row>
    <row r="139" spans="1:16" x14ac:dyDescent="0.25">
      <c r="A139" s="9"/>
      <c r="B139" s="12" t="s">
        <v>3303</v>
      </c>
      <c r="C139" s="12" t="s">
        <v>3302</v>
      </c>
      <c r="D139" s="18">
        <v>3386</v>
      </c>
      <c r="E139" s="18">
        <v>3359</v>
      </c>
      <c r="F139" s="18">
        <v>3154</v>
      </c>
      <c r="G139" s="19" t="s">
        <v>141</v>
      </c>
      <c r="H139" s="19" t="s">
        <v>141</v>
      </c>
      <c r="I139" s="18">
        <v>3045</v>
      </c>
      <c r="J139" s="18">
        <v>2957</v>
      </c>
      <c r="K139" s="18">
        <v>3380</v>
      </c>
      <c r="L139" s="18">
        <v>3312</v>
      </c>
      <c r="M139" s="18">
        <v>3289</v>
      </c>
      <c r="N139" s="18">
        <v>3255</v>
      </c>
      <c r="O139" s="18">
        <v>3251</v>
      </c>
      <c r="P139" s="9"/>
    </row>
    <row r="140" spans="1:16" x14ac:dyDescent="0.25">
      <c r="A140" s="9"/>
      <c r="B140" s="12" t="s">
        <v>3300</v>
      </c>
      <c r="C140" s="12" t="s">
        <v>3299</v>
      </c>
      <c r="D140" s="18">
        <v>6168</v>
      </c>
      <c r="E140" s="18">
        <v>6153</v>
      </c>
      <c r="F140" s="18">
        <v>6009</v>
      </c>
      <c r="G140" s="19" t="s">
        <v>141</v>
      </c>
      <c r="H140" s="19" t="s">
        <v>141</v>
      </c>
      <c r="I140" s="18">
        <v>4505</v>
      </c>
      <c r="J140" s="18">
        <v>4796</v>
      </c>
      <c r="K140" s="18">
        <v>5560</v>
      </c>
      <c r="L140" s="18">
        <v>5301</v>
      </c>
      <c r="M140" s="18">
        <v>5371</v>
      </c>
      <c r="N140" s="18">
        <v>5285</v>
      </c>
      <c r="O140" s="18">
        <v>5271</v>
      </c>
      <c r="P140" s="9"/>
    </row>
    <row r="141" spans="1:16" x14ac:dyDescent="0.25">
      <c r="A141" s="9"/>
      <c r="B141" s="12" t="s">
        <v>3297</v>
      </c>
      <c r="C141" s="12" t="s">
        <v>3296</v>
      </c>
      <c r="D141" s="18">
        <v>4683</v>
      </c>
      <c r="E141" s="18">
        <v>4692</v>
      </c>
      <c r="F141" s="18">
        <v>4654</v>
      </c>
      <c r="G141" s="19" t="s">
        <v>141</v>
      </c>
      <c r="H141" s="19" t="s">
        <v>141</v>
      </c>
      <c r="I141" s="18">
        <v>5642</v>
      </c>
      <c r="J141" s="18">
        <v>5574</v>
      </c>
      <c r="K141" s="18">
        <v>4754</v>
      </c>
      <c r="L141" s="18">
        <v>4663</v>
      </c>
      <c r="M141" s="18">
        <v>4803</v>
      </c>
      <c r="N141" s="18">
        <v>4880</v>
      </c>
      <c r="O141" s="18">
        <v>4845</v>
      </c>
      <c r="P141" s="9"/>
    </row>
    <row r="142" spans="1:16" x14ac:dyDescent="0.25">
      <c r="A142" s="9"/>
      <c r="B142" s="12" t="s">
        <v>3293</v>
      </c>
      <c r="C142" s="12" t="s">
        <v>3292</v>
      </c>
      <c r="D142" s="18">
        <v>2477</v>
      </c>
      <c r="E142" s="18">
        <v>2468</v>
      </c>
      <c r="F142" s="18">
        <v>2484</v>
      </c>
      <c r="G142" s="19" t="s">
        <v>141</v>
      </c>
      <c r="H142" s="19" t="s">
        <v>141</v>
      </c>
      <c r="I142" s="18">
        <v>3338</v>
      </c>
      <c r="J142" s="18">
        <v>3312</v>
      </c>
      <c r="K142" s="18">
        <v>2914</v>
      </c>
      <c r="L142" s="18">
        <v>2710</v>
      </c>
      <c r="M142" s="18">
        <v>2797</v>
      </c>
      <c r="N142" s="18">
        <v>2666</v>
      </c>
      <c r="O142" s="18">
        <v>2308</v>
      </c>
      <c r="P142" s="9"/>
    </row>
    <row r="143" spans="1:16" x14ac:dyDescent="0.25">
      <c r="A143" s="9"/>
      <c r="B143" s="12" t="s">
        <v>3290</v>
      </c>
      <c r="C143" s="12" t="s">
        <v>3289</v>
      </c>
      <c r="D143" s="18">
        <v>1398</v>
      </c>
      <c r="E143" s="18">
        <v>1481</v>
      </c>
      <c r="F143" s="18">
        <v>1452</v>
      </c>
      <c r="G143" s="19" t="s">
        <v>141</v>
      </c>
      <c r="H143" s="19" t="s">
        <v>141</v>
      </c>
      <c r="I143" s="18">
        <v>1570</v>
      </c>
      <c r="J143" s="18">
        <v>1574</v>
      </c>
      <c r="K143" s="18">
        <v>1538</v>
      </c>
      <c r="L143" s="18">
        <v>1533</v>
      </c>
      <c r="M143" s="18">
        <v>1795</v>
      </c>
      <c r="N143" s="18">
        <v>1863</v>
      </c>
      <c r="O143" s="18">
        <v>1888</v>
      </c>
      <c r="P143" s="9"/>
    </row>
    <row r="144" spans="1:16" x14ac:dyDescent="0.25">
      <c r="A144" s="9"/>
      <c r="B144" s="12" t="s">
        <v>3286</v>
      </c>
      <c r="C144" s="12" t="s">
        <v>2647</v>
      </c>
      <c r="D144" s="18">
        <v>23713</v>
      </c>
      <c r="E144" s="18">
        <v>23159</v>
      </c>
      <c r="F144" s="18">
        <v>23085</v>
      </c>
      <c r="G144" s="19" t="s">
        <v>141</v>
      </c>
      <c r="H144" s="19" t="s">
        <v>141</v>
      </c>
      <c r="I144" s="18">
        <v>21995</v>
      </c>
      <c r="J144" s="18">
        <v>21923</v>
      </c>
      <c r="K144" s="18">
        <v>21628</v>
      </c>
      <c r="L144" s="18">
        <v>21196</v>
      </c>
      <c r="M144" s="18">
        <v>20638</v>
      </c>
      <c r="N144" s="18">
        <v>20410</v>
      </c>
      <c r="O144" s="18">
        <v>19883</v>
      </c>
      <c r="P144" s="9"/>
    </row>
    <row r="145" spans="1:16" x14ac:dyDescent="0.25">
      <c r="A145" s="9"/>
      <c r="B145" s="12" t="s">
        <v>2994</v>
      </c>
      <c r="C145" s="12" t="s">
        <v>3200</v>
      </c>
      <c r="D145" s="18">
        <v>84479</v>
      </c>
      <c r="E145" s="18">
        <v>87834</v>
      </c>
      <c r="F145" s="18">
        <v>90112</v>
      </c>
      <c r="G145" s="18">
        <v>91419</v>
      </c>
      <c r="H145" s="18">
        <v>92239</v>
      </c>
      <c r="I145" s="18">
        <v>91264</v>
      </c>
      <c r="J145" s="18">
        <v>89490</v>
      </c>
      <c r="K145" s="18">
        <v>87804</v>
      </c>
      <c r="L145" s="18">
        <v>85681</v>
      </c>
      <c r="M145" s="18">
        <v>84330</v>
      </c>
      <c r="N145" s="18">
        <v>83888</v>
      </c>
      <c r="O145" s="18">
        <v>83228</v>
      </c>
      <c r="P145" s="9"/>
    </row>
    <row r="146" spans="1:16" x14ac:dyDescent="0.25">
      <c r="A146" s="9"/>
      <c r="B146" s="12" t="s">
        <v>3281</v>
      </c>
      <c r="C146" s="12" t="s">
        <v>3280</v>
      </c>
      <c r="D146" s="18">
        <v>46406</v>
      </c>
      <c r="E146" s="18">
        <v>46664</v>
      </c>
      <c r="F146" s="18">
        <v>48140</v>
      </c>
      <c r="G146" s="18">
        <v>50015</v>
      </c>
      <c r="H146" s="18">
        <v>54259</v>
      </c>
      <c r="I146" s="18">
        <v>54984</v>
      </c>
      <c r="J146" s="18">
        <v>58119</v>
      </c>
      <c r="K146" s="18">
        <v>63111</v>
      </c>
      <c r="L146" s="18">
        <v>67753</v>
      </c>
      <c r="M146" s="18">
        <v>68708</v>
      </c>
      <c r="N146" s="18">
        <v>68521</v>
      </c>
      <c r="O146" s="18">
        <v>68029</v>
      </c>
      <c r="P146" s="9"/>
    </row>
    <row r="147" spans="1:16" x14ac:dyDescent="0.25">
      <c r="A147" s="9"/>
      <c r="B147" s="12" t="s">
        <v>3277</v>
      </c>
      <c r="C147" s="12" t="s">
        <v>3276</v>
      </c>
      <c r="D147" s="18">
        <v>14716</v>
      </c>
      <c r="E147" s="18">
        <v>14842</v>
      </c>
      <c r="F147" s="18">
        <v>14577</v>
      </c>
      <c r="G147" s="18">
        <v>14222</v>
      </c>
      <c r="H147" s="18">
        <v>14174</v>
      </c>
      <c r="I147" s="18">
        <v>13875</v>
      </c>
      <c r="J147" s="18">
        <v>14011</v>
      </c>
      <c r="K147" s="18">
        <v>14819</v>
      </c>
      <c r="L147" s="18">
        <v>15103</v>
      </c>
      <c r="M147" s="18">
        <v>15645</v>
      </c>
      <c r="N147" s="18">
        <v>15715</v>
      </c>
      <c r="O147" s="18">
        <v>16127</v>
      </c>
      <c r="P147" s="9"/>
    </row>
    <row r="148" spans="1:16" x14ac:dyDescent="0.25">
      <c r="A148" s="9"/>
      <c r="B148" s="12" t="s">
        <v>3273</v>
      </c>
      <c r="C148" s="12" t="s">
        <v>3272</v>
      </c>
      <c r="D148" s="18">
        <v>15784</v>
      </c>
      <c r="E148" s="18">
        <v>15871</v>
      </c>
      <c r="F148" s="18">
        <v>17478</v>
      </c>
      <c r="G148" s="18">
        <v>17712</v>
      </c>
      <c r="H148" s="18">
        <v>17958</v>
      </c>
      <c r="I148" s="18">
        <v>18190</v>
      </c>
      <c r="J148" s="18">
        <v>18693</v>
      </c>
      <c r="K148" s="18">
        <v>19765</v>
      </c>
      <c r="L148" s="18">
        <v>19924</v>
      </c>
      <c r="M148" s="18">
        <v>20065</v>
      </c>
      <c r="N148" s="18">
        <v>20098</v>
      </c>
      <c r="O148" s="18">
        <v>20366</v>
      </c>
      <c r="P148" s="9"/>
    </row>
    <row r="149" spans="1:16" x14ac:dyDescent="0.25">
      <c r="A149" s="9"/>
      <c r="B149" s="12" t="s">
        <v>3268</v>
      </c>
      <c r="C149" s="12" t="s">
        <v>3267</v>
      </c>
      <c r="D149" s="18">
        <v>9714</v>
      </c>
      <c r="E149" s="18">
        <v>9894</v>
      </c>
      <c r="F149" s="18">
        <v>9722</v>
      </c>
      <c r="G149" s="18">
        <v>10165</v>
      </c>
      <c r="H149" s="18">
        <v>9823</v>
      </c>
      <c r="I149" s="18">
        <v>9777</v>
      </c>
      <c r="J149" s="18">
        <v>10062</v>
      </c>
      <c r="K149" s="18">
        <v>12809</v>
      </c>
      <c r="L149" s="18">
        <v>12967</v>
      </c>
      <c r="M149" s="18">
        <v>13217</v>
      </c>
      <c r="N149" s="18">
        <v>12310</v>
      </c>
      <c r="O149" s="18">
        <v>12203</v>
      </c>
      <c r="P149" s="9"/>
    </row>
    <row r="150" spans="1:16" x14ac:dyDescent="0.25">
      <c r="A150" s="9"/>
      <c r="B150" s="12" t="s">
        <v>3263</v>
      </c>
      <c r="C150" s="12" t="s">
        <v>3262</v>
      </c>
      <c r="D150" s="18">
        <v>16321</v>
      </c>
      <c r="E150" s="18">
        <v>15994</v>
      </c>
      <c r="F150" s="18">
        <v>15634</v>
      </c>
      <c r="G150" s="18">
        <v>16434</v>
      </c>
      <c r="H150" s="18">
        <v>16284</v>
      </c>
      <c r="I150" s="18">
        <v>17849</v>
      </c>
      <c r="J150" s="18">
        <v>17935</v>
      </c>
      <c r="K150" s="18">
        <v>18296</v>
      </c>
      <c r="L150" s="18">
        <v>19481</v>
      </c>
      <c r="M150" s="18">
        <v>20385</v>
      </c>
      <c r="N150" s="18">
        <v>20736</v>
      </c>
      <c r="O150" s="18">
        <v>21058</v>
      </c>
      <c r="P150" s="9"/>
    </row>
    <row r="151" spans="1:16" x14ac:dyDescent="0.25">
      <c r="A151" s="9"/>
      <c r="B151" s="12" t="s">
        <v>3258</v>
      </c>
      <c r="C151" s="12" t="s">
        <v>3257</v>
      </c>
      <c r="D151" s="18">
        <v>12007</v>
      </c>
      <c r="E151" s="18">
        <v>11887</v>
      </c>
      <c r="F151" s="18">
        <v>11012</v>
      </c>
      <c r="G151" s="18">
        <v>10515</v>
      </c>
      <c r="H151" s="18">
        <v>10027</v>
      </c>
      <c r="I151" s="18">
        <v>9520</v>
      </c>
      <c r="J151" s="18">
        <v>9487</v>
      </c>
      <c r="K151" s="18">
        <v>9409</v>
      </c>
      <c r="L151" s="18">
        <v>9537</v>
      </c>
      <c r="M151" s="18">
        <v>9730</v>
      </c>
      <c r="N151" s="18">
        <v>8510</v>
      </c>
      <c r="O151" s="18">
        <v>10132</v>
      </c>
      <c r="P151" s="9"/>
    </row>
    <row r="152" spans="1:16" x14ac:dyDescent="0.25">
      <c r="A152" s="9"/>
      <c r="B152" s="12" t="s">
        <v>3253</v>
      </c>
      <c r="C152" s="12" t="s">
        <v>3252</v>
      </c>
      <c r="D152" s="18">
        <v>20961</v>
      </c>
      <c r="E152" s="18">
        <v>21266</v>
      </c>
      <c r="F152" s="18">
        <v>21640</v>
      </c>
      <c r="G152" s="18">
        <v>21419</v>
      </c>
      <c r="H152" s="18">
        <v>21198</v>
      </c>
      <c r="I152" s="18">
        <v>22020</v>
      </c>
      <c r="J152" s="18">
        <v>21957</v>
      </c>
      <c r="K152" s="18">
        <v>21300</v>
      </c>
      <c r="L152" s="18">
        <v>23080</v>
      </c>
      <c r="M152" s="18">
        <v>22176</v>
      </c>
      <c r="N152" s="18">
        <v>20542</v>
      </c>
      <c r="O152" s="18">
        <v>19099</v>
      </c>
      <c r="P152" s="9"/>
    </row>
    <row r="153" spans="1:16" x14ac:dyDescent="0.25">
      <c r="A153" s="9"/>
      <c r="B153" s="12" t="s">
        <v>3248</v>
      </c>
      <c r="C153" s="12" t="s">
        <v>3247</v>
      </c>
      <c r="D153" s="18">
        <v>22332</v>
      </c>
      <c r="E153" s="18">
        <v>22295</v>
      </c>
      <c r="F153" s="18">
        <v>23267</v>
      </c>
      <c r="G153" s="18">
        <v>23420</v>
      </c>
      <c r="H153" s="18">
        <v>22695</v>
      </c>
      <c r="I153" s="18">
        <v>23101</v>
      </c>
      <c r="J153" s="18">
        <v>23387</v>
      </c>
      <c r="K153" s="18">
        <v>23567</v>
      </c>
      <c r="L153" s="18">
        <v>23981</v>
      </c>
      <c r="M153" s="18">
        <v>23840</v>
      </c>
      <c r="N153" s="18">
        <v>23202</v>
      </c>
      <c r="O153" s="18">
        <v>24844</v>
      </c>
      <c r="P153" s="9"/>
    </row>
    <row r="154" spans="1:16" x14ac:dyDescent="0.25">
      <c r="A154" s="9"/>
      <c r="B154" s="12" t="s">
        <v>3243</v>
      </c>
      <c r="C154" s="12" t="s">
        <v>3242</v>
      </c>
      <c r="D154" s="18">
        <v>5504</v>
      </c>
      <c r="E154" s="18">
        <v>5481</v>
      </c>
      <c r="F154" s="18">
        <v>6065</v>
      </c>
      <c r="G154" s="18">
        <v>6136</v>
      </c>
      <c r="H154" s="18">
        <v>6229</v>
      </c>
      <c r="I154" s="18">
        <v>6499</v>
      </c>
      <c r="J154" s="18">
        <v>6686</v>
      </c>
      <c r="K154" s="18">
        <v>7741</v>
      </c>
      <c r="L154" s="18">
        <v>7589</v>
      </c>
      <c r="M154" s="18">
        <v>7948</v>
      </c>
      <c r="N154" s="18">
        <v>7820</v>
      </c>
      <c r="O154" s="18">
        <v>7823</v>
      </c>
      <c r="P154" s="9"/>
    </row>
    <row r="155" spans="1:16" x14ac:dyDescent="0.25">
      <c r="A155" s="9"/>
      <c r="B155" s="12" t="s">
        <v>3238</v>
      </c>
      <c r="C155" s="12" t="s">
        <v>3237</v>
      </c>
      <c r="D155" s="18">
        <v>5876</v>
      </c>
      <c r="E155" s="18">
        <v>6136</v>
      </c>
      <c r="F155" s="18">
        <v>6371</v>
      </c>
      <c r="G155" s="18">
        <v>6604</v>
      </c>
      <c r="H155" s="18">
        <v>7034</v>
      </c>
      <c r="I155" s="18">
        <v>7631</v>
      </c>
      <c r="J155" s="18">
        <v>8406</v>
      </c>
      <c r="K155" s="18">
        <v>8357</v>
      </c>
      <c r="L155" s="18">
        <v>7819</v>
      </c>
      <c r="M155" s="18">
        <v>8149</v>
      </c>
      <c r="N155" s="18">
        <v>8356</v>
      </c>
      <c r="O155" s="18">
        <v>8579</v>
      </c>
      <c r="P155" s="9"/>
    </row>
    <row r="156" spans="1:16" x14ac:dyDescent="0.25">
      <c r="A156" s="9"/>
      <c r="B156" s="12" t="s">
        <v>3233</v>
      </c>
      <c r="C156" s="12" t="s">
        <v>3232</v>
      </c>
      <c r="D156" s="18">
        <v>14588</v>
      </c>
      <c r="E156" s="18">
        <v>14503</v>
      </c>
      <c r="F156" s="18">
        <v>15241</v>
      </c>
      <c r="G156" s="18">
        <v>16050</v>
      </c>
      <c r="H156" s="18">
        <v>15925</v>
      </c>
      <c r="I156" s="18">
        <v>15906</v>
      </c>
      <c r="J156" s="18">
        <v>15968</v>
      </c>
      <c r="K156" s="18">
        <v>16747</v>
      </c>
      <c r="L156" s="18">
        <v>17663</v>
      </c>
      <c r="M156" s="18">
        <v>17955</v>
      </c>
      <c r="N156" s="18">
        <v>18165</v>
      </c>
      <c r="O156" s="18">
        <v>19558</v>
      </c>
      <c r="P156" s="9"/>
    </row>
    <row r="157" spans="1:16" x14ac:dyDescent="0.25">
      <c r="A157" s="9"/>
      <c r="B157" s="12" t="s">
        <v>3228</v>
      </c>
      <c r="C157" s="12" t="s">
        <v>3227</v>
      </c>
      <c r="D157" s="18">
        <v>8591</v>
      </c>
      <c r="E157" s="18">
        <v>8675</v>
      </c>
      <c r="F157" s="18">
        <v>8239</v>
      </c>
      <c r="G157" s="18">
        <v>8339</v>
      </c>
      <c r="H157" s="18">
        <v>8120</v>
      </c>
      <c r="I157" s="18">
        <v>7934</v>
      </c>
      <c r="J157" s="18">
        <v>7961</v>
      </c>
      <c r="K157" s="18">
        <v>8235</v>
      </c>
      <c r="L157" s="18">
        <v>8646</v>
      </c>
      <c r="M157" s="18">
        <v>8575</v>
      </c>
      <c r="N157" s="18">
        <v>8684</v>
      </c>
      <c r="O157" s="18">
        <v>9127</v>
      </c>
      <c r="P157" s="9"/>
    </row>
    <row r="158" spans="1:16" x14ac:dyDescent="0.25">
      <c r="A158" s="9"/>
      <c r="B158" s="12" t="s">
        <v>3223</v>
      </c>
      <c r="C158" s="12" t="s">
        <v>3222</v>
      </c>
      <c r="D158" s="18">
        <v>9902</v>
      </c>
      <c r="E158" s="18">
        <v>10087</v>
      </c>
      <c r="F158" s="18">
        <v>11219</v>
      </c>
      <c r="G158" s="18">
        <v>11310</v>
      </c>
      <c r="H158" s="18">
        <v>11469</v>
      </c>
      <c r="I158" s="18">
        <v>10794</v>
      </c>
      <c r="J158" s="18">
        <v>10545</v>
      </c>
      <c r="K158" s="18">
        <v>10794</v>
      </c>
      <c r="L158" s="18">
        <v>11106</v>
      </c>
      <c r="M158" s="18">
        <v>11080</v>
      </c>
      <c r="N158" s="18">
        <v>11017</v>
      </c>
      <c r="O158" s="18">
        <v>11515</v>
      </c>
      <c r="P158" s="9"/>
    </row>
    <row r="159" spans="1:16" x14ac:dyDescent="0.25">
      <c r="A159" s="9"/>
      <c r="B159" s="12" t="s">
        <v>3218</v>
      </c>
      <c r="C159" s="12" t="s">
        <v>3217</v>
      </c>
      <c r="D159" s="18">
        <v>14962</v>
      </c>
      <c r="E159" s="18">
        <v>15050</v>
      </c>
      <c r="F159" s="18">
        <v>14787</v>
      </c>
      <c r="G159" s="18">
        <v>14429</v>
      </c>
      <c r="H159" s="18">
        <v>14494</v>
      </c>
      <c r="I159" s="18">
        <v>14131</v>
      </c>
      <c r="J159" s="18">
        <v>12887</v>
      </c>
      <c r="K159" s="18">
        <v>13127</v>
      </c>
      <c r="L159" s="18">
        <v>13427</v>
      </c>
      <c r="M159" s="18">
        <v>13263</v>
      </c>
      <c r="N159" s="18">
        <v>12206</v>
      </c>
      <c r="O159" s="18">
        <v>13398</v>
      </c>
      <c r="P159" s="9"/>
    </row>
    <row r="160" spans="1:16" x14ac:dyDescent="0.25">
      <c r="A160" s="9"/>
      <c r="B160" s="12" t="s">
        <v>3213</v>
      </c>
      <c r="C160" s="12" t="s">
        <v>3212</v>
      </c>
      <c r="D160" s="19" t="s">
        <v>141</v>
      </c>
      <c r="E160" s="19" t="s">
        <v>141</v>
      </c>
      <c r="F160" s="19" t="s">
        <v>141</v>
      </c>
      <c r="G160" s="18">
        <v>13533</v>
      </c>
      <c r="H160" s="18">
        <v>13003</v>
      </c>
      <c r="I160" s="18">
        <v>14335</v>
      </c>
      <c r="J160" s="18">
        <v>14398</v>
      </c>
      <c r="K160" s="18">
        <v>14637</v>
      </c>
      <c r="L160" s="18">
        <v>15054</v>
      </c>
      <c r="M160" s="18">
        <v>15139</v>
      </c>
      <c r="N160" s="18">
        <v>15196</v>
      </c>
      <c r="O160" s="18">
        <v>15337</v>
      </c>
      <c r="P160" s="9"/>
    </row>
    <row r="161" spans="1:16" x14ac:dyDescent="0.25">
      <c r="A161" s="9"/>
      <c r="B161" s="12" t="s">
        <v>3208</v>
      </c>
      <c r="C161" s="12" t="s">
        <v>3207</v>
      </c>
      <c r="D161" s="18">
        <v>6106</v>
      </c>
      <c r="E161" s="18">
        <v>6168</v>
      </c>
      <c r="F161" s="18">
        <v>6220</v>
      </c>
      <c r="G161" s="18">
        <v>6420</v>
      </c>
      <c r="H161" s="18">
        <v>5981</v>
      </c>
      <c r="I161" s="18">
        <v>6016</v>
      </c>
      <c r="J161" s="18">
        <v>5823</v>
      </c>
      <c r="K161" s="18">
        <v>6426</v>
      </c>
      <c r="L161" s="18">
        <v>6468</v>
      </c>
      <c r="M161" s="18">
        <v>6254</v>
      </c>
      <c r="N161" s="18">
        <v>6256</v>
      </c>
      <c r="O161" s="18">
        <v>6040</v>
      </c>
      <c r="P161" s="9"/>
    </row>
    <row r="162" spans="1:16" x14ac:dyDescent="0.25">
      <c r="A162" s="9"/>
      <c r="B162" s="12" t="s">
        <v>3203</v>
      </c>
      <c r="C162" s="12" t="s">
        <v>3202</v>
      </c>
      <c r="D162" s="18">
        <v>5601</v>
      </c>
      <c r="E162" s="18">
        <v>5710</v>
      </c>
      <c r="F162" s="18">
        <v>5768</v>
      </c>
      <c r="G162" s="18">
        <v>5713</v>
      </c>
      <c r="H162" s="18">
        <v>5763</v>
      </c>
      <c r="I162" s="18">
        <v>5561</v>
      </c>
      <c r="J162" s="18">
        <v>5694</v>
      </c>
      <c r="K162" s="18">
        <v>5927</v>
      </c>
      <c r="L162" s="18">
        <v>7238</v>
      </c>
      <c r="M162" s="18">
        <v>7617</v>
      </c>
      <c r="N162" s="18">
        <v>7768</v>
      </c>
      <c r="O162" s="18">
        <v>8131</v>
      </c>
      <c r="P162" s="9"/>
    </row>
    <row r="163" spans="1:16" x14ac:dyDescent="0.25">
      <c r="A163" s="9"/>
      <c r="B163" s="12" t="s">
        <v>3198</v>
      </c>
      <c r="C163" s="12" t="s">
        <v>3197</v>
      </c>
      <c r="D163" s="19" t="s">
        <v>141</v>
      </c>
      <c r="E163" s="18">
        <v>2653</v>
      </c>
      <c r="F163" s="19" t="s">
        <v>141</v>
      </c>
      <c r="G163" s="18">
        <v>2473</v>
      </c>
      <c r="H163" s="18">
        <v>2604</v>
      </c>
      <c r="I163" s="18">
        <v>2515</v>
      </c>
      <c r="J163" s="18">
        <v>2464</v>
      </c>
      <c r="K163" s="19" t="s">
        <v>141</v>
      </c>
      <c r="L163" s="18">
        <v>2609</v>
      </c>
      <c r="M163" s="18">
        <v>2571</v>
      </c>
      <c r="N163" s="18">
        <v>2470</v>
      </c>
      <c r="O163" s="18">
        <v>2666</v>
      </c>
      <c r="P163" s="9"/>
    </row>
    <row r="164" spans="1:16" x14ac:dyDescent="0.25">
      <c r="A164" s="9"/>
      <c r="B164" s="12" t="s">
        <v>3193</v>
      </c>
      <c r="C164" s="12" t="s">
        <v>3192</v>
      </c>
      <c r="D164" s="18">
        <v>4916</v>
      </c>
      <c r="E164" s="18">
        <v>5251</v>
      </c>
      <c r="F164" s="18">
        <v>5324</v>
      </c>
      <c r="G164" s="18">
        <v>5429</v>
      </c>
      <c r="H164" s="18">
        <v>5618</v>
      </c>
      <c r="I164" s="18">
        <v>5441</v>
      </c>
      <c r="J164" s="18">
        <v>5126</v>
      </c>
      <c r="K164" s="18">
        <v>5576</v>
      </c>
      <c r="L164" s="18">
        <v>5822</v>
      </c>
      <c r="M164" s="18">
        <v>5837</v>
      </c>
      <c r="N164" s="18">
        <v>6028</v>
      </c>
      <c r="O164" s="18">
        <v>6114</v>
      </c>
      <c r="P164" s="9"/>
    </row>
    <row r="165" spans="1:16" x14ac:dyDescent="0.25">
      <c r="A165" s="9"/>
      <c r="B165" s="12" t="s">
        <v>3188</v>
      </c>
      <c r="C165" s="12" t="s">
        <v>3187</v>
      </c>
      <c r="D165" s="18">
        <v>4123</v>
      </c>
      <c r="E165" s="18">
        <v>4153</v>
      </c>
      <c r="F165" s="18">
        <v>4148</v>
      </c>
      <c r="G165" s="18">
        <v>4058</v>
      </c>
      <c r="H165" s="18">
        <v>4081</v>
      </c>
      <c r="I165" s="18">
        <v>4061</v>
      </c>
      <c r="J165" s="18">
        <v>4041</v>
      </c>
      <c r="K165" s="18">
        <v>4138</v>
      </c>
      <c r="L165" s="18">
        <v>4178</v>
      </c>
      <c r="M165" s="18">
        <v>4252</v>
      </c>
      <c r="N165" s="18">
        <v>4230</v>
      </c>
      <c r="O165" s="18">
        <v>4143</v>
      </c>
      <c r="P165" s="9"/>
    </row>
    <row r="166" spans="1:16" x14ac:dyDescent="0.25">
      <c r="A166" s="9"/>
      <c r="B166" s="12" t="s">
        <v>3184</v>
      </c>
      <c r="C166" s="12" t="s">
        <v>3183</v>
      </c>
      <c r="D166" s="19" t="s">
        <v>141</v>
      </c>
      <c r="E166" s="19" t="s">
        <v>141</v>
      </c>
      <c r="F166" s="19" t="s">
        <v>141</v>
      </c>
      <c r="G166" s="19" t="s">
        <v>141</v>
      </c>
      <c r="H166" s="19" t="s">
        <v>141</v>
      </c>
      <c r="I166" s="19" t="s">
        <v>141</v>
      </c>
      <c r="J166" s="19" t="s">
        <v>141</v>
      </c>
      <c r="K166" s="18">
        <v>1484</v>
      </c>
      <c r="L166" s="18">
        <v>1468</v>
      </c>
      <c r="M166" s="18">
        <v>1503</v>
      </c>
      <c r="N166" s="18">
        <v>1465</v>
      </c>
      <c r="O166" s="18">
        <v>1469</v>
      </c>
      <c r="P166" s="9"/>
    </row>
    <row r="167" spans="1:16" x14ac:dyDescent="0.25">
      <c r="A167" s="9"/>
      <c r="B167" s="12" t="s">
        <v>3179</v>
      </c>
      <c r="C167" s="12" t="s">
        <v>3178</v>
      </c>
      <c r="D167" s="19" t="s">
        <v>141</v>
      </c>
      <c r="E167" s="18">
        <v>3543</v>
      </c>
      <c r="F167" s="18">
        <v>3475</v>
      </c>
      <c r="G167" s="18">
        <v>3557</v>
      </c>
      <c r="H167" s="18">
        <v>3550</v>
      </c>
      <c r="I167" s="18">
        <v>3556</v>
      </c>
      <c r="J167" s="18">
        <v>3708</v>
      </c>
      <c r="K167" s="18">
        <v>3908</v>
      </c>
      <c r="L167" s="18">
        <v>3913</v>
      </c>
      <c r="M167" s="18">
        <v>3905</v>
      </c>
      <c r="N167" s="18">
        <v>3860</v>
      </c>
      <c r="O167" s="18">
        <v>3954</v>
      </c>
      <c r="P167" s="9"/>
    </row>
    <row r="168" spans="1:16" x14ac:dyDescent="0.25">
      <c r="A168" s="9"/>
      <c r="B168" s="12" t="s">
        <v>3174</v>
      </c>
      <c r="C168" s="12" t="s">
        <v>3173</v>
      </c>
      <c r="D168" s="18">
        <v>1458</v>
      </c>
      <c r="E168" s="18">
        <v>1540</v>
      </c>
      <c r="F168" s="18">
        <v>1557</v>
      </c>
      <c r="G168" s="18">
        <v>1615</v>
      </c>
      <c r="H168" s="19" t="s">
        <v>141</v>
      </c>
      <c r="I168" s="19" t="s">
        <v>141</v>
      </c>
      <c r="J168" s="19" t="s">
        <v>141</v>
      </c>
      <c r="K168" s="18">
        <v>1750</v>
      </c>
      <c r="L168" s="18">
        <v>1834</v>
      </c>
      <c r="M168" s="18">
        <v>1877</v>
      </c>
      <c r="N168" s="18">
        <v>1917</v>
      </c>
      <c r="O168" s="18">
        <v>1965</v>
      </c>
      <c r="P168" s="9"/>
    </row>
    <row r="169" spans="1:16" x14ac:dyDescent="0.25">
      <c r="A169" s="9"/>
      <c r="B169" s="12" t="s">
        <v>3169</v>
      </c>
      <c r="C169" s="12" t="s">
        <v>3168</v>
      </c>
      <c r="D169" s="18">
        <v>2950</v>
      </c>
      <c r="E169" s="18">
        <v>2999</v>
      </c>
      <c r="F169" s="18">
        <v>3035</v>
      </c>
      <c r="G169" s="18">
        <v>2970</v>
      </c>
      <c r="H169" s="18">
        <v>3065</v>
      </c>
      <c r="I169" s="18">
        <v>2958</v>
      </c>
      <c r="J169" s="18">
        <v>2895</v>
      </c>
      <c r="K169" s="19" t="s">
        <v>141</v>
      </c>
      <c r="L169" s="18">
        <v>3258</v>
      </c>
      <c r="M169" s="18">
        <v>3197</v>
      </c>
      <c r="N169" s="18">
        <v>3237</v>
      </c>
      <c r="O169" s="18">
        <v>3207</v>
      </c>
      <c r="P169" s="9"/>
    </row>
    <row r="170" spans="1:16" x14ac:dyDescent="0.25">
      <c r="A170" s="9"/>
      <c r="B170" s="12" t="s">
        <v>3164</v>
      </c>
      <c r="C170" s="12" t="s">
        <v>3163</v>
      </c>
      <c r="D170" s="18">
        <v>2996</v>
      </c>
      <c r="E170" s="18">
        <v>3033</v>
      </c>
      <c r="F170" s="18">
        <v>3064</v>
      </c>
      <c r="G170" s="18">
        <v>3205</v>
      </c>
      <c r="H170" s="18">
        <v>3223</v>
      </c>
      <c r="I170" s="18">
        <v>3315</v>
      </c>
      <c r="J170" s="18">
        <v>3366</v>
      </c>
      <c r="K170" s="18">
        <v>3400</v>
      </c>
      <c r="L170" s="18">
        <v>3443</v>
      </c>
      <c r="M170" s="18">
        <v>3397</v>
      </c>
      <c r="N170" s="18">
        <v>3255</v>
      </c>
      <c r="O170" s="18">
        <v>2982</v>
      </c>
      <c r="P170" s="9"/>
    </row>
    <row r="171" spans="1:16" x14ac:dyDescent="0.25">
      <c r="A171" s="9"/>
      <c r="B171" s="12" t="s">
        <v>3159</v>
      </c>
      <c r="C171" s="12" t="s">
        <v>3158</v>
      </c>
      <c r="D171" s="18">
        <v>1231</v>
      </c>
      <c r="E171" s="18">
        <v>1218</v>
      </c>
      <c r="F171" s="18">
        <v>1148</v>
      </c>
      <c r="G171" s="19" t="s">
        <v>141</v>
      </c>
      <c r="H171" s="18">
        <v>1096</v>
      </c>
      <c r="I171" s="18">
        <v>1096</v>
      </c>
      <c r="J171" s="18">
        <v>1067</v>
      </c>
      <c r="K171" s="18">
        <v>1205</v>
      </c>
      <c r="L171" s="18">
        <v>1241</v>
      </c>
      <c r="M171" s="18">
        <v>1235</v>
      </c>
      <c r="N171" s="18">
        <v>1414</v>
      </c>
      <c r="O171" s="18">
        <v>1393</v>
      </c>
      <c r="P171" s="9"/>
    </row>
    <row r="172" spans="1:16" x14ac:dyDescent="0.25">
      <c r="A172" s="9"/>
      <c r="B172" s="12" t="s">
        <v>3154</v>
      </c>
      <c r="C172" s="12" t="s">
        <v>3153</v>
      </c>
      <c r="D172" s="18">
        <v>3547</v>
      </c>
      <c r="E172" s="18">
        <v>3545</v>
      </c>
      <c r="F172" s="18">
        <v>3527</v>
      </c>
      <c r="G172" s="18">
        <v>3538</v>
      </c>
      <c r="H172" s="18">
        <v>3576</v>
      </c>
      <c r="I172" s="18">
        <v>3529</v>
      </c>
      <c r="J172" s="18">
        <v>3452</v>
      </c>
      <c r="K172" s="18">
        <v>3496</v>
      </c>
      <c r="L172" s="18">
        <v>3508</v>
      </c>
      <c r="M172" s="18">
        <v>3578</v>
      </c>
      <c r="N172" s="18">
        <v>3690</v>
      </c>
      <c r="O172" s="18">
        <v>3646</v>
      </c>
      <c r="P172" s="9"/>
    </row>
    <row r="173" spans="1:16" x14ac:dyDescent="0.25">
      <c r="A173" s="9"/>
      <c r="B173" s="12" t="s">
        <v>3149</v>
      </c>
      <c r="C173" s="12" t="s">
        <v>3148</v>
      </c>
      <c r="D173" s="18">
        <v>3581</v>
      </c>
      <c r="E173" s="18">
        <v>3450</v>
      </c>
      <c r="F173" s="18">
        <v>3830</v>
      </c>
      <c r="G173" s="18">
        <v>3785</v>
      </c>
      <c r="H173" s="18">
        <v>3581</v>
      </c>
      <c r="I173" s="18">
        <v>3455</v>
      </c>
      <c r="J173" s="18">
        <v>3396</v>
      </c>
      <c r="K173" s="18">
        <v>3520</v>
      </c>
      <c r="L173" s="18">
        <v>3716</v>
      </c>
      <c r="M173" s="18">
        <v>3963</v>
      </c>
      <c r="N173" s="18">
        <v>3809</v>
      </c>
      <c r="O173" s="18">
        <v>3754</v>
      </c>
      <c r="P173" s="9"/>
    </row>
    <row r="174" spans="1:16" x14ac:dyDescent="0.25">
      <c r="A174" s="9"/>
      <c r="B174" s="12" t="s">
        <v>3146</v>
      </c>
      <c r="C174" s="12" t="s">
        <v>3145</v>
      </c>
      <c r="D174" s="18">
        <v>4067</v>
      </c>
      <c r="E174" s="19" t="s">
        <v>141</v>
      </c>
      <c r="F174" s="19" t="s">
        <v>141</v>
      </c>
      <c r="G174" s="18">
        <v>4581</v>
      </c>
      <c r="H174" s="18">
        <v>4395</v>
      </c>
      <c r="I174" s="18">
        <v>4587</v>
      </c>
      <c r="J174" s="18">
        <v>4675</v>
      </c>
      <c r="K174" s="18">
        <v>4919</v>
      </c>
      <c r="L174" s="18">
        <v>5057</v>
      </c>
      <c r="M174" s="18">
        <v>5275</v>
      </c>
      <c r="N174" s="18">
        <v>5373</v>
      </c>
      <c r="O174" s="18">
        <v>5459</v>
      </c>
      <c r="P174" s="9"/>
    </row>
    <row r="175" spans="1:16" x14ac:dyDescent="0.25">
      <c r="A175" s="9"/>
      <c r="B175" s="12" t="s">
        <v>3142</v>
      </c>
      <c r="C175" s="12" t="s">
        <v>3141</v>
      </c>
      <c r="D175" s="18">
        <v>3841</v>
      </c>
      <c r="E175" s="18">
        <v>3711</v>
      </c>
      <c r="F175" s="18">
        <v>3764</v>
      </c>
      <c r="G175" s="18">
        <v>3890</v>
      </c>
      <c r="H175" s="18">
        <v>4116</v>
      </c>
      <c r="I175" s="18">
        <v>4106</v>
      </c>
      <c r="J175" s="18">
        <v>4140</v>
      </c>
      <c r="K175" s="18">
        <v>4322</v>
      </c>
      <c r="L175" s="18">
        <v>4445</v>
      </c>
      <c r="M175" s="18">
        <v>4485</v>
      </c>
      <c r="N175" s="18">
        <v>4483</v>
      </c>
      <c r="O175" s="18">
        <v>4511</v>
      </c>
      <c r="P175" s="9"/>
    </row>
    <row r="176" spans="1:16" x14ac:dyDescent="0.25">
      <c r="A176" s="9"/>
      <c r="B176" s="12" t="s">
        <v>3138</v>
      </c>
      <c r="C176" s="12" t="s">
        <v>3137</v>
      </c>
      <c r="D176" s="18">
        <v>3842</v>
      </c>
      <c r="E176" s="18">
        <v>3666</v>
      </c>
      <c r="F176" s="18">
        <v>3671</v>
      </c>
      <c r="G176" s="18">
        <v>3583</v>
      </c>
      <c r="H176" s="18">
        <v>3520</v>
      </c>
      <c r="I176" s="18">
        <v>3431</v>
      </c>
      <c r="J176" s="18">
        <v>3372</v>
      </c>
      <c r="K176" s="19" t="s">
        <v>141</v>
      </c>
      <c r="L176" s="18">
        <v>3454</v>
      </c>
      <c r="M176" s="18">
        <v>3435</v>
      </c>
      <c r="N176" s="18">
        <v>3394</v>
      </c>
      <c r="O176" s="18">
        <v>3169</v>
      </c>
      <c r="P176" s="9"/>
    </row>
    <row r="177" spans="1:16" x14ac:dyDescent="0.25">
      <c r="A177" s="9"/>
      <c r="B177" s="12" t="s">
        <v>3134</v>
      </c>
      <c r="C177" s="12" t="s">
        <v>3133</v>
      </c>
      <c r="D177" s="18">
        <v>4468</v>
      </c>
      <c r="E177" s="19" t="s">
        <v>141</v>
      </c>
      <c r="F177" s="19" t="s">
        <v>141</v>
      </c>
      <c r="G177" s="18">
        <v>4430</v>
      </c>
      <c r="H177" s="18">
        <v>4377</v>
      </c>
      <c r="I177" s="18">
        <v>4372</v>
      </c>
      <c r="J177" s="18">
        <v>4464</v>
      </c>
      <c r="K177" s="19" t="s">
        <v>141</v>
      </c>
      <c r="L177" s="18">
        <v>4733</v>
      </c>
      <c r="M177" s="18">
        <v>4903</v>
      </c>
      <c r="N177" s="18">
        <v>4891</v>
      </c>
      <c r="O177" s="18">
        <v>4998</v>
      </c>
      <c r="P177" s="9"/>
    </row>
    <row r="178" spans="1:16" x14ac:dyDescent="0.25">
      <c r="A178" s="9"/>
      <c r="B178" s="12" t="s">
        <v>3130</v>
      </c>
      <c r="C178" s="12" t="s">
        <v>3129</v>
      </c>
      <c r="D178" s="19" t="s">
        <v>141</v>
      </c>
      <c r="E178" s="19" t="s">
        <v>141</v>
      </c>
      <c r="F178" s="19" t="s">
        <v>141</v>
      </c>
      <c r="G178" s="19" t="s">
        <v>141</v>
      </c>
      <c r="H178" s="18">
        <v>5045</v>
      </c>
      <c r="I178" s="18">
        <v>4888</v>
      </c>
      <c r="J178" s="18">
        <v>5170</v>
      </c>
      <c r="K178" s="18">
        <v>5241</v>
      </c>
      <c r="L178" s="18">
        <v>5220</v>
      </c>
      <c r="M178" s="18">
        <v>5269</v>
      </c>
      <c r="N178" s="18">
        <v>5208</v>
      </c>
      <c r="O178" s="18">
        <v>5471</v>
      </c>
      <c r="P178" s="9"/>
    </row>
    <row r="179" spans="1:16" x14ac:dyDescent="0.25">
      <c r="A179" s="9"/>
      <c r="B179" s="12" t="s">
        <v>3126</v>
      </c>
      <c r="C179" s="12" t="s">
        <v>3125</v>
      </c>
      <c r="D179" s="18">
        <v>2362</v>
      </c>
      <c r="E179" s="18">
        <v>2333</v>
      </c>
      <c r="F179" s="18">
        <v>2313</v>
      </c>
      <c r="G179" s="18">
        <v>2198</v>
      </c>
      <c r="H179" s="18">
        <v>2332</v>
      </c>
      <c r="I179" s="18">
        <v>2143</v>
      </c>
      <c r="J179" s="18">
        <v>2142</v>
      </c>
      <c r="K179" s="18">
        <v>2207</v>
      </c>
      <c r="L179" s="18">
        <v>2223</v>
      </c>
      <c r="M179" s="18">
        <v>2104</v>
      </c>
      <c r="N179" s="18">
        <v>2110</v>
      </c>
      <c r="O179" s="18">
        <v>2120</v>
      </c>
      <c r="P179" s="9"/>
    </row>
    <row r="180" spans="1:16" x14ac:dyDescent="0.25">
      <c r="A180" s="9"/>
      <c r="B180" s="12" t="s">
        <v>3123</v>
      </c>
      <c r="C180" s="12" t="s">
        <v>3122</v>
      </c>
      <c r="D180" s="18">
        <v>8096</v>
      </c>
      <c r="E180" s="18">
        <v>7865</v>
      </c>
      <c r="F180" s="18">
        <v>7972</v>
      </c>
      <c r="G180" s="18">
        <v>7929</v>
      </c>
      <c r="H180" s="18">
        <v>8667</v>
      </c>
      <c r="I180" s="18">
        <v>8818</v>
      </c>
      <c r="J180" s="18">
        <v>8777</v>
      </c>
      <c r="K180" s="18">
        <v>8935</v>
      </c>
      <c r="L180" s="18">
        <v>8895</v>
      </c>
      <c r="M180" s="18">
        <v>8840</v>
      </c>
      <c r="N180" s="18">
        <v>8949</v>
      </c>
      <c r="O180" s="18">
        <v>9275</v>
      </c>
      <c r="P180" s="9"/>
    </row>
    <row r="181" spans="1:16" x14ac:dyDescent="0.25">
      <c r="A181" s="9"/>
      <c r="B181" s="12" t="s">
        <v>3120</v>
      </c>
      <c r="C181" s="12" t="s">
        <v>3119</v>
      </c>
      <c r="D181" s="19" t="s">
        <v>141</v>
      </c>
      <c r="E181" s="19" t="s">
        <v>141</v>
      </c>
      <c r="F181" s="19" t="s">
        <v>141</v>
      </c>
      <c r="G181" s="19" t="s">
        <v>141</v>
      </c>
      <c r="H181" s="19" t="s">
        <v>141</v>
      </c>
      <c r="I181" s="19" t="s">
        <v>141</v>
      </c>
      <c r="J181" s="19" t="s">
        <v>141</v>
      </c>
      <c r="K181" s="18">
        <v>1360</v>
      </c>
      <c r="L181" s="18">
        <v>1366</v>
      </c>
      <c r="M181" s="18">
        <v>1347</v>
      </c>
      <c r="N181" s="18">
        <v>1344</v>
      </c>
      <c r="O181" s="18">
        <v>1341</v>
      </c>
      <c r="P181" s="9"/>
    </row>
    <row r="182" spans="1:16" x14ac:dyDescent="0.25">
      <c r="A182" s="9"/>
      <c r="B182" s="12" t="s">
        <v>3116</v>
      </c>
      <c r="C182" s="12" t="s">
        <v>3115</v>
      </c>
      <c r="D182" s="18">
        <v>7184</v>
      </c>
      <c r="E182" s="18">
        <v>6972</v>
      </c>
      <c r="F182" s="18">
        <v>6888</v>
      </c>
      <c r="G182" s="18">
        <v>6647</v>
      </c>
      <c r="H182" s="18">
        <v>6912</v>
      </c>
      <c r="I182" s="18">
        <v>6786</v>
      </c>
      <c r="J182" s="18">
        <v>6488</v>
      </c>
      <c r="K182" s="18">
        <v>6558</v>
      </c>
      <c r="L182" s="18">
        <v>6404</v>
      </c>
      <c r="M182" s="18">
        <v>6318</v>
      </c>
      <c r="N182" s="18">
        <v>6101</v>
      </c>
      <c r="O182" s="18">
        <v>5972</v>
      </c>
      <c r="P182" s="9"/>
    </row>
    <row r="183" spans="1:16" x14ac:dyDescent="0.25">
      <c r="A183" s="9"/>
      <c r="B183" s="12" t="s">
        <v>3111</v>
      </c>
      <c r="C183" s="12" t="s">
        <v>3110</v>
      </c>
      <c r="D183" s="19" t="s">
        <v>141</v>
      </c>
      <c r="E183" s="19" t="s">
        <v>141</v>
      </c>
      <c r="F183" s="19" t="s">
        <v>141</v>
      </c>
      <c r="G183" s="18">
        <v>1436</v>
      </c>
      <c r="H183" s="19" t="s">
        <v>141</v>
      </c>
      <c r="I183" s="19" t="s">
        <v>141</v>
      </c>
      <c r="J183" s="19" t="s">
        <v>141</v>
      </c>
      <c r="K183" s="18">
        <v>1463</v>
      </c>
      <c r="L183" s="18">
        <v>1461</v>
      </c>
      <c r="M183" s="18">
        <v>1461</v>
      </c>
      <c r="N183" s="18">
        <v>1477</v>
      </c>
      <c r="O183" s="18">
        <v>1463</v>
      </c>
      <c r="P183" s="9"/>
    </row>
    <row r="184" spans="1:16" x14ac:dyDescent="0.25">
      <c r="A184" s="9"/>
      <c r="B184" s="12" t="s">
        <v>3106</v>
      </c>
      <c r="C184" s="12" t="s">
        <v>3105</v>
      </c>
      <c r="D184" s="18">
        <v>9550</v>
      </c>
      <c r="E184" s="18">
        <v>9467</v>
      </c>
      <c r="F184" s="18">
        <v>9150</v>
      </c>
      <c r="G184" s="18">
        <v>8802</v>
      </c>
      <c r="H184" s="18">
        <v>8580</v>
      </c>
      <c r="I184" s="18">
        <v>8313</v>
      </c>
      <c r="J184" s="18">
        <v>8307</v>
      </c>
      <c r="K184" s="18">
        <v>8285</v>
      </c>
      <c r="L184" s="18">
        <v>7839</v>
      </c>
      <c r="M184" s="18">
        <v>8126</v>
      </c>
      <c r="N184" s="18">
        <v>8005</v>
      </c>
      <c r="O184" s="18">
        <v>7964</v>
      </c>
      <c r="P184" s="9"/>
    </row>
    <row r="185" spans="1:16" x14ac:dyDescent="0.25">
      <c r="A185" s="9"/>
      <c r="B185" s="12" t="s">
        <v>3102</v>
      </c>
      <c r="C185" s="12" t="s">
        <v>3101</v>
      </c>
      <c r="D185" s="19" t="s">
        <v>141</v>
      </c>
      <c r="E185" s="19" t="s">
        <v>141</v>
      </c>
      <c r="F185" s="19" t="s">
        <v>141</v>
      </c>
      <c r="G185" s="18">
        <v>4565</v>
      </c>
      <c r="H185" s="18">
        <v>4113</v>
      </c>
      <c r="I185" s="18">
        <v>4635</v>
      </c>
      <c r="J185" s="18">
        <v>4522</v>
      </c>
      <c r="K185" s="18">
        <v>4902</v>
      </c>
      <c r="L185" s="18">
        <v>4882</v>
      </c>
      <c r="M185" s="18">
        <v>4849</v>
      </c>
      <c r="N185" s="18">
        <v>4863</v>
      </c>
      <c r="O185" s="18">
        <v>4942</v>
      </c>
      <c r="P185" s="9"/>
    </row>
    <row r="186" spans="1:16" x14ac:dyDescent="0.25">
      <c r="A186" s="9"/>
      <c r="B186" s="12" t="s">
        <v>3098</v>
      </c>
      <c r="C186" s="12" t="s">
        <v>3097</v>
      </c>
      <c r="D186" s="18">
        <v>16487</v>
      </c>
      <c r="E186" s="18">
        <v>16716</v>
      </c>
      <c r="F186" s="18">
        <v>16715</v>
      </c>
      <c r="G186" s="18">
        <v>16176</v>
      </c>
      <c r="H186" s="18">
        <v>16375</v>
      </c>
      <c r="I186" s="18">
        <v>16019</v>
      </c>
      <c r="J186" s="18">
        <v>16015</v>
      </c>
      <c r="K186" s="18">
        <v>16264</v>
      </c>
      <c r="L186" s="18">
        <v>16118</v>
      </c>
      <c r="M186" s="18">
        <v>15912</v>
      </c>
      <c r="N186" s="18">
        <v>15913</v>
      </c>
      <c r="O186" s="18">
        <v>15823</v>
      </c>
      <c r="P186" s="9"/>
    </row>
    <row r="187" spans="1:16" x14ac:dyDescent="0.25">
      <c r="A187" s="9"/>
      <c r="B187" s="12" t="s">
        <v>3094</v>
      </c>
      <c r="C187" s="12" t="s">
        <v>3093</v>
      </c>
      <c r="D187" s="18">
        <v>4491</v>
      </c>
      <c r="E187" s="18">
        <v>4509</v>
      </c>
      <c r="F187" s="18">
        <v>4356</v>
      </c>
      <c r="G187" s="18">
        <v>4131</v>
      </c>
      <c r="H187" s="18">
        <v>4185</v>
      </c>
      <c r="I187" s="18">
        <v>4189</v>
      </c>
      <c r="J187" s="18">
        <v>4127</v>
      </c>
      <c r="K187" s="19" t="s">
        <v>141</v>
      </c>
      <c r="L187" s="18">
        <v>4103</v>
      </c>
      <c r="M187" s="18">
        <v>4033</v>
      </c>
      <c r="N187" s="18">
        <v>3946</v>
      </c>
      <c r="O187" s="18">
        <v>3928</v>
      </c>
      <c r="P187" s="9"/>
    </row>
    <row r="188" spans="1:16" x14ac:dyDescent="0.25">
      <c r="A188" s="9"/>
      <c r="B188" s="12" t="s">
        <v>3090</v>
      </c>
      <c r="C188" s="12" t="s">
        <v>3089</v>
      </c>
      <c r="D188" s="18">
        <v>14024</v>
      </c>
      <c r="E188" s="18">
        <v>13944</v>
      </c>
      <c r="F188" s="18">
        <v>13965</v>
      </c>
      <c r="G188" s="18">
        <v>13638</v>
      </c>
      <c r="H188" s="18">
        <v>15162</v>
      </c>
      <c r="I188" s="18">
        <v>16100</v>
      </c>
      <c r="J188" s="18">
        <v>15966</v>
      </c>
      <c r="K188" s="18">
        <v>16736</v>
      </c>
      <c r="L188" s="18">
        <v>16554</v>
      </c>
      <c r="M188" s="18">
        <v>16204</v>
      </c>
      <c r="N188" s="18">
        <v>15866</v>
      </c>
      <c r="O188" s="18">
        <v>15974</v>
      </c>
      <c r="P188" s="9"/>
    </row>
    <row r="189" spans="1:16" x14ac:dyDescent="0.25">
      <c r="A189" s="9"/>
      <c r="B189" s="12" t="s">
        <v>3086</v>
      </c>
      <c r="C189" s="12" t="s">
        <v>3085</v>
      </c>
      <c r="D189" s="19" t="s">
        <v>141</v>
      </c>
      <c r="E189" s="19" t="s">
        <v>141</v>
      </c>
      <c r="F189" s="19" t="s">
        <v>141</v>
      </c>
      <c r="G189" s="18">
        <v>1628</v>
      </c>
      <c r="H189" s="18">
        <v>1494</v>
      </c>
      <c r="I189" s="18">
        <v>1593</v>
      </c>
      <c r="J189" s="18">
        <v>1627</v>
      </c>
      <c r="K189" s="19" t="s">
        <v>141</v>
      </c>
      <c r="L189" s="18">
        <v>1706</v>
      </c>
      <c r="M189" s="18">
        <v>1649</v>
      </c>
      <c r="N189" s="18">
        <v>1630</v>
      </c>
      <c r="O189" s="18">
        <v>1660</v>
      </c>
      <c r="P189" s="9"/>
    </row>
    <row r="190" spans="1:16" x14ac:dyDescent="0.25">
      <c r="A190" s="9"/>
      <c r="B190" s="12" t="s">
        <v>3082</v>
      </c>
      <c r="C190" s="12" t="s">
        <v>3081</v>
      </c>
      <c r="D190" s="18">
        <v>5731</v>
      </c>
      <c r="E190" s="18">
        <v>5814</v>
      </c>
      <c r="F190" s="18">
        <v>5592</v>
      </c>
      <c r="G190" s="18">
        <v>5485</v>
      </c>
      <c r="H190" s="18">
        <v>5151</v>
      </c>
      <c r="I190" s="18">
        <v>5113</v>
      </c>
      <c r="J190" s="18">
        <v>5021</v>
      </c>
      <c r="K190" s="18">
        <v>5292</v>
      </c>
      <c r="L190" s="18">
        <v>5450</v>
      </c>
      <c r="M190" s="18">
        <v>5187</v>
      </c>
      <c r="N190" s="18">
        <v>5048</v>
      </c>
      <c r="O190" s="18">
        <v>4820</v>
      </c>
      <c r="P190" s="9"/>
    </row>
    <row r="191" spans="1:16" x14ac:dyDescent="0.25">
      <c r="A191" s="9"/>
      <c r="B191" s="12" t="s">
        <v>3078</v>
      </c>
      <c r="C191" s="12" t="s">
        <v>3077</v>
      </c>
      <c r="D191" s="18">
        <v>1390</v>
      </c>
      <c r="E191" s="18">
        <v>1510</v>
      </c>
      <c r="F191" s="18">
        <v>1449</v>
      </c>
      <c r="G191" s="18">
        <v>1436</v>
      </c>
      <c r="H191" s="18">
        <v>1415</v>
      </c>
      <c r="I191" s="18">
        <v>1447</v>
      </c>
      <c r="J191" s="18">
        <v>1522</v>
      </c>
      <c r="K191" s="18">
        <v>1451</v>
      </c>
      <c r="L191" s="18">
        <v>1396</v>
      </c>
      <c r="M191" s="18">
        <v>1415</v>
      </c>
      <c r="N191" s="18">
        <v>1463</v>
      </c>
      <c r="O191" s="18">
        <v>1422</v>
      </c>
      <c r="P191" s="9"/>
    </row>
    <row r="192" spans="1:16" x14ac:dyDescent="0.25">
      <c r="A192" s="9"/>
      <c r="B192" s="12" t="s">
        <v>3074</v>
      </c>
      <c r="C192" s="12" t="s">
        <v>3073</v>
      </c>
      <c r="D192" s="18">
        <v>5575</v>
      </c>
      <c r="E192" s="18">
        <v>5480</v>
      </c>
      <c r="F192" s="18">
        <v>5484</v>
      </c>
      <c r="G192" s="18">
        <v>5398</v>
      </c>
      <c r="H192" s="18">
        <v>5514</v>
      </c>
      <c r="I192" s="18">
        <v>5547</v>
      </c>
      <c r="J192" s="18">
        <v>5615</v>
      </c>
      <c r="K192" s="18">
        <v>5835</v>
      </c>
      <c r="L192" s="18">
        <v>6003</v>
      </c>
      <c r="M192" s="18">
        <v>6129</v>
      </c>
      <c r="N192" s="18">
        <v>6415</v>
      </c>
      <c r="O192" s="18">
        <v>6386</v>
      </c>
      <c r="P192" s="9"/>
    </row>
    <row r="193" spans="1:16" x14ac:dyDescent="0.25">
      <c r="A193" s="9"/>
      <c r="B193" s="12" t="s">
        <v>3070</v>
      </c>
      <c r="C193" s="12" t="s">
        <v>3069</v>
      </c>
      <c r="D193" s="18">
        <v>6289</v>
      </c>
      <c r="E193" s="18">
        <v>6212</v>
      </c>
      <c r="F193" s="18">
        <v>6214</v>
      </c>
      <c r="G193" s="18">
        <v>6017</v>
      </c>
      <c r="H193" s="18">
        <v>6066</v>
      </c>
      <c r="I193" s="18">
        <v>6037</v>
      </c>
      <c r="J193" s="18">
        <v>5969</v>
      </c>
      <c r="K193" s="19" t="s">
        <v>141</v>
      </c>
      <c r="L193" s="18">
        <v>5928</v>
      </c>
      <c r="M193" s="18">
        <v>5933</v>
      </c>
      <c r="N193" s="18">
        <v>5948</v>
      </c>
      <c r="O193" s="18">
        <v>5896</v>
      </c>
      <c r="P193" s="9"/>
    </row>
    <row r="194" spans="1:16" x14ac:dyDescent="0.25">
      <c r="A194" s="9"/>
      <c r="B194" s="12" t="s">
        <v>3066</v>
      </c>
      <c r="C194" s="12" t="s">
        <v>3065</v>
      </c>
      <c r="D194" s="18">
        <v>6455</v>
      </c>
      <c r="E194" s="18">
        <v>6436</v>
      </c>
      <c r="F194" s="18">
        <v>6289</v>
      </c>
      <c r="G194" s="18">
        <v>6256</v>
      </c>
      <c r="H194" s="18">
        <v>6153</v>
      </c>
      <c r="I194" s="18">
        <v>6371</v>
      </c>
      <c r="J194" s="18">
        <v>6146</v>
      </c>
      <c r="K194" s="18">
        <v>6163</v>
      </c>
      <c r="L194" s="18">
        <v>6030</v>
      </c>
      <c r="M194" s="18">
        <v>5776</v>
      </c>
      <c r="N194" s="18">
        <v>5847</v>
      </c>
      <c r="O194" s="18">
        <v>5792</v>
      </c>
      <c r="P194" s="9"/>
    </row>
    <row r="195" spans="1:16" x14ac:dyDescent="0.25">
      <c r="A195" s="9"/>
      <c r="B195" s="12" t="s">
        <v>3062</v>
      </c>
      <c r="C195" s="12" t="s">
        <v>3061</v>
      </c>
      <c r="D195" s="19" t="s">
        <v>141</v>
      </c>
      <c r="E195" s="19" t="s">
        <v>141</v>
      </c>
      <c r="F195" s="19" t="s">
        <v>141</v>
      </c>
      <c r="G195" s="18">
        <v>3371</v>
      </c>
      <c r="H195" s="18">
        <v>3352</v>
      </c>
      <c r="I195" s="18">
        <v>3280</v>
      </c>
      <c r="J195" s="18">
        <v>3393</v>
      </c>
      <c r="K195" s="19" t="s">
        <v>141</v>
      </c>
      <c r="L195" s="18">
        <v>3474</v>
      </c>
      <c r="M195" s="18">
        <v>3445</v>
      </c>
      <c r="N195" s="18">
        <v>3454</v>
      </c>
      <c r="O195" s="18">
        <v>3562</v>
      </c>
      <c r="P195" s="9"/>
    </row>
    <row r="196" spans="1:16" x14ac:dyDescent="0.25">
      <c r="A196" s="9"/>
      <c r="B196" s="12" t="s">
        <v>3058</v>
      </c>
      <c r="C196" s="12" t="s">
        <v>3057</v>
      </c>
      <c r="D196" s="19" t="s">
        <v>141</v>
      </c>
      <c r="E196" s="19" t="s">
        <v>141</v>
      </c>
      <c r="F196" s="19" t="s">
        <v>141</v>
      </c>
      <c r="G196" s="18">
        <v>1709</v>
      </c>
      <c r="H196" s="18">
        <v>1701</v>
      </c>
      <c r="I196" s="18">
        <v>1827</v>
      </c>
      <c r="J196" s="18">
        <v>1845</v>
      </c>
      <c r="K196" s="19" t="s">
        <v>141</v>
      </c>
      <c r="L196" s="18">
        <v>1900</v>
      </c>
      <c r="M196" s="18">
        <v>1921</v>
      </c>
      <c r="N196" s="18">
        <v>1846</v>
      </c>
      <c r="O196" s="18">
        <v>1955</v>
      </c>
      <c r="P196" s="9"/>
    </row>
    <row r="197" spans="1:16" x14ac:dyDescent="0.25">
      <c r="A197" s="9"/>
      <c r="B197" s="12" t="s">
        <v>3054</v>
      </c>
      <c r="C197" s="12" t="s">
        <v>3053</v>
      </c>
      <c r="D197" s="19" t="s">
        <v>141</v>
      </c>
      <c r="E197" s="19" t="s">
        <v>141</v>
      </c>
      <c r="F197" s="19" t="s">
        <v>141</v>
      </c>
      <c r="G197" s="18">
        <v>1241</v>
      </c>
      <c r="H197" s="18">
        <v>1278</v>
      </c>
      <c r="I197" s="18">
        <v>1423</v>
      </c>
      <c r="J197" s="18">
        <v>1432</v>
      </c>
      <c r="K197" s="19" t="s">
        <v>141</v>
      </c>
      <c r="L197" s="18">
        <v>1463</v>
      </c>
      <c r="M197" s="18">
        <v>1481</v>
      </c>
      <c r="N197" s="18">
        <v>1461</v>
      </c>
      <c r="O197" s="18">
        <v>1421</v>
      </c>
      <c r="P197" s="9"/>
    </row>
    <row r="198" spans="1:16" x14ac:dyDescent="0.25">
      <c r="A198" s="9"/>
      <c r="B198" s="12" t="s">
        <v>3050</v>
      </c>
      <c r="C198" s="12" t="s">
        <v>3049</v>
      </c>
      <c r="D198" s="19" t="s">
        <v>141</v>
      </c>
      <c r="E198" s="19" t="s">
        <v>141</v>
      </c>
      <c r="F198" s="19" t="s">
        <v>141</v>
      </c>
      <c r="G198" s="19" t="s">
        <v>141</v>
      </c>
      <c r="H198" s="19" t="s">
        <v>141</v>
      </c>
      <c r="I198" s="19" t="s">
        <v>141</v>
      </c>
      <c r="J198" s="19" t="s">
        <v>141</v>
      </c>
      <c r="K198" s="19" t="s">
        <v>141</v>
      </c>
      <c r="L198" s="19" t="s">
        <v>141</v>
      </c>
      <c r="M198" s="19" t="s">
        <v>141</v>
      </c>
      <c r="N198" s="19" t="s">
        <v>141</v>
      </c>
      <c r="O198" s="19" t="s">
        <v>141</v>
      </c>
      <c r="P198" s="9"/>
    </row>
    <row r="199" spans="1:16" x14ac:dyDescent="0.25">
      <c r="A199" s="9"/>
      <c r="B199" s="12" t="s">
        <v>3046</v>
      </c>
      <c r="C199" s="12" t="s">
        <v>3045</v>
      </c>
      <c r="D199" s="19" t="s">
        <v>141</v>
      </c>
      <c r="E199" s="19" t="s">
        <v>141</v>
      </c>
      <c r="F199" s="19" t="s">
        <v>141</v>
      </c>
      <c r="G199" s="18">
        <v>2145</v>
      </c>
      <c r="H199" s="18">
        <v>2049</v>
      </c>
      <c r="I199" s="19" t="s">
        <v>141</v>
      </c>
      <c r="J199" s="18">
        <v>2122</v>
      </c>
      <c r="K199" s="18">
        <v>2253</v>
      </c>
      <c r="L199" s="18">
        <v>2254</v>
      </c>
      <c r="M199" s="18">
        <v>2114</v>
      </c>
      <c r="N199" s="18">
        <v>2402</v>
      </c>
      <c r="O199" s="18">
        <v>2922</v>
      </c>
      <c r="P199" s="9"/>
    </row>
    <row r="200" spans="1:16" x14ac:dyDescent="0.25">
      <c r="A200" s="9"/>
      <c r="B200" s="12" t="s">
        <v>3042</v>
      </c>
      <c r="C200" s="12" t="s">
        <v>3041</v>
      </c>
      <c r="D200" s="19" t="s">
        <v>141</v>
      </c>
      <c r="E200" s="18">
        <v>1876</v>
      </c>
      <c r="F200" s="19" t="s">
        <v>141</v>
      </c>
      <c r="G200" s="19" t="s">
        <v>141</v>
      </c>
      <c r="H200" s="19" t="s">
        <v>141</v>
      </c>
      <c r="I200" s="18">
        <v>1874</v>
      </c>
      <c r="J200" s="19" t="s">
        <v>141</v>
      </c>
      <c r="K200" s="19" t="s">
        <v>141</v>
      </c>
      <c r="L200" s="19" t="s">
        <v>141</v>
      </c>
      <c r="M200" s="19" t="s">
        <v>141</v>
      </c>
      <c r="N200" s="19" t="s">
        <v>141</v>
      </c>
      <c r="O200" s="19" t="s">
        <v>141</v>
      </c>
      <c r="P200" s="9"/>
    </row>
    <row r="201" spans="1:16" x14ac:dyDescent="0.25">
      <c r="A201" s="9"/>
      <c r="B201" s="12" t="s">
        <v>3038</v>
      </c>
      <c r="C201" s="12" t="s">
        <v>3037</v>
      </c>
      <c r="D201" s="18">
        <v>10410</v>
      </c>
      <c r="E201" s="18">
        <v>10498</v>
      </c>
      <c r="F201" s="18">
        <v>10627</v>
      </c>
      <c r="G201" s="18">
        <v>10839</v>
      </c>
      <c r="H201" s="18">
        <v>10685</v>
      </c>
      <c r="I201" s="18">
        <v>10865</v>
      </c>
      <c r="J201" s="18">
        <v>10962</v>
      </c>
      <c r="K201" s="18">
        <v>11024</v>
      </c>
      <c r="L201" s="18">
        <v>11037</v>
      </c>
      <c r="M201" s="18">
        <v>11350</v>
      </c>
      <c r="N201" s="18">
        <v>11580</v>
      </c>
      <c r="O201" s="18">
        <v>11563</v>
      </c>
      <c r="P201" s="9"/>
    </row>
    <row r="202" spans="1:16" x14ac:dyDescent="0.25">
      <c r="A202" s="9"/>
      <c r="B202" s="12" t="s">
        <v>3034</v>
      </c>
      <c r="C202" s="12" t="s">
        <v>3033</v>
      </c>
      <c r="D202" s="18">
        <v>4037</v>
      </c>
      <c r="E202" s="18">
        <v>4038</v>
      </c>
      <c r="F202" s="18">
        <v>4104</v>
      </c>
      <c r="G202" s="18">
        <v>3937</v>
      </c>
      <c r="H202" s="18">
        <v>3919</v>
      </c>
      <c r="I202" s="18">
        <v>3874</v>
      </c>
      <c r="J202" s="18">
        <v>3957</v>
      </c>
      <c r="K202" s="18">
        <v>4016</v>
      </c>
      <c r="L202" s="18">
        <v>3915</v>
      </c>
      <c r="M202" s="18">
        <v>3951</v>
      </c>
      <c r="N202" s="18">
        <v>3964</v>
      </c>
      <c r="O202" s="18">
        <v>3921</v>
      </c>
      <c r="P202" s="9"/>
    </row>
    <row r="203" spans="1:16" x14ac:dyDescent="0.25">
      <c r="A203" s="9"/>
      <c r="B203" s="12" t="s">
        <v>3030</v>
      </c>
      <c r="C203" s="12" t="s">
        <v>3029</v>
      </c>
      <c r="D203" s="19" t="s">
        <v>141</v>
      </c>
      <c r="E203" s="19" t="s">
        <v>141</v>
      </c>
      <c r="F203" s="19" t="s">
        <v>141</v>
      </c>
      <c r="G203" s="18">
        <v>1906</v>
      </c>
      <c r="H203" s="18">
        <v>1810</v>
      </c>
      <c r="I203" s="18">
        <v>1839</v>
      </c>
      <c r="J203" s="18">
        <v>1920</v>
      </c>
      <c r="K203" s="19" t="s">
        <v>141</v>
      </c>
      <c r="L203" s="18">
        <v>2054</v>
      </c>
      <c r="M203" s="18">
        <v>2032</v>
      </c>
      <c r="N203" s="18">
        <v>2040</v>
      </c>
      <c r="O203" s="18">
        <v>2040</v>
      </c>
      <c r="P203" s="9"/>
    </row>
    <row r="204" spans="1:16" x14ac:dyDescent="0.25">
      <c r="A204" s="9"/>
      <c r="B204" s="12" t="s">
        <v>3026</v>
      </c>
      <c r="C204" s="12" t="s">
        <v>3025</v>
      </c>
      <c r="D204" s="18">
        <v>2073</v>
      </c>
      <c r="E204" s="18">
        <v>2028</v>
      </c>
      <c r="F204" s="18">
        <v>2234</v>
      </c>
      <c r="G204" s="19" t="s">
        <v>141</v>
      </c>
      <c r="H204" s="19" t="s">
        <v>141</v>
      </c>
      <c r="I204" s="19" t="s">
        <v>141</v>
      </c>
      <c r="J204" s="19" t="s">
        <v>141</v>
      </c>
      <c r="K204" s="18">
        <v>2431</v>
      </c>
      <c r="L204" s="19" t="s">
        <v>141</v>
      </c>
      <c r="M204" s="18">
        <v>2502</v>
      </c>
      <c r="N204" s="18">
        <v>2538</v>
      </c>
      <c r="O204" s="18">
        <v>2493</v>
      </c>
      <c r="P204" s="9"/>
    </row>
    <row r="205" spans="1:16" x14ac:dyDescent="0.25">
      <c r="A205" s="9"/>
      <c r="B205" s="12" t="s">
        <v>3022</v>
      </c>
      <c r="C205" s="12" t="s">
        <v>3021</v>
      </c>
      <c r="D205" s="18">
        <v>37172</v>
      </c>
      <c r="E205" s="18">
        <v>37498</v>
      </c>
      <c r="F205" s="18">
        <v>38289</v>
      </c>
      <c r="G205" s="18">
        <v>37989</v>
      </c>
      <c r="H205" s="18">
        <v>39206</v>
      </c>
      <c r="I205" s="18">
        <v>40386</v>
      </c>
      <c r="J205" s="18">
        <v>41790</v>
      </c>
      <c r="K205" s="18">
        <v>43940</v>
      </c>
      <c r="L205" s="18">
        <v>46099</v>
      </c>
      <c r="M205" s="18">
        <v>50066</v>
      </c>
      <c r="N205" s="18">
        <v>51692</v>
      </c>
      <c r="O205" s="18">
        <v>54922</v>
      </c>
      <c r="P205" s="9"/>
    </row>
    <row r="206" spans="1:16" x14ac:dyDescent="0.25">
      <c r="A206" s="9"/>
      <c r="B206" s="12" t="s">
        <v>3018</v>
      </c>
      <c r="C206" s="12" t="s">
        <v>3017</v>
      </c>
      <c r="D206" s="18">
        <v>896</v>
      </c>
      <c r="E206" s="18">
        <v>894</v>
      </c>
      <c r="F206" s="18">
        <v>896</v>
      </c>
      <c r="G206" s="19" t="s">
        <v>141</v>
      </c>
      <c r="H206" s="19" t="s">
        <v>141</v>
      </c>
      <c r="I206" s="19" t="s">
        <v>141</v>
      </c>
      <c r="J206" s="19" t="s">
        <v>141</v>
      </c>
      <c r="K206" s="19" t="s">
        <v>141</v>
      </c>
      <c r="L206" s="19" t="s">
        <v>141</v>
      </c>
      <c r="M206" s="19" t="s">
        <v>141</v>
      </c>
      <c r="N206" s="18">
        <v>944</v>
      </c>
      <c r="O206" s="18">
        <v>1061</v>
      </c>
      <c r="P206" s="9"/>
    </row>
    <row r="207" spans="1:16" x14ac:dyDescent="0.25">
      <c r="A207" s="9"/>
      <c r="B207" s="12" t="s">
        <v>3014</v>
      </c>
      <c r="C207" s="12" t="s">
        <v>3013</v>
      </c>
      <c r="D207" s="18">
        <v>2068</v>
      </c>
      <c r="E207" s="18">
        <v>1809</v>
      </c>
      <c r="F207" s="18">
        <v>1818</v>
      </c>
      <c r="G207" s="18">
        <v>1828</v>
      </c>
      <c r="H207" s="18">
        <v>1786</v>
      </c>
      <c r="I207" s="18">
        <v>1777</v>
      </c>
      <c r="J207" s="18">
        <v>1797</v>
      </c>
      <c r="K207" s="18">
        <v>1775</v>
      </c>
      <c r="L207" s="18">
        <v>1879</v>
      </c>
      <c r="M207" s="18">
        <v>1893</v>
      </c>
      <c r="N207" s="18">
        <v>1802</v>
      </c>
      <c r="O207" s="18">
        <v>1875</v>
      </c>
      <c r="P207" s="9"/>
    </row>
    <row r="208" spans="1:16" x14ac:dyDescent="0.25">
      <c r="A208" s="9"/>
      <c r="B208" s="12" t="s">
        <v>3010</v>
      </c>
      <c r="C208" s="12" t="s">
        <v>3009</v>
      </c>
      <c r="D208" s="18">
        <v>13938</v>
      </c>
      <c r="E208" s="18">
        <v>14092</v>
      </c>
      <c r="F208" s="18">
        <v>13876</v>
      </c>
      <c r="G208" s="18">
        <v>13407</v>
      </c>
      <c r="H208" s="18">
        <v>12706</v>
      </c>
      <c r="I208" s="18">
        <v>12590</v>
      </c>
      <c r="J208" s="18">
        <v>12507</v>
      </c>
      <c r="K208" s="18">
        <v>12243</v>
      </c>
      <c r="L208" s="18">
        <v>11859</v>
      </c>
      <c r="M208" s="18">
        <v>11628</v>
      </c>
      <c r="N208" s="18">
        <v>11743</v>
      </c>
      <c r="O208" s="18">
        <v>11362</v>
      </c>
      <c r="P208" s="9"/>
    </row>
    <row r="209" spans="1:16" x14ac:dyDescent="0.25">
      <c r="A209" s="9"/>
      <c r="B209" s="12" t="s">
        <v>3006</v>
      </c>
      <c r="C209" s="12" t="s">
        <v>3005</v>
      </c>
      <c r="D209" s="18">
        <v>4944</v>
      </c>
      <c r="E209" s="18">
        <v>4901</v>
      </c>
      <c r="F209" s="18">
        <v>4869</v>
      </c>
      <c r="G209" s="18">
        <v>4760</v>
      </c>
      <c r="H209" s="18">
        <v>4628</v>
      </c>
      <c r="I209" s="18">
        <v>4856</v>
      </c>
      <c r="J209" s="18">
        <v>4873</v>
      </c>
      <c r="K209" s="18">
        <v>4857</v>
      </c>
      <c r="L209" s="18">
        <v>4859</v>
      </c>
      <c r="M209" s="18">
        <v>4702</v>
      </c>
      <c r="N209" s="18">
        <v>4919</v>
      </c>
      <c r="O209" s="18">
        <v>4793</v>
      </c>
      <c r="P209" s="9"/>
    </row>
    <row r="210" spans="1:16" x14ac:dyDescent="0.25">
      <c r="A210" s="9"/>
      <c r="B210" s="12" t="s">
        <v>3002</v>
      </c>
      <c r="C210" s="12" t="s">
        <v>3001</v>
      </c>
      <c r="D210" s="18">
        <v>1554</v>
      </c>
      <c r="E210" s="18">
        <v>1514</v>
      </c>
      <c r="F210" s="18">
        <v>1502</v>
      </c>
      <c r="G210" s="18">
        <v>1479</v>
      </c>
      <c r="H210" s="18">
        <v>1433</v>
      </c>
      <c r="I210" s="18">
        <v>1457</v>
      </c>
      <c r="J210" s="18">
        <v>1511</v>
      </c>
      <c r="K210" s="18">
        <v>1525</v>
      </c>
      <c r="L210" s="18">
        <v>1528</v>
      </c>
      <c r="M210" s="19" t="s">
        <v>141</v>
      </c>
      <c r="N210" s="18">
        <v>1641</v>
      </c>
      <c r="O210" s="18">
        <v>1784</v>
      </c>
      <c r="P210" s="9"/>
    </row>
    <row r="211" spans="1:16" x14ac:dyDescent="0.25">
      <c r="A211" s="9"/>
      <c r="B211" s="12" t="s">
        <v>2998</v>
      </c>
      <c r="C211" s="12" t="s">
        <v>2997</v>
      </c>
      <c r="D211" s="18">
        <v>1722</v>
      </c>
      <c r="E211" s="18">
        <v>1860</v>
      </c>
      <c r="F211" s="18">
        <v>1952</v>
      </c>
      <c r="G211" s="18">
        <v>2116</v>
      </c>
      <c r="H211" s="19" t="s">
        <v>141</v>
      </c>
      <c r="I211" s="18">
        <v>2343</v>
      </c>
      <c r="J211" s="18">
        <v>2311</v>
      </c>
      <c r="K211" s="18">
        <v>2371</v>
      </c>
      <c r="L211" s="19" t="s">
        <v>141</v>
      </c>
      <c r="M211" s="19" t="s">
        <v>141</v>
      </c>
      <c r="N211" s="18">
        <v>2568</v>
      </c>
      <c r="O211" s="18">
        <v>2524</v>
      </c>
      <c r="P211" s="9"/>
    </row>
    <row r="212" spans="1:16" x14ac:dyDescent="0.25">
      <c r="A212" s="9"/>
      <c r="B212" s="12" t="s">
        <v>2993</v>
      </c>
      <c r="C212" s="12" t="s">
        <v>2992</v>
      </c>
      <c r="D212" s="18">
        <v>4375</v>
      </c>
      <c r="E212" s="18">
        <v>4437</v>
      </c>
      <c r="F212" s="18">
        <v>4419</v>
      </c>
      <c r="G212" s="18">
        <v>4307</v>
      </c>
      <c r="H212" s="18">
        <v>4271</v>
      </c>
      <c r="I212" s="18">
        <v>4293</v>
      </c>
      <c r="J212" s="18">
        <v>4399</v>
      </c>
      <c r="K212" s="18">
        <v>4359</v>
      </c>
      <c r="L212" s="18">
        <v>4396</v>
      </c>
      <c r="M212" s="18">
        <v>4343</v>
      </c>
      <c r="N212" s="18">
        <v>4476</v>
      </c>
      <c r="O212" s="18">
        <v>4434</v>
      </c>
      <c r="P212" s="9"/>
    </row>
    <row r="213" spans="1:16" x14ac:dyDescent="0.25">
      <c r="A213" s="9"/>
      <c r="B213" s="12" t="s">
        <v>2990</v>
      </c>
      <c r="C213" s="12" t="s">
        <v>2989</v>
      </c>
      <c r="D213" s="18">
        <v>3261</v>
      </c>
      <c r="E213" s="18">
        <v>3264</v>
      </c>
      <c r="F213" s="18">
        <v>3681</v>
      </c>
      <c r="G213" s="18">
        <v>3896</v>
      </c>
      <c r="H213" s="18">
        <v>3945</v>
      </c>
      <c r="I213" s="18">
        <v>4123</v>
      </c>
      <c r="J213" s="18">
        <v>4236</v>
      </c>
      <c r="K213" s="18">
        <v>4260</v>
      </c>
      <c r="L213" s="18">
        <v>4374</v>
      </c>
      <c r="M213" s="18">
        <v>4439</v>
      </c>
      <c r="N213" s="18">
        <v>4638</v>
      </c>
      <c r="O213" s="18">
        <v>4982</v>
      </c>
      <c r="P213" s="9"/>
    </row>
    <row r="214" spans="1:16" x14ac:dyDescent="0.25">
      <c r="A214" s="9"/>
      <c r="B214" s="12" t="s">
        <v>2986</v>
      </c>
      <c r="C214" s="12" t="s">
        <v>2985</v>
      </c>
      <c r="D214" s="18">
        <v>3473</v>
      </c>
      <c r="E214" s="18">
        <v>3425</v>
      </c>
      <c r="F214" s="18">
        <v>3620</v>
      </c>
      <c r="G214" s="18">
        <v>3762</v>
      </c>
      <c r="H214" s="18">
        <v>3732</v>
      </c>
      <c r="I214" s="18">
        <v>3810</v>
      </c>
      <c r="J214" s="18">
        <v>3551</v>
      </c>
      <c r="K214" s="18">
        <v>3605</v>
      </c>
      <c r="L214" s="18">
        <v>3795</v>
      </c>
      <c r="M214" s="19" t="s">
        <v>141</v>
      </c>
      <c r="N214" s="18">
        <v>4446</v>
      </c>
      <c r="O214" s="18">
        <v>4535</v>
      </c>
      <c r="P214" s="9"/>
    </row>
    <row r="215" spans="1:16" x14ac:dyDescent="0.25">
      <c r="A215" s="9"/>
      <c r="B215" s="12" t="s">
        <v>2982</v>
      </c>
      <c r="C215" s="12" t="s">
        <v>2981</v>
      </c>
      <c r="D215" s="18">
        <v>1761</v>
      </c>
      <c r="E215" s="18">
        <v>1777</v>
      </c>
      <c r="F215" s="18">
        <v>1814</v>
      </c>
      <c r="G215" s="18">
        <v>1706</v>
      </c>
      <c r="H215" s="18">
        <v>1705</v>
      </c>
      <c r="I215" s="18">
        <v>1732</v>
      </c>
      <c r="J215" s="18">
        <v>1720</v>
      </c>
      <c r="K215" s="18">
        <v>1684</v>
      </c>
      <c r="L215" s="18">
        <v>1656</v>
      </c>
      <c r="M215" s="19" t="s">
        <v>141</v>
      </c>
      <c r="N215" s="18">
        <v>1814</v>
      </c>
      <c r="O215" s="18">
        <v>1776</v>
      </c>
      <c r="P215" s="9"/>
    </row>
    <row r="216" spans="1:16" x14ac:dyDescent="0.25">
      <c r="A216" s="9"/>
      <c r="B216" s="12" t="s">
        <v>2978</v>
      </c>
      <c r="C216" s="12" t="s">
        <v>2977</v>
      </c>
      <c r="D216" s="18">
        <v>14624</v>
      </c>
      <c r="E216" s="18">
        <v>14426</v>
      </c>
      <c r="F216" s="18">
        <v>14114</v>
      </c>
      <c r="G216" s="18">
        <v>13939</v>
      </c>
      <c r="H216" s="18">
        <v>13943</v>
      </c>
      <c r="I216" s="18">
        <v>13996</v>
      </c>
      <c r="J216" s="18">
        <v>14053</v>
      </c>
      <c r="K216" s="18">
        <v>13700</v>
      </c>
      <c r="L216" s="18">
        <v>14039</v>
      </c>
      <c r="M216" s="18">
        <v>13858</v>
      </c>
      <c r="N216" s="18">
        <v>13928</v>
      </c>
      <c r="O216" s="18">
        <v>14003</v>
      </c>
      <c r="P216" s="9"/>
    </row>
    <row r="217" spans="1:16" x14ac:dyDescent="0.25">
      <c r="A217" s="9"/>
      <c r="B217" s="12" t="s">
        <v>2975</v>
      </c>
      <c r="C217" s="12" t="s">
        <v>2974</v>
      </c>
      <c r="D217" s="18">
        <v>1580</v>
      </c>
      <c r="E217" s="18">
        <v>1589</v>
      </c>
      <c r="F217" s="18">
        <v>1586</v>
      </c>
      <c r="G217" s="18">
        <v>1640</v>
      </c>
      <c r="H217" s="18">
        <v>1644</v>
      </c>
      <c r="I217" s="18">
        <v>1653</v>
      </c>
      <c r="J217" s="18">
        <v>1678</v>
      </c>
      <c r="K217" s="18">
        <v>1663</v>
      </c>
      <c r="L217" s="18">
        <v>1695</v>
      </c>
      <c r="M217" s="18">
        <v>1686</v>
      </c>
      <c r="N217" s="18">
        <v>1686</v>
      </c>
      <c r="O217" s="18">
        <v>1646</v>
      </c>
      <c r="P217" s="9"/>
    </row>
    <row r="218" spans="1:16" x14ac:dyDescent="0.25">
      <c r="A218" s="9"/>
      <c r="B218" s="12" t="s">
        <v>2972</v>
      </c>
      <c r="C218" s="12" t="s">
        <v>2971</v>
      </c>
      <c r="D218" s="18">
        <v>11446</v>
      </c>
      <c r="E218" s="18">
        <v>11368</v>
      </c>
      <c r="F218" s="18">
        <v>11722</v>
      </c>
      <c r="G218" s="18">
        <v>11366</v>
      </c>
      <c r="H218" s="18">
        <v>11317</v>
      </c>
      <c r="I218" s="18">
        <v>11130</v>
      </c>
      <c r="J218" s="18">
        <v>10976</v>
      </c>
      <c r="K218" s="18">
        <v>10860</v>
      </c>
      <c r="L218" s="18">
        <v>10622</v>
      </c>
      <c r="M218" s="18">
        <v>10618</v>
      </c>
      <c r="N218" s="18">
        <v>10318</v>
      </c>
      <c r="O218" s="18">
        <v>10237</v>
      </c>
      <c r="P218" s="9"/>
    </row>
    <row r="219" spans="1:16" x14ac:dyDescent="0.25">
      <c r="A219" s="9"/>
      <c r="B219" s="12" t="s">
        <v>2968</v>
      </c>
      <c r="C219" s="12" t="s">
        <v>2967</v>
      </c>
      <c r="D219" s="18">
        <v>869</v>
      </c>
      <c r="E219" s="18">
        <v>899</v>
      </c>
      <c r="F219" s="18">
        <v>968</v>
      </c>
      <c r="G219" s="18">
        <v>938</v>
      </c>
      <c r="H219" s="18">
        <v>928</v>
      </c>
      <c r="I219" s="18">
        <v>953</v>
      </c>
      <c r="J219" s="18">
        <v>1016</v>
      </c>
      <c r="K219" s="18">
        <v>969</v>
      </c>
      <c r="L219" s="18">
        <v>1058</v>
      </c>
      <c r="M219" s="18">
        <v>1031</v>
      </c>
      <c r="N219" s="18">
        <v>1025</v>
      </c>
      <c r="O219" s="18">
        <v>1032</v>
      </c>
      <c r="P219" s="9"/>
    </row>
    <row r="220" spans="1:16" x14ac:dyDescent="0.25">
      <c r="A220" s="9"/>
      <c r="B220" s="12" t="s">
        <v>2964</v>
      </c>
      <c r="C220" s="12" t="s">
        <v>2963</v>
      </c>
      <c r="D220" s="18">
        <v>7644</v>
      </c>
      <c r="E220" s="18">
        <v>8125</v>
      </c>
      <c r="F220" s="18">
        <v>8612</v>
      </c>
      <c r="G220" s="18">
        <v>9130</v>
      </c>
      <c r="H220" s="18">
        <v>9785</v>
      </c>
      <c r="I220" s="18">
        <v>9821</v>
      </c>
      <c r="J220" s="18">
        <v>9983</v>
      </c>
      <c r="K220" s="18">
        <v>10364</v>
      </c>
      <c r="L220" s="18">
        <v>10519</v>
      </c>
      <c r="M220" s="18">
        <v>10504</v>
      </c>
      <c r="N220" s="18">
        <v>11769</v>
      </c>
      <c r="O220" s="18">
        <v>12256</v>
      </c>
      <c r="P220" s="9"/>
    </row>
    <row r="221" spans="1:16" x14ac:dyDescent="0.25">
      <c r="A221" s="9"/>
      <c r="B221" s="12" t="s">
        <v>2960</v>
      </c>
      <c r="C221" s="12" t="s">
        <v>2959</v>
      </c>
      <c r="D221" s="18">
        <v>693</v>
      </c>
      <c r="E221" s="18">
        <v>758</v>
      </c>
      <c r="F221" s="18">
        <v>737</v>
      </c>
      <c r="G221" s="18">
        <v>789</v>
      </c>
      <c r="H221" s="18">
        <v>769</v>
      </c>
      <c r="I221" s="18">
        <v>790</v>
      </c>
      <c r="J221" s="18">
        <v>800</v>
      </c>
      <c r="K221" s="18">
        <v>804</v>
      </c>
      <c r="L221" s="18">
        <v>816</v>
      </c>
      <c r="M221" s="18">
        <v>755</v>
      </c>
      <c r="N221" s="18">
        <v>777</v>
      </c>
      <c r="O221" s="18">
        <v>953</v>
      </c>
      <c r="P221" s="9"/>
    </row>
    <row r="222" spans="1:16" x14ac:dyDescent="0.25">
      <c r="A222" s="9"/>
      <c r="B222" s="12" t="s">
        <v>2956</v>
      </c>
      <c r="C222" s="12" t="s">
        <v>2955</v>
      </c>
      <c r="D222" s="18">
        <v>1394</v>
      </c>
      <c r="E222" s="18">
        <v>1376</v>
      </c>
      <c r="F222" s="18">
        <v>1385</v>
      </c>
      <c r="G222" s="19" t="s">
        <v>141</v>
      </c>
      <c r="H222" s="18">
        <v>1392</v>
      </c>
      <c r="I222" s="18">
        <v>1420</v>
      </c>
      <c r="J222" s="18">
        <v>1587</v>
      </c>
      <c r="K222" s="18">
        <v>1535</v>
      </c>
      <c r="L222" s="18">
        <v>1504</v>
      </c>
      <c r="M222" s="19" t="s">
        <v>141</v>
      </c>
      <c r="N222" s="18">
        <v>1601</v>
      </c>
      <c r="O222" s="18">
        <v>1603</v>
      </c>
      <c r="P222" s="9"/>
    </row>
    <row r="223" spans="1:16" x14ac:dyDescent="0.25">
      <c r="A223" s="9"/>
      <c r="B223" s="12" t="s">
        <v>2952</v>
      </c>
      <c r="C223" s="12" t="s">
        <v>2951</v>
      </c>
      <c r="D223" s="18">
        <v>9193</v>
      </c>
      <c r="E223" s="18">
        <v>9314</v>
      </c>
      <c r="F223" s="18">
        <v>9206</v>
      </c>
      <c r="G223" s="18">
        <v>9216</v>
      </c>
      <c r="H223" s="18">
        <v>8960</v>
      </c>
      <c r="I223" s="18">
        <v>9032</v>
      </c>
      <c r="J223" s="18">
        <v>9148</v>
      </c>
      <c r="K223" s="18">
        <v>9058</v>
      </c>
      <c r="L223" s="18">
        <v>9752</v>
      </c>
      <c r="M223" s="18">
        <v>9662</v>
      </c>
      <c r="N223" s="18">
        <v>9340</v>
      </c>
      <c r="O223" s="18">
        <v>8963</v>
      </c>
      <c r="P223" s="9"/>
    </row>
    <row r="224" spans="1:16" x14ac:dyDescent="0.25">
      <c r="A224" s="9"/>
      <c r="B224" s="12" t="s">
        <v>2948</v>
      </c>
      <c r="C224" s="12" t="s">
        <v>2947</v>
      </c>
      <c r="D224" s="18">
        <v>2552</v>
      </c>
      <c r="E224" s="18">
        <v>2579</v>
      </c>
      <c r="F224" s="18">
        <v>2614</v>
      </c>
      <c r="G224" s="18">
        <v>2871</v>
      </c>
      <c r="H224" s="18">
        <v>2790</v>
      </c>
      <c r="I224" s="18">
        <v>2848</v>
      </c>
      <c r="J224" s="18">
        <v>2775</v>
      </c>
      <c r="K224" s="19" t="s">
        <v>141</v>
      </c>
      <c r="L224" s="19" t="s">
        <v>141</v>
      </c>
      <c r="M224" s="18">
        <v>2806</v>
      </c>
      <c r="N224" s="18">
        <v>3112</v>
      </c>
      <c r="O224" s="18">
        <v>3147</v>
      </c>
      <c r="P224" s="9"/>
    </row>
    <row r="225" spans="1:16" x14ac:dyDescent="0.25">
      <c r="A225" s="9"/>
      <c r="B225" s="12" t="s">
        <v>2944</v>
      </c>
      <c r="C225" s="12" t="s">
        <v>2943</v>
      </c>
      <c r="D225" s="18">
        <v>13411</v>
      </c>
      <c r="E225" s="18">
        <v>13168</v>
      </c>
      <c r="F225" s="18">
        <v>12921</v>
      </c>
      <c r="G225" s="18">
        <v>13089</v>
      </c>
      <c r="H225" s="18">
        <v>12931</v>
      </c>
      <c r="I225" s="18">
        <v>12913</v>
      </c>
      <c r="J225" s="18">
        <v>13118</v>
      </c>
      <c r="K225" s="18">
        <v>13028</v>
      </c>
      <c r="L225" s="19" t="s">
        <v>141</v>
      </c>
      <c r="M225" s="18">
        <v>12819</v>
      </c>
      <c r="N225" s="18">
        <v>12360</v>
      </c>
      <c r="O225" s="18">
        <v>12095</v>
      </c>
      <c r="P225" s="9"/>
    </row>
    <row r="226" spans="1:16" x14ac:dyDescent="0.25">
      <c r="A226" s="9"/>
      <c r="B226" s="12" t="s">
        <v>2940</v>
      </c>
      <c r="C226" s="12" t="s">
        <v>2939</v>
      </c>
      <c r="D226" s="18">
        <v>2036</v>
      </c>
      <c r="E226" s="18">
        <v>2084</v>
      </c>
      <c r="F226" s="18">
        <v>2110</v>
      </c>
      <c r="G226" s="18">
        <v>2094</v>
      </c>
      <c r="H226" s="18">
        <v>2105</v>
      </c>
      <c r="I226" s="18">
        <v>2137</v>
      </c>
      <c r="J226" s="18">
        <v>2125</v>
      </c>
      <c r="K226" s="19" t="s">
        <v>141</v>
      </c>
      <c r="L226" s="19" t="s">
        <v>141</v>
      </c>
      <c r="M226" s="18">
        <v>2019</v>
      </c>
      <c r="N226" s="18">
        <v>2050</v>
      </c>
      <c r="O226" s="18">
        <v>2012</v>
      </c>
      <c r="P226" s="9"/>
    </row>
    <row r="227" spans="1:16" x14ac:dyDescent="0.25">
      <c r="A227" s="9"/>
      <c r="B227" s="12" t="s">
        <v>2936</v>
      </c>
      <c r="C227" s="12" t="s">
        <v>2935</v>
      </c>
      <c r="D227" s="18">
        <v>799</v>
      </c>
      <c r="E227" s="18">
        <v>825</v>
      </c>
      <c r="F227" s="18">
        <v>830</v>
      </c>
      <c r="G227" s="18">
        <v>844</v>
      </c>
      <c r="H227" s="19" t="s">
        <v>141</v>
      </c>
      <c r="I227" s="19" t="s">
        <v>141</v>
      </c>
      <c r="J227" s="19" t="s">
        <v>141</v>
      </c>
      <c r="K227" s="18">
        <v>1052</v>
      </c>
      <c r="L227" s="18">
        <v>1080</v>
      </c>
      <c r="M227" s="19" t="s">
        <v>141</v>
      </c>
      <c r="N227" s="18">
        <v>1107</v>
      </c>
      <c r="O227" s="18">
        <v>1097</v>
      </c>
      <c r="P227" s="9"/>
    </row>
    <row r="228" spans="1:16" x14ac:dyDescent="0.25">
      <c r="A228" s="9"/>
      <c r="B228" s="12" t="s">
        <v>2932</v>
      </c>
      <c r="C228" s="12" t="s">
        <v>2931</v>
      </c>
      <c r="D228" s="18">
        <v>2423</v>
      </c>
      <c r="E228" s="18">
        <v>2371</v>
      </c>
      <c r="F228" s="18">
        <v>2512</v>
      </c>
      <c r="G228" s="19" t="s">
        <v>141</v>
      </c>
      <c r="H228" s="18">
        <v>2439</v>
      </c>
      <c r="I228" s="18">
        <v>2570</v>
      </c>
      <c r="J228" s="18">
        <v>2563</v>
      </c>
      <c r="K228" s="19" t="s">
        <v>141</v>
      </c>
      <c r="L228" s="19" t="s">
        <v>141</v>
      </c>
      <c r="M228" s="19" t="s">
        <v>141</v>
      </c>
      <c r="N228" s="18">
        <v>2526</v>
      </c>
      <c r="O228" s="18">
        <v>2534</v>
      </c>
      <c r="P228" s="9"/>
    </row>
    <row r="229" spans="1:16" x14ac:dyDescent="0.25">
      <c r="A229" s="9"/>
      <c r="B229" s="12" t="s">
        <v>2929</v>
      </c>
      <c r="C229" s="12" t="s">
        <v>2928</v>
      </c>
      <c r="D229" s="18">
        <v>658</v>
      </c>
      <c r="E229" s="18">
        <v>650</v>
      </c>
      <c r="F229" s="18">
        <v>622</v>
      </c>
      <c r="G229" s="19" t="s">
        <v>141</v>
      </c>
      <c r="H229" s="19" t="s">
        <v>141</v>
      </c>
      <c r="I229" s="19" t="s">
        <v>141</v>
      </c>
      <c r="J229" s="19" t="s">
        <v>141</v>
      </c>
      <c r="K229" s="19" t="s">
        <v>141</v>
      </c>
      <c r="L229" s="19" t="s">
        <v>141</v>
      </c>
      <c r="M229" s="19" t="s">
        <v>141</v>
      </c>
      <c r="N229" s="18">
        <v>761</v>
      </c>
      <c r="O229" s="18">
        <v>698</v>
      </c>
      <c r="P229" s="9"/>
    </row>
    <row r="230" spans="1:16" x14ac:dyDescent="0.25">
      <c r="A230" s="9"/>
      <c r="B230" s="12" t="s">
        <v>2925</v>
      </c>
      <c r="C230" s="12" t="s">
        <v>2924</v>
      </c>
      <c r="D230" s="18">
        <v>2616</v>
      </c>
      <c r="E230" s="18">
        <v>2547</v>
      </c>
      <c r="F230" s="18">
        <v>2537</v>
      </c>
      <c r="G230" s="18">
        <v>2595</v>
      </c>
      <c r="H230" s="18">
        <v>2634</v>
      </c>
      <c r="I230" s="18">
        <v>2551</v>
      </c>
      <c r="J230" s="18">
        <v>2478</v>
      </c>
      <c r="K230" s="19" t="s">
        <v>141</v>
      </c>
      <c r="L230" s="19" t="s">
        <v>141</v>
      </c>
      <c r="M230" s="18">
        <v>2560</v>
      </c>
      <c r="N230" s="18">
        <v>2603</v>
      </c>
      <c r="O230" s="18">
        <v>2650</v>
      </c>
      <c r="P230" s="9"/>
    </row>
    <row r="231" spans="1:16" x14ac:dyDescent="0.25">
      <c r="A231" s="9"/>
      <c r="B231" s="12" t="s">
        <v>2921</v>
      </c>
      <c r="C231" s="12" t="s">
        <v>2920</v>
      </c>
      <c r="D231" s="18">
        <v>9744</v>
      </c>
      <c r="E231" s="18">
        <v>9542</v>
      </c>
      <c r="F231" s="18">
        <v>9675</v>
      </c>
      <c r="G231" s="18">
        <v>9292</v>
      </c>
      <c r="H231" s="18">
        <v>9238</v>
      </c>
      <c r="I231" s="18">
        <v>9077</v>
      </c>
      <c r="J231" s="18">
        <v>9050</v>
      </c>
      <c r="K231" s="19" t="s">
        <v>141</v>
      </c>
      <c r="L231" s="19" t="s">
        <v>141</v>
      </c>
      <c r="M231" s="18">
        <v>8520</v>
      </c>
      <c r="N231" s="18">
        <v>8263</v>
      </c>
      <c r="O231" s="18">
        <v>8204</v>
      </c>
      <c r="P231" s="9"/>
    </row>
    <row r="232" spans="1:16" x14ac:dyDescent="0.25">
      <c r="A232" s="9"/>
      <c r="B232" s="12" t="s">
        <v>2917</v>
      </c>
      <c r="C232" s="12" t="s">
        <v>2916</v>
      </c>
      <c r="D232" s="18">
        <v>3379</v>
      </c>
      <c r="E232" s="18">
        <v>3338</v>
      </c>
      <c r="F232" s="18">
        <v>3374</v>
      </c>
      <c r="G232" s="18">
        <v>3470</v>
      </c>
      <c r="H232" s="18">
        <v>3545</v>
      </c>
      <c r="I232" s="18">
        <v>3474</v>
      </c>
      <c r="J232" s="18">
        <v>3418</v>
      </c>
      <c r="K232" s="18">
        <v>3412</v>
      </c>
      <c r="L232" s="18">
        <v>3380</v>
      </c>
      <c r="M232" s="18">
        <v>3385</v>
      </c>
      <c r="N232" s="18">
        <v>3472</v>
      </c>
      <c r="O232" s="18">
        <v>3632</v>
      </c>
      <c r="P232" s="9"/>
    </row>
    <row r="233" spans="1:16" x14ac:dyDescent="0.25">
      <c r="A233" s="9"/>
      <c r="B233" s="12" t="s">
        <v>2913</v>
      </c>
      <c r="C233" s="12" t="s">
        <v>2912</v>
      </c>
      <c r="D233" s="18">
        <v>1580</v>
      </c>
      <c r="E233" s="18">
        <v>1632</v>
      </c>
      <c r="F233" s="18">
        <v>1669</v>
      </c>
      <c r="G233" s="18">
        <v>1685</v>
      </c>
      <c r="H233" s="18">
        <v>1712</v>
      </c>
      <c r="I233" s="18">
        <v>1784</v>
      </c>
      <c r="J233" s="18">
        <v>1821</v>
      </c>
      <c r="K233" s="18">
        <v>1823</v>
      </c>
      <c r="L233" s="18">
        <v>1754</v>
      </c>
      <c r="M233" s="18">
        <v>1792</v>
      </c>
      <c r="N233" s="18">
        <v>1807</v>
      </c>
      <c r="O233" s="18">
        <v>1764</v>
      </c>
      <c r="P233" s="9"/>
    </row>
    <row r="234" spans="1:16" x14ac:dyDescent="0.25">
      <c r="A234" s="9"/>
      <c r="B234" s="12" t="s">
        <v>2909</v>
      </c>
      <c r="C234" s="12" t="s">
        <v>2908</v>
      </c>
      <c r="D234" s="18">
        <v>16922</v>
      </c>
      <c r="E234" s="18">
        <v>16855</v>
      </c>
      <c r="F234" s="18">
        <v>16871</v>
      </c>
      <c r="G234" s="18">
        <v>16762</v>
      </c>
      <c r="H234" s="18">
        <v>16561</v>
      </c>
      <c r="I234" s="18">
        <v>16840</v>
      </c>
      <c r="J234" s="18">
        <v>16893</v>
      </c>
      <c r="K234" s="18">
        <v>16751</v>
      </c>
      <c r="L234" s="18">
        <v>16868</v>
      </c>
      <c r="M234" s="18">
        <v>16351</v>
      </c>
      <c r="N234" s="18">
        <v>16640</v>
      </c>
      <c r="O234" s="18">
        <v>16862</v>
      </c>
      <c r="P234" s="9"/>
    </row>
    <row r="235" spans="1:16" x14ac:dyDescent="0.25">
      <c r="A235" s="9"/>
      <c r="B235" s="12" t="s">
        <v>2905</v>
      </c>
      <c r="C235" s="12" t="s">
        <v>2904</v>
      </c>
      <c r="D235" s="18">
        <v>14868</v>
      </c>
      <c r="E235" s="18">
        <v>14649</v>
      </c>
      <c r="F235" s="18">
        <v>14558</v>
      </c>
      <c r="G235" s="18">
        <v>13745</v>
      </c>
      <c r="H235" s="18">
        <v>13766</v>
      </c>
      <c r="I235" s="18">
        <v>13507</v>
      </c>
      <c r="J235" s="18">
        <v>13249</v>
      </c>
      <c r="K235" s="18">
        <v>13213</v>
      </c>
      <c r="L235" s="19" t="s">
        <v>141</v>
      </c>
      <c r="M235" s="18">
        <v>12988</v>
      </c>
      <c r="N235" s="18">
        <v>12624</v>
      </c>
      <c r="O235" s="18">
        <v>12881</v>
      </c>
      <c r="P235" s="9"/>
    </row>
    <row r="236" spans="1:16" x14ac:dyDescent="0.25">
      <c r="A236" s="9"/>
      <c r="B236" s="12" t="s">
        <v>2901</v>
      </c>
      <c r="C236" s="12" t="s">
        <v>2900</v>
      </c>
      <c r="D236" s="18">
        <v>3364</v>
      </c>
      <c r="E236" s="18">
        <v>3356</v>
      </c>
      <c r="F236" s="18">
        <v>3291</v>
      </c>
      <c r="G236" s="18">
        <v>3292</v>
      </c>
      <c r="H236" s="18">
        <v>3407</v>
      </c>
      <c r="I236" s="18">
        <v>3470</v>
      </c>
      <c r="J236" s="18">
        <v>3455</v>
      </c>
      <c r="K236" s="19" t="s">
        <v>141</v>
      </c>
      <c r="L236" s="19" t="s">
        <v>141</v>
      </c>
      <c r="M236" s="18">
        <v>3435</v>
      </c>
      <c r="N236" s="18">
        <v>3481</v>
      </c>
      <c r="O236" s="18">
        <v>3408</v>
      </c>
      <c r="P236" s="9"/>
    </row>
    <row r="237" spans="1:16" x14ac:dyDescent="0.25">
      <c r="A237" s="9"/>
      <c r="B237" s="12" t="s">
        <v>2897</v>
      </c>
      <c r="C237" s="12" t="s">
        <v>2896</v>
      </c>
      <c r="D237" s="18">
        <v>3698</v>
      </c>
      <c r="E237" s="18">
        <v>3334</v>
      </c>
      <c r="F237" s="18">
        <v>3170</v>
      </c>
      <c r="G237" s="18">
        <v>3298</v>
      </c>
      <c r="H237" s="18">
        <v>3225</v>
      </c>
      <c r="I237" s="18">
        <v>3221</v>
      </c>
      <c r="J237" s="18">
        <v>3203</v>
      </c>
      <c r="K237" s="18">
        <v>3060</v>
      </c>
      <c r="L237" s="18">
        <v>3099</v>
      </c>
      <c r="M237" s="18">
        <v>3131</v>
      </c>
      <c r="N237" s="18">
        <v>2991</v>
      </c>
      <c r="O237" s="18">
        <v>3010</v>
      </c>
      <c r="P237" s="9"/>
    </row>
    <row r="238" spans="1:16" x14ac:dyDescent="0.25">
      <c r="A238" s="9"/>
      <c r="B238" s="12" t="s">
        <v>2892</v>
      </c>
      <c r="C238" s="12" t="s">
        <v>2891</v>
      </c>
      <c r="D238" s="18">
        <v>1001</v>
      </c>
      <c r="E238" s="18">
        <v>1011</v>
      </c>
      <c r="F238" s="18">
        <v>1080</v>
      </c>
      <c r="G238" s="18">
        <v>1158</v>
      </c>
      <c r="H238" s="18">
        <v>1200</v>
      </c>
      <c r="I238" s="18">
        <v>1239</v>
      </c>
      <c r="J238" s="18">
        <v>1194</v>
      </c>
      <c r="K238" s="18">
        <v>1158</v>
      </c>
      <c r="L238" s="18">
        <v>1119</v>
      </c>
      <c r="M238" s="18">
        <v>1109</v>
      </c>
      <c r="N238" s="18">
        <v>1128</v>
      </c>
      <c r="O238" s="18">
        <v>1103</v>
      </c>
      <c r="P238" s="9"/>
    </row>
    <row r="239" spans="1:16" x14ac:dyDescent="0.25">
      <c r="A239" s="9"/>
      <c r="B239" s="12" t="s">
        <v>2887</v>
      </c>
      <c r="C239" s="12" t="s">
        <v>2886</v>
      </c>
      <c r="D239" s="18">
        <v>685</v>
      </c>
      <c r="E239" s="18">
        <v>685</v>
      </c>
      <c r="F239" s="18">
        <v>674</v>
      </c>
      <c r="G239" s="19" t="s">
        <v>141</v>
      </c>
      <c r="H239" s="18">
        <v>656</v>
      </c>
      <c r="I239" s="19" t="s">
        <v>141</v>
      </c>
      <c r="J239" s="18">
        <v>619</v>
      </c>
      <c r="K239" s="18">
        <v>622</v>
      </c>
      <c r="L239" s="18">
        <v>618</v>
      </c>
      <c r="M239" s="18">
        <v>600</v>
      </c>
      <c r="N239" s="18">
        <v>600</v>
      </c>
      <c r="O239" s="18">
        <v>606</v>
      </c>
      <c r="P239" s="9"/>
    </row>
    <row r="240" spans="1:16" x14ac:dyDescent="0.25">
      <c r="A240" s="9"/>
      <c r="B240" s="12" t="s">
        <v>2883</v>
      </c>
      <c r="C240" s="12" t="s">
        <v>2882</v>
      </c>
      <c r="D240" s="18">
        <v>3826</v>
      </c>
      <c r="E240" s="18">
        <v>3451</v>
      </c>
      <c r="F240" s="18">
        <v>3479</v>
      </c>
      <c r="G240" s="18">
        <v>3449</v>
      </c>
      <c r="H240" s="19" t="s">
        <v>141</v>
      </c>
      <c r="I240" s="18">
        <v>3625</v>
      </c>
      <c r="J240" s="19" t="s">
        <v>141</v>
      </c>
      <c r="K240" s="18">
        <v>3514</v>
      </c>
      <c r="L240" s="18">
        <v>3728</v>
      </c>
      <c r="M240" s="18">
        <v>4374</v>
      </c>
      <c r="N240" s="18">
        <v>4420</v>
      </c>
      <c r="O240" s="18">
        <v>4710</v>
      </c>
      <c r="P240" s="9"/>
    </row>
    <row r="241" spans="1:16" x14ac:dyDescent="0.25">
      <c r="A241" s="9"/>
      <c r="B241" s="12" t="s">
        <v>2879</v>
      </c>
      <c r="C241" s="12" t="s">
        <v>2878</v>
      </c>
      <c r="D241" s="18">
        <v>561</v>
      </c>
      <c r="E241" s="18">
        <v>552</v>
      </c>
      <c r="F241" s="18">
        <v>549</v>
      </c>
      <c r="G241" s="19" t="s">
        <v>141</v>
      </c>
      <c r="H241" s="19" t="s">
        <v>141</v>
      </c>
      <c r="I241" s="19" t="s">
        <v>141</v>
      </c>
      <c r="J241" s="19" t="s">
        <v>141</v>
      </c>
      <c r="K241" s="19" t="s">
        <v>141</v>
      </c>
      <c r="L241" s="19" t="s">
        <v>141</v>
      </c>
      <c r="M241" s="19" t="s">
        <v>141</v>
      </c>
      <c r="N241" s="18">
        <v>573</v>
      </c>
      <c r="O241" s="18">
        <v>578</v>
      </c>
      <c r="P241" s="9"/>
    </row>
    <row r="242" spans="1:16" x14ac:dyDescent="0.25">
      <c r="A242" s="9"/>
      <c r="B242" s="12" t="s">
        <v>2875</v>
      </c>
      <c r="C242" s="12" t="s">
        <v>2874</v>
      </c>
      <c r="D242" s="18">
        <v>2092</v>
      </c>
      <c r="E242" s="18">
        <v>2154</v>
      </c>
      <c r="F242" s="18">
        <v>2105</v>
      </c>
      <c r="G242" s="18">
        <v>2004</v>
      </c>
      <c r="H242" s="18">
        <v>1976</v>
      </c>
      <c r="I242" s="18">
        <v>1937</v>
      </c>
      <c r="J242" s="18">
        <v>1821</v>
      </c>
      <c r="K242" s="18">
        <v>1893</v>
      </c>
      <c r="L242" s="18">
        <v>1833</v>
      </c>
      <c r="M242" s="18">
        <v>1759</v>
      </c>
      <c r="N242" s="18">
        <v>1756</v>
      </c>
      <c r="O242" s="18">
        <v>1828</v>
      </c>
      <c r="P242" s="9"/>
    </row>
    <row r="243" spans="1:16" x14ac:dyDescent="0.25">
      <c r="A243" s="9"/>
      <c r="B243" s="12" t="s">
        <v>2871</v>
      </c>
      <c r="C243" s="12" t="s">
        <v>2870</v>
      </c>
      <c r="D243" s="18">
        <v>10923</v>
      </c>
      <c r="E243" s="18">
        <v>10739</v>
      </c>
      <c r="F243" s="18">
        <v>10824</v>
      </c>
      <c r="G243" s="18">
        <v>9794</v>
      </c>
      <c r="H243" s="18">
        <v>9971</v>
      </c>
      <c r="I243" s="18">
        <v>9902</v>
      </c>
      <c r="J243" s="18">
        <v>9769</v>
      </c>
      <c r="K243" s="19" t="s">
        <v>141</v>
      </c>
      <c r="L243" s="19" t="s">
        <v>141</v>
      </c>
      <c r="M243" s="18">
        <v>9723</v>
      </c>
      <c r="N243" s="18">
        <v>9512</v>
      </c>
      <c r="O243" s="18">
        <v>9421</v>
      </c>
      <c r="P243" s="9"/>
    </row>
    <row r="244" spans="1:16" x14ac:dyDescent="0.25">
      <c r="A244" s="9"/>
      <c r="B244" s="12" t="s">
        <v>2867</v>
      </c>
      <c r="C244" s="12" t="s">
        <v>2866</v>
      </c>
      <c r="D244" s="18">
        <v>2591</v>
      </c>
      <c r="E244" s="18">
        <v>2525</v>
      </c>
      <c r="F244" s="18">
        <v>2319</v>
      </c>
      <c r="G244" s="18">
        <v>2324</v>
      </c>
      <c r="H244" s="18">
        <v>2442</v>
      </c>
      <c r="I244" s="18">
        <v>2441</v>
      </c>
      <c r="J244" s="18">
        <v>2435</v>
      </c>
      <c r="K244" s="18">
        <v>2410</v>
      </c>
      <c r="L244" s="18">
        <v>2378</v>
      </c>
      <c r="M244" s="18">
        <v>2461</v>
      </c>
      <c r="N244" s="18">
        <v>2432</v>
      </c>
      <c r="O244" s="18">
        <v>2522</v>
      </c>
      <c r="P244" s="9"/>
    </row>
    <row r="245" spans="1:16" x14ac:dyDescent="0.25">
      <c r="A245" s="9"/>
      <c r="B245" s="12" t="s">
        <v>2863</v>
      </c>
      <c r="C245" s="12" t="s">
        <v>2862</v>
      </c>
      <c r="D245" s="18">
        <v>2831</v>
      </c>
      <c r="E245" s="18">
        <v>2662</v>
      </c>
      <c r="F245" s="18">
        <v>2609</v>
      </c>
      <c r="G245" s="18">
        <v>2445</v>
      </c>
      <c r="H245" s="18">
        <v>2362</v>
      </c>
      <c r="I245" s="18">
        <v>2340</v>
      </c>
      <c r="J245" s="18">
        <v>2224</v>
      </c>
      <c r="K245" s="18">
        <v>2313</v>
      </c>
      <c r="L245" s="18">
        <v>2261</v>
      </c>
      <c r="M245" s="18">
        <v>2237</v>
      </c>
      <c r="N245" s="18">
        <v>2267</v>
      </c>
      <c r="O245" s="18">
        <v>2345</v>
      </c>
      <c r="P245" s="9"/>
    </row>
    <row r="246" spans="1:16" x14ac:dyDescent="0.25">
      <c r="A246" s="9"/>
      <c r="B246" s="12" t="s">
        <v>2859</v>
      </c>
      <c r="C246" s="12" t="s">
        <v>2858</v>
      </c>
      <c r="D246" s="18">
        <v>2391</v>
      </c>
      <c r="E246" s="18">
        <v>2441</v>
      </c>
      <c r="F246" s="18">
        <v>2386</v>
      </c>
      <c r="G246" s="18">
        <v>2472</v>
      </c>
      <c r="H246" s="18">
        <v>2274</v>
      </c>
      <c r="I246" s="18">
        <v>2137</v>
      </c>
      <c r="J246" s="18">
        <v>2179</v>
      </c>
      <c r="K246" s="19" t="s">
        <v>141</v>
      </c>
      <c r="L246" s="19" t="s">
        <v>141</v>
      </c>
      <c r="M246" s="18">
        <v>2140</v>
      </c>
      <c r="N246" s="18">
        <v>2200</v>
      </c>
      <c r="O246" s="18">
        <v>2309</v>
      </c>
      <c r="P246" s="9"/>
    </row>
    <row r="247" spans="1:16" x14ac:dyDescent="0.25">
      <c r="A247" s="9"/>
      <c r="B247" s="12" t="s">
        <v>2855</v>
      </c>
      <c r="C247" s="12" t="s">
        <v>2854</v>
      </c>
      <c r="D247" s="18">
        <v>2814</v>
      </c>
      <c r="E247" s="18">
        <v>2817</v>
      </c>
      <c r="F247" s="18">
        <v>2816</v>
      </c>
      <c r="G247" s="18">
        <v>2857</v>
      </c>
      <c r="H247" s="18">
        <v>2997</v>
      </c>
      <c r="I247" s="18">
        <v>2997</v>
      </c>
      <c r="J247" s="18">
        <v>2962</v>
      </c>
      <c r="K247" s="18">
        <v>2814</v>
      </c>
      <c r="L247" s="18">
        <v>2617</v>
      </c>
      <c r="M247" s="18">
        <v>2540</v>
      </c>
      <c r="N247" s="18">
        <v>2489</v>
      </c>
      <c r="O247" s="18">
        <v>2459</v>
      </c>
      <c r="P247" s="9"/>
    </row>
    <row r="248" spans="1:16" x14ac:dyDescent="0.25">
      <c r="A248" s="9"/>
      <c r="B248" s="12" t="s">
        <v>2851</v>
      </c>
      <c r="C248" s="12" t="s">
        <v>2850</v>
      </c>
      <c r="D248" s="18">
        <v>2337</v>
      </c>
      <c r="E248" s="18">
        <v>2431</v>
      </c>
      <c r="F248" s="18">
        <v>2400</v>
      </c>
      <c r="G248" s="18">
        <v>2363</v>
      </c>
      <c r="H248" s="18">
        <v>2321</v>
      </c>
      <c r="I248" s="18">
        <v>2299</v>
      </c>
      <c r="J248" s="18">
        <v>2240</v>
      </c>
      <c r="K248" s="19" t="s">
        <v>141</v>
      </c>
      <c r="L248" s="19" t="s">
        <v>141</v>
      </c>
      <c r="M248" s="18">
        <v>2200</v>
      </c>
      <c r="N248" s="18">
        <v>2168</v>
      </c>
      <c r="O248" s="18">
        <v>2086</v>
      </c>
      <c r="P248" s="9"/>
    </row>
    <row r="249" spans="1:16" x14ac:dyDescent="0.25">
      <c r="A249" s="9"/>
      <c r="B249" s="12" t="s">
        <v>2847</v>
      </c>
      <c r="C249" s="12" t="s">
        <v>2846</v>
      </c>
      <c r="D249" s="18">
        <v>1894</v>
      </c>
      <c r="E249" s="18">
        <v>1878</v>
      </c>
      <c r="F249" s="18">
        <v>1907</v>
      </c>
      <c r="G249" s="19" t="s">
        <v>141</v>
      </c>
      <c r="H249" s="19" t="s">
        <v>141</v>
      </c>
      <c r="I249" s="18">
        <v>2354</v>
      </c>
      <c r="J249" s="18">
        <v>2454</v>
      </c>
      <c r="K249" s="18">
        <v>2431</v>
      </c>
      <c r="L249" s="18">
        <v>2388</v>
      </c>
      <c r="M249" s="18">
        <v>2625</v>
      </c>
      <c r="N249" s="18">
        <v>2836</v>
      </c>
      <c r="O249" s="18">
        <v>2835</v>
      </c>
      <c r="P249" s="9"/>
    </row>
    <row r="250" spans="1:16" x14ac:dyDescent="0.25">
      <c r="A250" s="9"/>
      <c r="B250" s="12" t="s">
        <v>2843</v>
      </c>
      <c r="C250" s="12" t="s">
        <v>2842</v>
      </c>
      <c r="D250" s="18">
        <v>1934</v>
      </c>
      <c r="E250" s="18">
        <v>1923</v>
      </c>
      <c r="F250" s="18">
        <v>1912</v>
      </c>
      <c r="G250" s="19" t="s">
        <v>141</v>
      </c>
      <c r="H250" s="19" t="s">
        <v>141</v>
      </c>
      <c r="I250" s="19" t="s">
        <v>141</v>
      </c>
      <c r="J250" s="19" t="s">
        <v>141</v>
      </c>
      <c r="K250" s="19" t="s">
        <v>141</v>
      </c>
      <c r="L250" s="19" t="s">
        <v>141</v>
      </c>
      <c r="M250" s="19" t="s">
        <v>141</v>
      </c>
      <c r="N250" s="18">
        <v>1453</v>
      </c>
      <c r="O250" s="18">
        <v>1444</v>
      </c>
      <c r="P250" s="9"/>
    </row>
    <row r="251" spans="1:16" x14ac:dyDescent="0.25">
      <c r="A251" s="9"/>
      <c r="B251" s="12" t="s">
        <v>2839</v>
      </c>
      <c r="C251" s="12" t="s">
        <v>2838</v>
      </c>
      <c r="D251" s="18">
        <v>1037</v>
      </c>
      <c r="E251" s="18">
        <v>983</v>
      </c>
      <c r="F251" s="18">
        <v>932</v>
      </c>
      <c r="G251" s="19" t="s">
        <v>141</v>
      </c>
      <c r="H251" s="19" t="s">
        <v>141</v>
      </c>
      <c r="I251" s="19" t="s">
        <v>141</v>
      </c>
      <c r="J251" s="19" t="s">
        <v>141</v>
      </c>
      <c r="K251" s="19" t="s">
        <v>141</v>
      </c>
      <c r="L251" s="19" t="s">
        <v>141</v>
      </c>
      <c r="M251" s="19" t="s">
        <v>141</v>
      </c>
      <c r="N251" s="18">
        <v>884</v>
      </c>
      <c r="O251" s="18">
        <v>914</v>
      </c>
      <c r="P251" s="9"/>
    </row>
    <row r="252" spans="1:16" x14ac:dyDescent="0.25">
      <c r="A252" s="9"/>
      <c r="B252" s="12" t="s">
        <v>2835</v>
      </c>
      <c r="C252" s="12" t="s">
        <v>2834</v>
      </c>
      <c r="D252" s="18">
        <v>1221</v>
      </c>
      <c r="E252" s="18">
        <v>1218</v>
      </c>
      <c r="F252" s="18">
        <v>1057</v>
      </c>
      <c r="G252" s="19" t="s">
        <v>141</v>
      </c>
      <c r="H252" s="19" t="s">
        <v>141</v>
      </c>
      <c r="I252" s="19" t="s">
        <v>141</v>
      </c>
      <c r="J252" s="19" t="s">
        <v>141</v>
      </c>
      <c r="K252" s="19" t="s">
        <v>141</v>
      </c>
      <c r="L252" s="19" t="s">
        <v>141</v>
      </c>
      <c r="M252" s="19" t="s">
        <v>141</v>
      </c>
      <c r="N252" s="18">
        <v>1004</v>
      </c>
      <c r="O252" s="18">
        <v>997</v>
      </c>
      <c r="P252" s="9"/>
    </row>
    <row r="253" spans="1:16" x14ac:dyDescent="0.25">
      <c r="A253" s="9"/>
      <c r="B253" s="12" t="s">
        <v>2831</v>
      </c>
      <c r="C253" s="12" t="s">
        <v>2830</v>
      </c>
      <c r="D253" s="18">
        <v>2932</v>
      </c>
      <c r="E253" s="18">
        <v>2927</v>
      </c>
      <c r="F253" s="18">
        <v>2976</v>
      </c>
      <c r="G253" s="18">
        <v>2888</v>
      </c>
      <c r="H253" s="18">
        <v>2921</v>
      </c>
      <c r="I253" s="18">
        <v>2891</v>
      </c>
      <c r="J253" s="18">
        <v>2915</v>
      </c>
      <c r="K253" s="18">
        <v>2911</v>
      </c>
      <c r="L253" s="18">
        <v>2930</v>
      </c>
      <c r="M253" s="18">
        <v>2888</v>
      </c>
      <c r="N253" s="18">
        <v>2821</v>
      </c>
      <c r="O253" s="18">
        <v>2782</v>
      </c>
      <c r="P253" s="9"/>
    </row>
    <row r="254" spans="1:16" x14ac:dyDescent="0.25">
      <c r="A254" s="9"/>
      <c r="B254" s="12" t="s">
        <v>2827</v>
      </c>
      <c r="C254" s="12" t="s">
        <v>2826</v>
      </c>
      <c r="D254" s="18">
        <v>5639</v>
      </c>
      <c r="E254" s="18">
        <v>5600</v>
      </c>
      <c r="F254" s="18">
        <v>5532</v>
      </c>
      <c r="G254" s="18">
        <v>5403</v>
      </c>
      <c r="H254" s="18">
        <v>5339</v>
      </c>
      <c r="I254" s="18">
        <v>5280</v>
      </c>
      <c r="J254" s="18">
        <v>5008</v>
      </c>
      <c r="K254" s="19" t="s">
        <v>141</v>
      </c>
      <c r="L254" s="19" t="s">
        <v>141</v>
      </c>
      <c r="M254" s="18">
        <v>4594</v>
      </c>
      <c r="N254" s="18">
        <v>4595</v>
      </c>
      <c r="O254" s="18">
        <v>4561</v>
      </c>
      <c r="P254" s="9"/>
    </row>
    <row r="255" spans="1:16" x14ac:dyDescent="0.25">
      <c r="A255" s="9"/>
      <c r="B255" s="12" t="s">
        <v>2823</v>
      </c>
      <c r="C255" s="12" t="s">
        <v>2822</v>
      </c>
      <c r="D255" s="18">
        <v>1360</v>
      </c>
      <c r="E255" s="18">
        <v>1366</v>
      </c>
      <c r="F255" s="18">
        <v>1283</v>
      </c>
      <c r="G255" s="18">
        <v>1313</v>
      </c>
      <c r="H255" s="18">
        <v>1395</v>
      </c>
      <c r="I255" s="18">
        <v>1385</v>
      </c>
      <c r="J255" s="18">
        <v>1425</v>
      </c>
      <c r="K255" s="19" t="s">
        <v>141</v>
      </c>
      <c r="L255" s="19" t="s">
        <v>141</v>
      </c>
      <c r="M255" s="18">
        <v>1166</v>
      </c>
      <c r="N255" s="18">
        <v>1218</v>
      </c>
      <c r="O255" s="18">
        <v>1280</v>
      </c>
      <c r="P255" s="9"/>
    </row>
    <row r="256" spans="1:16" x14ac:dyDescent="0.25">
      <c r="A256" s="9"/>
      <c r="B256" s="12" t="s">
        <v>2819</v>
      </c>
      <c r="C256" s="12" t="s">
        <v>2818</v>
      </c>
      <c r="D256" s="18">
        <v>3512</v>
      </c>
      <c r="E256" s="18">
        <v>3251</v>
      </c>
      <c r="F256" s="18">
        <v>3315</v>
      </c>
      <c r="G256" s="18">
        <v>3184</v>
      </c>
      <c r="H256" s="18">
        <v>3087</v>
      </c>
      <c r="I256" s="18">
        <v>3206</v>
      </c>
      <c r="J256" s="18">
        <v>3073</v>
      </c>
      <c r="K256" s="18">
        <v>3070</v>
      </c>
      <c r="L256" s="18">
        <v>3142</v>
      </c>
      <c r="M256" s="18">
        <v>3120</v>
      </c>
      <c r="N256" s="18">
        <v>3103</v>
      </c>
      <c r="O256" s="18">
        <v>3007</v>
      </c>
      <c r="P256" s="9"/>
    </row>
    <row r="257" spans="1:16" x14ac:dyDescent="0.25">
      <c r="A257" s="9"/>
      <c r="B257" s="12" t="s">
        <v>2815</v>
      </c>
      <c r="C257" s="12" t="s">
        <v>2814</v>
      </c>
      <c r="D257" s="18">
        <v>2950</v>
      </c>
      <c r="E257" s="18">
        <v>2960</v>
      </c>
      <c r="F257" s="18">
        <v>2827</v>
      </c>
      <c r="G257" s="18">
        <v>2729</v>
      </c>
      <c r="H257" s="18">
        <v>2658</v>
      </c>
      <c r="I257" s="18">
        <v>2566</v>
      </c>
      <c r="J257" s="18">
        <v>2300</v>
      </c>
      <c r="K257" s="18">
        <v>2249</v>
      </c>
      <c r="L257" s="18">
        <v>2324</v>
      </c>
      <c r="M257" s="18">
        <v>2255</v>
      </c>
      <c r="N257" s="18">
        <v>2219</v>
      </c>
      <c r="O257" s="18">
        <v>2078</v>
      </c>
      <c r="P257" s="9"/>
    </row>
    <row r="258" spans="1:16" x14ac:dyDescent="0.25">
      <c r="A258" s="9"/>
      <c r="B258" s="12" t="s">
        <v>2811</v>
      </c>
      <c r="C258" s="12" t="s">
        <v>2810</v>
      </c>
      <c r="D258" s="18">
        <v>1682</v>
      </c>
      <c r="E258" s="18">
        <v>1690</v>
      </c>
      <c r="F258" s="18">
        <v>1693</v>
      </c>
      <c r="G258" s="18">
        <v>1604</v>
      </c>
      <c r="H258" s="18">
        <v>1660</v>
      </c>
      <c r="I258" s="18">
        <v>1578</v>
      </c>
      <c r="J258" s="18">
        <v>1568</v>
      </c>
      <c r="K258" s="18">
        <v>1605</v>
      </c>
      <c r="L258" s="18">
        <v>1388</v>
      </c>
      <c r="M258" s="18">
        <v>1314</v>
      </c>
      <c r="N258" s="18">
        <v>1318</v>
      </c>
      <c r="O258" s="18">
        <v>1291</v>
      </c>
      <c r="P258" s="9"/>
    </row>
    <row r="259" spans="1:16" x14ac:dyDescent="0.25">
      <c r="A259" s="9"/>
      <c r="B259" s="12" t="s">
        <v>2808</v>
      </c>
      <c r="C259" s="12" t="s">
        <v>2807</v>
      </c>
      <c r="D259" s="18">
        <v>2396</v>
      </c>
      <c r="E259" s="18">
        <v>2344</v>
      </c>
      <c r="F259" s="18">
        <v>2303</v>
      </c>
      <c r="G259" s="18">
        <v>2258</v>
      </c>
      <c r="H259" s="18">
        <v>2219</v>
      </c>
      <c r="I259" s="18">
        <v>2191</v>
      </c>
      <c r="J259" s="18">
        <v>2228</v>
      </c>
      <c r="K259" s="19" t="s">
        <v>141</v>
      </c>
      <c r="L259" s="18">
        <v>1958</v>
      </c>
      <c r="M259" s="18">
        <v>1907</v>
      </c>
      <c r="N259" s="18">
        <v>1858</v>
      </c>
      <c r="O259" s="18">
        <v>1815</v>
      </c>
      <c r="P259" s="9"/>
    </row>
    <row r="260" spans="1:16" x14ac:dyDescent="0.25">
      <c r="A260" s="9"/>
      <c r="B260" s="12" t="s">
        <v>2804</v>
      </c>
      <c r="C260" s="12" t="s">
        <v>2803</v>
      </c>
      <c r="D260" s="18">
        <v>2482</v>
      </c>
      <c r="E260" s="18">
        <v>2497</v>
      </c>
      <c r="F260" s="18">
        <v>2493</v>
      </c>
      <c r="G260" s="18">
        <v>2402</v>
      </c>
      <c r="H260" s="18">
        <v>2405</v>
      </c>
      <c r="I260" s="18">
        <v>2459</v>
      </c>
      <c r="J260" s="18">
        <v>2400</v>
      </c>
      <c r="K260" s="19" t="s">
        <v>141</v>
      </c>
      <c r="L260" s="19" t="s">
        <v>141</v>
      </c>
      <c r="M260" s="18">
        <v>2385</v>
      </c>
      <c r="N260" s="18">
        <v>2366</v>
      </c>
      <c r="O260" s="18">
        <v>2344</v>
      </c>
      <c r="P260" s="9"/>
    </row>
    <row r="261" spans="1:16" x14ac:dyDescent="0.25">
      <c r="A261" s="9"/>
      <c r="B261" s="12" t="s">
        <v>2800</v>
      </c>
      <c r="C261" s="12" t="s">
        <v>2799</v>
      </c>
      <c r="D261" s="18">
        <v>2323</v>
      </c>
      <c r="E261" s="18">
        <v>2233</v>
      </c>
      <c r="F261" s="18">
        <v>2072</v>
      </c>
      <c r="G261" s="18">
        <v>1978</v>
      </c>
      <c r="H261" s="18">
        <v>1990</v>
      </c>
      <c r="I261" s="18">
        <v>2024</v>
      </c>
      <c r="J261" s="18">
        <v>1946</v>
      </c>
      <c r="K261" s="18">
        <v>1851</v>
      </c>
      <c r="L261" s="18">
        <v>2123</v>
      </c>
      <c r="M261" s="18">
        <v>1975</v>
      </c>
      <c r="N261" s="18">
        <v>2043</v>
      </c>
      <c r="O261" s="18">
        <v>1949</v>
      </c>
      <c r="P261" s="9"/>
    </row>
    <row r="262" spans="1:16" x14ac:dyDescent="0.25">
      <c r="A262" s="9"/>
      <c r="B262" s="12" t="s">
        <v>2796</v>
      </c>
      <c r="C262" s="12" t="s">
        <v>2795</v>
      </c>
      <c r="D262" s="18">
        <v>529</v>
      </c>
      <c r="E262" s="18">
        <v>551</v>
      </c>
      <c r="F262" s="18">
        <v>531</v>
      </c>
      <c r="G262" s="19" t="s">
        <v>141</v>
      </c>
      <c r="H262" s="18">
        <v>552</v>
      </c>
      <c r="I262" s="18">
        <v>549</v>
      </c>
      <c r="J262" s="18">
        <v>549</v>
      </c>
      <c r="K262" s="19" t="s">
        <v>141</v>
      </c>
      <c r="L262" s="19" t="s">
        <v>141</v>
      </c>
      <c r="M262" s="18">
        <v>542</v>
      </c>
      <c r="N262" s="18">
        <v>515</v>
      </c>
      <c r="O262" s="18">
        <v>539</v>
      </c>
      <c r="P262" s="9"/>
    </row>
    <row r="263" spans="1:16" x14ac:dyDescent="0.25">
      <c r="A263" s="9"/>
      <c r="B263" s="12" t="s">
        <v>2792</v>
      </c>
      <c r="C263" s="12" t="s">
        <v>2791</v>
      </c>
      <c r="D263" s="18">
        <v>2857</v>
      </c>
      <c r="E263" s="18">
        <v>3125</v>
      </c>
      <c r="F263" s="18">
        <v>3019</v>
      </c>
      <c r="G263" s="18">
        <v>3019</v>
      </c>
      <c r="H263" s="18">
        <v>3012</v>
      </c>
      <c r="I263" s="18">
        <v>3057</v>
      </c>
      <c r="J263" s="18">
        <v>3146</v>
      </c>
      <c r="K263" s="18">
        <v>3210</v>
      </c>
      <c r="L263" s="18">
        <v>3218</v>
      </c>
      <c r="M263" s="18">
        <v>3219</v>
      </c>
      <c r="N263" s="18">
        <v>3196</v>
      </c>
      <c r="O263" s="18">
        <v>3219</v>
      </c>
      <c r="P263" s="9"/>
    </row>
    <row r="264" spans="1:16" x14ac:dyDescent="0.25">
      <c r="A264" s="9"/>
      <c r="B264" s="12" t="s">
        <v>2788</v>
      </c>
      <c r="C264" s="12" t="s">
        <v>2787</v>
      </c>
      <c r="D264" s="18">
        <v>1703</v>
      </c>
      <c r="E264" s="18">
        <v>1718</v>
      </c>
      <c r="F264" s="18">
        <v>1724</v>
      </c>
      <c r="G264" s="18">
        <v>1722</v>
      </c>
      <c r="H264" s="18">
        <v>1751</v>
      </c>
      <c r="I264" s="18">
        <v>1752</v>
      </c>
      <c r="J264" s="18">
        <v>1687</v>
      </c>
      <c r="K264" s="18">
        <v>1815</v>
      </c>
      <c r="L264" s="18">
        <v>1821</v>
      </c>
      <c r="M264" s="18">
        <v>1782</v>
      </c>
      <c r="N264" s="18">
        <v>1769</v>
      </c>
      <c r="O264" s="18">
        <v>1655</v>
      </c>
      <c r="P264" s="9"/>
    </row>
    <row r="265" spans="1:16" x14ac:dyDescent="0.25">
      <c r="A265" s="9"/>
      <c r="B265" s="12" t="s">
        <v>2784</v>
      </c>
      <c r="C265" s="12" t="s">
        <v>2783</v>
      </c>
      <c r="D265" s="18">
        <v>11634</v>
      </c>
      <c r="E265" s="18">
        <v>11593</v>
      </c>
      <c r="F265" s="18">
        <v>12056</v>
      </c>
      <c r="G265" s="18">
        <v>12343</v>
      </c>
      <c r="H265" s="18">
        <v>12276</v>
      </c>
      <c r="I265" s="18">
        <v>12617</v>
      </c>
      <c r="J265" s="18">
        <v>13185</v>
      </c>
      <c r="K265" s="18">
        <v>13705</v>
      </c>
      <c r="L265" s="18">
        <v>13459</v>
      </c>
      <c r="M265" s="18">
        <v>14382</v>
      </c>
      <c r="N265" s="18">
        <v>14972</v>
      </c>
      <c r="O265" s="18">
        <v>15770</v>
      </c>
      <c r="P265" s="9"/>
    </row>
    <row r="266" spans="1:16" x14ac:dyDescent="0.25">
      <c r="A266" s="9"/>
      <c r="B266" s="12" t="s">
        <v>2780</v>
      </c>
      <c r="C266" s="12" t="s">
        <v>2779</v>
      </c>
      <c r="D266" s="18">
        <v>239</v>
      </c>
      <c r="E266" s="18">
        <v>238</v>
      </c>
      <c r="F266" s="18">
        <v>243</v>
      </c>
      <c r="G266" s="18">
        <v>236</v>
      </c>
      <c r="H266" s="18">
        <v>234</v>
      </c>
      <c r="I266" s="18">
        <v>230</v>
      </c>
      <c r="J266" s="18">
        <v>259</v>
      </c>
      <c r="K266" s="18">
        <v>252</v>
      </c>
      <c r="L266" s="18">
        <v>252</v>
      </c>
      <c r="M266" s="18">
        <v>454</v>
      </c>
      <c r="N266" s="18">
        <v>428</v>
      </c>
      <c r="O266" s="18">
        <v>429</v>
      </c>
      <c r="P266" s="9"/>
    </row>
    <row r="267" spans="1:16" x14ac:dyDescent="0.25">
      <c r="A267" s="9"/>
      <c r="B267" s="12" t="s">
        <v>2776</v>
      </c>
      <c r="C267" s="12" t="s">
        <v>2775</v>
      </c>
      <c r="D267" s="18">
        <v>6355</v>
      </c>
      <c r="E267" s="18">
        <v>6498</v>
      </c>
      <c r="F267" s="18">
        <v>6455</v>
      </c>
      <c r="G267" s="18">
        <v>6313</v>
      </c>
      <c r="H267" s="18">
        <v>6001</v>
      </c>
      <c r="I267" s="18">
        <v>6067</v>
      </c>
      <c r="J267" s="18">
        <v>6102</v>
      </c>
      <c r="K267" s="18">
        <v>6018</v>
      </c>
      <c r="L267" s="18">
        <v>6084</v>
      </c>
      <c r="M267" s="18">
        <v>6110</v>
      </c>
      <c r="N267" s="18">
        <v>6101</v>
      </c>
      <c r="O267" s="18">
        <v>6058</v>
      </c>
      <c r="P267" s="9"/>
    </row>
    <row r="268" spans="1:16" x14ac:dyDescent="0.25">
      <c r="A268" s="9"/>
      <c r="B268" s="12" t="s">
        <v>2772</v>
      </c>
      <c r="C268" s="12" t="s">
        <v>2771</v>
      </c>
      <c r="D268" s="18">
        <v>1661</v>
      </c>
      <c r="E268" s="18">
        <v>1707</v>
      </c>
      <c r="F268" s="18">
        <v>1717</v>
      </c>
      <c r="G268" s="19" t="s">
        <v>141</v>
      </c>
      <c r="H268" s="18">
        <v>1722</v>
      </c>
      <c r="I268" s="18">
        <v>1745</v>
      </c>
      <c r="J268" s="18">
        <v>2055</v>
      </c>
      <c r="K268" s="19" t="s">
        <v>141</v>
      </c>
      <c r="L268" s="19" t="s">
        <v>141</v>
      </c>
      <c r="M268" s="18">
        <v>2128</v>
      </c>
      <c r="N268" s="18">
        <v>2228</v>
      </c>
      <c r="O268" s="18">
        <v>2315</v>
      </c>
      <c r="P268" s="9"/>
    </row>
    <row r="269" spans="1:16" x14ac:dyDescent="0.25">
      <c r="A269" s="9"/>
      <c r="B269" s="12" t="s">
        <v>2768</v>
      </c>
      <c r="C269" s="12" t="s">
        <v>2767</v>
      </c>
      <c r="D269" s="18">
        <v>826</v>
      </c>
      <c r="E269" s="18">
        <v>810</v>
      </c>
      <c r="F269" s="18">
        <v>782</v>
      </c>
      <c r="G269" s="18">
        <v>885</v>
      </c>
      <c r="H269" s="18">
        <v>868</v>
      </c>
      <c r="I269" s="18">
        <v>860</v>
      </c>
      <c r="J269" s="18">
        <v>895</v>
      </c>
      <c r="K269" s="18">
        <v>896</v>
      </c>
      <c r="L269" s="18">
        <v>922</v>
      </c>
      <c r="M269" s="18">
        <v>925</v>
      </c>
      <c r="N269" s="18">
        <v>930</v>
      </c>
      <c r="O269" s="18">
        <v>969</v>
      </c>
      <c r="P269" s="9"/>
    </row>
    <row r="270" spans="1:16" x14ac:dyDescent="0.25">
      <c r="A270" s="9"/>
      <c r="B270" s="12" t="s">
        <v>2764</v>
      </c>
      <c r="C270" s="12" t="s">
        <v>2763</v>
      </c>
      <c r="D270" s="18">
        <v>2733</v>
      </c>
      <c r="E270" s="18">
        <v>2772</v>
      </c>
      <c r="F270" s="18">
        <v>2736</v>
      </c>
      <c r="G270" s="18">
        <v>2722</v>
      </c>
      <c r="H270" s="18">
        <v>2677</v>
      </c>
      <c r="I270" s="18">
        <v>2673</v>
      </c>
      <c r="J270" s="18">
        <v>2696</v>
      </c>
      <c r="K270" s="19" t="s">
        <v>141</v>
      </c>
      <c r="L270" s="19" t="s">
        <v>141</v>
      </c>
      <c r="M270" s="18">
        <v>2651</v>
      </c>
      <c r="N270" s="18">
        <v>2737</v>
      </c>
      <c r="O270" s="18">
        <v>2744</v>
      </c>
      <c r="P270" s="9"/>
    </row>
    <row r="271" spans="1:16" x14ac:dyDescent="0.25">
      <c r="A271" s="9"/>
      <c r="B271" s="12" t="s">
        <v>2760</v>
      </c>
      <c r="C271" s="12" t="s">
        <v>2759</v>
      </c>
      <c r="D271" s="18">
        <v>1924</v>
      </c>
      <c r="E271" s="18">
        <v>1902</v>
      </c>
      <c r="F271" s="18">
        <v>2059</v>
      </c>
      <c r="G271" s="18">
        <v>2023</v>
      </c>
      <c r="H271" s="18">
        <v>2185</v>
      </c>
      <c r="I271" s="18">
        <v>2168</v>
      </c>
      <c r="J271" s="18">
        <v>2192</v>
      </c>
      <c r="K271" s="19" t="s">
        <v>141</v>
      </c>
      <c r="L271" s="19" t="s">
        <v>141</v>
      </c>
      <c r="M271" s="18">
        <v>2428</v>
      </c>
      <c r="N271" s="18">
        <v>2608</v>
      </c>
      <c r="O271" s="18">
        <v>2534</v>
      </c>
      <c r="P271" s="9"/>
    </row>
    <row r="272" spans="1:16" x14ac:dyDescent="0.25">
      <c r="A272" s="9"/>
      <c r="B272" s="12" t="s">
        <v>2756</v>
      </c>
      <c r="C272" s="12" t="s">
        <v>2755</v>
      </c>
      <c r="D272" s="18">
        <v>1981</v>
      </c>
      <c r="E272" s="18">
        <v>2024</v>
      </c>
      <c r="F272" s="18">
        <v>2033</v>
      </c>
      <c r="G272" s="18">
        <v>2106</v>
      </c>
      <c r="H272" s="18">
        <v>2102</v>
      </c>
      <c r="I272" s="18">
        <v>2149</v>
      </c>
      <c r="J272" s="18">
        <v>2224</v>
      </c>
      <c r="K272" s="18">
        <v>2161</v>
      </c>
      <c r="L272" s="18">
        <v>2108</v>
      </c>
      <c r="M272" s="18">
        <v>1988</v>
      </c>
      <c r="N272" s="18">
        <v>2032</v>
      </c>
      <c r="O272" s="18">
        <v>2136</v>
      </c>
      <c r="P272" s="9"/>
    </row>
    <row r="273" spans="1:16" x14ac:dyDescent="0.25">
      <c r="A273" s="9"/>
      <c r="B273" s="12" t="s">
        <v>2752</v>
      </c>
      <c r="C273" s="12" t="s">
        <v>2751</v>
      </c>
      <c r="D273" s="18">
        <v>2255</v>
      </c>
      <c r="E273" s="18">
        <v>2226</v>
      </c>
      <c r="F273" s="18">
        <v>2246</v>
      </c>
      <c r="G273" s="18">
        <v>2207</v>
      </c>
      <c r="H273" s="18">
        <v>2268</v>
      </c>
      <c r="I273" s="18">
        <v>2388</v>
      </c>
      <c r="J273" s="18">
        <v>2355</v>
      </c>
      <c r="K273" s="19" t="s">
        <v>141</v>
      </c>
      <c r="L273" s="19" t="s">
        <v>141</v>
      </c>
      <c r="M273" s="18">
        <v>2250</v>
      </c>
      <c r="N273" s="18">
        <v>2307</v>
      </c>
      <c r="O273" s="18">
        <v>2358</v>
      </c>
      <c r="P273" s="9"/>
    </row>
    <row r="274" spans="1:16" x14ac:dyDescent="0.25">
      <c r="A274" s="9"/>
      <c r="B274" s="12" t="s">
        <v>2748</v>
      </c>
      <c r="C274" s="12" t="s">
        <v>2747</v>
      </c>
      <c r="D274" s="18">
        <v>846</v>
      </c>
      <c r="E274" s="18">
        <v>827</v>
      </c>
      <c r="F274" s="18">
        <v>829</v>
      </c>
      <c r="G274" s="19" t="s">
        <v>141</v>
      </c>
      <c r="H274" s="19" t="s">
        <v>141</v>
      </c>
      <c r="I274" s="19" t="s">
        <v>141</v>
      </c>
      <c r="J274" s="19" t="s">
        <v>141</v>
      </c>
      <c r="K274" s="19" t="s">
        <v>141</v>
      </c>
      <c r="L274" s="19" t="s">
        <v>141</v>
      </c>
      <c r="M274" s="19" t="s">
        <v>141</v>
      </c>
      <c r="N274" s="18">
        <v>781</v>
      </c>
      <c r="O274" s="18">
        <v>803</v>
      </c>
      <c r="P274" s="9"/>
    </row>
    <row r="275" spans="1:16" x14ac:dyDescent="0.25">
      <c r="A275" s="9"/>
      <c r="B275" s="12" t="s">
        <v>2743</v>
      </c>
      <c r="C275" s="12" t="s">
        <v>2742</v>
      </c>
      <c r="D275" s="18">
        <v>538</v>
      </c>
      <c r="E275" s="18">
        <v>756</v>
      </c>
      <c r="F275" s="18">
        <v>1109</v>
      </c>
      <c r="G275" s="19" t="s">
        <v>141</v>
      </c>
      <c r="H275" s="19" t="s">
        <v>141</v>
      </c>
      <c r="I275" s="19" t="s">
        <v>141</v>
      </c>
      <c r="J275" s="19" t="s">
        <v>141</v>
      </c>
      <c r="K275" s="19" t="s">
        <v>141</v>
      </c>
      <c r="L275" s="19" t="s">
        <v>141</v>
      </c>
      <c r="M275" s="18">
        <v>1184</v>
      </c>
      <c r="N275" s="18">
        <v>1234</v>
      </c>
      <c r="O275" s="18">
        <v>973</v>
      </c>
      <c r="P275" s="9"/>
    </row>
    <row r="276" spans="1:16" x14ac:dyDescent="0.25">
      <c r="A276" s="9"/>
      <c r="B276" s="12" t="s">
        <v>2738</v>
      </c>
      <c r="C276" s="12" t="s">
        <v>2737</v>
      </c>
      <c r="D276" s="18">
        <v>3504</v>
      </c>
      <c r="E276" s="18">
        <v>3445</v>
      </c>
      <c r="F276" s="18">
        <v>3399</v>
      </c>
      <c r="G276" s="18">
        <v>3470</v>
      </c>
      <c r="H276" s="18">
        <v>3636</v>
      </c>
      <c r="I276" s="18">
        <v>3663</v>
      </c>
      <c r="J276" s="18">
        <v>3742</v>
      </c>
      <c r="K276" s="18">
        <v>3680</v>
      </c>
      <c r="L276" s="18">
        <v>3821</v>
      </c>
      <c r="M276" s="18">
        <v>3712</v>
      </c>
      <c r="N276" s="18">
        <v>3636</v>
      </c>
      <c r="O276" s="18">
        <v>3599</v>
      </c>
      <c r="P276" s="9"/>
    </row>
    <row r="277" spans="1:16" x14ac:dyDescent="0.25">
      <c r="A277" s="9"/>
      <c r="B277" s="12" t="s">
        <v>2733</v>
      </c>
      <c r="C277" s="12" t="s">
        <v>2732</v>
      </c>
      <c r="D277" s="18">
        <v>3557</v>
      </c>
      <c r="E277" s="18">
        <v>3660</v>
      </c>
      <c r="F277" s="18">
        <v>3590</v>
      </c>
      <c r="G277" s="18">
        <v>3503</v>
      </c>
      <c r="H277" s="18">
        <v>3508</v>
      </c>
      <c r="I277" s="18">
        <v>3486</v>
      </c>
      <c r="J277" s="18">
        <v>3495</v>
      </c>
      <c r="K277" s="18">
        <v>3421</v>
      </c>
      <c r="L277" s="18">
        <v>3433</v>
      </c>
      <c r="M277" s="18">
        <v>3457</v>
      </c>
      <c r="N277" s="18">
        <v>3478</v>
      </c>
      <c r="O277" s="18">
        <v>3759</v>
      </c>
      <c r="P277" s="9"/>
    </row>
    <row r="278" spans="1:16" x14ac:dyDescent="0.25">
      <c r="A278" s="9"/>
      <c r="B278" s="12" t="s">
        <v>2728</v>
      </c>
      <c r="C278" s="12" t="s">
        <v>2727</v>
      </c>
      <c r="D278" s="18">
        <v>6549</v>
      </c>
      <c r="E278" s="18">
        <v>6486</v>
      </c>
      <c r="F278" s="18">
        <v>6173</v>
      </c>
      <c r="G278" s="18">
        <v>6834</v>
      </c>
      <c r="H278" s="18">
        <v>6793</v>
      </c>
      <c r="I278" s="18">
        <v>6768</v>
      </c>
      <c r="J278" s="18">
        <v>5917</v>
      </c>
      <c r="K278" s="18">
        <v>5845</v>
      </c>
      <c r="L278" s="18">
        <v>5937</v>
      </c>
      <c r="M278" s="18">
        <v>5927</v>
      </c>
      <c r="N278" s="18">
        <v>6108</v>
      </c>
      <c r="O278" s="18">
        <v>5723</v>
      </c>
      <c r="P278" s="9"/>
    </row>
    <row r="279" spans="1:16" x14ac:dyDescent="0.25">
      <c r="A279" s="9"/>
      <c r="B279" s="12" t="s">
        <v>2724</v>
      </c>
      <c r="C279" s="12" t="s">
        <v>2723</v>
      </c>
      <c r="D279" s="18">
        <v>2737</v>
      </c>
      <c r="E279" s="18">
        <v>2679</v>
      </c>
      <c r="F279" s="18">
        <v>2611</v>
      </c>
      <c r="G279" s="18">
        <v>2455</v>
      </c>
      <c r="H279" s="18">
        <v>2546</v>
      </c>
      <c r="I279" s="18">
        <v>2515</v>
      </c>
      <c r="J279" s="18">
        <v>2434</v>
      </c>
      <c r="K279" s="18">
        <v>2466</v>
      </c>
      <c r="L279" s="18">
        <v>2441</v>
      </c>
      <c r="M279" s="18">
        <v>2364</v>
      </c>
      <c r="N279" s="18">
        <v>2368</v>
      </c>
      <c r="O279" s="18">
        <v>2218</v>
      </c>
      <c r="P279" s="9"/>
    </row>
    <row r="280" spans="1:16" x14ac:dyDescent="0.25">
      <c r="A280" s="9"/>
      <c r="B280" s="12" t="s">
        <v>2720</v>
      </c>
      <c r="C280" s="12" t="s">
        <v>2719</v>
      </c>
      <c r="D280" s="18">
        <v>1425</v>
      </c>
      <c r="E280" s="18">
        <v>1413</v>
      </c>
      <c r="F280" s="18">
        <v>1384</v>
      </c>
      <c r="G280" s="18">
        <v>1397</v>
      </c>
      <c r="H280" s="18">
        <v>1361</v>
      </c>
      <c r="I280" s="18">
        <v>1390</v>
      </c>
      <c r="J280" s="18">
        <v>1412</v>
      </c>
      <c r="K280" s="18">
        <v>1348</v>
      </c>
      <c r="L280" s="18">
        <v>1262</v>
      </c>
      <c r="M280" s="18">
        <v>1178</v>
      </c>
      <c r="N280" s="18">
        <v>1267</v>
      </c>
      <c r="O280" s="18">
        <v>1343</v>
      </c>
      <c r="P280" s="9"/>
    </row>
    <row r="281" spans="1:16" x14ac:dyDescent="0.25">
      <c r="A281" s="9"/>
      <c r="B281" s="12" t="s">
        <v>2715</v>
      </c>
      <c r="C281" s="12" t="s">
        <v>2714</v>
      </c>
      <c r="D281" s="18">
        <v>3176</v>
      </c>
      <c r="E281" s="18">
        <v>3283</v>
      </c>
      <c r="F281" s="18">
        <v>3269</v>
      </c>
      <c r="G281" s="18">
        <v>3318</v>
      </c>
      <c r="H281" s="18">
        <v>3281</v>
      </c>
      <c r="I281" s="18">
        <v>3360</v>
      </c>
      <c r="J281" s="18">
        <v>3342</v>
      </c>
      <c r="K281" s="18">
        <v>3399</v>
      </c>
      <c r="L281" s="18">
        <v>3431</v>
      </c>
      <c r="M281" s="18">
        <v>3451</v>
      </c>
      <c r="N281" s="18">
        <v>3544</v>
      </c>
      <c r="O281" s="18">
        <v>3430</v>
      </c>
      <c r="P281" s="9"/>
    </row>
    <row r="282" spans="1:16" x14ac:dyDescent="0.25">
      <c r="A282" s="9"/>
      <c r="B282" s="12" t="s">
        <v>2710</v>
      </c>
      <c r="C282" s="12" t="s">
        <v>2709</v>
      </c>
      <c r="D282" s="18">
        <v>2080</v>
      </c>
      <c r="E282" s="18">
        <v>2144</v>
      </c>
      <c r="F282" s="18">
        <v>2068</v>
      </c>
      <c r="G282" s="18">
        <v>2062</v>
      </c>
      <c r="H282" s="18">
        <v>2055</v>
      </c>
      <c r="I282" s="18">
        <v>1997</v>
      </c>
      <c r="J282" s="18">
        <v>2037</v>
      </c>
      <c r="K282" s="18">
        <v>2053</v>
      </c>
      <c r="L282" s="18">
        <v>2294</v>
      </c>
      <c r="M282" s="18">
        <v>2174</v>
      </c>
      <c r="N282" s="18">
        <v>2108</v>
      </c>
      <c r="O282" s="18">
        <v>2123</v>
      </c>
      <c r="P282" s="9"/>
    </row>
    <row r="283" spans="1:16" x14ac:dyDescent="0.25">
      <c r="A283" s="9"/>
      <c r="B283" s="12" t="s">
        <v>2705</v>
      </c>
      <c r="C283" s="12" t="s">
        <v>2704</v>
      </c>
      <c r="D283" s="18">
        <v>2601</v>
      </c>
      <c r="E283" s="18">
        <v>2652</v>
      </c>
      <c r="F283" s="18">
        <v>2698</v>
      </c>
      <c r="G283" s="18">
        <v>2558</v>
      </c>
      <c r="H283" s="18">
        <v>2486</v>
      </c>
      <c r="I283" s="18">
        <v>2604</v>
      </c>
      <c r="J283" s="18">
        <v>2801</v>
      </c>
      <c r="K283" s="18">
        <v>2804</v>
      </c>
      <c r="L283" s="18">
        <v>2824</v>
      </c>
      <c r="M283" s="18">
        <v>2659</v>
      </c>
      <c r="N283" s="18">
        <v>2773</v>
      </c>
      <c r="O283" s="18">
        <v>2553</v>
      </c>
      <c r="P283" s="9"/>
    </row>
    <row r="284" spans="1:16" x14ac:dyDescent="0.25">
      <c r="A284" s="9"/>
      <c r="B284" s="12" t="s">
        <v>2702</v>
      </c>
      <c r="C284" s="12" t="s">
        <v>2701</v>
      </c>
      <c r="D284" s="18">
        <v>1109</v>
      </c>
      <c r="E284" s="18">
        <v>1082</v>
      </c>
      <c r="F284" s="18">
        <v>1017</v>
      </c>
      <c r="G284" s="18">
        <v>978</v>
      </c>
      <c r="H284" s="18">
        <v>993</v>
      </c>
      <c r="I284" s="18">
        <v>975</v>
      </c>
      <c r="J284" s="18">
        <v>996</v>
      </c>
      <c r="K284" s="18">
        <v>996</v>
      </c>
      <c r="L284" s="18">
        <v>979</v>
      </c>
      <c r="M284" s="18">
        <v>966</v>
      </c>
      <c r="N284" s="18">
        <v>926</v>
      </c>
      <c r="O284" s="18">
        <v>922</v>
      </c>
      <c r="P284" s="9"/>
    </row>
    <row r="285" spans="1:16" x14ac:dyDescent="0.25">
      <c r="A285" s="9"/>
      <c r="B285" s="12" t="s">
        <v>2698</v>
      </c>
      <c r="C285" s="12" t="s">
        <v>2697</v>
      </c>
      <c r="D285" s="18">
        <v>2445</v>
      </c>
      <c r="E285" s="18">
        <v>2570</v>
      </c>
      <c r="F285" s="18">
        <v>2621</v>
      </c>
      <c r="G285" s="18">
        <v>2684</v>
      </c>
      <c r="H285" s="18">
        <v>2728</v>
      </c>
      <c r="I285" s="18">
        <v>2634</v>
      </c>
      <c r="J285" s="18">
        <v>2642</v>
      </c>
      <c r="K285" s="18">
        <v>2682</v>
      </c>
      <c r="L285" s="18">
        <v>2746</v>
      </c>
      <c r="M285" s="18">
        <v>2745</v>
      </c>
      <c r="N285" s="18">
        <v>2691</v>
      </c>
      <c r="O285" s="18">
        <v>2814</v>
      </c>
      <c r="P285" s="9"/>
    </row>
    <row r="286" spans="1:16" x14ac:dyDescent="0.25">
      <c r="A286" s="9"/>
      <c r="B286" s="12" t="s">
        <v>2694</v>
      </c>
      <c r="C286" s="12" t="s">
        <v>2693</v>
      </c>
      <c r="D286" s="18">
        <v>2765</v>
      </c>
      <c r="E286" s="18">
        <v>2839</v>
      </c>
      <c r="F286" s="18">
        <v>3103</v>
      </c>
      <c r="G286" s="18">
        <v>2856</v>
      </c>
      <c r="H286" s="18">
        <v>3040</v>
      </c>
      <c r="I286" s="18">
        <v>2863</v>
      </c>
      <c r="J286" s="18">
        <v>3010</v>
      </c>
      <c r="K286" s="18">
        <v>2968</v>
      </c>
      <c r="L286" s="18">
        <v>3034</v>
      </c>
      <c r="M286" s="18">
        <v>2986</v>
      </c>
      <c r="N286" s="18">
        <v>3433</v>
      </c>
      <c r="O286" s="18">
        <v>3335</v>
      </c>
      <c r="P286" s="9"/>
    </row>
    <row r="287" spans="1:16" x14ac:dyDescent="0.25">
      <c r="A287" s="9"/>
      <c r="B287" s="12" t="s">
        <v>2690</v>
      </c>
      <c r="C287" s="12" t="s">
        <v>2689</v>
      </c>
      <c r="D287" s="18">
        <v>444</v>
      </c>
      <c r="E287" s="18">
        <v>411</v>
      </c>
      <c r="F287" s="18">
        <v>424</v>
      </c>
      <c r="G287" s="18">
        <v>412</v>
      </c>
      <c r="H287" s="18">
        <v>403</v>
      </c>
      <c r="I287" s="19" t="s">
        <v>141</v>
      </c>
      <c r="J287" s="18">
        <v>407</v>
      </c>
      <c r="K287" s="18">
        <v>414</v>
      </c>
      <c r="L287" s="18">
        <v>398</v>
      </c>
      <c r="M287" s="18">
        <v>429</v>
      </c>
      <c r="N287" s="18">
        <v>429</v>
      </c>
      <c r="O287" s="18">
        <v>419</v>
      </c>
      <c r="P287" s="9"/>
    </row>
    <row r="288" spans="1:16" x14ac:dyDescent="0.25">
      <c r="A288" s="9"/>
      <c r="B288" s="12" t="s">
        <v>2686</v>
      </c>
      <c r="C288" s="12" t="s">
        <v>2685</v>
      </c>
      <c r="D288" s="18">
        <v>782</v>
      </c>
      <c r="E288" s="18">
        <v>800</v>
      </c>
      <c r="F288" s="18">
        <v>791</v>
      </c>
      <c r="G288" s="19" t="s">
        <v>141</v>
      </c>
      <c r="H288" s="19" t="s">
        <v>141</v>
      </c>
      <c r="I288" s="19" t="s">
        <v>141</v>
      </c>
      <c r="J288" s="19" t="s">
        <v>141</v>
      </c>
      <c r="K288" s="19" t="s">
        <v>141</v>
      </c>
      <c r="L288" s="19" t="s">
        <v>141</v>
      </c>
      <c r="M288" s="19" t="s">
        <v>141</v>
      </c>
      <c r="N288" s="18">
        <v>742</v>
      </c>
      <c r="O288" s="18">
        <v>742</v>
      </c>
      <c r="P288" s="9"/>
    </row>
    <row r="289" spans="1:16" x14ac:dyDescent="0.25">
      <c r="A289" s="9"/>
      <c r="B289" s="12" t="s">
        <v>2682</v>
      </c>
      <c r="C289" s="12" t="s">
        <v>2681</v>
      </c>
      <c r="D289" s="18">
        <v>543</v>
      </c>
      <c r="E289" s="18">
        <v>467</v>
      </c>
      <c r="F289" s="18">
        <v>497</v>
      </c>
      <c r="G289" s="19" t="s">
        <v>141</v>
      </c>
      <c r="H289" s="18">
        <v>534</v>
      </c>
      <c r="I289" s="18">
        <v>537</v>
      </c>
      <c r="J289" s="18">
        <v>562</v>
      </c>
      <c r="K289" s="18">
        <v>572</v>
      </c>
      <c r="L289" s="18">
        <v>584</v>
      </c>
      <c r="M289" s="18">
        <v>609</v>
      </c>
      <c r="N289" s="18">
        <v>607</v>
      </c>
      <c r="O289" s="18">
        <v>616</v>
      </c>
      <c r="P289" s="9"/>
    </row>
    <row r="290" spans="1:16" x14ac:dyDescent="0.25">
      <c r="A290" s="9"/>
      <c r="B290" s="12" t="s">
        <v>2678</v>
      </c>
      <c r="C290" s="12" t="s">
        <v>2677</v>
      </c>
      <c r="D290" s="18">
        <v>958</v>
      </c>
      <c r="E290" s="18">
        <v>975</v>
      </c>
      <c r="F290" s="18">
        <v>996</v>
      </c>
      <c r="G290" s="18">
        <v>1058</v>
      </c>
      <c r="H290" s="18">
        <v>1114</v>
      </c>
      <c r="I290" s="18">
        <v>1092</v>
      </c>
      <c r="J290" s="18">
        <v>1099</v>
      </c>
      <c r="K290" s="18">
        <v>1096</v>
      </c>
      <c r="L290" s="18">
        <v>1113</v>
      </c>
      <c r="M290" s="18">
        <v>1192</v>
      </c>
      <c r="N290" s="18">
        <v>1217</v>
      </c>
      <c r="O290" s="18">
        <v>1210</v>
      </c>
      <c r="P290" s="9"/>
    </row>
    <row r="291" spans="1:16" x14ac:dyDescent="0.25">
      <c r="A291" s="9"/>
      <c r="B291" s="12" t="s">
        <v>2674</v>
      </c>
      <c r="C291" s="12" t="s">
        <v>2673</v>
      </c>
      <c r="D291" s="18">
        <v>2487</v>
      </c>
      <c r="E291" s="18">
        <v>2470</v>
      </c>
      <c r="F291" s="18">
        <v>2484</v>
      </c>
      <c r="G291" s="18">
        <v>2602</v>
      </c>
      <c r="H291" s="18">
        <v>2570</v>
      </c>
      <c r="I291" s="18">
        <v>2643</v>
      </c>
      <c r="J291" s="18">
        <v>2746</v>
      </c>
      <c r="K291" s="18">
        <v>2741</v>
      </c>
      <c r="L291" s="18">
        <v>2776</v>
      </c>
      <c r="M291" s="18">
        <v>2787</v>
      </c>
      <c r="N291" s="18">
        <v>2844</v>
      </c>
      <c r="O291" s="18">
        <v>2788</v>
      </c>
      <c r="P291" s="9"/>
    </row>
    <row r="292" spans="1:16" x14ac:dyDescent="0.25">
      <c r="A292" s="9"/>
      <c r="B292" s="12" t="s">
        <v>2670</v>
      </c>
      <c r="C292" s="12" t="s">
        <v>2669</v>
      </c>
      <c r="D292" s="18">
        <v>983</v>
      </c>
      <c r="E292" s="18">
        <v>925</v>
      </c>
      <c r="F292" s="18">
        <v>919</v>
      </c>
      <c r="G292" s="18">
        <v>829</v>
      </c>
      <c r="H292" s="18">
        <v>792</v>
      </c>
      <c r="I292" s="18">
        <v>809</v>
      </c>
      <c r="J292" s="18">
        <v>783</v>
      </c>
      <c r="K292" s="18">
        <v>768</v>
      </c>
      <c r="L292" s="18">
        <v>775</v>
      </c>
      <c r="M292" s="18">
        <v>738</v>
      </c>
      <c r="N292" s="18">
        <v>786</v>
      </c>
      <c r="O292" s="18">
        <v>770</v>
      </c>
      <c r="P292" s="9"/>
    </row>
    <row r="293" spans="1:16" x14ac:dyDescent="0.25">
      <c r="A293" s="9"/>
      <c r="B293" s="12" t="s">
        <v>2666</v>
      </c>
      <c r="C293" s="12" t="s">
        <v>2665</v>
      </c>
      <c r="D293" s="18">
        <v>1682</v>
      </c>
      <c r="E293" s="18">
        <v>1679</v>
      </c>
      <c r="F293" s="18">
        <v>1838</v>
      </c>
      <c r="G293" s="18">
        <v>1910</v>
      </c>
      <c r="H293" s="18">
        <v>1980</v>
      </c>
      <c r="I293" s="18">
        <v>2111</v>
      </c>
      <c r="J293" s="18">
        <v>2207</v>
      </c>
      <c r="K293" s="19" t="s">
        <v>141</v>
      </c>
      <c r="L293" s="19" t="s">
        <v>141</v>
      </c>
      <c r="M293" s="18">
        <v>2083</v>
      </c>
      <c r="N293" s="18">
        <v>2078</v>
      </c>
      <c r="O293" s="18">
        <v>2248</v>
      </c>
      <c r="P293" s="9"/>
    </row>
    <row r="294" spans="1:16" x14ac:dyDescent="0.25">
      <c r="A294" s="9"/>
      <c r="B294" s="12" t="s">
        <v>2662</v>
      </c>
      <c r="C294" s="12" t="s">
        <v>2661</v>
      </c>
      <c r="D294" s="18">
        <v>1825</v>
      </c>
      <c r="E294" s="18">
        <v>1831</v>
      </c>
      <c r="F294" s="18">
        <v>1910</v>
      </c>
      <c r="G294" s="18">
        <v>1874</v>
      </c>
      <c r="H294" s="19" t="s">
        <v>141</v>
      </c>
      <c r="I294" s="18">
        <v>1919</v>
      </c>
      <c r="J294" s="18">
        <v>1961</v>
      </c>
      <c r="K294" s="18">
        <v>1903</v>
      </c>
      <c r="L294" s="18">
        <v>2001</v>
      </c>
      <c r="M294" s="18">
        <v>1921</v>
      </c>
      <c r="N294" s="18">
        <v>2106</v>
      </c>
      <c r="O294" s="18">
        <v>2175</v>
      </c>
      <c r="P294" s="9"/>
    </row>
    <row r="295" spans="1:16" x14ac:dyDescent="0.25">
      <c r="A295" s="9"/>
      <c r="B295" s="12" t="s">
        <v>2658</v>
      </c>
      <c r="C295" s="12" t="s">
        <v>2657</v>
      </c>
      <c r="D295" s="18">
        <v>4952</v>
      </c>
      <c r="E295" s="18">
        <v>4974</v>
      </c>
      <c r="F295" s="18">
        <v>5065</v>
      </c>
      <c r="G295" s="18">
        <v>5010</v>
      </c>
      <c r="H295" s="18">
        <v>4885</v>
      </c>
      <c r="I295" s="18">
        <v>4817</v>
      </c>
      <c r="J295" s="18">
        <v>4793</v>
      </c>
      <c r="K295" s="18">
        <v>4762</v>
      </c>
      <c r="L295" s="18">
        <v>4826</v>
      </c>
      <c r="M295" s="18">
        <v>4805</v>
      </c>
      <c r="N295" s="18">
        <v>4740</v>
      </c>
      <c r="O295" s="18">
        <v>4850</v>
      </c>
      <c r="P295" s="9"/>
    </row>
    <row r="296" spans="1:16" x14ac:dyDescent="0.25">
      <c r="A296" s="9"/>
      <c r="B296" s="12" t="s">
        <v>2654</v>
      </c>
      <c r="C296" s="12" t="s">
        <v>2653</v>
      </c>
      <c r="D296" s="18">
        <v>9190</v>
      </c>
      <c r="E296" s="18">
        <v>9129</v>
      </c>
      <c r="F296" s="18">
        <v>8900</v>
      </c>
      <c r="G296" s="18">
        <v>10440</v>
      </c>
      <c r="H296" s="18">
        <v>8815</v>
      </c>
      <c r="I296" s="18">
        <v>8812</v>
      </c>
      <c r="J296" s="18">
        <v>8807</v>
      </c>
      <c r="K296" s="19" t="s">
        <v>141</v>
      </c>
      <c r="L296" s="19" t="s">
        <v>141</v>
      </c>
      <c r="M296" s="18">
        <v>8752</v>
      </c>
      <c r="N296" s="18">
        <v>9001</v>
      </c>
      <c r="O296" s="18">
        <v>9276</v>
      </c>
      <c r="P296" s="9"/>
    </row>
    <row r="297" spans="1:16" x14ac:dyDescent="0.25">
      <c r="A297" s="9"/>
      <c r="B297" s="12" t="s">
        <v>2650</v>
      </c>
      <c r="C297" s="12" t="s">
        <v>2649</v>
      </c>
      <c r="D297" s="18">
        <v>5484</v>
      </c>
      <c r="E297" s="18">
        <v>5214</v>
      </c>
      <c r="F297" s="18">
        <v>5042</v>
      </c>
      <c r="G297" s="18">
        <v>4961</v>
      </c>
      <c r="H297" s="18">
        <v>5011</v>
      </c>
      <c r="I297" s="18">
        <v>4817</v>
      </c>
      <c r="J297" s="18">
        <v>4751</v>
      </c>
      <c r="K297" s="18">
        <v>4611</v>
      </c>
      <c r="L297" s="18">
        <v>4619</v>
      </c>
      <c r="M297" s="18">
        <v>5003</v>
      </c>
      <c r="N297" s="18">
        <v>5024</v>
      </c>
      <c r="O297" s="18">
        <v>5015</v>
      </c>
      <c r="P297" s="9"/>
    </row>
    <row r="298" spans="1:16" x14ac:dyDescent="0.25">
      <c r="A298" s="9"/>
      <c r="B298" s="12" t="s">
        <v>2646</v>
      </c>
      <c r="C298" s="12" t="s">
        <v>2645</v>
      </c>
      <c r="D298" s="18">
        <v>1957</v>
      </c>
      <c r="E298" s="18">
        <v>2004</v>
      </c>
      <c r="F298" s="18">
        <v>2032</v>
      </c>
      <c r="G298" s="18">
        <v>2057</v>
      </c>
      <c r="H298" s="18">
        <v>2120</v>
      </c>
      <c r="I298" s="18">
        <v>2106</v>
      </c>
      <c r="J298" s="18">
        <v>2076</v>
      </c>
      <c r="K298" s="18">
        <v>2095</v>
      </c>
      <c r="L298" s="18">
        <v>2257</v>
      </c>
      <c r="M298" s="18">
        <v>2404</v>
      </c>
      <c r="N298" s="18">
        <v>2360</v>
      </c>
      <c r="O298" s="18">
        <v>2332</v>
      </c>
      <c r="P298" s="9"/>
    </row>
    <row r="299" spans="1:16" x14ac:dyDescent="0.25">
      <c r="A299" s="9"/>
      <c r="B299" s="12" t="s">
        <v>2643</v>
      </c>
      <c r="C299" s="12" t="s">
        <v>2642</v>
      </c>
      <c r="D299" s="18">
        <v>22121</v>
      </c>
      <c r="E299" s="18">
        <v>21690</v>
      </c>
      <c r="F299" s="18">
        <v>21784</v>
      </c>
      <c r="G299" s="18">
        <v>21359</v>
      </c>
      <c r="H299" s="18">
        <v>21457</v>
      </c>
      <c r="I299" s="18">
        <v>21392</v>
      </c>
      <c r="J299" s="18">
        <v>21827</v>
      </c>
      <c r="K299" s="18">
        <v>21979</v>
      </c>
      <c r="L299" s="18">
        <v>21748</v>
      </c>
      <c r="M299" s="18">
        <v>21438</v>
      </c>
      <c r="N299" s="18">
        <v>21221</v>
      </c>
      <c r="O299" s="18">
        <v>20750</v>
      </c>
      <c r="P299" s="9"/>
    </row>
    <row r="300" spans="1:16" x14ac:dyDescent="0.25">
      <c r="A300" s="9"/>
      <c r="B300" s="12" t="s">
        <v>2639</v>
      </c>
      <c r="C300" s="12" t="s">
        <v>2638</v>
      </c>
      <c r="D300" s="18">
        <v>57534</v>
      </c>
      <c r="E300" s="18">
        <v>57464</v>
      </c>
      <c r="F300" s="18">
        <v>61616</v>
      </c>
      <c r="G300" s="18">
        <v>60314</v>
      </c>
      <c r="H300" s="18">
        <v>64590</v>
      </c>
      <c r="I300" s="18">
        <v>70547</v>
      </c>
      <c r="J300" s="18">
        <v>73300</v>
      </c>
      <c r="K300" s="18">
        <v>76168</v>
      </c>
      <c r="L300" s="18">
        <v>79668</v>
      </c>
      <c r="M300" s="18">
        <v>86513</v>
      </c>
      <c r="N300" s="18">
        <v>92071</v>
      </c>
      <c r="O300" s="18">
        <v>101852</v>
      </c>
      <c r="P300" s="9"/>
    </row>
    <row r="301" spans="1:16" x14ac:dyDescent="0.25">
      <c r="A301" s="9"/>
      <c r="B301" s="12" t="s">
        <v>2635</v>
      </c>
      <c r="C301" s="12" t="s">
        <v>2634</v>
      </c>
      <c r="D301" s="18">
        <v>688</v>
      </c>
      <c r="E301" s="18">
        <v>728</v>
      </c>
      <c r="F301" s="18">
        <v>732</v>
      </c>
      <c r="G301" s="18">
        <v>707</v>
      </c>
      <c r="H301" s="18">
        <v>701</v>
      </c>
      <c r="I301" s="18">
        <v>713</v>
      </c>
      <c r="J301" s="18">
        <v>734</v>
      </c>
      <c r="K301" s="18">
        <v>736</v>
      </c>
      <c r="L301" s="18">
        <v>729</v>
      </c>
      <c r="M301" s="18">
        <v>727</v>
      </c>
      <c r="N301" s="18">
        <v>728</v>
      </c>
      <c r="O301" s="18">
        <v>691</v>
      </c>
      <c r="P301" s="9"/>
    </row>
    <row r="302" spans="1:16" x14ac:dyDescent="0.25">
      <c r="A302" s="9"/>
      <c r="B302" s="12" t="s">
        <v>2631</v>
      </c>
      <c r="C302" s="12" t="s">
        <v>2630</v>
      </c>
      <c r="D302" s="18">
        <v>2060</v>
      </c>
      <c r="E302" s="18">
        <v>1879</v>
      </c>
      <c r="F302" s="18">
        <v>1895</v>
      </c>
      <c r="G302" s="18">
        <v>1688</v>
      </c>
      <c r="H302" s="18">
        <v>1909</v>
      </c>
      <c r="I302" s="18">
        <v>1952</v>
      </c>
      <c r="J302" s="18">
        <v>1777</v>
      </c>
      <c r="K302" s="18">
        <v>1763</v>
      </c>
      <c r="L302" s="18">
        <v>1813</v>
      </c>
      <c r="M302" s="18">
        <v>1804</v>
      </c>
      <c r="N302" s="18">
        <v>1956</v>
      </c>
      <c r="O302" s="18">
        <v>1614</v>
      </c>
      <c r="P302" s="9"/>
    </row>
    <row r="303" spans="1:16" x14ac:dyDescent="0.25">
      <c r="A303" s="9"/>
      <c r="B303" s="12" t="s">
        <v>2629</v>
      </c>
      <c r="C303" s="12" t="s">
        <v>2628</v>
      </c>
      <c r="D303" s="18">
        <v>936</v>
      </c>
      <c r="E303" s="18">
        <v>843</v>
      </c>
      <c r="F303" s="18">
        <v>843</v>
      </c>
      <c r="G303" s="18">
        <v>821</v>
      </c>
      <c r="H303" s="18">
        <v>762</v>
      </c>
      <c r="I303" s="18">
        <v>743</v>
      </c>
      <c r="J303" s="18">
        <v>717</v>
      </c>
      <c r="K303" s="18">
        <v>779</v>
      </c>
      <c r="L303" s="18">
        <v>774</v>
      </c>
      <c r="M303" s="18">
        <v>792</v>
      </c>
      <c r="N303" s="18">
        <v>740</v>
      </c>
      <c r="O303" s="18">
        <v>815</v>
      </c>
      <c r="P303" s="9"/>
    </row>
    <row r="304" spans="1:16" x14ac:dyDescent="0.25">
      <c r="A304" s="9"/>
      <c r="B304" s="12" t="s">
        <v>2627</v>
      </c>
      <c r="C304" s="12" t="s">
        <v>2626</v>
      </c>
      <c r="D304" s="18">
        <v>3161</v>
      </c>
      <c r="E304" s="18">
        <v>3253</v>
      </c>
      <c r="F304" s="18">
        <v>3340</v>
      </c>
      <c r="G304" s="18">
        <v>3487</v>
      </c>
      <c r="H304" s="18">
        <v>3783</v>
      </c>
      <c r="I304" s="18">
        <v>3760</v>
      </c>
      <c r="J304" s="18">
        <v>3769</v>
      </c>
      <c r="K304" s="18">
        <v>3750</v>
      </c>
      <c r="L304" s="18">
        <v>4473</v>
      </c>
      <c r="M304" s="18">
        <v>4542</v>
      </c>
      <c r="N304" s="18">
        <v>4569</v>
      </c>
      <c r="O304" s="18">
        <v>4753</v>
      </c>
      <c r="P304" s="9"/>
    </row>
    <row r="305" spans="1:16" x14ac:dyDescent="0.25">
      <c r="A305" s="9"/>
      <c r="B305" s="12" t="s">
        <v>2625</v>
      </c>
      <c r="C305" s="12" t="s">
        <v>2624</v>
      </c>
      <c r="D305" s="18">
        <v>2728</v>
      </c>
      <c r="E305" s="18">
        <v>2749</v>
      </c>
      <c r="F305" s="18">
        <v>2665</v>
      </c>
      <c r="G305" s="18">
        <v>2624</v>
      </c>
      <c r="H305" s="18">
        <v>2447</v>
      </c>
      <c r="I305" s="18">
        <v>2458</v>
      </c>
      <c r="J305" s="18">
        <v>2383</v>
      </c>
      <c r="K305" s="18">
        <v>2301</v>
      </c>
      <c r="L305" s="18">
        <v>2381</v>
      </c>
      <c r="M305" s="18">
        <v>2353</v>
      </c>
      <c r="N305" s="18">
        <v>2497</v>
      </c>
      <c r="O305" s="18">
        <v>2473</v>
      </c>
      <c r="P305" s="9"/>
    </row>
    <row r="306" spans="1:16" x14ac:dyDescent="0.25">
      <c r="A306" s="9"/>
      <c r="B306" s="12" t="s">
        <v>2623</v>
      </c>
      <c r="C306" s="12" t="s">
        <v>2622</v>
      </c>
      <c r="D306" s="18">
        <v>3606</v>
      </c>
      <c r="E306" s="18">
        <v>3639</v>
      </c>
      <c r="F306" s="18">
        <v>3729</v>
      </c>
      <c r="G306" s="18">
        <v>3508</v>
      </c>
      <c r="H306" s="18">
        <v>3218</v>
      </c>
      <c r="I306" s="18">
        <v>3066</v>
      </c>
      <c r="J306" s="18">
        <v>3052</v>
      </c>
      <c r="K306" s="18">
        <v>3040</v>
      </c>
      <c r="L306" s="18">
        <v>3047</v>
      </c>
      <c r="M306" s="18">
        <v>3193</v>
      </c>
      <c r="N306" s="18">
        <v>3581</v>
      </c>
      <c r="O306" s="18">
        <v>3748</v>
      </c>
      <c r="P306" s="9"/>
    </row>
    <row r="307" spans="1:16" x14ac:dyDescent="0.25">
      <c r="A307" s="9"/>
      <c r="B307" s="12" t="s">
        <v>2621</v>
      </c>
      <c r="C307" s="12" t="s">
        <v>2620</v>
      </c>
      <c r="D307" s="18">
        <v>1003</v>
      </c>
      <c r="E307" s="18">
        <v>1051</v>
      </c>
      <c r="F307" s="18">
        <v>1138</v>
      </c>
      <c r="G307" s="18">
        <v>1069</v>
      </c>
      <c r="H307" s="18">
        <v>1155</v>
      </c>
      <c r="I307" s="18">
        <v>989</v>
      </c>
      <c r="J307" s="18">
        <v>954</v>
      </c>
      <c r="K307" s="18">
        <v>1004</v>
      </c>
      <c r="L307" s="18">
        <v>828</v>
      </c>
      <c r="M307" s="18">
        <v>766</v>
      </c>
      <c r="N307" s="18">
        <v>737</v>
      </c>
      <c r="O307" s="18">
        <v>798</v>
      </c>
      <c r="P307" s="9"/>
    </row>
    <row r="308" spans="1:16" x14ac:dyDescent="0.25">
      <c r="A308" s="9"/>
      <c r="B308" s="12" t="s">
        <v>2618</v>
      </c>
      <c r="C308" s="12" t="s">
        <v>2617</v>
      </c>
      <c r="D308" s="18">
        <v>1499</v>
      </c>
      <c r="E308" s="18">
        <v>1493</v>
      </c>
      <c r="F308" s="18">
        <v>1470</v>
      </c>
      <c r="G308" s="18">
        <v>1428</v>
      </c>
      <c r="H308" s="18">
        <v>1329</v>
      </c>
      <c r="I308" s="18">
        <v>1281</v>
      </c>
      <c r="J308" s="18">
        <v>1227</v>
      </c>
      <c r="K308" s="18">
        <v>1206</v>
      </c>
      <c r="L308" s="18">
        <v>1244</v>
      </c>
      <c r="M308" s="18">
        <v>1364</v>
      </c>
      <c r="N308" s="18">
        <v>1339</v>
      </c>
      <c r="O308" s="18">
        <v>1198</v>
      </c>
      <c r="P308" s="9"/>
    </row>
    <row r="309" spans="1:16" x14ac:dyDescent="0.25">
      <c r="A309" s="9"/>
      <c r="B309" s="12" t="s">
        <v>2615</v>
      </c>
      <c r="C309" s="12" t="s">
        <v>2614</v>
      </c>
      <c r="D309" s="18">
        <v>2620</v>
      </c>
      <c r="E309" s="18">
        <v>2652</v>
      </c>
      <c r="F309" s="18">
        <v>2886</v>
      </c>
      <c r="G309" s="18">
        <v>2813</v>
      </c>
      <c r="H309" s="18">
        <v>2881</v>
      </c>
      <c r="I309" s="18">
        <v>2785</v>
      </c>
      <c r="J309" s="18">
        <v>2774</v>
      </c>
      <c r="K309" s="18">
        <v>2623</v>
      </c>
      <c r="L309" s="18">
        <v>2579</v>
      </c>
      <c r="M309" s="18">
        <v>2561</v>
      </c>
      <c r="N309" s="18">
        <v>2485</v>
      </c>
      <c r="O309" s="18">
        <v>2638</v>
      </c>
      <c r="P309" s="9"/>
    </row>
    <row r="310" spans="1:16" x14ac:dyDescent="0.25">
      <c r="A310" s="9"/>
      <c r="B310" s="12" t="s">
        <v>2613</v>
      </c>
      <c r="C310" s="12" t="s">
        <v>2612</v>
      </c>
      <c r="D310" s="18">
        <v>3188</v>
      </c>
      <c r="E310" s="18">
        <v>2954</v>
      </c>
      <c r="F310" s="18">
        <v>3018</v>
      </c>
      <c r="G310" s="18">
        <v>2878</v>
      </c>
      <c r="H310" s="18">
        <v>2958</v>
      </c>
      <c r="I310" s="18">
        <v>2858</v>
      </c>
      <c r="J310" s="18">
        <v>2777</v>
      </c>
      <c r="K310" s="18">
        <v>2774</v>
      </c>
      <c r="L310" s="18">
        <v>2724</v>
      </c>
      <c r="M310" s="18">
        <v>2682</v>
      </c>
      <c r="N310" s="18">
        <v>2829</v>
      </c>
      <c r="O310" s="18">
        <v>2765</v>
      </c>
      <c r="P310" s="9"/>
    </row>
    <row r="311" spans="1:16" x14ac:dyDescent="0.25">
      <c r="A311" s="9"/>
      <c r="B311" s="12" t="s">
        <v>2611</v>
      </c>
      <c r="C311" s="12" t="s">
        <v>2610</v>
      </c>
      <c r="D311" s="18">
        <v>2270</v>
      </c>
      <c r="E311" s="18">
        <v>2514</v>
      </c>
      <c r="F311" s="18">
        <v>2503</v>
      </c>
      <c r="G311" s="18">
        <v>2510</v>
      </c>
      <c r="H311" s="18">
        <v>2462</v>
      </c>
      <c r="I311" s="18">
        <v>2370</v>
      </c>
      <c r="J311" s="18">
        <v>2569</v>
      </c>
      <c r="K311" s="18">
        <v>2574</v>
      </c>
      <c r="L311" s="18">
        <v>2696</v>
      </c>
      <c r="M311" s="18">
        <v>2610</v>
      </c>
      <c r="N311" s="18">
        <v>2616</v>
      </c>
      <c r="O311" s="18">
        <v>2728</v>
      </c>
      <c r="P311" s="9"/>
    </row>
    <row r="312" spans="1:16" x14ac:dyDescent="0.25">
      <c r="A312" s="9"/>
      <c r="B312" s="12" t="s">
        <v>2609</v>
      </c>
      <c r="C312" s="12" t="s">
        <v>2608</v>
      </c>
      <c r="D312" s="18">
        <v>3745</v>
      </c>
      <c r="E312" s="18">
        <v>3807</v>
      </c>
      <c r="F312" s="18">
        <v>3675</v>
      </c>
      <c r="G312" s="18">
        <v>3673</v>
      </c>
      <c r="H312" s="18">
        <v>3693</v>
      </c>
      <c r="I312" s="18">
        <v>3317</v>
      </c>
      <c r="J312" s="18">
        <v>3490</v>
      </c>
      <c r="K312" s="18">
        <v>3522</v>
      </c>
      <c r="L312" s="18">
        <v>3705</v>
      </c>
      <c r="M312" s="18">
        <v>3562</v>
      </c>
      <c r="N312" s="18">
        <v>3637</v>
      </c>
      <c r="O312" s="18">
        <v>3607</v>
      </c>
      <c r="P312" s="9"/>
    </row>
    <row r="313" spans="1:16" x14ac:dyDescent="0.25">
      <c r="A313" s="9"/>
      <c r="B313" s="12" t="s">
        <v>2607</v>
      </c>
      <c r="C313" s="12" t="s">
        <v>2606</v>
      </c>
      <c r="D313" s="18">
        <v>3088</v>
      </c>
      <c r="E313" s="18">
        <v>3214</v>
      </c>
      <c r="F313" s="18">
        <v>3219</v>
      </c>
      <c r="G313" s="18">
        <v>2965</v>
      </c>
      <c r="H313" s="18">
        <v>3141</v>
      </c>
      <c r="I313" s="18">
        <v>3134</v>
      </c>
      <c r="J313" s="18">
        <v>3477</v>
      </c>
      <c r="K313" s="18">
        <v>3288</v>
      </c>
      <c r="L313" s="18">
        <v>3607</v>
      </c>
      <c r="M313" s="18">
        <v>3537</v>
      </c>
      <c r="N313" s="18">
        <v>3100</v>
      </c>
      <c r="O313" s="18">
        <v>3139</v>
      </c>
      <c r="P313" s="9"/>
    </row>
    <row r="314" spans="1:16" x14ac:dyDescent="0.25">
      <c r="A314" s="9"/>
      <c r="B314" s="12" t="s">
        <v>2605</v>
      </c>
      <c r="C314" s="12" t="s">
        <v>2604</v>
      </c>
      <c r="D314" s="18">
        <v>5432</v>
      </c>
      <c r="E314" s="18">
        <v>5630</v>
      </c>
      <c r="F314" s="18">
        <v>5605</v>
      </c>
      <c r="G314" s="18">
        <v>5082</v>
      </c>
      <c r="H314" s="18">
        <v>4779</v>
      </c>
      <c r="I314" s="18">
        <v>4884</v>
      </c>
      <c r="J314" s="18">
        <v>4598</v>
      </c>
      <c r="K314" s="18">
        <v>4675</v>
      </c>
      <c r="L314" s="18">
        <v>4560</v>
      </c>
      <c r="M314" s="18">
        <v>4409</v>
      </c>
      <c r="N314" s="18">
        <v>4378</v>
      </c>
      <c r="O314" s="18">
        <v>4477</v>
      </c>
      <c r="P314" s="9"/>
    </row>
    <row r="315" spans="1:16" x14ac:dyDescent="0.25">
      <c r="A315" s="9"/>
      <c r="B315" s="12" t="s">
        <v>2602</v>
      </c>
      <c r="C315" s="12" t="s">
        <v>2601</v>
      </c>
      <c r="D315" s="18">
        <v>1254</v>
      </c>
      <c r="E315" s="18">
        <v>1270</v>
      </c>
      <c r="F315" s="18">
        <v>1396</v>
      </c>
      <c r="G315" s="18">
        <v>1308</v>
      </c>
      <c r="H315" s="18">
        <v>1351</v>
      </c>
      <c r="I315" s="18">
        <v>1488</v>
      </c>
      <c r="J315" s="18">
        <v>1462</v>
      </c>
      <c r="K315" s="18">
        <v>1469</v>
      </c>
      <c r="L315" s="18">
        <v>1528</v>
      </c>
      <c r="M315" s="18">
        <v>1575</v>
      </c>
      <c r="N315" s="18">
        <v>1573</v>
      </c>
      <c r="O315" s="18">
        <v>1728</v>
      </c>
      <c r="P315" s="9"/>
    </row>
    <row r="316" spans="1:16" x14ac:dyDescent="0.25">
      <c r="A316" s="9"/>
      <c r="B316" s="12" t="s">
        <v>2599</v>
      </c>
      <c r="C316" s="12" t="s">
        <v>2598</v>
      </c>
      <c r="D316" s="18">
        <v>2630</v>
      </c>
      <c r="E316" s="18">
        <v>2682</v>
      </c>
      <c r="F316" s="18">
        <v>2817</v>
      </c>
      <c r="G316" s="18">
        <v>2780</v>
      </c>
      <c r="H316" s="18">
        <v>2598</v>
      </c>
      <c r="I316" s="18">
        <v>2499</v>
      </c>
      <c r="J316" s="18">
        <v>2644</v>
      </c>
      <c r="K316" s="18">
        <v>2549</v>
      </c>
      <c r="L316" s="18">
        <v>2618</v>
      </c>
      <c r="M316" s="18">
        <v>2629</v>
      </c>
      <c r="N316" s="18">
        <v>2688</v>
      </c>
      <c r="O316" s="18">
        <v>2746</v>
      </c>
      <c r="P316" s="9"/>
    </row>
    <row r="317" spans="1:16" x14ac:dyDescent="0.25">
      <c r="A317" s="9"/>
      <c r="B317" s="12" t="s">
        <v>2596</v>
      </c>
      <c r="C317" s="12" t="s">
        <v>2595</v>
      </c>
      <c r="D317" s="18">
        <v>3252</v>
      </c>
      <c r="E317" s="18">
        <v>3372</v>
      </c>
      <c r="F317" s="18">
        <v>4086</v>
      </c>
      <c r="G317" s="18">
        <v>3932</v>
      </c>
      <c r="H317" s="18">
        <v>3963</v>
      </c>
      <c r="I317" s="18">
        <v>3898</v>
      </c>
      <c r="J317" s="18">
        <v>3686</v>
      </c>
      <c r="K317" s="18">
        <v>3598</v>
      </c>
      <c r="L317" s="18">
        <v>3725</v>
      </c>
      <c r="M317" s="18">
        <v>3819</v>
      </c>
      <c r="N317" s="18">
        <v>3763</v>
      </c>
      <c r="O317" s="18">
        <v>3632</v>
      </c>
      <c r="P317" s="9"/>
    </row>
    <row r="318" spans="1:16" x14ac:dyDescent="0.25">
      <c r="A318" s="9"/>
      <c r="B318" s="12" t="s">
        <v>2593</v>
      </c>
      <c r="C318" s="12" t="s">
        <v>2592</v>
      </c>
      <c r="D318" s="18">
        <v>3231</v>
      </c>
      <c r="E318" s="18">
        <v>3345</v>
      </c>
      <c r="F318" s="18">
        <v>3307</v>
      </c>
      <c r="G318" s="18">
        <v>3176</v>
      </c>
      <c r="H318" s="18">
        <v>3060</v>
      </c>
      <c r="I318" s="18">
        <v>3030</v>
      </c>
      <c r="J318" s="18">
        <v>3116</v>
      </c>
      <c r="K318" s="18">
        <v>2987</v>
      </c>
      <c r="L318" s="18">
        <v>2876</v>
      </c>
      <c r="M318" s="18">
        <v>2834</v>
      </c>
      <c r="N318" s="18">
        <v>2888</v>
      </c>
      <c r="O318" s="18">
        <v>2982</v>
      </c>
      <c r="P318" s="9"/>
    </row>
    <row r="319" spans="1:16" x14ac:dyDescent="0.25">
      <c r="A319" s="9"/>
      <c r="B319" s="12" t="s">
        <v>2591</v>
      </c>
      <c r="C319" s="12" t="s">
        <v>2590</v>
      </c>
      <c r="D319" s="18">
        <v>6829</v>
      </c>
      <c r="E319" s="18">
        <v>7090</v>
      </c>
      <c r="F319" s="18">
        <v>6987</v>
      </c>
      <c r="G319" s="18">
        <v>7190</v>
      </c>
      <c r="H319" s="18">
        <v>7480</v>
      </c>
      <c r="I319" s="18">
        <v>7123</v>
      </c>
      <c r="J319" s="18">
        <v>7500</v>
      </c>
      <c r="K319" s="18">
        <v>7652</v>
      </c>
      <c r="L319" s="18">
        <v>7736</v>
      </c>
      <c r="M319" s="18">
        <v>7972</v>
      </c>
      <c r="N319" s="18">
        <v>8796</v>
      </c>
      <c r="O319" s="18">
        <v>9159</v>
      </c>
      <c r="P319" s="9"/>
    </row>
    <row r="320" spans="1:16" x14ac:dyDescent="0.25">
      <c r="A320" s="9"/>
      <c r="B320" s="12" t="s">
        <v>2589</v>
      </c>
      <c r="C320" s="12" t="s">
        <v>2588</v>
      </c>
      <c r="D320" s="18">
        <v>1426</v>
      </c>
      <c r="E320" s="18">
        <v>1426</v>
      </c>
      <c r="F320" s="18">
        <v>1424</v>
      </c>
      <c r="G320" s="18">
        <v>1588</v>
      </c>
      <c r="H320" s="18">
        <v>1597</v>
      </c>
      <c r="I320" s="18">
        <v>1608</v>
      </c>
      <c r="J320" s="18">
        <v>1488</v>
      </c>
      <c r="K320" s="18">
        <v>1274</v>
      </c>
      <c r="L320" s="18">
        <v>1642</v>
      </c>
      <c r="M320" s="18">
        <v>1708</v>
      </c>
      <c r="N320" s="18">
        <v>1963</v>
      </c>
      <c r="O320" s="18">
        <v>1958</v>
      </c>
      <c r="P320" s="9"/>
    </row>
    <row r="321" spans="1:16" x14ac:dyDescent="0.25">
      <c r="A321" s="9"/>
      <c r="B321" s="12" t="s">
        <v>2587</v>
      </c>
      <c r="C321" s="12" t="s">
        <v>2586</v>
      </c>
      <c r="D321" s="18">
        <v>26359</v>
      </c>
      <c r="E321" s="18">
        <v>28378</v>
      </c>
      <c r="F321" s="18">
        <v>28432</v>
      </c>
      <c r="G321" s="18">
        <v>28902</v>
      </c>
      <c r="H321" s="18">
        <v>31376</v>
      </c>
      <c r="I321" s="18">
        <v>33720</v>
      </c>
      <c r="J321" s="18">
        <v>33224</v>
      </c>
      <c r="K321" s="18">
        <v>33931</v>
      </c>
      <c r="L321" s="18">
        <v>36889</v>
      </c>
      <c r="M321" s="18">
        <v>39797</v>
      </c>
      <c r="N321" s="18">
        <v>43718</v>
      </c>
      <c r="O321" s="18">
        <v>45801</v>
      </c>
      <c r="P321" s="9"/>
    </row>
    <row r="322" spans="1:16" x14ac:dyDescent="0.25">
      <c r="A322" s="9"/>
      <c r="B322" s="12" t="s">
        <v>2585</v>
      </c>
      <c r="C322" s="12" t="s">
        <v>2584</v>
      </c>
      <c r="D322" s="18">
        <v>3219</v>
      </c>
      <c r="E322" s="19" t="s">
        <v>141</v>
      </c>
      <c r="F322" s="19" t="s">
        <v>141</v>
      </c>
      <c r="G322" s="18">
        <v>3336</v>
      </c>
      <c r="H322" s="18">
        <v>3235</v>
      </c>
      <c r="I322" s="18">
        <v>3058</v>
      </c>
      <c r="J322" s="18">
        <v>3122</v>
      </c>
      <c r="K322" s="18">
        <v>3166</v>
      </c>
      <c r="L322" s="18">
        <v>3538</v>
      </c>
      <c r="M322" s="18">
        <v>3897</v>
      </c>
      <c r="N322" s="18">
        <v>3936</v>
      </c>
      <c r="O322" s="18">
        <v>4002</v>
      </c>
      <c r="P322" s="9"/>
    </row>
    <row r="323" spans="1:16" x14ac:dyDescent="0.25">
      <c r="A323" s="9"/>
      <c r="B323" s="12" t="s">
        <v>2583</v>
      </c>
      <c r="C323" s="12" t="s">
        <v>2582</v>
      </c>
      <c r="D323" s="18">
        <v>22409</v>
      </c>
      <c r="E323" s="18">
        <v>24845</v>
      </c>
      <c r="F323" s="18">
        <v>24998</v>
      </c>
      <c r="G323" s="18">
        <v>24650</v>
      </c>
      <c r="H323" s="18">
        <v>26297</v>
      </c>
      <c r="I323" s="18">
        <v>28043</v>
      </c>
      <c r="J323" s="18">
        <v>31097</v>
      </c>
      <c r="K323" s="18">
        <v>31505</v>
      </c>
      <c r="L323" s="18">
        <v>32071</v>
      </c>
      <c r="M323" s="18">
        <v>33717</v>
      </c>
      <c r="N323" s="18">
        <v>35479</v>
      </c>
      <c r="O323" s="18">
        <v>36718</v>
      </c>
      <c r="P323" s="9"/>
    </row>
    <row r="324" spans="1:16" x14ac:dyDescent="0.25">
      <c r="A324" s="9"/>
      <c r="B324" s="12" t="s">
        <v>2581</v>
      </c>
      <c r="C324" s="12" t="s">
        <v>2580</v>
      </c>
      <c r="D324" s="18">
        <v>2329</v>
      </c>
      <c r="E324" s="19" t="s">
        <v>141</v>
      </c>
      <c r="F324" s="19" t="s">
        <v>141</v>
      </c>
      <c r="G324" s="18">
        <v>2648</v>
      </c>
      <c r="H324" s="18">
        <v>2638</v>
      </c>
      <c r="I324" s="18">
        <v>2673</v>
      </c>
      <c r="J324" s="18">
        <v>2750</v>
      </c>
      <c r="K324" s="18">
        <v>2760</v>
      </c>
      <c r="L324" s="18">
        <v>2735</v>
      </c>
      <c r="M324" s="18">
        <v>2877</v>
      </c>
      <c r="N324" s="18">
        <v>2360</v>
      </c>
      <c r="O324" s="18">
        <v>2522</v>
      </c>
      <c r="P324" s="9"/>
    </row>
    <row r="325" spans="1:16" x14ac:dyDescent="0.25">
      <c r="A325" s="9"/>
      <c r="B325" s="12" t="s">
        <v>2579</v>
      </c>
      <c r="C325" s="12" t="s">
        <v>2578</v>
      </c>
      <c r="D325" s="18">
        <v>5171</v>
      </c>
      <c r="E325" s="18">
        <v>5078</v>
      </c>
      <c r="F325" s="18">
        <v>5219</v>
      </c>
      <c r="G325" s="18">
        <v>5224</v>
      </c>
      <c r="H325" s="18">
        <v>5240</v>
      </c>
      <c r="I325" s="18">
        <v>4683</v>
      </c>
      <c r="J325" s="18">
        <v>4920</v>
      </c>
      <c r="K325" s="18">
        <v>5322</v>
      </c>
      <c r="L325" s="18">
        <v>5598</v>
      </c>
      <c r="M325" s="18">
        <v>5682</v>
      </c>
      <c r="N325" s="18">
        <v>5575</v>
      </c>
      <c r="O325" s="18">
        <v>5340</v>
      </c>
      <c r="P325" s="9"/>
    </row>
    <row r="326" spans="1:16" x14ac:dyDescent="0.25">
      <c r="A326" s="9"/>
      <c r="B326" s="12" t="s">
        <v>2577</v>
      </c>
      <c r="C326" s="12" t="s">
        <v>2576</v>
      </c>
      <c r="D326" s="18">
        <v>4350</v>
      </c>
      <c r="E326" s="18">
        <v>4607</v>
      </c>
      <c r="F326" s="18">
        <v>4655</v>
      </c>
      <c r="G326" s="18">
        <v>4620</v>
      </c>
      <c r="H326" s="18">
        <v>4539</v>
      </c>
      <c r="I326" s="18">
        <v>4330</v>
      </c>
      <c r="J326" s="18">
        <v>4049</v>
      </c>
      <c r="K326" s="18">
        <v>4093</v>
      </c>
      <c r="L326" s="18">
        <v>4240</v>
      </c>
      <c r="M326" s="18">
        <v>4197</v>
      </c>
      <c r="N326" s="18">
        <v>4139</v>
      </c>
      <c r="O326" s="18">
        <v>4095</v>
      </c>
      <c r="P326" s="9"/>
    </row>
    <row r="327" spans="1:16" x14ac:dyDescent="0.25">
      <c r="A327" s="9"/>
      <c r="B327" s="12" t="s">
        <v>2575</v>
      </c>
      <c r="C327" s="12" t="s">
        <v>2574</v>
      </c>
      <c r="D327" s="18">
        <v>2713</v>
      </c>
      <c r="E327" s="18">
        <v>2679</v>
      </c>
      <c r="F327" s="18">
        <v>2619</v>
      </c>
      <c r="G327" s="18">
        <v>2808</v>
      </c>
      <c r="H327" s="18">
        <v>2743</v>
      </c>
      <c r="I327" s="18">
        <v>2767</v>
      </c>
      <c r="J327" s="18">
        <v>2739</v>
      </c>
      <c r="K327" s="18">
        <v>2658</v>
      </c>
      <c r="L327" s="18">
        <v>2694</v>
      </c>
      <c r="M327" s="18">
        <v>2801</v>
      </c>
      <c r="N327" s="18">
        <v>2926</v>
      </c>
      <c r="O327" s="18">
        <v>2861</v>
      </c>
      <c r="P327" s="9"/>
    </row>
    <row r="328" spans="1:16" x14ac:dyDescent="0.25">
      <c r="A328" s="9"/>
      <c r="B328" s="12" t="s">
        <v>2573</v>
      </c>
      <c r="C328" s="12" t="s">
        <v>2572</v>
      </c>
      <c r="D328" s="18">
        <v>5655</v>
      </c>
      <c r="E328" s="18">
        <v>5920</v>
      </c>
      <c r="F328" s="18">
        <v>6187</v>
      </c>
      <c r="G328" s="18">
        <v>6436</v>
      </c>
      <c r="H328" s="18">
        <v>6388</v>
      </c>
      <c r="I328" s="18">
        <v>6516</v>
      </c>
      <c r="J328" s="18">
        <v>6565</v>
      </c>
      <c r="K328" s="18">
        <v>6384</v>
      </c>
      <c r="L328" s="18">
        <v>6495</v>
      </c>
      <c r="M328" s="18">
        <v>6666</v>
      </c>
      <c r="N328" s="18">
        <v>6802</v>
      </c>
      <c r="O328" s="18">
        <v>6794</v>
      </c>
      <c r="P328" s="9"/>
    </row>
    <row r="329" spans="1:16" x14ac:dyDescent="0.25">
      <c r="A329" s="9"/>
      <c r="B329" s="12" t="s">
        <v>2571</v>
      </c>
      <c r="C329" s="12" t="s">
        <v>2570</v>
      </c>
      <c r="D329" s="18">
        <v>3864</v>
      </c>
      <c r="E329" s="18">
        <v>4221</v>
      </c>
      <c r="F329" s="18">
        <v>4342</v>
      </c>
      <c r="G329" s="18">
        <v>4558</v>
      </c>
      <c r="H329" s="18">
        <v>4458</v>
      </c>
      <c r="I329" s="18">
        <v>4654</v>
      </c>
      <c r="J329" s="18">
        <v>4579</v>
      </c>
      <c r="K329" s="18">
        <v>4713</v>
      </c>
      <c r="L329" s="18">
        <v>4739</v>
      </c>
      <c r="M329" s="18">
        <v>4554</v>
      </c>
      <c r="N329" s="18">
        <v>4601</v>
      </c>
      <c r="O329" s="18">
        <v>4718</v>
      </c>
      <c r="P329" s="9"/>
    </row>
    <row r="330" spans="1:16" x14ac:dyDescent="0.25">
      <c r="A330" s="9"/>
      <c r="B330" s="12" t="s">
        <v>2569</v>
      </c>
      <c r="C330" s="12" t="s">
        <v>2568</v>
      </c>
      <c r="D330" s="18">
        <v>6315</v>
      </c>
      <c r="E330" s="18">
        <v>6222</v>
      </c>
      <c r="F330" s="18">
        <v>6183</v>
      </c>
      <c r="G330" s="18">
        <v>5949</v>
      </c>
      <c r="H330" s="18">
        <v>5805</v>
      </c>
      <c r="I330" s="18">
        <v>5852</v>
      </c>
      <c r="J330" s="18">
        <v>5942</v>
      </c>
      <c r="K330" s="18">
        <v>5719</v>
      </c>
      <c r="L330" s="18">
        <v>5417</v>
      </c>
      <c r="M330" s="18">
        <v>5235</v>
      </c>
      <c r="N330" s="18">
        <v>5253</v>
      </c>
      <c r="O330" s="18">
        <v>5499</v>
      </c>
      <c r="P330" s="9"/>
    </row>
    <row r="331" spans="1:16" x14ac:dyDescent="0.25">
      <c r="A331" s="9"/>
      <c r="B331" s="12" t="s">
        <v>2567</v>
      </c>
      <c r="C331" s="12" t="s">
        <v>2566</v>
      </c>
      <c r="D331" s="18">
        <v>3959</v>
      </c>
      <c r="E331" s="18">
        <v>4094</v>
      </c>
      <c r="F331" s="18">
        <v>4401</v>
      </c>
      <c r="G331" s="18">
        <v>4869</v>
      </c>
      <c r="H331" s="18">
        <v>4819</v>
      </c>
      <c r="I331" s="18">
        <v>4635</v>
      </c>
      <c r="J331" s="18">
        <v>4421</v>
      </c>
      <c r="K331" s="18">
        <v>4489</v>
      </c>
      <c r="L331" s="18">
        <v>4365</v>
      </c>
      <c r="M331" s="18">
        <v>4879</v>
      </c>
      <c r="N331" s="18">
        <v>4783</v>
      </c>
      <c r="O331" s="18">
        <v>5070</v>
      </c>
      <c r="P331" s="9"/>
    </row>
    <row r="332" spans="1:16" x14ac:dyDescent="0.25">
      <c r="A332" s="9"/>
      <c r="B332" s="12" t="s">
        <v>2565</v>
      </c>
      <c r="C332" s="12" t="s">
        <v>2564</v>
      </c>
      <c r="D332" s="18">
        <v>3611</v>
      </c>
      <c r="E332" s="18">
        <v>3435</v>
      </c>
      <c r="F332" s="18">
        <v>3536</v>
      </c>
      <c r="G332" s="18">
        <v>3089</v>
      </c>
      <c r="H332" s="18">
        <v>3004</v>
      </c>
      <c r="I332" s="18">
        <v>2786</v>
      </c>
      <c r="J332" s="18">
        <v>2769</v>
      </c>
      <c r="K332" s="18">
        <v>2680</v>
      </c>
      <c r="L332" s="18">
        <v>2529</v>
      </c>
      <c r="M332" s="18">
        <v>2536</v>
      </c>
      <c r="N332" s="18">
        <v>2388</v>
      </c>
      <c r="O332" s="18">
        <v>2418</v>
      </c>
      <c r="P332" s="9"/>
    </row>
    <row r="333" spans="1:16" x14ac:dyDescent="0.25">
      <c r="A333" s="9"/>
      <c r="B333" s="12" t="s">
        <v>2563</v>
      </c>
      <c r="C333" s="12" t="s">
        <v>2562</v>
      </c>
      <c r="D333" s="18">
        <v>5365</v>
      </c>
      <c r="E333" s="19" t="s">
        <v>141</v>
      </c>
      <c r="F333" s="19" t="s">
        <v>141</v>
      </c>
      <c r="G333" s="18">
        <v>6317</v>
      </c>
      <c r="H333" s="18">
        <v>6143</v>
      </c>
      <c r="I333" s="18">
        <v>5925</v>
      </c>
      <c r="J333" s="18">
        <v>5912</v>
      </c>
      <c r="K333" s="18">
        <v>5927</v>
      </c>
      <c r="L333" s="18">
        <v>5911</v>
      </c>
      <c r="M333" s="18">
        <v>6107</v>
      </c>
      <c r="N333" s="18">
        <v>6218</v>
      </c>
      <c r="O333" s="18">
        <v>6391</v>
      </c>
      <c r="P333" s="9"/>
    </row>
    <row r="334" spans="1:16" x14ac:dyDescent="0.25">
      <c r="A334" s="9"/>
      <c r="B334" s="12" t="s">
        <v>2561</v>
      </c>
      <c r="C334" s="12" t="s">
        <v>2560</v>
      </c>
      <c r="D334" s="18">
        <v>6273</v>
      </c>
      <c r="E334" s="18">
        <v>6282</v>
      </c>
      <c r="F334" s="18">
        <v>6380</v>
      </c>
      <c r="G334" s="18">
        <v>6458</v>
      </c>
      <c r="H334" s="18">
        <v>6329</v>
      </c>
      <c r="I334" s="18">
        <v>6207</v>
      </c>
      <c r="J334" s="18">
        <v>6269</v>
      </c>
      <c r="K334" s="18">
        <v>6070</v>
      </c>
      <c r="L334" s="18">
        <v>6065</v>
      </c>
      <c r="M334" s="18">
        <v>6219</v>
      </c>
      <c r="N334" s="18">
        <v>6422</v>
      </c>
      <c r="O334" s="18">
        <v>6421</v>
      </c>
      <c r="P334" s="9"/>
    </row>
    <row r="335" spans="1:16" x14ac:dyDescent="0.25">
      <c r="A335" s="9"/>
      <c r="B335" s="12" t="s">
        <v>2559</v>
      </c>
      <c r="C335" s="12" t="s">
        <v>2558</v>
      </c>
      <c r="D335" s="18">
        <v>3134</v>
      </c>
      <c r="E335" s="18">
        <v>2989</v>
      </c>
      <c r="F335" s="18">
        <v>2953</v>
      </c>
      <c r="G335" s="18">
        <v>3107</v>
      </c>
      <c r="H335" s="18">
        <v>3088</v>
      </c>
      <c r="I335" s="18">
        <v>2971</v>
      </c>
      <c r="J335" s="18">
        <v>3003</v>
      </c>
      <c r="K335" s="18">
        <v>2947</v>
      </c>
      <c r="L335" s="18">
        <v>2959</v>
      </c>
      <c r="M335" s="18">
        <v>2774</v>
      </c>
      <c r="N335" s="18">
        <v>2926</v>
      </c>
      <c r="O335" s="18">
        <v>2964</v>
      </c>
      <c r="P335" s="9"/>
    </row>
    <row r="336" spans="1:16" x14ac:dyDescent="0.25">
      <c r="A336" s="9"/>
      <c r="B336" s="12" t="s">
        <v>2557</v>
      </c>
      <c r="C336" s="12" t="s">
        <v>2556</v>
      </c>
      <c r="D336" s="18">
        <v>2530</v>
      </c>
      <c r="E336" s="18">
        <v>2482</v>
      </c>
      <c r="F336" s="18">
        <v>2631</v>
      </c>
      <c r="G336" s="18">
        <v>2594</v>
      </c>
      <c r="H336" s="18">
        <v>2612</v>
      </c>
      <c r="I336" s="18">
        <v>2596</v>
      </c>
      <c r="J336" s="18">
        <v>2669</v>
      </c>
      <c r="K336" s="18">
        <v>2698</v>
      </c>
      <c r="L336" s="18">
        <v>3915</v>
      </c>
      <c r="M336" s="18">
        <v>2813</v>
      </c>
      <c r="N336" s="18">
        <v>2928</v>
      </c>
      <c r="O336" s="18">
        <v>2915</v>
      </c>
      <c r="P336" s="9"/>
    </row>
    <row r="337" spans="1:16" x14ac:dyDescent="0.25">
      <c r="A337" s="9"/>
      <c r="B337" s="12" t="s">
        <v>2555</v>
      </c>
      <c r="C337" s="12" t="s">
        <v>2554</v>
      </c>
      <c r="D337" s="18">
        <v>2229</v>
      </c>
      <c r="E337" s="18">
        <v>2105</v>
      </c>
      <c r="F337" s="18">
        <v>2092</v>
      </c>
      <c r="G337" s="18">
        <v>2091</v>
      </c>
      <c r="H337" s="18">
        <v>2097</v>
      </c>
      <c r="I337" s="18">
        <v>2116</v>
      </c>
      <c r="J337" s="18">
        <v>2192</v>
      </c>
      <c r="K337" s="18">
        <v>2102</v>
      </c>
      <c r="L337" s="18">
        <v>2220</v>
      </c>
      <c r="M337" s="18">
        <v>2144</v>
      </c>
      <c r="N337" s="18">
        <v>2190</v>
      </c>
      <c r="O337" s="18">
        <v>2137</v>
      </c>
      <c r="P337" s="9"/>
    </row>
    <row r="338" spans="1:16" x14ac:dyDescent="0.25">
      <c r="A338" s="9"/>
      <c r="B338" s="12" t="s">
        <v>2553</v>
      </c>
      <c r="C338" s="12" t="s">
        <v>2552</v>
      </c>
      <c r="D338" s="18">
        <v>2072</v>
      </c>
      <c r="E338" s="18">
        <v>2057</v>
      </c>
      <c r="F338" s="18">
        <v>2009</v>
      </c>
      <c r="G338" s="18">
        <v>1966</v>
      </c>
      <c r="H338" s="18">
        <v>2195</v>
      </c>
      <c r="I338" s="18">
        <v>2218</v>
      </c>
      <c r="J338" s="18">
        <v>2198</v>
      </c>
      <c r="K338" s="18">
        <v>2213</v>
      </c>
      <c r="L338" s="18">
        <v>2277</v>
      </c>
      <c r="M338" s="18">
        <v>2168</v>
      </c>
      <c r="N338" s="18">
        <v>2351</v>
      </c>
      <c r="O338" s="18">
        <v>2198</v>
      </c>
      <c r="P338" s="9"/>
    </row>
    <row r="339" spans="1:16" x14ac:dyDescent="0.25">
      <c r="A339" s="9"/>
      <c r="B339" s="12" t="s">
        <v>2551</v>
      </c>
      <c r="C339" s="12" t="s">
        <v>2550</v>
      </c>
      <c r="D339" s="18">
        <v>2626</v>
      </c>
      <c r="E339" s="18">
        <v>2581</v>
      </c>
      <c r="F339" s="18">
        <v>2486</v>
      </c>
      <c r="G339" s="18">
        <v>2598</v>
      </c>
      <c r="H339" s="18">
        <v>2787</v>
      </c>
      <c r="I339" s="18">
        <v>2675</v>
      </c>
      <c r="J339" s="18">
        <v>2683</v>
      </c>
      <c r="K339" s="18">
        <v>2541</v>
      </c>
      <c r="L339" s="18">
        <v>2599</v>
      </c>
      <c r="M339" s="18">
        <v>2650</v>
      </c>
      <c r="N339" s="18">
        <v>2750</v>
      </c>
      <c r="O339" s="18">
        <v>2724</v>
      </c>
      <c r="P339" s="9"/>
    </row>
    <row r="340" spans="1:16" x14ac:dyDescent="0.25">
      <c r="A340" s="9"/>
      <c r="B340" s="12" t="s">
        <v>2549</v>
      </c>
      <c r="C340" s="12" t="s">
        <v>2548</v>
      </c>
      <c r="D340" s="18">
        <v>2250</v>
      </c>
      <c r="E340" s="18">
        <v>2294</v>
      </c>
      <c r="F340" s="18">
        <v>2302</v>
      </c>
      <c r="G340" s="18">
        <v>2204</v>
      </c>
      <c r="H340" s="18">
        <v>2214</v>
      </c>
      <c r="I340" s="18">
        <v>2150</v>
      </c>
      <c r="J340" s="18">
        <v>2328</v>
      </c>
      <c r="K340" s="18">
        <v>2365</v>
      </c>
      <c r="L340" s="18">
        <v>2328</v>
      </c>
      <c r="M340" s="18">
        <v>2240</v>
      </c>
      <c r="N340" s="18">
        <v>2275</v>
      </c>
      <c r="O340" s="18">
        <v>2112</v>
      </c>
      <c r="P340" s="9"/>
    </row>
    <row r="341" spans="1:16" x14ac:dyDescent="0.25">
      <c r="A341" s="9"/>
      <c r="B341" s="12" t="s">
        <v>2547</v>
      </c>
      <c r="C341" s="12" t="s">
        <v>2546</v>
      </c>
      <c r="D341" s="18">
        <v>4229</v>
      </c>
      <c r="E341" s="19" t="s">
        <v>141</v>
      </c>
      <c r="F341" s="19" t="s">
        <v>141</v>
      </c>
      <c r="G341" s="18">
        <v>4631</v>
      </c>
      <c r="H341" s="18">
        <v>4474</v>
      </c>
      <c r="I341" s="18">
        <v>4389</v>
      </c>
      <c r="J341" s="18">
        <v>4480</v>
      </c>
      <c r="K341" s="18">
        <v>4545</v>
      </c>
      <c r="L341" s="18">
        <v>4780</v>
      </c>
      <c r="M341" s="18">
        <v>4861</v>
      </c>
      <c r="N341" s="18">
        <v>4771</v>
      </c>
      <c r="O341" s="18">
        <v>4733</v>
      </c>
      <c r="P341" s="9"/>
    </row>
    <row r="342" spans="1:16" x14ac:dyDescent="0.25">
      <c r="A342" s="9"/>
      <c r="B342" s="12" t="s">
        <v>2545</v>
      </c>
      <c r="C342" s="12" t="s">
        <v>2544</v>
      </c>
      <c r="D342" s="18">
        <v>7675</v>
      </c>
      <c r="E342" s="18">
        <v>7336</v>
      </c>
      <c r="F342" s="18">
        <v>7603</v>
      </c>
      <c r="G342" s="18">
        <v>7477</v>
      </c>
      <c r="H342" s="18">
        <v>7283</v>
      </c>
      <c r="I342" s="18">
        <v>7601</v>
      </c>
      <c r="J342" s="18">
        <v>8516</v>
      </c>
      <c r="K342" s="18">
        <v>8284</v>
      </c>
      <c r="L342" s="18">
        <v>8546</v>
      </c>
      <c r="M342" s="18">
        <v>8533</v>
      </c>
      <c r="N342" s="18">
        <v>8582</v>
      </c>
      <c r="O342" s="18">
        <v>8293</v>
      </c>
      <c r="P342" s="9"/>
    </row>
    <row r="343" spans="1:16" x14ac:dyDescent="0.25">
      <c r="A343" s="9"/>
      <c r="B343" s="12" t="s">
        <v>2543</v>
      </c>
      <c r="C343" s="12" t="s">
        <v>2542</v>
      </c>
      <c r="D343" s="18">
        <v>4035</v>
      </c>
      <c r="E343" s="18">
        <v>4115</v>
      </c>
      <c r="F343" s="18">
        <v>3969</v>
      </c>
      <c r="G343" s="18">
        <v>3937</v>
      </c>
      <c r="H343" s="18">
        <v>3949</v>
      </c>
      <c r="I343" s="18">
        <v>4001</v>
      </c>
      <c r="J343" s="18">
        <v>4069</v>
      </c>
      <c r="K343" s="18">
        <v>4009</v>
      </c>
      <c r="L343" s="18">
        <v>3951</v>
      </c>
      <c r="M343" s="18">
        <v>3965</v>
      </c>
      <c r="N343" s="18">
        <v>3618</v>
      </c>
      <c r="O343" s="18">
        <v>3593</v>
      </c>
      <c r="P343" s="9"/>
    </row>
    <row r="344" spans="1:16" x14ac:dyDescent="0.25">
      <c r="A344" s="9"/>
      <c r="B344" s="12" t="s">
        <v>2541</v>
      </c>
      <c r="C344" s="12" t="s">
        <v>2540</v>
      </c>
      <c r="D344" s="18">
        <v>3959</v>
      </c>
      <c r="E344" s="18">
        <v>4120</v>
      </c>
      <c r="F344" s="18">
        <v>4090</v>
      </c>
      <c r="G344" s="18">
        <v>4082</v>
      </c>
      <c r="H344" s="18">
        <v>4107</v>
      </c>
      <c r="I344" s="18">
        <v>4082</v>
      </c>
      <c r="J344" s="18">
        <v>3848</v>
      </c>
      <c r="K344" s="18">
        <v>3811</v>
      </c>
      <c r="L344" s="18">
        <v>3456</v>
      </c>
      <c r="M344" s="18">
        <v>3390</v>
      </c>
      <c r="N344" s="18">
        <v>3302</v>
      </c>
      <c r="O344" s="18">
        <v>3264</v>
      </c>
      <c r="P344" s="9"/>
    </row>
    <row r="345" spans="1:16" x14ac:dyDescent="0.25">
      <c r="A345" s="9"/>
      <c r="B345" s="12" t="s">
        <v>2539</v>
      </c>
      <c r="C345" s="12" t="s">
        <v>2538</v>
      </c>
      <c r="D345" s="18">
        <v>2705</v>
      </c>
      <c r="E345" s="18">
        <v>2799</v>
      </c>
      <c r="F345" s="18">
        <v>2749</v>
      </c>
      <c r="G345" s="18">
        <v>2743</v>
      </c>
      <c r="H345" s="18">
        <v>2623</v>
      </c>
      <c r="I345" s="18">
        <v>2580</v>
      </c>
      <c r="J345" s="18">
        <v>2628</v>
      </c>
      <c r="K345" s="18">
        <v>2499</v>
      </c>
      <c r="L345" s="18">
        <v>2465</v>
      </c>
      <c r="M345" s="18">
        <v>2466</v>
      </c>
      <c r="N345" s="18">
        <v>2409</v>
      </c>
      <c r="O345" s="18">
        <v>2371</v>
      </c>
      <c r="P345" s="9"/>
    </row>
    <row r="346" spans="1:16" x14ac:dyDescent="0.25">
      <c r="A346" s="9"/>
      <c r="B346" s="12" t="s">
        <v>2537</v>
      </c>
      <c r="C346" s="12" t="s">
        <v>2536</v>
      </c>
      <c r="D346" s="18">
        <v>9983</v>
      </c>
      <c r="E346" s="18">
        <v>9464</v>
      </c>
      <c r="F346" s="18">
        <v>9626</v>
      </c>
      <c r="G346" s="18">
        <v>9942</v>
      </c>
      <c r="H346" s="18">
        <v>9881</v>
      </c>
      <c r="I346" s="18">
        <v>9888</v>
      </c>
      <c r="J346" s="18">
        <v>9571</v>
      </c>
      <c r="K346" s="18">
        <v>9355</v>
      </c>
      <c r="L346" s="18">
        <v>9454</v>
      </c>
      <c r="M346" s="18">
        <v>9537</v>
      </c>
      <c r="N346" s="18">
        <v>9352</v>
      </c>
      <c r="O346" s="18">
        <v>9298</v>
      </c>
      <c r="P346" s="9"/>
    </row>
    <row r="347" spans="1:16" x14ac:dyDescent="0.25">
      <c r="A347" s="9"/>
      <c r="B347" s="12" t="s">
        <v>2535</v>
      </c>
      <c r="C347" s="12" t="s">
        <v>2534</v>
      </c>
      <c r="D347" s="18">
        <v>2485</v>
      </c>
      <c r="E347" s="18">
        <v>2316</v>
      </c>
      <c r="F347" s="18">
        <v>2305</v>
      </c>
      <c r="G347" s="18">
        <v>2312</v>
      </c>
      <c r="H347" s="18">
        <v>2260</v>
      </c>
      <c r="I347" s="18">
        <v>2079</v>
      </c>
      <c r="J347" s="18">
        <v>2081</v>
      </c>
      <c r="K347" s="18">
        <v>2380</v>
      </c>
      <c r="L347" s="18">
        <v>2533</v>
      </c>
      <c r="M347" s="18">
        <v>2353</v>
      </c>
      <c r="N347" s="18">
        <v>2164</v>
      </c>
      <c r="O347" s="18">
        <v>2192</v>
      </c>
      <c r="P347" s="9"/>
    </row>
    <row r="348" spans="1:16" x14ac:dyDescent="0.25">
      <c r="A348" s="9"/>
      <c r="B348" s="12" t="s">
        <v>2533</v>
      </c>
      <c r="C348" s="12" t="s">
        <v>2532</v>
      </c>
      <c r="D348" s="18">
        <v>1248</v>
      </c>
      <c r="E348" s="18">
        <v>1245</v>
      </c>
      <c r="F348" s="18">
        <v>1112</v>
      </c>
      <c r="G348" s="18">
        <v>1096</v>
      </c>
      <c r="H348" s="18">
        <v>1403</v>
      </c>
      <c r="I348" s="18">
        <v>1263</v>
      </c>
      <c r="J348" s="18">
        <v>1221</v>
      </c>
      <c r="K348" s="18">
        <v>1260</v>
      </c>
      <c r="L348" s="18">
        <v>1329</v>
      </c>
      <c r="M348" s="18">
        <v>1327</v>
      </c>
      <c r="N348" s="18">
        <v>1287</v>
      </c>
      <c r="O348" s="18">
        <v>1285</v>
      </c>
      <c r="P348" s="9"/>
    </row>
    <row r="349" spans="1:16" x14ac:dyDescent="0.25">
      <c r="A349" s="9"/>
      <c r="B349" s="12" t="s">
        <v>2531</v>
      </c>
      <c r="C349" s="12" t="s">
        <v>2530</v>
      </c>
      <c r="D349" s="18">
        <v>1052</v>
      </c>
      <c r="E349" s="18">
        <v>1052</v>
      </c>
      <c r="F349" s="18">
        <v>912</v>
      </c>
      <c r="G349" s="18">
        <v>916</v>
      </c>
      <c r="H349" s="18">
        <v>904</v>
      </c>
      <c r="I349" s="18">
        <v>902</v>
      </c>
      <c r="J349" s="18">
        <v>908</v>
      </c>
      <c r="K349" s="18">
        <v>907</v>
      </c>
      <c r="L349" s="18">
        <v>907</v>
      </c>
      <c r="M349" s="18">
        <v>932</v>
      </c>
      <c r="N349" s="18">
        <v>947</v>
      </c>
      <c r="O349" s="18">
        <v>931</v>
      </c>
      <c r="P349" s="9"/>
    </row>
    <row r="350" spans="1:16" x14ac:dyDescent="0.25">
      <c r="A350" s="9"/>
      <c r="B350" s="12" t="s">
        <v>2529</v>
      </c>
      <c r="C350" s="12" t="s">
        <v>2528</v>
      </c>
      <c r="D350" s="18">
        <v>5322</v>
      </c>
      <c r="E350" s="18">
        <v>5346</v>
      </c>
      <c r="F350" s="18">
        <v>4664</v>
      </c>
      <c r="G350" s="18">
        <v>4696</v>
      </c>
      <c r="H350" s="18">
        <v>4703</v>
      </c>
      <c r="I350" s="18">
        <v>4889</v>
      </c>
      <c r="J350" s="18">
        <v>7005</v>
      </c>
      <c r="K350" s="18">
        <v>6727</v>
      </c>
      <c r="L350" s="18">
        <v>6949</v>
      </c>
      <c r="M350" s="18">
        <v>7060</v>
      </c>
      <c r="N350" s="18">
        <v>7704</v>
      </c>
      <c r="O350" s="18">
        <v>7682</v>
      </c>
      <c r="P350" s="9"/>
    </row>
    <row r="351" spans="1:16" x14ac:dyDescent="0.25">
      <c r="A351" s="9"/>
      <c r="B351" s="12" t="s">
        <v>2527</v>
      </c>
      <c r="C351" s="12" t="s">
        <v>2526</v>
      </c>
      <c r="D351" s="18">
        <v>2347</v>
      </c>
      <c r="E351" s="18">
        <v>2350</v>
      </c>
      <c r="F351" s="18">
        <v>2302</v>
      </c>
      <c r="G351" s="18">
        <v>2255</v>
      </c>
      <c r="H351" s="18">
        <v>2435</v>
      </c>
      <c r="I351" s="18">
        <v>2417</v>
      </c>
      <c r="J351" s="18">
        <v>2415</v>
      </c>
      <c r="K351" s="18">
        <v>2318</v>
      </c>
      <c r="L351" s="18">
        <v>2318</v>
      </c>
      <c r="M351" s="18">
        <v>2364</v>
      </c>
      <c r="N351" s="18">
        <v>2380</v>
      </c>
      <c r="O351" s="18">
        <v>2394</v>
      </c>
      <c r="P351" s="9"/>
    </row>
    <row r="352" spans="1:16" x14ac:dyDescent="0.25">
      <c r="A352" s="9"/>
      <c r="B352" s="12" t="s">
        <v>2525</v>
      </c>
      <c r="C352" s="12" t="s">
        <v>2524</v>
      </c>
      <c r="D352" s="18">
        <v>1839</v>
      </c>
      <c r="E352" s="18">
        <v>1633</v>
      </c>
      <c r="F352" s="18">
        <v>1676</v>
      </c>
      <c r="G352" s="18">
        <v>1697</v>
      </c>
      <c r="H352" s="18">
        <v>1678</v>
      </c>
      <c r="I352" s="18">
        <v>1777</v>
      </c>
      <c r="J352" s="18">
        <v>1782</v>
      </c>
      <c r="K352" s="18">
        <v>1881</v>
      </c>
      <c r="L352" s="18">
        <v>2222</v>
      </c>
      <c r="M352" s="18">
        <v>2069</v>
      </c>
      <c r="N352" s="18">
        <v>2284</v>
      </c>
      <c r="O352" s="18">
        <v>2478</v>
      </c>
      <c r="P352" s="9"/>
    </row>
    <row r="353" spans="1:16" x14ac:dyDescent="0.25">
      <c r="A353" s="9"/>
      <c r="B353" s="12" t="s">
        <v>2523</v>
      </c>
      <c r="C353" s="12" t="s">
        <v>2522</v>
      </c>
      <c r="D353" s="18">
        <v>1302</v>
      </c>
      <c r="E353" s="18">
        <v>942</v>
      </c>
      <c r="F353" s="18">
        <v>940</v>
      </c>
      <c r="G353" s="18">
        <v>938</v>
      </c>
      <c r="H353" s="18">
        <v>930</v>
      </c>
      <c r="I353" s="18">
        <v>926</v>
      </c>
      <c r="J353" s="18">
        <v>971</v>
      </c>
      <c r="K353" s="18">
        <v>1035</v>
      </c>
      <c r="L353" s="18">
        <v>1100</v>
      </c>
      <c r="M353" s="18">
        <v>1117</v>
      </c>
      <c r="N353" s="18">
        <v>1082</v>
      </c>
      <c r="O353" s="18">
        <v>1195</v>
      </c>
      <c r="P353" s="9"/>
    </row>
    <row r="354" spans="1:16" x14ac:dyDescent="0.25">
      <c r="A354" s="9"/>
      <c r="B354" s="12" t="s">
        <v>2521</v>
      </c>
      <c r="C354" s="12" t="s">
        <v>2520</v>
      </c>
      <c r="D354" s="18">
        <v>7424</v>
      </c>
      <c r="E354" s="18">
        <v>7732</v>
      </c>
      <c r="F354" s="18">
        <v>7943</v>
      </c>
      <c r="G354" s="18">
        <v>8348</v>
      </c>
      <c r="H354" s="18">
        <v>8439</v>
      </c>
      <c r="I354" s="18">
        <v>8344</v>
      </c>
      <c r="J354" s="18">
        <v>8165</v>
      </c>
      <c r="K354" s="18">
        <v>8505</v>
      </c>
      <c r="L354" s="18">
        <v>8659</v>
      </c>
      <c r="M354" s="18">
        <v>8644</v>
      </c>
      <c r="N354" s="18">
        <v>8695</v>
      </c>
      <c r="O354" s="18">
        <v>9064</v>
      </c>
      <c r="P354" s="9"/>
    </row>
    <row r="355" spans="1:16" x14ac:dyDescent="0.25">
      <c r="A355" s="9"/>
      <c r="B355" s="12" t="s">
        <v>2519</v>
      </c>
      <c r="C355" s="12" t="s">
        <v>2518</v>
      </c>
      <c r="D355" s="18">
        <v>1602</v>
      </c>
      <c r="E355" s="18">
        <v>1568</v>
      </c>
      <c r="F355" s="18">
        <v>1601</v>
      </c>
      <c r="G355" s="18">
        <v>1522</v>
      </c>
      <c r="H355" s="18">
        <v>1444</v>
      </c>
      <c r="I355" s="18">
        <v>1476</v>
      </c>
      <c r="J355" s="18">
        <v>1425</v>
      </c>
      <c r="K355" s="18">
        <v>1463</v>
      </c>
      <c r="L355" s="18">
        <v>1464</v>
      </c>
      <c r="M355" s="18">
        <v>1449</v>
      </c>
      <c r="N355" s="18">
        <v>1499</v>
      </c>
      <c r="O355" s="18">
        <v>1438</v>
      </c>
      <c r="P355" s="9"/>
    </row>
    <row r="356" spans="1:16" x14ac:dyDescent="0.25">
      <c r="A356" s="9"/>
      <c r="B356" s="12" t="s">
        <v>2517</v>
      </c>
      <c r="C356" s="12" t="s">
        <v>2516</v>
      </c>
      <c r="D356" s="18">
        <v>1884</v>
      </c>
      <c r="E356" s="18">
        <v>1961</v>
      </c>
      <c r="F356" s="18">
        <v>2044</v>
      </c>
      <c r="G356" s="18">
        <v>2153</v>
      </c>
      <c r="H356" s="18">
        <v>2166</v>
      </c>
      <c r="I356" s="18">
        <v>2193</v>
      </c>
      <c r="J356" s="18">
        <v>2143</v>
      </c>
      <c r="K356" s="18">
        <v>2108</v>
      </c>
      <c r="L356" s="18">
        <v>2109</v>
      </c>
      <c r="M356" s="18">
        <v>2205</v>
      </c>
      <c r="N356" s="18">
        <v>2145</v>
      </c>
      <c r="O356" s="18">
        <v>2123</v>
      </c>
      <c r="P356" s="9"/>
    </row>
    <row r="357" spans="1:16" x14ac:dyDescent="0.25">
      <c r="A357" s="9"/>
      <c r="B357" s="12" t="s">
        <v>2515</v>
      </c>
      <c r="C357" s="12" t="s">
        <v>2514</v>
      </c>
      <c r="D357" s="18">
        <v>1368</v>
      </c>
      <c r="E357" s="18">
        <v>1353</v>
      </c>
      <c r="F357" s="18">
        <v>1394</v>
      </c>
      <c r="G357" s="18">
        <v>1252</v>
      </c>
      <c r="H357" s="18">
        <v>1260</v>
      </c>
      <c r="I357" s="18">
        <v>1280</v>
      </c>
      <c r="J357" s="18">
        <v>1351</v>
      </c>
      <c r="K357" s="18">
        <v>1670</v>
      </c>
      <c r="L357" s="18">
        <v>1682</v>
      </c>
      <c r="M357" s="18">
        <v>1700</v>
      </c>
      <c r="N357" s="18">
        <v>1728</v>
      </c>
      <c r="O357" s="18">
        <v>1623</v>
      </c>
      <c r="P357" s="9"/>
    </row>
    <row r="358" spans="1:16" x14ac:dyDescent="0.25">
      <c r="A358" s="9"/>
      <c r="B358" s="12" t="s">
        <v>2513</v>
      </c>
      <c r="C358" s="12" t="s">
        <v>2512</v>
      </c>
      <c r="D358" s="18">
        <v>2194</v>
      </c>
      <c r="E358" s="18">
        <v>2182</v>
      </c>
      <c r="F358" s="18">
        <v>2193</v>
      </c>
      <c r="G358" s="18">
        <v>2062</v>
      </c>
      <c r="H358" s="18">
        <v>2134</v>
      </c>
      <c r="I358" s="18">
        <v>2062</v>
      </c>
      <c r="J358" s="18">
        <v>2016</v>
      </c>
      <c r="K358" s="18">
        <v>2101</v>
      </c>
      <c r="L358" s="18">
        <v>2172</v>
      </c>
      <c r="M358" s="18">
        <v>2173</v>
      </c>
      <c r="N358" s="18">
        <v>2386</v>
      </c>
      <c r="O358" s="18">
        <v>2577</v>
      </c>
      <c r="P358" s="9"/>
    </row>
    <row r="359" spans="1:16" x14ac:dyDescent="0.25">
      <c r="A359" s="9"/>
      <c r="B359" s="12" t="s">
        <v>2511</v>
      </c>
      <c r="C359" s="12" t="s">
        <v>2510</v>
      </c>
      <c r="D359" s="18">
        <v>3884</v>
      </c>
      <c r="E359" s="18">
        <v>4304</v>
      </c>
      <c r="F359" s="18">
        <v>4396</v>
      </c>
      <c r="G359" s="18">
        <v>4462</v>
      </c>
      <c r="H359" s="18">
        <v>4448</v>
      </c>
      <c r="I359" s="18">
        <v>4623</v>
      </c>
      <c r="J359" s="18">
        <v>4777</v>
      </c>
      <c r="K359" s="18">
        <v>4721</v>
      </c>
      <c r="L359" s="18">
        <v>5007</v>
      </c>
      <c r="M359" s="18">
        <v>5518</v>
      </c>
      <c r="N359" s="18">
        <v>5638</v>
      </c>
      <c r="O359" s="18">
        <v>5797</v>
      </c>
      <c r="P359" s="9"/>
    </row>
    <row r="360" spans="1:16" x14ac:dyDescent="0.25">
      <c r="A360" s="9"/>
      <c r="B360" s="12" t="s">
        <v>2509</v>
      </c>
      <c r="C360" s="12" t="s">
        <v>2508</v>
      </c>
      <c r="D360" s="18">
        <v>5621</v>
      </c>
      <c r="E360" s="18">
        <v>5528</v>
      </c>
      <c r="F360" s="18">
        <v>5631</v>
      </c>
      <c r="G360" s="18">
        <v>5368</v>
      </c>
      <c r="H360" s="18">
        <v>5574</v>
      </c>
      <c r="I360" s="18">
        <v>6564</v>
      </c>
      <c r="J360" s="18">
        <v>5618</v>
      </c>
      <c r="K360" s="18">
        <v>6399</v>
      </c>
      <c r="L360" s="18">
        <v>6563</v>
      </c>
      <c r="M360" s="18">
        <v>6773</v>
      </c>
      <c r="N360" s="18">
        <v>6876</v>
      </c>
      <c r="O360" s="18">
        <v>6942</v>
      </c>
      <c r="P360" s="9"/>
    </row>
    <row r="361" spans="1:16" x14ac:dyDescent="0.25">
      <c r="A361" s="9"/>
      <c r="B361" s="12" t="s">
        <v>2507</v>
      </c>
      <c r="C361" s="12" t="s">
        <v>2506</v>
      </c>
      <c r="D361" s="18">
        <v>2850</v>
      </c>
      <c r="E361" s="18">
        <v>3134</v>
      </c>
      <c r="F361" s="18">
        <v>3350</v>
      </c>
      <c r="G361" s="18">
        <v>3095</v>
      </c>
      <c r="H361" s="18">
        <v>3333</v>
      </c>
      <c r="I361" s="18">
        <v>3271</v>
      </c>
      <c r="J361" s="18">
        <v>3310</v>
      </c>
      <c r="K361" s="18">
        <v>3398</v>
      </c>
      <c r="L361" s="18">
        <v>3954</v>
      </c>
      <c r="M361" s="18">
        <v>3913</v>
      </c>
      <c r="N361" s="18">
        <v>4031</v>
      </c>
      <c r="O361" s="18">
        <v>4004</v>
      </c>
      <c r="P361" s="9"/>
    </row>
    <row r="362" spans="1:16" x14ac:dyDescent="0.25">
      <c r="A362" s="9"/>
      <c r="B362" s="12" t="s">
        <v>2505</v>
      </c>
      <c r="C362" s="12" t="s">
        <v>2504</v>
      </c>
      <c r="D362" s="18">
        <v>12109</v>
      </c>
      <c r="E362" s="18">
        <v>12531</v>
      </c>
      <c r="F362" s="18">
        <v>12967</v>
      </c>
      <c r="G362" s="18">
        <v>12606</v>
      </c>
      <c r="H362" s="18">
        <v>12525</v>
      </c>
      <c r="I362" s="18">
        <v>12976</v>
      </c>
      <c r="J362" s="18">
        <v>13117</v>
      </c>
      <c r="K362" s="18">
        <v>13635</v>
      </c>
      <c r="L362" s="18">
        <v>13807</v>
      </c>
      <c r="M362" s="18">
        <v>14079</v>
      </c>
      <c r="N362" s="18">
        <v>14146</v>
      </c>
      <c r="O362" s="18">
        <v>14526</v>
      </c>
      <c r="P362" s="9"/>
    </row>
    <row r="363" spans="1:16" x14ac:dyDescent="0.25">
      <c r="A363" s="9"/>
      <c r="B363" s="12" t="s">
        <v>2503</v>
      </c>
      <c r="C363" s="12" t="s">
        <v>2502</v>
      </c>
      <c r="D363" s="18">
        <v>2836</v>
      </c>
      <c r="E363" s="18">
        <v>2781</v>
      </c>
      <c r="F363" s="18">
        <v>2789</v>
      </c>
      <c r="G363" s="18">
        <v>2589</v>
      </c>
      <c r="H363" s="18">
        <v>2599</v>
      </c>
      <c r="I363" s="18">
        <v>2663</v>
      </c>
      <c r="J363" s="18">
        <v>2676</v>
      </c>
      <c r="K363" s="18">
        <v>2860</v>
      </c>
      <c r="L363" s="18">
        <v>2924</v>
      </c>
      <c r="M363" s="18">
        <v>2902</v>
      </c>
      <c r="N363" s="18">
        <v>3071</v>
      </c>
      <c r="O363" s="18">
        <v>3125</v>
      </c>
      <c r="P363" s="9"/>
    </row>
    <row r="364" spans="1:16" x14ac:dyDescent="0.25">
      <c r="A364" s="9"/>
      <c r="B364" s="12" t="s">
        <v>2501</v>
      </c>
      <c r="C364" s="12" t="s">
        <v>2500</v>
      </c>
      <c r="D364" s="18">
        <v>16196</v>
      </c>
      <c r="E364" s="18">
        <v>16611</v>
      </c>
      <c r="F364" s="18">
        <v>16386</v>
      </c>
      <c r="G364" s="18">
        <v>16471</v>
      </c>
      <c r="H364" s="18">
        <v>16730</v>
      </c>
      <c r="I364" s="18">
        <v>16900</v>
      </c>
      <c r="J364" s="18">
        <v>17063</v>
      </c>
      <c r="K364" s="18">
        <v>17167</v>
      </c>
      <c r="L364" s="18">
        <v>17768</v>
      </c>
      <c r="M364" s="18">
        <v>17507</v>
      </c>
      <c r="N364" s="18">
        <v>18039</v>
      </c>
      <c r="O364" s="18">
        <v>18322</v>
      </c>
      <c r="P364" s="9"/>
    </row>
    <row r="365" spans="1:16" x14ac:dyDescent="0.25">
      <c r="A365" s="9"/>
      <c r="B365" s="12" t="s">
        <v>2499</v>
      </c>
      <c r="C365" s="12" t="s">
        <v>2498</v>
      </c>
      <c r="D365" s="18">
        <v>927</v>
      </c>
      <c r="E365" s="18">
        <v>979</v>
      </c>
      <c r="F365" s="18">
        <v>983</v>
      </c>
      <c r="G365" s="18">
        <v>971</v>
      </c>
      <c r="H365" s="18">
        <v>946</v>
      </c>
      <c r="I365" s="18">
        <v>814</v>
      </c>
      <c r="J365" s="18">
        <v>844</v>
      </c>
      <c r="K365" s="18">
        <v>1011</v>
      </c>
      <c r="L365" s="18">
        <v>964</v>
      </c>
      <c r="M365" s="18">
        <v>1007</v>
      </c>
      <c r="N365" s="18">
        <v>1065</v>
      </c>
      <c r="O365" s="18">
        <v>1067</v>
      </c>
      <c r="P365" s="9"/>
    </row>
    <row r="366" spans="1:16" x14ac:dyDescent="0.25">
      <c r="A366" s="9"/>
      <c r="B366" s="12" t="s">
        <v>2497</v>
      </c>
      <c r="C366" s="12" t="s">
        <v>2496</v>
      </c>
      <c r="D366" s="19" t="s">
        <v>141</v>
      </c>
      <c r="E366" s="19" t="s">
        <v>141</v>
      </c>
      <c r="F366" s="18">
        <v>3026</v>
      </c>
      <c r="G366" s="18">
        <v>2982</v>
      </c>
      <c r="H366" s="18">
        <v>2939</v>
      </c>
      <c r="I366" s="18">
        <v>2957</v>
      </c>
      <c r="J366" s="18">
        <v>3355</v>
      </c>
      <c r="K366" s="18">
        <v>3282</v>
      </c>
      <c r="L366" s="18">
        <v>3372</v>
      </c>
      <c r="M366" s="18">
        <v>3755</v>
      </c>
      <c r="N366" s="18">
        <v>3672</v>
      </c>
      <c r="O366" s="18">
        <v>3689</v>
      </c>
      <c r="P366" s="9"/>
    </row>
    <row r="367" spans="1:16" x14ac:dyDescent="0.25">
      <c r="A367" s="9"/>
      <c r="B367" s="12" t="s">
        <v>2495</v>
      </c>
      <c r="C367" s="12" t="s">
        <v>2494</v>
      </c>
      <c r="D367" s="19" t="s">
        <v>141</v>
      </c>
      <c r="E367" s="19" t="s">
        <v>141</v>
      </c>
      <c r="F367" s="18">
        <v>760</v>
      </c>
      <c r="G367" s="18">
        <v>695</v>
      </c>
      <c r="H367" s="18">
        <v>708</v>
      </c>
      <c r="I367" s="18">
        <v>776</v>
      </c>
      <c r="J367" s="19" t="s">
        <v>141</v>
      </c>
      <c r="K367" s="18">
        <v>748</v>
      </c>
      <c r="L367" s="18">
        <v>742</v>
      </c>
      <c r="M367" s="18">
        <v>747</v>
      </c>
      <c r="N367" s="18">
        <v>906</v>
      </c>
      <c r="O367" s="18">
        <v>943</v>
      </c>
      <c r="P367" s="9"/>
    </row>
    <row r="368" spans="1:16" x14ac:dyDescent="0.25">
      <c r="A368" s="9"/>
      <c r="B368" s="12" t="s">
        <v>2493</v>
      </c>
      <c r="C368" s="12" t="s">
        <v>2492</v>
      </c>
      <c r="D368" s="19" t="s">
        <v>141</v>
      </c>
      <c r="E368" s="19" t="s">
        <v>141</v>
      </c>
      <c r="F368" s="18">
        <v>2541</v>
      </c>
      <c r="G368" s="18">
        <v>2680</v>
      </c>
      <c r="H368" s="18">
        <v>2720</v>
      </c>
      <c r="I368" s="18">
        <v>2674</v>
      </c>
      <c r="J368" s="19" t="s">
        <v>141</v>
      </c>
      <c r="K368" s="18">
        <v>2642</v>
      </c>
      <c r="L368" s="18">
        <v>2613</v>
      </c>
      <c r="M368" s="18">
        <v>2726</v>
      </c>
      <c r="N368" s="18">
        <v>2698</v>
      </c>
      <c r="O368" s="18">
        <v>2771</v>
      </c>
      <c r="P368" s="9"/>
    </row>
    <row r="369" spans="1:16" x14ac:dyDescent="0.25">
      <c r="A369" s="9"/>
      <c r="B369" s="12" t="s">
        <v>2491</v>
      </c>
      <c r="C369" s="12" t="s">
        <v>2490</v>
      </c>
      <c r="D369" s="18">
        <v>1791</v>
      </c>
      <c r="E369" s="18">
        <v>1970</v>
      </c>
      <c r="F369" s="18">
        <v>2057</v>
      </c>
      <c r="G369" s="18">
        <v>2066</v>
      </c>
      <c r="H369" s="18">
        <v>2000</v>
      </c>
      <c r="I369" s="18">
        <v>1893</v>
      </c>
      <c r="J369" s="18">
        <v>1822</v>
      </c>
      <c r="K369" s="18">
        <v>1922</v>
      </c>
      <c r="L369" s="18">
        <v>2034</v>
      </c>
      <c r="M369" s="18">
        <v>2159</v>
      </c>
      <c r="N369" s="18">
        <v>2074</v>
      </c>
      <c r="O369" s="18">
        <v>2097</v>
      </c>
      <c r="P369" s="9"/>
    </row>
    <row r="370" spans="1:16" x14ac:dyDescent="0.25">
      <c r="A370" s="9"/>
      <c r="B370" s="12" t="s">
        <v>2489</v>
      </c>
      <c r="C370" s="12" t="s">
        <v>2488</v>
      </c>
      <c r="D370" s="18">
        <v>4192</v>
      </c>
      <c r="E370" s="18">
        <v>4284</v>
      </c>
      <c r="F370" s="18">
        <v>4247</v>
      </c>
      <c r="G370" s="18">
        <v>4275</v>
      </c>
      <c r="H370" s="18">
        <v>4383</v>
      </c>
      <c r="I370" s="18">
        <v>4321</v>
      </c>
      <c r="J370" s="18">
        <v>4396</v>
      </c>
      <c r="K370" s="18">
        <v>4229</v>
      </c>
      <c r="L370" s="18">
        <v>4326</v>
      </c>
      <c r="M370" s="18">
        <v>4496</v>
      </c>
      <c r="N370" s="18">
        <v>4443</v>
      </c>
      <c r="O370" s="18">
        <v>4457</v>
      </c>
      <c r="P370" s="9"/>
    </row>
    <row r="371" spans="1:16" x14ac:dyDescent="0.25">
      <c r="A371" s="9"/>
      <c r="B371" s="12" t="s">
        <v>2487</v>
      </c>
      <c r="C371" s="12" t="s">
        <v>2486</v>
      </c>
      <c r="D371" s="18">
        <v>12265</v>
      </c>
      <c r="E371" s="18">
        <v>12339</v>
      </c>
      <c r="F371" s="18">
        <v>11858</v>
      </c>
      <c r="G371" s="18">
        <v>11784</v>
      </c>
      <c r="H371" s="18">
        <v>11029</v>
      </c>
      <c r="I371" s="18">
        <v>10819</v>
      </c>
      <c r="J371" s="18">
        <v>10643</v>
      </c>
      <c r="K371" s="18">
        <v>10372</v>
      </c>
      <c r="L371" s="18">
        <v>10176</v>
      </c>
      <c r="M371" s="18">
        <v>9771</v>
      </c>
      <c r="N371" s="18">
        <v>9695</v>
      </c>
      <c r="O371" s="18">
        <v>9357</v>
      </c>
      <c r="P371" s="9"/>
    </row>
    <row r="372" spans="1:16" x14ac:dyDescent="0.25">
      <c r="A372" s="9"/>
      <c r="B372" s="12" t="s">
        <v>2485</v>
      </c>
      <c r="C372" s="12" t="s">
        <v>2484</v>
      </c>
      <c r="D372" s="18">
        <v>1174</v>
      </c>
      <c r="E372" s="18">
        <v>1166</v>
      </c>
      <c r="F372" s="18">
        <v>1132</v>
      </c>
      <c r="G372" s="18">
        <v>1174</v>
      </c>
      <c r="H372" s="18">
        <v>1099</v>
      </c>
      <c r="I372" s="18">
        <v>1082</v>
      </c>
      <c r="J372" s="18">
        <v>1066</v>
      </c>
      <c r="K372" s="18">
        <v>1069</v>
      </c>
      <c r="L372" s="18">
        <v>1103</v>
      </c>
      <c r="M372" s="18">
        <v>1190</v>
      </c>
      <c r="N372" s="18">
        <v>1116</v>
      </c>
      <c r="O372" s="18">
        <v>1100</v>
      </c>
      <c r="P372" s="9"/>
    </row>
    <row r="373" spans="1:16" x14ac:dyDescent="0.25">
      <c r="A373" s="9"/>
      <c r="B373" s="12" t="s">
        <v>2483</v>
      </c>
      <c r="C373" s="12" t="s">
        <v>2482</v>
      </c>
      <c r="D373" s="18">
        <v>2242</v>
      </c>
      <c r="E373" s="18">
        <v>2269</v>
      </c>
      <c r="F373" s="18">
        <v>2234</v>
      </c>
      <c r="G373" s="18">
        <v>2318</v>
      </c>
      <c r="H373" s="18">
        <v>2190</v>
      </c>
      <c r="I373" s="18">
        <v>2147</v>
      </c>
      <c r="J373" s="18">
        <v>2084</v>
      </c>
      <c r="K373" s="18">
        <v>2209</v>
      </c>
      <c r="L373" s="18">
        <v>2079</v>
      </c>
      <c r="M373" s="18">
        <v>2115</v>
      </c>
      <c r="N373" s="18">
        <v>2091</v>
      </c>
      <c r="O373" s="18">
        <v>1971</v>
      </c>
      <c r="P373" s="9"/>
    </row>
    <row r="374" spans="1:16" x14ac:dyDescent="0.25">
      <c r="A374" s="9"/>
      <c r="B374" s="12" t="s">
        <v>2481</v>
      </c>
      <c r="C374" s="12" t="s">
        <v>2480</v>
      </c>
      <c r="D374" s="18">
        <v>4089</v>
      </c>
      <c r="E374" s="18">
        <v>3963</v>
      </c>
      <c r="F374" s="18">
        <v>3729</v>
      </c>
      <c r="G374" s="18">
        <v>3832</v>
      </c>
      <c r="H374" s="18">
        <v>3463</v>
      </c>
      <c r="I374" s="18">
        <v>3119</v>
      </c>
      <c r="J374" s="18">
        <v>3146</v>
      </c>
      <c r="K374" s="18">
        <v>3162</v>
      </c>
      <c r="L374" s="18">
        <v>3115</v>
      </c>
      <c r="M374" s="18">
        <v>3398</v>
      </c>
      <c r="N374" s="18">
        <v>3486</v>
      </c>
      <c r="O374" s="18">
        <v>3370</v>
      </c>
      <c r="P374" s="9"/>
    </row>
    <row r="375" spans="1:16" x14ac:dyDescent="0.25">
      <c r="A375" s="9"/>
      <c r="B375" s="12" t="s">
        <v>2479</v>
      </c>
      <c r="C375" s="12" t="s">
        <v>2478</v>
      </c>
      <c r="D375" s="19" t="s">
        <v>141</v>
      </c>
      <c r="E375" s="19" t="s">
        <v>141</v>
      </c>
      <c r="F375" s="18">
        <v>633</v>
      </c>
      <c r="G375" s="18">
        <v>649</v>
      </c>
      <c r="H375" s="18">
        <v>605</v>
      </c>
      <c r="I375" s="18">
        <v>593</v>
      </c>
      <c r="J375" s="19" t="s">
        <v>141</v>
      </c>
      <c r="K375" s="18">
        <v>602</v>
      </c>
      <c r="L375" s="18">
        <v>716</v>
      </c>
      <c r="M375" s="18">
        <v>943</v>
      </c>
      <c r="N375" s="18">
        <v>976</v>
      </c>
      <c r="O375" s="18">
        <v>934</v>
      </c>
      <c r="P375" s="9"/>
    </row>
    <row r="376" spans="1:16" x14ac:dyDescent="0.25">
      <c r="A376" s="9"/>
      <c r="B376" s="12" t="s">
        <v>2477</v>
      </c>
      <c r="C376" s="12" t="s">
        <v>2476</v>
      </c>
      <c r="D376" s="19" t="s">
        <v>141</v>
      </c>
      <c r="E376" s="19" t="s">
        <v>141</v>
      </c>
      <c r="F376" s="18">
        <v>762</v>
      </c>
      <c r="G376" s="18">
        <v>847</v>
      </c>
      <c r="H376" s="18">
        <v>808</v>
      </c>
      <c r="I376" s="18">
        <v>780</v>
      </c>
      <c r="J376" s="18">
        <v>747</v>
      </c>
      <c r="K376" s="18">
        <v>744</v>
      </c>
      <c r="L376" s="18">
        <v>765</v>
      </c>
      <c r="M376" s="18">
        <v>734</v>
      </c>
      <c r="N376" s="18">
        <v>826</v>
      </c>
      <c r="O376" s="18">
        <v>783</v>
      </c>
      <c r="P376" s="9"/>
    </row>
    <row r="377" spans="1:16" x14ac:dyDescent="0.25">
      <c r="A377" s="9"/>
      <c r="B377" s="12" t="s">
        <v>2475</v>
      </c>
      <c r="C377" s="12" t="s">
        <v>2474</v>
      </c>
      <c r="D377" s="18">
        <v>1256</v>
      </c>
      <c r="E377" s="18">
        <v>1301</v>
      </c>
      <c r="F377" s="18">
        <v>1328</v>
      </c>
      <c r="G377" s="18">
        <v>20533</v>
      </c>
      <c r="H377" s="18">
        <v>1324</v>
      </c>
      <c r="I377" s="18">
        <v>20873</v>
      </c>
      <c r="J377" s="18">
        <v>1322</v>
      </c>
      <c r="K377" s="18">
        <v>1278</v>
      </c>
      <c r="L377" s="18">
        <v>1516</v>
      </c>
      <c r="M377" s="18">
        <v>1501</v>
      </c>
      <c r="N377" s="18">
        <v>1575</v>
      </c>
      <c r="O377" s="18">
        <v>1556</v>
      </c>
      <c r="P377" s="9"/>
    </row>
    <row r="378" spans="1:16" x14ac:dyDescent="0.25">
      <c r="A378" s="9"/>
      <c r="B378" s="12" t="s">
        <v>2473</v>
      </c>
      <c r="C378" s="12" t="s">
        <v>2472</v>
      </c>
      <c r="D378" s="18">
        <v>3373</v>
      </c>
      <c r="E378" s="18">
        <v>3397</v>
      </c>
      <c r="F378" s="18">
        <v>3367</v>
      </c>
      <c r="G378" s="18">
        <v>1352</v>
      </c>
      <c r="H378" s="18">
        <v>3922</v>
      </c>
      <c r="I378" s="18">
        <v>1297</v>
      </c>
      <c r="J378" s="18">
        <v>3428</v>
      </c>
      <c r="K378" s="18">
        <v>3393</v>
      </c>
      <c r="L378" s="18">
        <v>3590</v>
      </c>
      <c r="M378" s="18">
        <v>3747</v>
      </c>
      <c r="N378" s="18">
        <v>3700</v>
      </c>
      <c r="O378" s="18">
        <v>3588</v>
      </c>
      <c r="P378" s="9"/>
    </row>
    <row r="379" spans="1:16" x14ac:dyDescent="0.25">
      <c r="A379" s="9"/>
      <c r="B379" s="12" t="s">
        <v>2471</v>
      </c>
      <c r="C379" s="12" t="s">
        <v>2470</v>
      </c>
      <c r="D379" s="18">
        <v>3091</v>
      </c>
      <c r="E379" s="18">
        <v>2942</v>
      </c>
      <c r="F379" s="18">
        <v>2977</v>
      </c>
      <c r="G379" s="18">
        <v>4358</v>
      </c>
      <c r="H379" s="18">
        <v>3212</v>
      </c>
      <c r="I379" s="18">
        <v>3409</v>
      </c>
      <c r="J379" s="18">
        <v>3111</v>
      </c>
      <c r="K379" s="18">
        <v>3067</v>
      </c>
      <c r="L379" s="18">
        <v>3013</v>
      </c>
      <c r="M379" s="18">
        <v>3078</v>
      </c>
      <c r="N379" s="18">
        <v>2982</v>
      </c>
      <c r="O379" s="18">
        <v>3192</v>
      </c>
      <c r="P379" s="9"/>
    </row>
    <row r="380" spans="1:16" x14ac:dyDescent="0.25">
      <c r="A380" s="9"/>
      <c r="B380" s="12" t="s">
        <v>2469</v>
      </c>
      <c r="C380" s="12" t="s">
        <v>2468</v>
      </c>
      <c r="D380" s="18">
        <v>1300</v>
      </c>
      <c r="E380" s="18">
        <v>1291</v>
      </c>
      <c r="F380" s="18">
        <v>1182</v>
      </c>
      <c r="G380" s="18">
        <v>3340</v>
      </c>
      <c r="H380" s="18">
        <v>1246</v>
      </c>
      <c r="I380" s="18">
        <v>3156</v>
      </c>
      <c r="J380" s="18">
        <v>1129</v>
      </c>
      <c r="K380" s="18">
        <v>1057</v>
      </c>
      <c r="L380" s="18">
        <v>1118</v>
      </c>
      <c r="M380" s="18">
        <v>1048</v>
      </c>
      <c r="N380" s="18">
        <v>1036</v>
      </c>
      <c r="O380" s="18">
        <v>991</v>
      </c>
      <c r="P380" s="9"/>
    </row>
    <row r="381" spans="1:16" x14ac:dyDescent="0.25">
      <c r="A381" s="9"/>
      <c r="B381" s="12" t="s">
        <v>2467</v>
      </c>
      <c r="C381" s="12" t="s">
        <v>2466</v>
      </c>
      <c r="D381" s="18">
        <v>831</v>
      </c>
      <c r="E381" s="18">
        <v>805</v>
      </c>
      <c r="F381" s="18">
        <v>788</v>
      </c>
      <c r="G381" s="18">
        <v>1272</v>
      </c>
      <c r="H381" s="18">
        <v>814</v>
      </c>
      <c r="I381" s="18">
        <v>1210</v>
      </c>
      <c r="J381" s="18">
        <v>930</v>
      </c>
      <c r="K381" s="18">
        <v>871</v>
      </c>
      <c r="L381" s="18">
        <v>878</v>
      </c>
      <c r="M381" s="18">
        <v>881</v>
      </c>
      <c r="N381" s="18">
        <v>864</v>
      </c>
      <c r="O381" s="18">
        <v>916</v>
      </c>
      <c r="P381" s="9"/>
    </row>
    <row r="382" spans="1:16" x14ac:dyDescent="0.25">
      <c r="A382" s="9"/>
      <c r="B382" s="12" t="s">
        <v>2465</v>
      </c>
      <c r="C382" s="12" t="s">
        <v>2464</v>
      </c>
      <c r="D382" s="18">
        <v>2497</v>
      </c>
      <c r="E382" s="18">
        <v>2527</v>
      </c>
      <c r="F382" s="18">
        <v>2624</v>
      </c>
      <c r="G382" s="18">
        <v>798</v>
      </c>
      <c r="H382" s="18">
        <v>2467</v>
      </c>
      <c r="I382" s="18">
        <v>904</v>
      </c>
      <c r="J382" s="18">
        <v>2179</v>
      </c>
      <c r="K382" s="18">
        <v>2336</v>
      </c>
      <c r="L382" s="18">
        <v>2431</v>
      </c>
      <c r="M382" s="18">
        <v>2406</v>
      </c>
      <c r="N382" s="18">
        <v>2538</v>
      </c>
      <c r="O382" s="18">
        <v>2548</v>
      </c>
      <c r="P382" s="9"/>
    </row>
    <row r="383" spans="1:16" x14ac:dyDescent="0.25">
      <c r="A383" s="9"/>
      <c r="B383" s="12" t="s">
        <v>2463</v>
      </c>
      <c r="C383" s="12" t="s">
        <v>2462</v>
      </c>
      <c r="D383" s="18">
        <v>19946</v>
      </c>
      <c r="E383" s="18">
        <v>19912</v>
      </c>
      <c r="F383" s="18">
        <v>19116</v>
      </c>
      <c r="G383" s="18">
        <v>2671</v>
      </c>
      <c r="H383" s="18">
        <v>20104</v>
      </c>
      <c r="I383" s="18">
        <v>2436</v>
      </c>
      <c r="J383" s="18">
        <v>21243</v>
      </c>
      <c r="K383" s="18">
        <v>20944</v>
      </c>
      <c r="L383" s="18">
        <v>22374</v>
      </c>
      <c r="M383" s="18">
        <v>22589</v>
      </c>
      <c r="N383" s="18">
        <v>23693</v>
      </c>
      <c r="O383" s="18">
        <v>23727</v>
      </c>
      <c r="P383" s="9"/>
    </row>
    <row r="384" spans="1:16" x14ac:dyDescent="0.25">
      <c r="A384" s="9"/>
      <c r="B384" s="12" t="s">
        <v>2461</v>
      </c>
      <c r="C384" s="12" t="s">
        <v>2460</v>
      </c>
      <c r="D384" s="18">
        <v>3556</v>
      </c>
      <c r="E384" s="18">
        <v>3556</v>
      </c>
      <c r="F384" s="18">
        <v>3496</v>
      </c>
      <c r="G384" s="18">
        <v>3514</v>
      </c>
      <c r="H384" s="18">
        <v>3444</v>
      </c>
      <c r="I384" s="18">
        <v>3394</v>
      </c>
      <c r="J384" s="18">
        <v>3344</v>
      </c>
      <c r="K384" s="18">
        <v>3260</v>
      </c>
      <c r="L384" s="18">
        <v>3180</v>
      </c>
      <c r="M384" s="18">
        <v>3126</v>
      </c>
      <c r="N384" s="18">
        <v>3193</v>
      </c>
      <c r="O384" s="18">
        <v>3291</v>
      </c>
      <c r="P384" s="9"/>
    </row>
    <row r="385" spans="1:16" x14ac:dyDescent="0.25">
      <c r="A385" s="9"/>
      <c r="B385" s="12" t="s">
        <v>2459</v>
      </c>
      <c r="C385" s="12" t="s">
        <v>2458</v>
      </c>
      <c r="D385" s="18">
        <v>4637</v>
      </c>
      <c r="E385" s="18">
        <v>4626</v>
      </c>
      <c r="F385" s="18">
        <v>4633</v>
      </c>
      <c r="G385" s="18">
        <v>4645</v>
      </c>
      <c r="H385" s="18">
        <v>4535</v>
      </c>
      <c r="I385" s="18">
        <v>4394</v>
      </c>
      <c r="J385" s="18">
        <v>4233</v>
      </c>
      <c r="K385" s="18">
        <v>3924</v>
      </c>
      <c r="L385" s="18">
        <v>4007</v>
      </c>
      <c r="M385" s="18">
        <v>4303</v>
      </c>
      <c r="N385" s="18">
        <v>4161</v>
      </c>
      <c r="O385" s="18">
        <v>4170</v>
      </c>
      <c r="P385" s="9"/>
    </row>
    <row r="386" spans="1:16" x14ac:dyDescent="0.25">
      <c r="A386" s="9"/>
      <c r="B386" s="12" t="s">
        <v>2457</v>
      </c>
      <c r="C386" s="12" t="s">
        <v>2456</v>
      </c>
      <c r="D386" s="18">
        <v>3446</v>
      </c>
      <c r="E386" s="18">
        <v>3523</v>
      </c>
      <c r="F386" s="18">
        <v>3411</v>
      </c>
      <c r="G386" s="18">
        <v>3477</v>
      </c>
      <c r="H386" s="18">
        <v>3486</v>
      </c>
      <c r="I386" s="18">
        <v>3496</v>
      </c>
      <c r="J386" s="18">
        <v>3455</v>
      </c>
      <c r="K386" s="18">
        <v>3413</v>
      </c>
      <c r="L386" s="18">
        <v>3502</v>
      </c>
      <c r="M386" s="18">
        <v>3487</v>
      </c>
      <c r="N386" s="18">
        <v>3474</v>
      </c>
      <c r="O386" s="18">
        <v>3545</v>
      </c>
      <c r="P386" s="9"/>
    </row>
    <row r="387" spans="1:16" x14ac:dyDescent="0.25">
      <c r="A387" s="9"/>
      <c r="B387" s="12" t="s">
        <v>2455</v>
      </c>
      <c r="C387" s="12" t="s">
        <v>2454</v>
      </c>
      <c r="D387" s="18">
        <v>1538</v>
      </c>
      <c r="E387" s="18">
        <v>1469</v>
      </c>
      <c r="F387" s="18">
        <v>1417</v>
      </c>
      <c r="G387" s="18">
        <v>1421</v>
      </c>
      <c r="H387" s="18">
        <v>1320</v>
      </c>
      <c r="I387" s="18">
        <v>1279</v>
      </c>
      <c r="J387" s="18">
        <v>1211</v>
      </c>
      <c r="K387" s="18">
        <v>1162</v>
      </c>
      <c r="L387" s="18">
        <v>1103</v>
      </c>
      <c r="M387" s="18">
        <v>1126</v>
      </c>
      <c r="N387" s="18">
        <v>1192</v>
      </c>
      <c r="O387" s="18">
        <v>1242</v>
      </c>
      <c r="P387" s="9"/>
    </row>
    <row r="388" spans="1:16" x14ac:dyDescent="0.25">
      <c r="A388" s="9"/>
      <c r="B388" s="12" t="s">
        <v>2453</v>
      </c>
      <c r="C388" s="12" t="s">
        <v>2452</v>
      </c>
      <c r="D388" s="18">
        <v>2380</v>
      </c>
      <c r="E388" s="18">
        <v>2355</v>
      </c>
      <c r="F388" s="18">
        <v>2342</v>
      </c>
      <c r="G388" s="18">
        <v>2395</v>
      </c>
      <c r="H388" s="18">
        <v>2355</v>
      </c>
      <c r="I388" s="18">
        <v>2696</v>
      </c>
      <c r="J388" s="18">
        <v>2721</v>
      </c>
      <c r="K388" s="18">
        <v>2706</v>
      </c>
      <c r="L388" s="18">
        <v>2768</v>
      </c>
      <c r="M388" s="18">
        <v>2984</v>
      </c>
      <c r="N388" s="18">
        <v>3043</v>
      </c>
      <c r="O388" s="18">
        <v>3047</v>
      </c>
      <c r="P388" s="9"/>
    </row>
    <row r="389" spans="1:16" x14ac:dyDescent="0.25">
      <c r="A389" s="9"/>
      <c r="B389" s="12" t="s">
        <v>2451</v>
      </c>
      <c r="C389" s="12" t="s">
        <v>2450</v>
      </c>
      <c r="D389" s="18">
        <v>932</v>
      </c>
      <c r="E389" s="18">
        <v>914</v>
      </c>
      <c r="F389" s="18">
        <v>911</v>
      </c>
      <c r="G389" s="18">
        <v>964</v>
      </c>
      <c r="H389" s="18">
        <v>855</v>
      </c>
      <c r="I389" s="18">
        <v>844</v>
      </c>
      <c r="J389" s="18">
        <v>792</v>
      </c>
      <c r="K389" s="18">
        <v>868</v>
      </c>
      <c r="L389" s="18">
        <v>913</v>
      </c>
      <c r="M389" s="18">
        <v>899</v>
      </c>
      <c r="N389" s="18">
        <v>861</v>
      </c>
      <c r="O389" s="18">
        <v>778</v>
      </c>
      <c r="P389" s="9"/>
    </row>
    <row r="390" spans="1:16" x14ac:dyDescent="0.25">
      <c r="A390" s="9"/>
      <c r="B390" s="12" t="s">
        <v>2449</v>
      </c>
      <c r="C390" s="12" t="s">
        <v>2448</v>
      </c>
      <c r="D390" s="18">
        <v>2085</v>
      </c>
      <c r="E390" s="18">
        <v>2091</v>
      </c>
      <c r="F390" s="18">
        <v>2121</v>
      </c>
      <c r="G390" s="18">
        <v>2128</v>
      </c>
      <c r="H390" s="18">
        <v>2154</v>
      </c>
      <c r="I390" s="18">
        <v>2154</v>
      </c>
      <c r="J390" s="18">
        <v>2136</v>
      </c>
      <c r="K390" s="18">
        <v>2121</v>
      </c>
      <c r="L390" s="18">
        <v>1994</v>
      </c>
      <c r="M390" s="18">
        <v>2017</v>
      </c>
      <c r="N390" s="18">
        <v>2041</v>
      </c>
      <c r="O390" s="18">
        <v>2018</v>
      </c>
      <c r="P390" s="9"/>
    </row>
    <row r="391" spans="1:16" x14ac:dyDescent="0.25">
      <c r="A391" s="9"/>
      <c r="B391" s="12" t="s">
        <v>2447</v>
      </c>
      <c r="C391" s="12" t="s">
        <v>2446</v>
      </c>
      <c r="D391" s="18">
        <v>5470</v>
      </c>
      <c r="E391" s="18">
        <v>5377</v>
      </c>
      <c r="F391" s="18">
        <v>5378</v>
      </c>
      <c r="G391" s="18">
        <v>5206</v>
      </c>
      <c r="H391" s="18">
        <v>4758</v>
      </c>
      <c r="I391" s="18">
        <v>4830</v>
      </c>
      <c r="J391" s="18">
        <v>4809</v>
      </c>
      <c r="K391" s="18">
        <v>4805</v>
      </c>
      <c r="L391" s="18">
        <v>5609</v>
      </c>
      <c r="M391" s="18">
        <v>5503</v>
      </c>
      <c r="N391" s="18">
        <v>5593</v>
      </c>
      <c r="O391" s="18">
        <v>5443</v>
      </c>
      <c r="P391" s="9"/>
    </row>
    <row r="392" spans="1:16" x14ac:dyDescent="0.25">
      <c r="A392" s="9"/>
      <c r="B392" s="12" t="s">
        <v>2445</v>
      </c>
      <c r="C392" s="12" t="s">
        <v>2444</v>
      </c>
      <c r="D392" s="18">
        <v>2197</v>
      </c>
      <c r="E392" s="18">
        <v>2826</v>
      </c>
      <c r="F392" s="18">
        <v>2132</v>
      </c>
      <c r="G392" s="18">
        <v>2218</v>
      </c>
      <c r="H392" s="18">
        <v>2071</v>
      </c>
      <c r="I392" s="18">
        <v>2248</v>
      </c>
      <c r="J392" s="18">
        <v>2263</v>
      </c>
      <c r="K392" s="18">
        <v>2119</v>
      </c>
      <c r="L392" s="18">
        <v>2242</v>
      </c>
      <c r="M392" s="18">
        <v>2247</v>
      </c>
      <c r="N392" s="18">
        <v>2289</v>
      </c>
      <c r="O392" s="18">
        <v>2332</v>
      </c>
      <c r="P392" s="9"/>
    </row>
    <row r="393" spans="1:16" x14ac:dyDescent="0.25">
      <c r="A393" s="9"/>
      <c r="B393" s="12" t="s">
        <v>2443</v>
      </c>
      <c r="C393" s="12" t="s">
        <v>2442</v>
      </c>
      <c r="D393" s="18">
        <v>3173</v>
      </c>
      <c r="E393" s="18">
        <v>3104</v>
      </c>
      <c r="F393" s="18">
        <v>2850</v>
      </c>
      <c r="G393" s="18">
        <v>2890</v>
      </c>
      <c r="H393" s="18">
        <v>2660</v>
      </c>
      <c r="I393" s="18">
        <v>2675</v>
      </c>
      <c r="J393" s="18">
        <v>2694</v>
      </c>
      <c r="K393" s="18">
        <v>2569</v>
      </c>
      <c r="L393" s="18">
        <v>2580</v>
      </c>
      <c r="M393" s="18">
        <v>2520</v>
      </c>
      <c r="N393" s="18">
        <v>2532</v>
      </c>
      <c r="O393" s="18">
        <v>2322</v>
      </c>
      <c r="P393" s="9"/>
    </row>
    <row r="394" spans="1:16" x14ac:dyDescent="0.25">
      <c r="A394" s="9"/>
      <c r="B394" s="12" t="s">
        <v>2441</v>
      </c>
      <c r="C394" s="12" t="s">
        <v>2440</v>
      </c>
      <c r="D394" s="18">
        <v>1473</v>
      </c>
      <c r="E394" s="18">
        <v>1451</v>
      </c>
      <c r="F394" s="18">
        <v>1415</v>
      </c>
      <c r="G394" s="18">
        <v>1356</v>
      </c>
      <c r="H394" s="18">
        <v>1413</v>
      </c>
      <c r="I394" s="18">
        <v>1382</v>
      </c>
      <c r="J394" s="18">
        <v>1376</v>
      </c>
      <c r="K394" s="18">
        <v>1420</v>
      </c>
      <c r="L394" s="18">
        <v>1424</v>
      </c>
      <c r="M394" s="18">
        <v>1445</v>
      </c>
      <c r="N394" s="18">
        <v>1456</v>
      </c>
      <c r="O394" s="18">
        <v>1509</v>
      </c>
      <c r="P394" s="9"/>
    </row>
    <row r="395" spans="1:16" x14ac:dyDescent="0.25">
      <c r="A395" s="9"/>
      <c r="B395" s="12" t="s">
        <v>2439</v>
      </c>
      <c r="C395" s="12" t="s">
        <v>2438</v>
      </c>
      <c r="D395" s="18">
        <v>659</v>
      </c>
      <c r="E395" s="18">
        <v>662</v>
      </c>
      <c r="F395" s="18">
        <v>677</v>
      </c>
      <c r="G395" s="18">
        <v>681</v>
      </c>
      <c r="H395" s="18">
        <v>603</v>
      </c>
      <c r="I395" s="18">
        <v>483</v>
      </c>
      <c r="J395" s="18">
        <v>483</v>
      </c>
      <c r="K395" s="18">
        <v>478</v>
      </c>
      <c r="L395" s="18">
        <v>477</v>
      </c>
      <c r="M395" s="18">
        <v>467</v>
      </c>
      <c r="N395" s="18">
        <v>467</v>
      </c>
      <c r="O395" s="18">
        <v>461</v>
      </c>
      <c r="P395" s="9"/>
    </row>
    <row r="396" spans="1:16" x14ac:dyDescent="0.25">
      <c r="A396" s="9"/>
      <c r="B396" s="12" t="s">
        <v>2437</v>
      </c>
      <c r="C396" s="12" t="s">
        <v>2436</v>
      </c>
      <c r="D396" s="18">
        <v>710</v>
      </c>
      <c r="E396" s="19" t="s">
        <v>141</v>
      </c>
      <c r="F396" s="18">
        <v>600</v>
      </c>
      <c r="G396" s="18">
        <v>630</v>
      </c>
      <c r="H396" s="18">
        <v>603</v>
      </c>
      <c r="I396" s="18">
        <v>590</v>
      </c>
      <c r="J396" s="18">
        <v>588</v>
      </c>
      <c r="K396" s="18">
        <v>600</v>
      </c>
      <c r="L396" s="18">
        <v>601</v>
      </c>
      <c r="M396" s="18">
        <v>603</v>
      </c>
      <c r="N396" s="18">
        <v>604</v>
      </c>
      <c r="O396" s="18">
        <v>633</v>
      </c>
      <c r="P396" s="9"/>
    </row>
    <row r="397" spans="1:16" x14ac:dyDescent="0.25">
      <c r="A397" s="9"/>
      <c r="B397" s="12" t="s">
        <v>2435</v>
      </c>
      <c r="C397" s="12" t="s">
        <v>2434</v>
      </c>
      <c r="D397" s="19" t="s">
        <v>141</v>
      </c>
      <c r="E397" s="19" t="s">
        <v>141</v>
      </c>
      <c r="F397" s="18">
        <v>1259</v>
      </c>
      <c r="G397" s="18">
        <v>1273</v>
      </c>
      <c r="H397" s="18">
        <v>1416</v>
      </c>
      <c r="I397" s="18">
        <v>1453</v>
      </c>
      <c r="J397" s="19" t="s">
        <v>141</v>
      </c>
      <c r="K397" s="18">
        <v>1422</v>
      </c>
      <c r="L397" s="18">
        <v>1366</v>
      </c>
      <c r="M397" s="18">
        <v>1505</v>
      </c>
      <c r="N397" s="18">
        <v>1524</v>
      </c>
      <c r="O397" s="18">
        <v>1534</v>
      </c>
      <c r="P397" s="9"/>
    </row>
    <row r="398" spans="1:16" x14ac:dyDescent="0.25">
      <c r="A398" s="9"/>
      <c r="B398" s="12" t="s">
        <v>2433</v>
      </c>
      <c r="C398" s="12" t="s">
        <v>2432</v>
      </c>
      <c r="D398" s="19" t="s">
        <v>141</v>
      </c>
      <c r="E398" s="19" t="s">
        <v>141</v>
      </c>
      <c r="F398" s="18">
        <v>1811</v>
      </c>
      <c r="G398" s="18">
        <v>1874</v>
      </c>
      <c r="H398" s="18">
        <v>1767</v>
      </c>
      <c r="I398" s="18">
        <v>1811</v>
      </c>
      <c r="J398" s="19" t="s">
        <v>141</v>
      </c>
      <c r="K398" s="18">
        <v>1705</v>
      </c>
      <c r="L398" s="18">
        <v>1722</v>
      </c>
      <c r="M398" s="18">
        <v>1725</v>
      </c>
      <c r="N398" s="18">
        <v>1644</v>
      </c>
      <c r="O398" s="18">
        <v>1658</v>
      </c>
      <c r="P398" s="9"/>
    </row>
    <row r="399" spans="1:16" x14ac:dyDescent="0.25">
      <c r="A399" s="9"/>
      <c r="B399" s="12" t="s">
        <v>2431</v>
      </c>
      <c r="C399" s="12" t="s">
        <v>2430</v>
      </c>
      <c r="D399" s="18">
        <v>1155</v>
      </c>
      <c r="E399" s="18">
        <v>1173</v>
      </c>
      <c r="F399" s="18">
        <v>1175</v>
      </c>
      <c r="G399" s="18">
        <v>1102</v>
      </c>
      <c r="H399" s="18">
        <v>1059</v>
      </c>
      <c r="I399" s="18">
        <v>1058</v>
      </c>
      <c r="J399" s="18">
        <v>1025</v>
      </c>
      <c r="K399" s="18">
        <v>1022</v>
      </c>
      <c r="L399" s="18">
        <v>1016</v>
      </c>
      <c r="M399" s="18">
        <v>1005</v>
      </c>
      <c r="N399" s="18">
        <v>1284</v>
      </c>
      <c r="O399" s="18">
        <v>1363</v>
      </c>
      <c r="P399" s="9"/>
    </row>
    <row r="400" spans="1:16" x14ac:dyDescent="0.25">
      <c r="A400" s="9"/>
      <c r="B400" s="12" t="s">
        <v>2429</v>
      </c>
      <c r="C400" s="12" t="s">
        <v>2428</v>
      </c>
      <c r="D400" s="18">
        <v>3064</v>
      </c>
      <c r="E400" s="18">
        <v>3071</v>
      </c>
      <c r="F400" s="18">
        <v>3165</v>
      </c>
      <c r="G400" s="18">
        <v>3062</v>
      </c>
      <c r="H400" s="18">
        <v>3102</v>
      </c>
      <c r="I400" s="18">
        <v>2958</v>
      </c>
      <c r="J400" s="18">
        <v>2995</v>
      </c>
      <c r="K400" s="18">
        <v>3069</v>
      </c>
      <c r="L400" s="18">
        <v>3015</v>
      </c>
      <c r="M400" s="18">
        <v>3014</v>
      </c>
      <c r="N400" s="18">
        <v>2960</v>
      </c>
      <c r="O400" s="18">
        <v>2947</v>
      </c>
      <c r="P400" s="9"/>
    </row>
    <row r="401" spans="1:16" x14ac:dyDescent="0.25">
      <c r="A401" s="9"/>
      <c r="B401" s="12" t="s">
        <v>2427</v>
      </c>
      <c r="C401" s="12" t="s">
        <v>2426</v>
      </c>
      <c r="D401" s="18">
        <v>11074</v>
      </c>
      <c r="E401" s="18">
        <v>11089</v>
      </c>
      <c r="F401" s="18">
        <v>10537</v>
      </c>
      <c r="G401" s="18">
        <v>10747</v>
      </c>
      <c r="H401" s="18">
        <v>10758</v>
      </c>
      <c r="I401" s="18">
        <v>10721</v>
      </c>
      <c r="J401" s="18">
        <v>10394</v>
      </c>
      <c r="K401" s="18">
        <v>10291</v>
      </c>
      <c r="L401" s="18">
        <v>10270</v>
      </c>
      <c r="M401" s="18">
        <v>10201</v>
      </c>
      <c r="N401" s="18">
        <v>10161</v>
      </c>
      <c r="O401" s="18">
        <v>10054</v>
      </c>
      <c r="P401" s="9"/>
    </row>
    <row r="402" spans="1:16" x14ac:dyDescent="0.25">
      <c r="A402" s="9"/>
      <c r="B402" s="12" t="s">
        <v>2425</v>
      </c>
      <c r="C402" s="12" t="s">
        <v>2424</v>
      </c>
      <c r="D402" s="18">
        <v>907</v>
      </c>
      <c r="E402" s="18">
        <v>1067</v>
      </c>
      <c r="F402" s="18">
        <v>1071</v>
      </c>
      <c r="G402" s="18">
        <v>1050</v>
      </c>
      <c r="H402" s="18">
        <v>1075</v>
      </c>
      <c r="I402" s="18">
        <v>1044</v>
      </c>
      <c r="J402" s="18">
        <v>1082</v>
      </c>
      <c r="K402" s="18">
        <v>1063</v>
      </c>
      <c r="L402" s="18">
        <v>1186</v>
      </c>
      <c r="M402" s="18">
        <v>1251</v>
      </c>
      <c r="N402" s="18">
        <v>1272</v>
      </c>
      <c r="O402" s="18">
        <v>1277</v>
      </c>
      <c r="P402" s="9"/>
    </row>
    <row r="403" spans="1:16" x14ac:dyDescent="0.25">
      <c r="A403" s="9"/>
      <c r="B403" s="12" t="s">
        <v>2423</v>
      </c>
      <c r="C403" s="12" t="s">
        <v>2422</v>
      </c>
      <c r="D403" s="18">
        <v>3563</v>
      </c>
      <c r="E403" s="18">
        <v>3551</v>
      </c>
      <c r="F403" s="18">
        <v>3438</v>
      </c>
      <c r="G403" s="18">
        <v>3643</v>
      </c>
      <c r="H403" s="18">
        <v>3593</v>
      </c>
      <c r="I403" s="18">
        <v>3756</v>
      </c>
      <c r="J403" s="18">
        <v>3816</v>
      </c>
      <c r="K403" s="18">
        <v>4131</v>
      </c>
      <c r="L403" s="18">
        <v>4110</v>
      </c>
      <c r="M403" s="18">
        <v>4216</v>
      </c>
      <c r="N403" s="18">
        <v>4230</v>
      </c>
      <c r="O403" s="18">
        <v>4469</v>
      </c>
      <c r="P403" s="9"/>
    </row>
    <row r="404" spans="1:16" x14ac:dyDescent="0.25">
      <c r="A404" s="9"/>
      <c r="B404" s="12" t="s">
        <v>2421</v>
      </c>
      <c r="C404" s="12" t="s">
        <v>2420</v>
      </c>
      <c r="D404" s="18">
        <v>2961</v>
      </c>
      <c r="E404" s="18">
        <v>2991</v>
      </c>
      <c r="F404" s="18">
        <v>3168</v>
      </c>
      <c r="G404" s="18">
        <v>3006</v>
      </c>
      <c r="H404" s="18">
        <v>2967</v>
      </c>
      <c r="I404" s="18">
        <v>2966</v>
      </c>
      <c r="J404" s="18">
        <v>2941</v>
      </c>
      <c r="K404" s="18">
        <v>2909</v>
      </c>
      <c r="L404" s="18">
        <v>2874</v>
      </c>
      <c r="M404" s="18">
        <v>2802</v>
      </c>
      <c r="N404" s="18">
        <v>3383</v>
      </c>
      <c r="O404" s="18">
        <v>3340</v>
      </c>
      <c r="P404" s="9"/>
    </row>
    <row r="405" spans="1:16" x14ac:dyDescent="0.25">
      <c r="A405" s="9"/>
      <c r="B405" s="12" t="s">
        <v>2419</v>
      </c>
      <c r="C405" s="12" t="s">
        <v>2418</v>
      </c>
      <c r="D405" s="18">
        <v>1253</v>
      </c>
      <c r="E405" s="18">
        <v>1240</v>
      </c>
      <c r="F405" s="18">
        <v>1635</v>
      </c>
      <c r="G405" s="18">
        <v>1312</v>
      </c>
      <c r="H405" s="18">
        <v>1334</v>
      </c>
      <c r="I405" s="18">
        <v>1328</v>
      </c>
      <c r="J405" s="18">
        <v>1334</v>
      </c>
      <c r="K405" s="18">
        <v>1361</v>
      </c>
      <c r="L405" s="18">
        <v>1477</v>
      </c>
      <c r="M405" s="18">
        <v>1489</v>
      </c>
      <c r="N405" s="18">
        <v>1432</v>
      </c>
      <c r="O405" s="18">
        <v>1437</v>
      </c>
      <c r="P405" s="9"/>
    </row>
    <row r="406" spans="1:16" x14ac:dyDescent="0.25">
      <c r="A406" s="9"/>
      <c r="B406" s="12" t="s">
        <v>2417</v>
      </c>
      <c r="C406" s="12" t="s">
        <v>2416</v>
      </c>
      <c r="D406" s="18">
        <v>3318</v>
      </c>
      <c r="E406" s="18">
        <v>3360</v>
      </c>
      <c r="F406" s="18">
        <v>3499</v>
      </c>
      <c r="G406" s="18">
        <v>3520</v>
      </c>
      <c r="H406" s="18">
        <v>3446</v>
      </c>
      <c r="I406" s="18">
        <v>3257</v>
      </c>
      <c r="J406" s="18">
        <v>3250</v>
      </c>
      <c r="K406" s="18">
        <v>3320</v>
      </c>
      <c r="L406" s="18">
        <v>3231</v>
      </c>
      <c r="M406" s="18">
        <v>3164</v>
      </c>
      <c r="N406" s="18">
        <v>3147</v>
      </c>
      <c r="O406" s="18">
        <v>3231</v>
      </c>
      <c r="P406" s="9"/>
    </row>
    <row r="407" spans="1:16" x14ac:dyDescent="0.25">
      <c r="A407" s="9"/>
      <c r="B407" s="12" t="s">
        <v>2415</v>
      </c>
      <c r="C407" s="12" t="s">
        <v>2414</v>
      </c>
      <c r="D407" s="18">
        <v>1090</v>
      </c>
      <c r="E407" s="18">
        <v>1070</v>
      </c>
      <c r="F407" s="18">
        <v>1086</v>
      </c>
      <c r="G407" s="18">
        <v>1113</v>
      </c>
      <c r="H407" s="18">
        <v>1094</v>
      </c>
      <c r="I407" s="18">
        <v>1126</v>
      </c>
      <c r="J407" s="18">
        <v>1123</v>
      </c>
      <c r="K407" s="18">
        <v>1098</v>
      </c>
      <c r="L407" s="18">
        <v>1165</v>
      </c>
      <c r="M407" s="18">
        <v>1132</v>
      </c>
      <c r="N407" s="18">
        <v>1120</v>
      </c>
      <c r="O407" s="18">
        <v>1187</v>
      </c>
      <c r="P407" s="9"/>
    </row>
    <row r="408" spans="1:16" x14ac:dyDescent="0.25">
      <c r="A408" s="9"/>
      <c r="B408" s="12" t="s">
        <v>2413</v>
      </c>
      <c r="C408" s="12" t="s">
        <v>2412</v>
      </c>
      <c r="D408" s="18">
        <v>4283</v>
      </c>
      <c r="E408" s="18">
        <v>4672</v>
      </c>
      <c r="F408" s="18">
        <v>4523</v>
      </c>
      <c r="G408" s="18">
        <v>4578</v>
      </c>
      <c r="H408" s="18">
        <v>4489</v>
      </c>
      <c r="I408" s="18">
        <v>4291</v>
      </c>
      <c r="J408" s="18">
        <v>4260</v>
      </c>
      <c r="K408" s="18">
        <v>4098</v>
      </c>
      <c r="L408" s="18">
        <v>4109</v>
      </c>
      <c r="M408" s="18">
        <v>3841</v>
      </c>
      <c r="N408" s="18">
        <v>3963</v>
      </c>
      <c r="O408" s="18">
        <v>4027</v>
      </c>
      <c r="P408" s="9"/>
    </row>
    <row r="409" spans="1:16" x14ac:dyDescent="0.25">
      <c r="A409" s="9"/>
      <c r="B409" s="12" t="s">
        <v>2411</v>
      </c>
      <c r="C409" s="12" t="s">
        <v>2410</v>
      </c>
      <c r="D409" s="18">
        <v>962</v>
      </c>
      <c r="E409" s="18">
        <v>1041</v>
      </c>
      <c r="F409" s="18">
        <v>1139</v>
      </c>
      <c r="G409" s="18">
        <v>1145</v>
      </c>
      <c r="H409" s="18">
        <v>1218</v>
      </c>
      <c r="I409" s="18">
        <v>1217</v>
      </c>
      <c r="J409" s="18">
        <v>1216</v>
      </c>
      <c r="K409" s="18">
        <v>1095</v>
      </c>
      <c r="L409" s="18">
        <v>1194</v>
      </c>
      <c r="M409" s="18">
        <v>1173</v>
      </c>
      <c r="N409" s="18">
        <v>1172</v>
      </c>
      <c r="O409" s="18">
        <v>1144</v>
      </c>
      <c r="P409" s="9"/>
    </row>
    <row r="410" spans="1:16" x14ac:dyDescent="0.25">
      <c r="A410" s="9"/>
      <c r="B410" s="12" t="s">
        <v>2409</v>
      </c>
      <c r="C410" s="12" t="s">
        <v>2408</v>
      </c>
      <c r="D410" s="18">
        <v>1250</v>
      </c>
      <c r="E410" s="18">
        <v>1249</v>
      </c>
      <c r="F410" s="18">
        <v>1231</v>
      </c>
      <c r="G410" s="18">
        <v>1201</v>
      </c>
      <c r="H410" s="18">
        <v>1154</v>
      </c>
      <c r="I410" s="18">
        <v>1119</v>
      </c>
      <c r="J410" s="18">
        <v>1068</v>
      </c>
      <c r="K410" s="18">
        <v>874</v>
      </c>
      <c r="L410" s="18">
        <v>1021</v>
      </c>
      <c r="M410" s="18">
        <v>939</v>
      </c>
      <c r="N410" s="18">
        <v>1055</v>
      </c>
      <c r="O410" s="18">
        <v>1114</v>
      </c>
      <c r="P410" s="9"/>
    </row>
    <row r="411" spans="1:16" x14ac:dyDescent="0.25">
      <c r="A411" s="9"/>
      <c r="B411" s="12" t="s">
        <v>2407</v>
      </c>
      <c r="C411" s="12" t="s">
        <v>2406</v>
      </c>
      <c r="D411" s="18">
        <v>3575</v>
      </c>
      <c r="E411" s="18">
        <v>3439</v>
      </c>
      <c r="F411" s="18">
        <v>3431</v>
      </c>
      <c r="G411" s="18">
        <v>3564</v>
      </c>
      <c r="H411" s="18">
        <v>3503</v>
      </c>
      <c r="I411" s="18">
        <v>3675</v>
      </c>
      <c r="J411" s="18">
        <v>3747</v>
      </c>
      <c r="K411" s="18">
        <v>3850</v>
      </c>
      <c r="L411" s="18">
        <v>3933</v>
      </c>
      <c r="M411" s="18">
        <v>3959</v>
      </c>
      <c r="N411" s="18">
        <v>4052</v>
      </c>
      <c r="O411" s="18">
        <v>4113</v>
      </c>
      <c r="P411" s="9"/>
    </row>
    <row r="412" spans="1:16" x14ac:dyDescent="0.25">
      <c r="A412" s="9"/>
      <c r="B412" s="12" t="s">
        <v>2405</v>
      </c>
      <c r="C412" s="12" t="s">
        <v>2404</v>
      </c>
      <c r="D412" s="18">
        <v>14801</v>
      </c>
      <c r="E412" s="18">
        <v>15398</v>
      </c>
      <c r="F412" s="18">
        <v>15398</v>
      </c>
      <c r="G412" s="18">
        <v>16210</v>
      </c>
      <c r="H412" s="18">
        <v>16628</v>
      </c>
      <c r="I412" s="18">
        <v>17642</v>
      </c>
      <c r="J412" s="18">
        <v>18228</v>
      </c>
      <c r="K412" s="18">
        <v>19230</v>
      </c>
      <c r="L412" s="18">
        <v>20911</v>
      </c>
      <c r="M412" s="18">
        <v>21369</v>
      </c>
      <c r="N412" s="18">
        <v>22557</v>
      </c>
      <c r="O412" s="18">
        <v>23415</v>
      </c>
      <c r="P412" s="9"/>
    </row>
    <row r="413" spans="1:16" x14ac:dyDescent="0.25">
      <c r="A413" s="9"/>
      <c r="B413" s="12" t="s">
        <v>2403</v>
      </c>
      <c r="C413" s="12" t="s">
        <v>2402</v>
      </c>
      <c r="D413" s="18">
        <v>2146</v>
      </c>
      <c r="E413" s="18">
        <v>2247</v>
      </c>
      <c r="F413" s="18">
        <v>2247</v>
      </c>
      <c r="G413" s="18">
        <v>2166</v>
      </c>
      <c r="H413" s="18">
        <v>2119</v>
      </c>
      <c r="I413" s="18">
        <v>2158</v>
      </c>
      <c r="J413" s="18">
        <v>2153</v>
      </c>
      <c r="K413" s="18">
        <v>2188</v>
      </c>
      <c r="L413" s="18">
        <v>2192</v>
      </c>
      <c r="M413" s="18">
        <v>2188</v>
      </c>
      <c r="N413" s="18">
        <v>2240</v>
      </c>
      <c r="O413" s="18">
        <v>2235</v>
      </c>
      <c r="P413" s="9"/>
    </row>
    <row r="414" spans="1:16" x14ac:dyDescent="0.25">
      <c r="A414" s="9"/>
      <c r="B414" s="12" t="s">
        <v>2401</v>
      </c>
      <c r="C414" s="12" t="s">
        <v>2400</v>
      </c>
      <c r="D414" s="18">
        <v>4877</v>
      </c>
      <c r="E414" s="18">
        <v>4757</v>
      </c>
      <c r="F414" s="18">
        <v>4757</v>
      </c>
      <c r="G414" s="18">
        <v>4979</v>
      </c>
      <c r="H414" s="18">
        <v>5042</v>
      </c>
      <c r="I414" s="18">
        <v>5082</v>
      </c>
      <c r="J414" s="18">
        <v>4984</v>
      </c>
      <c r="K414" s="18">
        <v>5245</v>
      </c>
      <c r="L414" s="18">
        <v>5499</v>
      </c>
      <c r="M414" s="18">
        <v>5750</v>
      </c>
      <c r="N414" s="18">
        <v>6258</v>
      </c>
      <c r="O414" s="18">
        <v>6489</v>
      </c>
      <c r="P414" s="9"/>
    </row>
    <row r="415" spans="1:16" x14ac:dyDescent="0.25">
      <c r="A415" s="9"/>
      <c r="B415" s="12" t="s">
        <v>2399</v>
      </c>
      <c r="C415" s="12" t="s">
        <v>2398</v>
      </c>
      <c r="D415" s="18">
        <v>1319</v>
      </c>
      <c r="E415" s="18">
        <v>1474</v>
      </c>
      <c r="F415" s="18">
        <v>1474</v>
      </c>
      <c r="G415" s="18">
        <v>1651</v>
      </c>
      <c r="H415" s="18">
        <v>1630</v>
      </c>
      <c r="I415" s="18">
        <v>1606</v>
      </c>
      <c r="J415" s="18">
        <v>1449</v>
      </c>
      <c r="K415" s="18">
        <v>1494</v>
      </c>
      <c r="L415" s="18">
        <v>1444</v>
      </c>
      <c r="M415" s="18">
        <v>1466</v>
      </c>
      <c r="N415" s="18">
        <v>1435</v>
      </c>
      <c r="O415" s="18">
        <v>1441</v>
      </c>
      <c r="P415" s="9"/>
    </row>
    <row r="416" spans="1:16" x14ac:dyDescent="0.25">
      <c r="A416" s="9"/>
      <c r="B416" s="12" t="s">
        <v>2397</v>
      </c>
      <c r="C416" s="12" t="s">
        <v>2396</v>
      </c>
      <c r="D416" s="18">
        <v>1609</v>
      </c>
      <c r="E416" s="18">
        <v>1806</v>
      </c>
      <c r="F416" s="18">
        <v>1806</v>
      </c>
      <c r="G416" s="18">
        <v>1683</v>
      </c>
      <c r="H416" s="18">
        <v>1613</v>
      </c>
      <c r="I416" s="18">
        <v>1595</v>
      </c>
      <c r="J416" s="18">
        <v>1669</v>
      </c>
      <c r="K416" s="18">
        <v>1679</v>
      </c>
      <c r="L416" s="18">
        <v>1676</v>
      </c>
      <c r="M416" s="18">
        <v>1705</v>
      </c>
      <c r="N416" s="18">
        <v>1682</v>
      </c>
      <c r="O416" s="18">
        <v>1788</v>
      </c>
      <c r="P416" s="9"/>
    </row>
    <row r="417" spans="1:16" x14ac:dyDescent="0.25">
      <c r="A417" s="9"/>
      <c r="B417" s="12" t="s">
        <v>2395</v>
      </c>
      <c r="C417" s="12" t="s">
        <v>2394</v>
      </c>
      <c r="D417" s="18">
        <v>945</v>
      </c>
      <c r="E417" s="18">
        <v>1015</v>
      </c>
      <c r="F417" s="18">
        <v>1015</v>
      </c>
      <c r="G417" s="18">
        <v>1159</v>
      </c>
      <c r="H417" s="18">
        <v>1115</v>
      </c>
      <c r="I417" s="18">
        <v>1105</v>
      </c>
      <c r="J417" s="18">
        <v>1122</v>
      </c>
      <c r="K417" s="18">
        <v>1121</v>
      </c>
      <c r="L417" s="18">
        <v>1116</v>
      </c>
      <c r="M417" s="18">
        <v>1142</v>
      </c>
      <c r="N417" s="18">
        <v>1303</v>
      </c>
      <c r="O417" s="18">
        <v>1299</v>
      </c>
      <c r="P417" s="9"/>
    </row>
    <row r="418" spans="1:16" x14ac:dyDescent="0.25">
      <c r="A418" s="9"/>
      <c r="B418" s="12" t="s">
        <v>2393</v>
      </c>
      <c r="C418" s="12" t="s">
        <v>2392</v>
      </c>
      <c r="D418" s="18">
        <v>1161</v>
      </c>
      <c r="E418" s="18">
        <v>1179</v>
      </c>
      <c r="F418" s="18">
        <v>1179</v>
      </c>
      <c r="G418" s="18">
        <v>1299</v>
      </c>
      <c r="H418" s="18">
        <v>1457</v>
      </c>
      <c r="I418" s="18">
        <v>1470</v>
      </c>
      <c r="J418" s="18">
        <v>1544</v>
      </c>
      <c r="K418" s="18">
        <v>1562</v>
      </c>
      <c r="L418" s="18">
        <v>1552</v>
      </c>
      <c r="M418" s="18">
        <v>1656</v>
      </c>
      <c r="N418" s="18">
        <v>1827</v>
      </c>
      <c r="O418" s="18">
        <v>1918</v>
      </c>
      <c r="P418" s="9"/>
    </row>
    <row r="419" spans="1:16" x14ac:dyDescent="0.25">
      <c r="A419" s="9"/>
      <c r="B419" s="12" t="s">
        <v>2391</v>
      </c>
      <c r="C419" s="12" t="s">
        <v>2390</v>
      </c>
      <c r="D419" s="18">
        <v>915</v>
      </c>
      <c r="E419" s="18">
        <v>918</v>
      </c>
      <c r="F419" s="18">
        <v>918</v>
      </c>
      <c r="G419" s="18">
        <v>907</v>
      </c>
      <c r="H419" s="18">
        <v>901</v>
      </c>
      <c r="I419" s="18">
        <v>898</v>
      </c>
      <c r="J419" s="18">
        <v>882</v>
      </c>
      <c r="K419" s="18">
        <v>864</v>
      </c>
      <c r="L419" s="18">
        <v>837</v>
      </c>
      <c r="M419" s="18">
        <v>841</v>
      </c>
      <c r="N419" s="18">
        <v>846</v>
      </c>
      <c r="O419" s="18">
        <v>813</v>
      </c>
      <c r="P419" s="9"/>
    </row>
    <row r="420" spans="1:16" x14ac:dyDescent="0.25">
      <c r="A420" s="9"/>
      <c r="B420" s="12" t="s">
        <v>2389</v>
      </c>
      <c r="C420" s="12" t="s">
        <v>2388</v>
      </c>
      <c r="D420" s="18">
        <v>896</v>
      </c>
      <c r="E420" s="18">
        <v>980</v>
      </c>
      <c r="F420" s="18">
        <v>980</v>
      </c>
      <c r="G420" s="18">
        <v>903</v>
      </c>
      <c r="H420" s="18">
        <v>935</v>
      </c>
      <c r="I420" s="18">
        <v>870</v>
      </c>
      <c r="J420" s="18">
        <v>815</v>
      </c>
      <c r="K420" s="18">
        <v>866</v>
      </c>
      <c r="L420" s="18">
        <v>836</v>
      </c>
      <c r="M420" s="18">
        <v>725</v>
      </c>
      <c r="N420" s="18">
        <v>697</v>
      </c>
      <c r="O420" s="18">
        <v>697</v>
      </c>
      <c r="P420" s="9"/>
    </row>
    <row r="421" spans="1:16" x14ac:dyDescent="0.25">
      <c r="A421" s="9"/>
      <c r="B421" s="12" t="s">
        <v>2387</v>
      </c>
      <c r="C421" s="12" t="s">
        <v>2386</v>
      </c>
      <c r="D421" s="18">
        <v>1866</v>
      </c>
      <c r="E421" s="18">
        <v>1952</v>
      </c>
      <c r="F421" s="18">
        <v>1952</v>
      </c>
      <c r="G421" s="18">
        <v>1984</v>
      </c>
      <c r="H421" s="18">
        <v>1959</v>
      </c>
      <c r="I421" s="18">
        <v>1910</v>
      </c>
      <c r="J421" s="18">
        <v>1949</v>
      </c>
      <c r="K421" s="18">
        <v>2080</v>
      </c>
      <c r="L421" s="18">
        <v>2342</v>
      </c>
      <c r="M421" s="18">
        <v>2276</v>
      </c>
      <c r="N421" s="18">
        <v>2132</v>
      </c>
      <c r="O421" s="18">
        <v>2505</v>
      </c>
      <c r="P421" s="9"/>
    </row>
    <row r="422" spans="1:16" x14ac:dyDescent="0.25">
      <c r="A422" s="9"/>
      <c r="B422" s="12" t="s">
        <v>2385</v>
      </c>
      <c r="C422" s="12" t="s">
        <v>2384</v>
      </c>
      <c r="D422" s="18">
        <v>3590</v>
      </c>
      <c r="E422" s="18">
        <v>3560</v>
      </c>
      <c r="F422" s="18">
        <v>3560</v>
      </c>
      <c r="G422" s="18">
        <v>3710</v>
      </c>
      <c r="H422" s="18">
        <v>3529</v>
      </c>
      <c r="I422" s="18">
        <v>3673</v>
      </c>
      <c r="J422" s="18">
        <v>3958</v>
      </c>
      <c r="K422" s="18">
        <v>3831</v>
      </c>
      <c r="L422" s="18">
        <v>3998</v>
      </c>
      <c r="M422" s="18">
        <v>3930</v>
      </c>
      <c r="N422" s="18">
        <v>4156</v>
      </c>
      <c r="O422" s="18">
        <v>4002</v>
      </c>
      <c r="P422" s="9"/>
    </row>
    <row r="423" spans="1:16" x14ac:dyDescent="0.25">
      <c r="A423" s="9"/>
      <c r="B423" s="12" t="s">
        <v>2383</v>
      </c>
      <c r="C423" s="12" t="s">
        <v>2382</v>
      </c>
      <c r="D423" s="18">
        <v>5739</v>
      </c>
      <c r="E423" s="18">
        <v>5732</v>
      </c>
      <c r="F423" s="18">
        <v>5732</v>
      </c>
      <c r="G423" s="18">
        <v>6044</v>
      </c>
      <c r="H423" s="18">
        <v>5922</v>
      </c>
      <c r="I423" s="18">
        <v>5826</v>
      </c>
      <c r="J423" s="18">
        <v>6177</v>
      </c>
      <c r="K423" s="18">
        <v>6021</v>
      </c>
      <c r="L423" s="18">
        <v>6209</v>
      </c>
      <c r="M423" s="18">
        <v>6071</v>
      </c>
      <c r="N423" s="18">
        <v>6007</v>
      </c>
      <c r="O423" s="18">
        <v>6124</v>
      </c>
      <c r="P423" s="9"/>
    </row>
    <row r="424" spans="1:16" x14ac:dyDescent="0.25">
      <c r="A424" s="9"/>
      <c r="B424" s="12" t="s">
        <v>2381</v>
      </c>
      <c r="C424" s="12" t="s">
        <v>2380</v>
      </c>
      <c r="D424" s="18">
        <v>4321</v>
      </c>
      <c r="E424" s="18">
        <v>4523</v>
      </c>
      <c r="F424" s="18">
        <v>4523</v>
      </c>
      <c r="G424" s="18">
        <v>4594</v>
      </c>
      <c r="H424" s="18">
        <v>4588</v>
      </c>
      <c r="I424" s="18">
        <v>4562</v>
      </c>
      <c r="J424" s="18">
        <v>4461</v>
      </c>
      <c r="K424" s="18">
        <v>4417</v>
      </c>
      <c r="L424" s="18">
        <v>4520</v>
      </c>
      <c r="M424" s="18">
        <v>4657</v>
      </c>
      <c r="N424" s="18">
        <v>4602</v>
      </c>
      <c r="O424" s="18">
        <v>4973</v>
      </c>
      <c r="P424" s="9"/>
    </row>
    <row r="425" spans="1:16" x14ac:dyDescent="0.25">
      <c r="A425" s="9"/>
      <c r="B425" s="12" t="s">
        <v>2379</v>
      </c>
      <c r="C425" s="12" t="s">
        <v>2378</v>
      </c>
      <c r="D425" s="18">
        <v>1737</v>
      </c>
      <c r="E425" s="18">
        <v>1823</v>
      </c>
      <c r="F425" s="18">
        <v>1823</v>
      </c>
      <c r="G425" s="18">
        <v>1803</v>
      </c>
      <c r="H425" s="18">
        <v>1734</v>
      </c>
      <c r="I425" s="18">
        <v>1661</v>
      </c>
      <c r="J425" s="18">
        <v>1744</v>
      </c>
      <c r="K425" s="18">
        <v>1710</v>
      </c>
      <c r="L425" s="18">
        <v>1785</v>
      </c>
      <c r="M425" s="18">
        <v>1790</v>
      </c>
      <c r="N425" s="18">
        <v>1774</v>
      </c>
      <c r="O425" s="18">
        <v>1804</v>
      </c>
      <c r="P425" s="9"/>
    </row>
    <row r="426" spans="1:16" x14ac:dyDescent="0.25">
      <c r="A426" s="9"/>
      <c r="B426" s="12" t="s">
        <v>2377</v>
      </c>
      <c r="C426" s="12" t="s">
        <v>2376</v>
      </c>
      <c r="D426" s="18">
        <v>3311</v>
      </c>
      <c r="E426" s="18">
        <v>3601</v>
      </c>
      <c r="F426" s="18">
        <v>3601</v>
      </c>
      <c r="G426" s="18">
        <v>3522</v>
      </c>
      <c r="H426" s="18">
        <v>3596</v>
      </c>
      <c r="I426" s="18">
        <v>3706</v>
      </c>
      <c r="J426" s="18">
        <v>3489</v>
      </c>
      <c r="K426" s="18">
        <v>3605</v>
      </c>
      <c r="L426" s="18">
        <v>3593</v>
      </c>
      <c r="M426" s="18">
        <v>3779</v>
      </c>
      <c r="N426" s="18">
        <v>3944</v>
      </c>
      <c r="O426" s="18">
        <v>3946</v>
      </c>
      <c r="P426" s="9"/>
    </row>
    <row r="427" spans="1:16" x14ac:dyDescent="0.25">
      <c r="A427" s="9"/>
      <c r="B427" s="12" t="s">
        <v>2375</v>
      </c>
      <c r="C427" s="12" t="s">
        <v>2374</v>
      </c>
      <c r="D427" s="18">
        <v>6338</v>
      </c>
      <c r="E427" s="18">
        <v>6240</v>
      </c>
      <c r="F427" s="18">
        <v>6240</v>
      </c>
      <c r="G427" s="18">
        <v>6038</v>
      </c>
      <c r="H427" s="18">
        <v>5846</v>
      </c>
      <c r="I427" s="18">
        <v>6104</v>
      </c>
      <c r="J427" s="18">
        <v>6001</v>
      </c>
      <c r="K427" s="18">
        <v>6033</v>
      </c>
      <c r="L427" s="18">
        <v>6292</v>
      </c>
      <c r="M427" s="18">
        <v>6161</v>
      </c>
      <c r="N427" s="18">
        <v>6770</v>
      </c>
      <c r="O427" s="18">
        <v>6784</v>
      </c>
      <c r="P427" s="9"/>
    </row>
    <row r="428" spans="1:16" x14ac:dyDescent="0.25">
      <c r="A428" s="9"/>
      <c r="B428" s="12" t="s">
        <v>2373</v>
      </c>
      <c r="C428" s="12" t="s">
        <v>2372</v>
      </c>
      <c r="D428" s="18">
        <v>17144</v>
      </c>
      <c r="E428" s="18">
        <v>20249</v>
      </c>
      <c r="F428" s="18">
        <v>20249</v>
      </c>
      <c r="G428" s="18">
        <v>22419</v>
      </c>
      <c r="H428" s="18">
        <v>23327</v>
      </c>
      <c r="I428" s="18">
        <v>23260</v>
      </c>
      <c r="J428" s="18">
        <v>23741</v>
      </c>
      <c r="K428" s="18">
        <v>23783</v>
      </c>
      <c r="L428" s="18">
        <v>23665</v>
      </c>
      <c r="M428" s="18">
        <v>23792</v>
      </c>
      <c r="N428" s="18">
        <v>23600</v>
      </c>
      <c r="O428" s="18">
        <v>27031</v>
      </c>
      <c r="P428" s="9"/>
    </row>
    <row r="429" spans="1:16" x14ac:dyDescent="0.25">
      <c r="A429" s="9"/>
      <c r="B429" s="12" t="s">
        <v>2371</v>
      </c>
      <c r="C429" s="12" t="s">
        <v>2370</v>
      </c>
      <c r="D429" s="18">
        <v>1447</v>
      </c>
      <c r="E429" s="18">
        <v>1511</v>
      </c>
      <c r="F429" s="18">
        <v>1511</v>
      </c>
      <c r="G429" s="18">
        <v>1578</v>
      </c>
      <c r="H429" s="18">
        <v>1539</v>
      </c>
      <c r="I429" s="18">
        <v>1569</v>
      </c>
      <c r="J429" s="18">
        <v>1447</v>
      </c>
      <c r="K429" s="18">
        <v>1525</v>
      </c>
      <c r="L429" s="18">
        <v>1342</v>
      </c>
      <c r="M429" s="18">
        <v>1272</v>
      </c>
      <c r="N429" s="18">
        <v>1468</v>
      </c>
      <c r="O429" s="18">
        <v>1433</v>
      </c>
      <c r="P429" s="9"/>
    </row>
    <row r="430" spans="1:16" x14ac:dyDescent="0.25">
      <c r="A430" s="9"/>
      <c r="B430" s="12" t="s">
        <v>2369</v>
      </c>
      <c r="C430" s="12" t="s">
        <v>2368</v>
      </c>
      <c r="D430" s="18">
        <v>1767</v>
      </c>
      <c r="E430" s="18">
        <v>1863</v>
      </c>
      <c r="F430" s="18">
        <v>1863</v>
      </c>
      <c r="G430" s="18">
        <v>1690</v>
      </c>
      <c r="H430" s="18">
        <v>1600</v>
      </c>
      <c r="I430" s="18">
        <v>1584</v>
      </c>
      <c r="J430" s="18">
        <v>1553</v>
      </c>
      <c r="K430" s="18">
        <v>1562</v>
      </c>
      <c r="L430" s="18">
        <v>1557</v>
      </c>
      <c r="M430" s="18">
        <v>1554</v>
      </c>
      <c r="N430" s="18">
        <v>1683</v>
      </c>
      <c r="O430" s="18">
        <v>1676</v>
      </c>
      <c r="P430" s="9"/>
    </row>
    <row r="431" spans="1:16" x14ac:dyDescent="0.25">
      <c r="A431" s="9"/>
      <c r="B431" s="12" t="s">
        <v>2367</v>
      </c>
      <c r="C431" s="12" t="s">
        <v>2366</v>
      </c>
      <c r="D431" s="18">
        <v>3256</v>
      </c>
      <c r="E431" s="18">
        <v>3323</v>
      </c>
      <c r="F431" s="18">
        <v>3323</v>
      </c>
      <c r="G431" s="18">
        <v>3636</v>
      </c>
      <c r="H431" s="18">
        <v>4008</v>
      </c>
      <c r="I431" s="18">
        <v>4691</v>
      </c>
      <c r="J431" s="18">
        <v>4644</v>
      </c>
      <c r="K431" s="18">
        <v>4729</v>
      </c>
      <c r="L431" s="18">
        <v>4708</v>
      </c>
      <c r="M431" s="18">
        <v>5246</v>
      </c>
      <c r="N431" s="18">
        <v>5466</v>
      </c>
      <c r="O431" s="18">
        <v>5525</v>
      </c>
      <c r="P431" s="9"/>
    </row>
    <row r="432" spans="1:16" x14ac:dyDescent="0.25">
      <c r="A432" s="9"/>
      <c r="B432" s="12" t="s">
        <v>2365</v>
      </c>
      <c r="C432" s="12" t="s">
        <v>2364</v>
      </c>
      <c r="D432" s="18">
        <v>1918</v>
      </c>
      <c r="E432" s="18">
        <v>2012</v>
      </c>
      <c r="F432" s="18">
        <v>2012</v>
      </c>
      <c r="G432" s="18">
        <v>1975</v>
      </c>
      <c r="H432" s="18">
        <v>2085</v>
      </c>
      <c r="I432" s="18">
        <v>1920</v>
      </c>
      <c r="J432" s="18">
        <v>1918</v>
      </c>
      <c r="K432" s="18">
        <v>1938</v>
      </c>
      <c r="L432" s="18">
        <v>1809</v>
      </c>
      <c r="M432" s="18">
        <v>1900</v>
      </c>
      <c r="N432" s="18">
        <v>1910</v>
      </c>
      <c r="O432" s="18">
        <v>1931</v>
      </c>
      <c r="P432" s="9"/>
    </row>
    <row r="433" spans="1:16" x14ac:dyDescent="0.25">
      <c r="A433" s="9"/>
      <c r="B433" s="12" t="s">
        <v>2363</v>
      </c>
      <c r="C433" s="12" t="s">
        <v>2362</v>
      </c>
      <c r="D433" s="18">
        <v>1066</v>
      </c>
      <c r="E433" s="18">
        <v>1060</v>
      </c>
      <c r="F433" s="18">
        <v>1060</v>
      </c>
      <c r="G433" s="18">
        <v>1171</v>
      </c>
      <c r="H433" s="18">
        <v>1157</v>
      </c>
      <c r="I433" s="18">
        <v>1121</v>
      </c>
      <c r="J433" s="18">
        <v>1255</v>
      </c>
      <c r="K433" s="18">
        <v>1231</v>
      </c>
      <c r="L433" s="18">
        <v>1229</v>
      </c>
      <c r="M433" s="18">
        <v>1278</v>
      </c>
      <c r="N433" s="18">
        <v>1207</v>
      </c>
      <c r="O433" s="18">
        <v>1180</v>
      </c>
      <c r="P433" s="9"/>
    </row>
    <row r="434" spans="1:16" x14ac:dyDescent="0.25">
      <c r="A434" s="9"/>
      <c r="B434" s="12" t="s">
        <v>2361</v>
      </c>
      <c r="C434" s="12" t="s">
        <v>2360</v>
      </c>
      <c r="D434" s="18">
        <v>2730</v>
      </c>
      <c r="E434" s="18">
        <v>2724</v>
      </c>
      <c r="F434" s="18">
        <v>2724</v>
      </c>
      <c r="G434" s="18">
        <v>2675</v>
      </c>
      <c r="H434" s="18">
        <v>2676</v>
      </c>
      <c r="I434" s="18">
        <v>2710</v>
      </c>
      <c r="J434" s="18">
        <v>2620</v>
      </c>
      <c r="K434" s="18">
        <v>2583</v>
      </c>
      <c r="L434" s="18">
        <v>2517</v>
      </c>
      <c r="M434" s="18">
        <v>2505</v>
      </c>
      <c r="N434" s="18">
        <v>2469</v>
      </c>
      <c r="O434" s="18">
        <v>2404</v>
      </c>
      <c r="P434" s="9"/>
    </row>
    <row r="435" spans="1:16" x14ac:dyDescent="0.25">
      <c r="A435" s="9"/>
      <c r="B435" s="12" t="s">
        <v>2359</v>
      </c>
      <c r="C435" s="12" t="s">
        <v>2358</v>
      </c>
      <c r="D435" s="18">
        <v>2116</v>
      </c>
      <c r="E435" s="18">
        <v>2065</v>
      </c>
      <c r="F435" s="18">
        <v>2065</v>
      </c>
      <c r="G435" s="18">
        <v>2109</v>
      </c>
      <c r="H435" s="18">
        <v>2059</v>
      </c>
      <c r="I435" s="18">
        <v>2279</v>
      </c>
      <c r="J435" s="18">
        <v>2239</v>
      </c>
      <c r="K435" s="18">
        <v>2256</v>
      </c>
      <c r="L435" s="18">
        <v>2297</v>
      </c>
      <c r="M435" s="18">
        <v>2291</v>
      </c>
      <c r="N435" s="18">
        <v>2203</v>
      </c>
      <c r="O435" s="18">
        <v>2151</v>
      </c>
      <c r="P435" s="9"/>
    </row>
    <row r="436" spans="1:16" x14ac:dyDescent="0.25">
      <c r="A436" s="9"/>
      <c r="B436" s="12" t="s">
        <v>2357</v>
      </c>
      <c r="C436" s="12" t="s">
        <v>2356</v>
      </c>
      <c r="D436" s="18">
        <v>7001</v>
      </c>
      <c r="E436" s="18">
        <v>6951</v>
      </c>
      <c r="F436" s="18">
        <v>6951</v>
      </c>
      <c r="G436" s="18">
        <v>6958</v>
      </c>
      <c r="H436" s="18">
        <v>6729</v>
      </c>
      <c r="I436" s="18">
        <v>6692</v>
      </c>
      <c r="J436" s="18">
        <v>6716</v>
      </c>
      <c r="K436" s="18">
        <v>6614</v>
      </c>
      <c r="L436" s="18">
        <v>6339</v>
      </c>
      <c r="M436" s="18">
        <v>6430</v>
      </c>
      <c r="N436" s="18">
        <v>6535</v>
      </c>
      <c r="O436" s="18">
        <v>6765</v>
      </c>
      <c r="P436" s="9"/>
    </row>
    <row r="437" spans="1:16" x14ac:dyDescent="0.25">
      <c r="A437" s="9"/>
      <c r="B437" s="12" t="s">
        <v>2355</v>
      </c>
      <c r="C437" s="12" t="s">
        <v>2354</v>
      </c>
      <c r="D437" s="18">
        <v>5602</v>
      </c>
      <c r="E437" s="18">
        <v>5853</v>
      </c>
      <c r="F437" s="18">
        <v>5853</v>
      </c>
      <c r="G437" s="18">
        <v>5765</v>
      </c>
      <c r="H437" s="18">
        <v>5951</v>
      </c>
      <c r="I437" s="18">
        <v>6270</v>
      </c>
      <c r="J437" s="18">
        <v>6381</v>
      </c>
      <c r="K437" s="18">
        <v>6435</v>
      </c>
      <c r="L437" s="18">
        <v>6271</v>
      </c>
      <c r="M437" s="18">
        <v>6473</v>
      </c>
      <c r="N437" s="18">
        <v>6511</v>
      </c>
      <c r="O437" s="18">
        <v>6279</v>
      </c>
      <c r="P437" s="9"/>
    </row>
    <row r="438" spans="1:16" x14ac:dyDescent="0.25">
      <c r="A438" s="9"/>
      <c r="B438" s="12" t="s">
        <v>2353</v>
      </c>
      <c r="C438" s="12" t="s">
        <v>2352</v>
      </c>
      <c r="D438" s="18">
        <v>395</v>
      </c>
      <c r="E438" s="18">
        <v>395</v>
      </c>
      <c r="F438" s="18">
        <v>395</v>
      </c>
      <c r="G438" s="18">
        <v>488</v>
      </c>
      <c r="H438" s="18">
        <v>483</v>
      </c>
      <c r="I438" s="18">
        <v>483</v>
      </c>
      <c r="J438" s="18">
        <v>459</v>
      </c>
      <c r="K438" s="18">
        <v>629</v>
      </c>
      <c r="L438" s="18">
        <v>647</v>
      </c>
      <c r="M438" s="18">
        <v>645</v>
      </c>
      <c r="N438" s="18">
        <v>645</v>
      </c>
      <c r="O438" s="18">
        <v>737</v>
      </c>
      <c r="P438" s="9"/>
    </row>
    <row r="439" spans="1:16" x14ac:dyDescent="0.25">
      <c r="A439" s="9"/>
      <c r="B439" s="12" t="s">
        <v>2351</v>
      </c>
      <c r="C439" s="12" t="s">
        <v>2350</v>
      </c>
      <c r="D439" s="18">
        <v>974</v>
      </c>
      <c r="E439" s="18">
        <v>973</v>
      </c>
      <c r="F439" s="18">
        <v>973</v>
      </c>
      <c r="G439" s="18">
        <v>973</v>
      </c>
      <c r="H439" s="18">
        <v>1141</v>
      </c>
      <c r="I439" s="18">
        <v>1227</v>
      </c>
      <c r="J439" s="18">
        <v>1500</v>
      </c>
      <c r="K439" s="18">
        <v>1461</v>
      </c>
      <c r="L439" s="18">
        <v>1497</v>
      </c>
      <c r="M439" s="18">
        <v>1489</v>
      </c>
      <c r="N439" s="18">
        <v>1445</v>
      </c>
      <c r="O439" s="18">
        <v>1395</v>
      </c>
      <c r="P439" s="9"/>
    </row>
    <row r="440" spans="1:16" x14ac:dyDescent="0.25">
      <c r="A440" s="9"/>
      <c r="B440" s="12" t="s">
        <v>2349</v>
      </c>
      <c r="C440" s="12" t="s">
        <v>2348</v>
      </c>
      <c r="D440" s="18">
        <v>3504</v>
      </c>
      <c r="E440" s="18">
        <v>3723</v>
      </c>
      <c r="F440" s="18">
        <v>3723</v>
      </c>
      <c r="G440" s="18">
        <v>3935</v>
      </c>
      <c r="H440" s="18">
        <v>3940</v>
      </c>
      <c r="I440" s="18">
        <v>4076</v>
      </c>
      <c r="J440" s="18">
        <v>3963</v>
      </c>
      <c r="K440" s="18">
        <v>3949</v>
      </c>
      <c r="L440" s="18">
        <v>3990</v>
      </c>
      <c r="M440" s="18">
        <v>4313</v>
      </c>
      <c r="N440" s="18">
        <v>4679</v>
      </c>
      <c r="O440" s="18">
        <v>4606</v>
      </c>
      <c r="P440" s="9"/>
    </row>
    <row r="441" spans="1:16" x14ac:dyDescent="0.25">
      <c r="A441" s="9"/>
      <c r="B441" s="12" t="s">
        <v>2347</v>
      </c>
      <c r="C441" s="12" t="s">
        <v>2346</v>
      </c>
      <c r="D441" s="18">
        <v>3820</v>
      </c>
      <c r="E441" s="18">
        <v>3876</v>
      </c>
      <c r="F441" s="18">
        <v>3876</v>
      </c>
      <c r="G441" s="18">
        <v>3911</v>
      </c>
      <c r="H441" s="18">
        <v>3895</v>
      </c>
      <c r="I441" s="18">
        <v>3899</v>
      </c>
      <c r="J441" s="18">
        <v>3855</v>
      </c>
      <c r="K441" s="18">
        <v>3898</v>
      </c>
      <c r="L441" s="18">
        <v>3906</v>
      </c>
      <c r="M441" s="18">
        <v>3939</v>
      </c>
      <c r="N441" s="18">
        <v>3962</v>
      </c>
      <c r="O441" s="18">
        <v>4033</v>
      </c>
      <c r="P441" s="9"/>
    </row>
    <row r="442" spans="1:16" x14ac:dyDescent="0.25">
      <c r="A442" s="9"/>
      <c r="B442" s="12" t="s">
        <v>2345</v>
      </c>
      <c r="C442" s="12" t="s">
        <v>2344</v>
      </c>
      <c r="D442" s="18">
        <v>2252</v>
      </c>
      <c r="E442" s="18">
        <v>2182</v>
      </c>
      <c r="F442" s="18">
        <v>2182</v>
      </c>
      <c r="G442" s="18">
        <v>2143</v>
      </c>
      <c r="H442" s="18">
        <v>2149</v>
      </c>
      <c r="I442" s="18">
        <v>2337</v>
      </c>
      <c r="J442" s="18">
        <v>2431</v>
      </c>
      <c r="K442" s="18">
        <v>2434</v>
      </c>
      <c r="L442" s="18">
        <v>2488</v>
      </c>
      <c r="M442" s="18">
        <v>2439</v>
      </c>
      <c r="N442" s="18">
        <v>2302</v>
      </c>
      <c r="O442" s="18">
        <v>2302</v>
      </c>
      <c r="P442" s="9"/>
    </row>
    <row r="443" spans="1:16" x14ac:dyDescent="0.25">
      <c r="A443" s="9"/>
      <c r="B443" s="12" t="s">
        <v>2343</v>
      </c>
      <c r="C443" s="12" t="s">
        <v>2342</v>
      </c>
      <c r="D443" s="18">
        <v>3177</v>
      </c>
      <c r="E443" s="18">
        <v>3241</v>
      </c>
      <c r="F443" s="18">
        <v>3241</v>
      </c>
      <c r="G443" s="18">
        <v>3396</v>
      </c>
      <c r="H443" s="18">
        <v>3281</v>
      </c>
      <c r="I443" s="18">
        <v>3366</v>
      </c>
      <c r="J443" s="18">
        <v>3414</v>
      </c>
      <c r="K443" s="18">
        <v>3478</v>
      </c>
      <c r="L443" s="18">
        <v>3640</v>
      </c>
      <c r="M443" s="18">
        <v>3565</v>
      </c>
      <c r="N443" s="18">
        <v>3669</v>
      </c>
      <c r="O443" s="18">
        <v>3696</v>
      </c>
      <c r="P443" s="9"/>
    </row>
    <row r="444" spans="1:16" x14ac:dyDescent="0.25">
      <c r="A444" s="9"/>
      <c r="B444" s="12" t="s">
        <v>2341</v>
      </c>
      <c r="C444" s="12" t="s">
        <v>2340</v>
      </c>
      <c r="D444" s="18">
        <v>3523</v>
      </c>
      <c r="E444" s="18">
        <v>3479</v>
      </c>
      <c r="F444" s="18">
        <v>3479</v>
      </c>
      <c r="G444" s="18">
        <v>3531</v>
      </c>
      <c r="H444" s="18">
        <v>3405</v>
      </c>
      <c r="I444" s="18">
        <v>3483</v>
      </c>
      <c r="J444" s="18">
        <v>3410</v>
      </c>
      <c r="K444" s="18">
        <v>3521</v>
      </c>
      <c r="L444" s="18">
        <v>3437</v>
      </c>
      <c r="M444" s="18">
        <v>3548</v>
      </c>
      <c r="N444" s="18">
        <v>3629</v>
      </c>
      <c r="O444" s="18">
        <v>3676</v>
      </c>
      <c r="P444" s="9"/>
    </row>
    <row r="445" spans="1:16" x14ac:dyDescent="0.25">
      <c r="A445" s="9"/>
      <c r="B445" s="12" t="s">
        <v>2339</v>
      </c>
      <c r="C445" s="12" t="s">
        <v>2338</v>
      </c>
      <c r="D445" s="18">
        <v>2045</v>
      </c>
      <c r="E445" s="18">
        <v>2061</v>
      </c>
      <c r="F445" s="18">
        <v>2061</v>
      </c>
      <c r="G445" s="18">
        <v>2076</v>
      </c>
      <c r="H445" s="18">
        <v>1983</v>
      </c>
      <c r="I445" s="18">
        <v>2075</v>
      </c>
      <c r="J445" s="18">
        <v>2003</v>
      </c>
      <c r="K445" s="18">
        <v>2035</v>
      </c>
      <c r="L445" s="18">
        <v>2081</v>
      </c>
      <c r="M445" s="18">
        <v>2181</v>
      </c>
      <c r="N445" s="18">
        <v>2325</v>
      </c>
      <c r="O445" s="18">
        <v>2445</v>
      </c>
      <c r="P445" s="9"/>
    </row>
    <row r="446" spans="1:16" x14ac:dyDescent="0.25">
      <c r="A446" s="9"/>
      <c r="B446" s="12" t="s">
        <v>2337</v>
      </c>
      <c r="C446" s="12" t="s">
        <v>2336</v>
      </c>
      <c r="D446" s="18">
        <v>3258</v>
      </c>
      <c r="E446" s="18">
        <v>3331</v>
      </c>
      <c r="F446" s="18">
        <v>3331</v>
      </c>
      <c r="G446" s="18">
        <v>3029</v>
      </c>
      <c r="H446" s="18">
        <v>3029</v>
      </c>
      <c r="I446" s="18">
        <v>2934</v>
      </c>
      <c r="J446" s="18">
        <v>2860</v>
      </c>
      <c r="K446" s="18">
        <v>2935</v>
      </c>
      <c r="L446" s="18">
        <v>2957</v>
      </c>
      <c r="M446" s="18">
        <v>2856</v>
      </c>
      <c r="N446" s="18">
        <v>2868</v>
      </c>
      <c r="O446" s="18">
        <v>2724</v>
      </c>
      <c r="P446" s="9"/>
    </row>
    <row r="447" spans="1:16" x14ac:dyDescent="0.25">
      <c r="A447" s="9"/>
      <c r="B447" s="12" t="s">
        <v>2335</v>
      </c>
      <c r="C447" s="12" t="s">
        <v>2334</v>
      </c>
      <c r="D447" s="18">
        <v>3105</v>
      </c>
      <c r="E447" s="18">
        <v>3137</v>
      </c>
      <c r="F447" s="18">
        <v>3137</v>
      </c>
      <c r="G447" s="18">
        <v>3244</v>
      </c>
      <c r="H447" s="18">
        <v>3213</v>
      </c>
      <c r="I447" s="18">
        <v>3149</v>
      </c>
      <c r="J447" s="18">
        <v>3129</v>
      </c>
      <c r="K447" s="18">
        <v>3225</v>
      </c>
      <c r="L447" s="18">
        <v>3435</v>
      </c>
      <c r="M447" s="18">
        <v>3541</v>
      </c>
      <c r="N447" s="18">
        <v>3700</v>
      </c>
      <c r="O447" s="18">
        <v>3898</v>
      </c>
      <c r="P447" s="9"/>
    </row>
    <row r="448" spans="1:16" x14ac:dyDescent="0.25">
      <c r="A448" s="9"/>
      <c r="B448" s="12" t="s">
        <v>2333</v>
      </c>
      <c r="C448" s="12" t="s">
        <v>2332</v>
      </c>
      <c r="D448" s="18">
        <v>1646</v>
      </c>
      <c r="E448" s="18">
        <v>1597</v>
      </c>
      <c r="F448" s="18">
        <v>1597</v>
      </c>
      <c r="G448" s="18">
        <v>1471</v>
      </c>
      <c r="H448" s="18">
        <v>1498</v>
      </c>
      <c r="I448" s="18">
        <v>1487</v>
      </c>
      <c r="J448" s="18">
        <v>1464</v>
      </c>
      <c r="K448" s="18">
        <v>1492</v>
      </c>
      <c r="L448" s="18">
        <v>1546</v>
      </c>
      <c r="M448" s="18">
        <v>1540</v>
      </c>
      <c r="N448" s="18">
        <v>1495</v>
      </c>
      <c r="O448" s="18">
        <v>1536</v>
      </c>
      <c r="P448" s="9"/>
    </row>
    <row r="449" spans="1:16" x14ac:dyDescent="0.25">
      <c r="A449" s="9"/>
      <c r="B449" s="12" t="s">
        <v>2331</v>
      </c>
      <c r="C449" s="12" t="s">
        <v>2330</v>
      </c>
      <c r="D449" s="18">
        <v>3228</v>
      </c>
      <c r="E449" s="18">
        <v>3365</v>
      </c>
      <c r="F449" s="18">
        <v>3365</v>
      </c>
      <c r="G449" s="18">
        <v>3573</v>
      </c>
      <c r="H449" s="18">
        <v>3348</v>
      </c>
      <c r="I449" s="18">
        <v>2981</v>
      </c>
      <c r="J449" s="18">
        <v>3010</v>
      </c>
      <c r="K449" s="18">
        <v>3017</v>
      </c>
      <c r="L449" s="18">
        <v>2953</v>
      </c>
      <c r="M449" s="18">
        <v>2901</v>
      </c>
      <c r="N449" s="18">
        <v>2874</v>
      </c>
      <c r="O449" s="18">
        <v>2852</v>
      </c>
      <c r="P449" s="9"/>
    </row>
    <row r="450" spans="1:16" x14ac:dyDescent="0.25">
      <c r="A450" s="9"/>
      <c r="B450" s="12" t="s">
        <v>2329</v>
      </c>
      <c r="C450" s="12" t="s">
        <v>2328</v>
      </c>
      <c r="D450" s="18">
        <v>8013</v>
      </c>
      <c r="E450" s="18">
        <v>7912</v>
      </c>
      <c r="F450" s="18">
        <v>7912</v>
      </c>
      <c r="G450" s="18">
        <v>7374</v>
      </c>
      <c r="H450" s="18">
        <v>7282</v>
      </c>
      <c r="I450" s="18">
        <v>6883</v>
      </c>
      <c r="J450" s="18">
        <v>6796</v>
      </c>
      <c r="K450" s="18">
        <v>6632</v>
      </c>
      <c r="L450" s="18">
        <v>6575</v>
      </c>
      <c r="M450" s="18">
        <v>6394</v>
      </c>
      <c r="N450" s="18">
        <v>6022</v>
      </c>
      <c r="O450" s="18">
        <v>5957</v>
      </c>
      <c r="P450" s="9"/>
    </row>
    <row r="451" spans="1:16" x14ac:dyDescent="0.25">
      <c r="A451" s="9"/>
      <c r="B451" s="12" t="s">
        <v>2327</v>
      </c>
      <c r="C451" s="12" t="s">
        <v>2326</v>
      </c>
      <c r="D451" s="18">
        <v>3886</v>
      </c>
      <c r="E451" s="18">
        <v>3910</v>
      </c>
      <c r="F451" s="18">
        <v>3910</v>
      </c>
      <c r="G451" s="18">
        <v>3735</v>
      </c>
      <c r="H451" s="18">
        <v>3737</v>
      </c>
      <c r="I451" s="18">
        <v>3593</v>
      </c>
      <c r="J451" s="18">
        <v>3489</v>
      </c>
      <c r="K451" s="18">
        <v>3518</v>
      </c>
      <c r="L451" s="18">
        <v>3601</v>
      </c>
      <c r="M451" s="18">
        <v>3650</v>
      </c>
      <c r="N451" s="18">
        <v>3717</v>
      </c>
      <c r="O451" s="18">
        <v>3540</v>
      </c>
      <c r="P451" s="9"/>
    </row>
    <row r="452" spans="1:16" x14ac:dyDescent="0.25">
      <c r="A452" s="9"/>
      <c r="B452" s="12" t="s">
        <v>2325</v>
      </c>
      <c r="C452" s="12" t="s">
        <v>2324</v>
      </c>
      <c r="D452" s="18">
        <v>3115</v>
      </c>
      <c r="E452" s="18">
        <v>3146</v>
      </c>
      <c r="F452" s="18">
        <v>3146</v>
      </c>
      <c r="G452" s="18">
        <v>3249</v>
      </c>
      <c r="H452" s="18">
        <v>3176</v>
      </c>
      <c r="I452" s="18">
        <v>3183</v>
      </c>
      <c r="J452" s="18">
        <v>3169</v>
      </c>
      <c r="K452" s="18">
        <v>3371</v>
      </c>
      <c r="L452" s="18">
        <v>3656</v>
      </c>
      <c r="M452" s="18">
        <v>3850</v>
      </c>
      <c r="N452" s="18">
        <v>3829</v>
      </c>
      <c r="O452" s="18">
        <v>3835</v>
      </c>
      <c r="P452" s="9"/>
    </row>
    <row r="453" spans="1:16" x14ac:dyDescent="0.25">
      <c r="A453" s="9"/>
      <c r="B453" s="12" t="s">
        <v>2323</v>
      </c>
      <c r="C453" s="12" t="s">
        <v>2322</v>
      </c>
      <c r="D453" s="18">
        <v>2762</v>
      </c>
      <c r="E453" s="18">
        <v>2765</v>
      </c>
      <c r="F453" s="18">
        <v>2765</v>
      </c>
      <c r="G453" s="18">
        <v>2640</v>
      </c>
      <c r="H453" s="18">
        <v>2569</v>
      </c>
      <c r="I453" s="18">
        <v>2275</v>
      </c>
      <c r="J453" s="18">
        <v>2813</v>
      </c>
      <c r="K453" s="18">
        <v>3204</v>
      </c>
      <c r="L453" s="18">
        <v>3193</v>
      </c>
      <c r="M453" s="18">
        <v>3409</v>
      </c>
      <c r="N453" s="18">
        <v>3529</v>
      </c>
      <c r="O453" s="18">
        <v>3554</v>
      </c>
      <c r="P453" s="9"/>
    </row>
    <row r="454" spans="1:16" x14ac:dyDescent="0.25">
      <c r="A454" s="9"/>
      <c r="B454" s="12" t="s">
        <v>2321</v>
      </c>
      <c r="C454" s="12" t="s">
        <v>2320</v>
      </c>
      <c r="D454" s="18">
        <v>4493</v>
      </c>
      <c r="E454" s="18">
        <v>4531</v>
      </c>
      <c r="F454" s="18">
        <v>4531</v>
      </c>
      <c r="G454" s="18">
        <v>5185</v>
      </c>
      <c r="H454" s="18">
        <v>5000</v>
      </c>
      <c r="I454" s="18">
        <v>4999</v>
      </c>
      <c r="J454" s="18">
        <v>4933</v>
      </c>
      <c r="K454" s="18">
        <v>5004</v>
      </c>
      <c r="L454" s="18">
        <v>5078</v>
      </c>
      <c r="M454" s="18">
        <v>5087</v>
      </c>
      <c r="N454" s="18">
        <v>5373</v>
      </c>
      <c r="O454" s="18">
        <v>5313</v>
      </c>
      <c r="P454" s="9"/>
    </row>
    <row r="455" spans="1:16" x14ac:dyDescent="0.25">
      <c r="A455" s="9"/>
      <c r="B455" s="12" t="s">
        <v>2319</v>
      </c>
      <c r="C455" s="12" t="s">
        <v>2318</v>
      </c>
      <c r="D455" s="18">
        <v>870</v>
      </c>
      <c r="E455" s="18">
        <v>837</v>
      </c>
      <c r="F455" s="18">
        <v>837</v>
      </c>
      <c r="G455" s="18">
        <v>883</v>
      </c>
      <c r="H455" s="18">
        <v>885</v>
      </c>
      <c r="I455" s="18">
        <v>852</v>
      </c>
      <c r="J455" s="18">
        <v>852</v>
      </c>
      <c r="K455" s="18">
        <v>929</v>
      </c>
      <c r="L455" s="18">
        <v>925</v>
      </c>
      <c r="M455" s="18">
        <v>842</v>
      </c>
      <c r="N455" s="18">
        <v>888</v>
      </c>
      <c r="O455" s="18">
        <v>834</v>
      </c>
      <c r="P455" s="9"/>
    </row>
    <row r="456" spans="1:16" x14ac:dyDescent="0.25">
      <c r="A456" s="9"/>
      <c r="B456" s="12" t="s">
        <v>2317</v>
      </c>
      <c r="C456" s="12" t="s">
        <v>2316</v>
      </c>
      <c r="D456" s="18">
        <v>829</v>
      </c>
      <c r="E456" s="18">
        <v>827</v>
      </c>
      <c r="F456" s="18">
        <v>827</v>
      </c>
      <c r="G456" s="18">
        <v>800</v>
      </c>
      <c r="H456" s="18">
        <v>782</v>
      </c>
      <c r="I456" s="18">
        <v>758</v>
      </c>
      <c r="J456" s="18">
        <v>790</v>
      </c>
      <c r="K456" s="18">
        <v>796</v>
      </c>
      <c r="L456" s="18">
        <v>779</v>
      </c>
      <c r="M456" s="18">
        <v>755</v>
      </c>
      <c r="N456" s="18">
        <v>881</v>
      </c>
      <c r="O456" s="18">
        <v>871</v>
      </c>
      <c r="P456" s="9"/>
    </row>
    <row r="457" spans="1:16" x14ac:dyDescent="0.25">
      <c r="A457" s="9"/>
      <c r="B457" s="12" t="s">
        <v>2315</v>
      </c>
      <c r="C457" s="12" t="s">
        <v>2314</v>
      </c>
      <c r="D457" s="18">
        <v>292</v>
      </c>
      <c r="E457" s="18">
        <v>322</v>
      </c>
      <c r="F457" s="18">
        <v>322</v>
      </c>
      <c r="G457" s="18">
        <v>318</v>
      </c>
      <c r="H457" s="18">
        <v>320</v>
      </c>
      <c r="I457" s="18">
        <v>280</v>
      </c>
      <c r="J457" s="18">
        <v>282</v>
      </c>
      <c r="K457" s="18">
        <v>457</v>
      </c>
      <c r="L457" s="18">
        <v>478</v>
      </c>
      <c r="M457" s="18">
        <v>474</v>
      </c>
      <c r="N457" s="18">
        <v>448</v>
      </c>
      <c r="O457" s="18">
        <v>468</v>
      </c>
      <c r="P457" s="9"/>
    </row>
    <row r="458" spans="1:16" x14ac:dyDescent="0.25">
      <c r="A458" s="9"/>
      <c r="B458" s="12" t="s">
        <v>2313</v>
      </c>
      <c r="C458" s="12" t="s">
        <v>2312</v>
      </c>
      <c r="D458" s="18">
        <v>1545</v>
      </c>
      <c r="E458" s="18">
        <v>1692</v>
      </c>
      <c r="F458" s="18">
        <v>1692</v>
      </c>
      <c r="G458" s="18">
        <v>1695</v>
      </c>
      <c r="H458" s="18">
        <v>1636</v>
      </c>
      <c r="I458" s="18">
        <v>1560</v>
      </c>
      <c r="J458" s="18">
        <v>1553</v>
      </c>
      <c r="K458" s="18">
        <v>1575</v>
      </c>
      <c r="L458" s="18">
        <v>1535</v>
      </c>
      <c r="M458" s="18">
        <v>1654</v>
      </c>
      <c r="N458" s="18">
        <v>1583</v>
      </c>
      <c r="O458" s="18">
        <v>1684</v>
      </c>
      <c r="P458" s="9"/>
    </row>
    <row r="459" spans="1:16" x14ac:dyDescent="0.25">
      <c r="A459" s="9"/>
      <c r="B459" s="12" t="s">
        <v>2311</v>
      </c>
      <c r="C459" s="12" t="s">
        <v>2310</v>
      </c>
      <c r="D459" s="18">
        <v>12095</v>
      </c>
      <c r="E459" s="18">
        <v>12366</v>
      </c>
      <c r="F459" s="18">
        <v>12366</v>
      </c>
      <c r="G459" s="18">
        <v>11867</v>
      </c>
      <c r="H459" s="18">
        <v>12029</v>
      </c>
      <c r="I459" s="18">
        <v>11776</v>
      </c>
      <c r="J459" s="18">
        <v>11660</v>
      </c>
      <c r="K459" s="18">
        <v>11706</v>
      </c>
      <c r="L459" s="18">
        <v>11421</v>
      </c>
      <c r="M459" s="18">
        <v>11216</v>
      </c>
      <c r="N459" s="18">
        <v>11324</v>
      </c>
      <c r="O459" s="18">
        <v>11313</v>
      </c>
      <c r="P459" s="9"/>
    </row>
    <row r="460" spans="1:16" x14ac:dyDescent="0.25">
      <c r="A460" s="9"/>
      <c r="B460" s="12" t="s">
        <v>2309</v>
      </c>
      <c r="C460" s="12" t="s">
        <v>2308</v>
      </c>
      <c r="D460" s="18">
        <v>2550</v>
      </c>
      <c r="E460" s="18">
        <v>2608</v>
      </c>
      <c r="F460" s="18">
        <v>2608</v>
      </c>
      <c r="G460" s="18">
        <v>2537</v>
      </c>
      <c r="H460" s="18">
        <v>2499</v>
      </c>
      <c r="I460" s="18">
        <v>2463</v>
      </c>
      <c r="J460" s="18">
        <v>2444</v>
      </c>
      <c r="K460" s="18">
        <v>2527</v>
      </c>
      <c r="L460" s="18">
        <v>2472</v>
      </c>
      <c r="M460" s="18">
        <v>2430</v>
      </c>
      <c r="N460" s="18">
        <v>2475</v>
      </c>
      <c r="O460" s="18">
        <v>2480</v>
      </c>
      <c r="P460" s="9"/>
    </row>
    <row r="461" spans="1:16" x14ac:dyDescent="0.25">
      <c r="A461" s="9"/>
      <c r="B461" s="12" t="s">
        <v>2307</v>
      </c>
      <c r="C461" s="12" t="s">
        <v>2306</v>
      </c>
      <c r="D461" s="18">
        <v>3108</v>
      </c>
      <c r="E461" s="18">
        <v>3242</v>
      </c>
      <c r="F461" s="18">
        <v>3242</v>
      </c>
      <c r="G461" s="18">
        <v>3249</v>
      </c>
      <c r="H461" s="18">
        <v>3080</v>
      </c>
      <c r="I461" s="18">
        <v>2882</v>
      </c>
      <c r="J461" s="18">
        <v>2874</v>
      </c>
      <c r="K461" s="18">
        <v>2869</v>
      </c>
      <c r="L461" s="18">
        <v>2891</v>
      </c>
      <c r="M461" s="18">
        <v>2996</v>
      </c>
      <c r="N461" s="18">
        <v>3010</v>
      </c>
      <c r="O461" s="18">
        <v>2844</v>
      </c>
      <c r="P461" s="9"/>
    </row>
    <row r="462" spans="1:16" x14ac:dyDescent="0.25">
      <c r="A462" s="9"/>
      <c r="B462" s="12" t="s">
        <v>2305</v>
      </c>
      <c r="C462" s="12" t="s">
        <v>2304</v>
      </c>
      <c r="D462" s="18">
        <v>2949</v>
      </c>
      <c r="E462" s="18">
        <v>2943</v>
      </c>
      <c r="F462" s="18">
        <v>2943</v>
      </c>
      <c r="G462" s="18">
        <v>2854</v>
      </c>
      <c r="H462" s="18">
        <v>2612</v>
      </c>
      <c r="I462" s="18">
        <v>2718</v>
      </c>
      <c r="J462" s="18">
        <v>2721</v>
      </c>
      <c r="K462" s="18">
        <v>2645</v>
      </c>
      <c r="L462" s="18">
        <v>2848</v>
      </c>
      <c r="M462" s="18">
        <v>2803</v>
      </c>
      <c r="N462" s="18">
        <v>2571</v>
      </c>
      <c r="O462" s="18">
        <v>2604</v>
      </c>
      <c r="P462" s="9"/>
    </row>
    <row r="463" spans="1:16" x14ac:dyDescent="0.25">
      <c r="A463" s="9"/>
      <c r="B463" s="12" t="s">
        <v>2303</v>
      </c>
      <c r="C463" s="12" t="s">
        <v>2302</v>
      </c>
      <c r="D463" s="18">
        <v>4168</v>
      </c>
      <c r="E463" s="18">
        <v>4324</v>
      </c>
      <c r="F463" s="18">
        <v>4324</v>
      </c>
      <c r="G463" s="18">
        <v>4520</v>
      </c>
      <c r="H463" s="18">
        <v>4261</v>
      </c>
      <c r="I463" s="18">
        <v>4244</v>
      </c>
      <c r="J463" s="18">
        <v>4262</v>
      </c>
      <c r="K463" s="18">
        <v>4170</v>
      </c>
      <c r="L463" s="18">
        <v>4338</v>
      </c>
      <c r="M463" s="18">
        <v>4131</v>
      </c>
      <c r="N463" s="18">
        <v>4272</v>
      </c>
      <c r="O463" s="18">
        <v>4128</v>
      </c>
      <c r="P463" s="9"/>
    </row>
    <row r="464" spans="1:16" x14ac:dyDescent="0.25">
      <c r="A464" s="9"/>
      <c r="B464" s="12" t="s">
        <v>2301</v>
      </c>
      <c r="C464" s="12" t="s">
        <v>2300</v>
      </c>
      <c r="D464" s="18">
        <v>1907</v>
      </c>
      <c r="E464" s="18">
        <v>1922</v>
      </c>
      <c r="F464" s="18">
        <v>1922</v>
      </c>
      <c r="G464" s="18">
        <v>2038</v>
      </c>
      <c r="H464" s="18">
        <v>2066</v>
      </c>
      <c r="I464" s="18">
        <v>2104</v>
      </c>
      <c r="J464" s="18">
        <v>2096</v>
      </c>
      <c r="K464" s="18">
        <v>2129</v>
      </c>
      <c r="L464" s="18">
        <v>2089</v>
      </c>
      <c r="M464" s="18">
        <v>2146</v>
      </c>
      <c r="N464" s="18">
        <v>2110</v>
      </c>
      <c r="O464" s="18">
        <v>2219</v>
      </c>
      <c r="P464" s="9"/>
    </row>
    <row r="465" spans="1:16" x14ac:dyDescent="0.25">
      <c r="A465" s="9"/>
      <c r="B465" s="12" t="s">
        <v>2299</v>
      </c>
      <c r="C465" s="12" t="s">
        <v>2298</v>
      </c>
      <c r="D465" s="18">
        <v>3160</v>
      </c>
      <c r="E465" s="18">
        <v>3373</v>
      </c>
      <c r="F465" s="18">
        <v>3311</v>
      </c>
      <c r="G465" s="18">
        <v>3157</v>
      </c>
      <c r="H465" s="18">
        <v>3082</v>
      </c>
      <c r="I465" s="18">
        <v>3130</v>
      </c>
      <c r="J465" s="18">
        <v>3053</v>
      </c>
      <c r="K465" s="18">
        <v>3056</v>
      </c>
      <c r="L465" s="18">
        <v>2973</v>
      </c>
      <c r="M465" s="18">
        <v>2901</v>
      </c>
      <c r="N465" s="18">
        <v>2864</v>
      </c>
      <c r="O465" s="18">
        <v>3348</v>
      </c>
      <c r="P465" s="9"/>
    </row>
    <row r="466" spans="1:16" x14ac:dyDescent="0.25">
      <c r="A466" s="9"/>
      <c r="B466" s="12" t="s">
        <v>2297</v>
      </c>
      <c r="C466" s="12" t="s">
        <v>2296</v>
      </c>
      <c r="D466" s="18">
        <v>7353</v>
      </c>
      <c r="E466" s="18">
        <v>7344</v>
      </c>
      <c r="F466" s="18">
        <v>7558</v>
      </c>
      <c r="G466" s="18">
        <v>7722</v>
      </c>
      <c r="H466" s="18">
        <v>7661</v>
      </c>
      <c r="I466" s="18">
        <v>7618</v>
      </c>
      <c r="J466" s="18">
        <v>7671</v>
      </c>
      <c r="K466" s="18">
        <v>7625</v>
      </c>
      <c r="L466" s="18">
        <v>7380</v>
      </c>
      <c r="M466" s="18">
        <v>7539</v>
      </c>
      <c r="N466" s="18">
        <v>7847</v>
      </c>
      <c r="O466" s="18">
        <v>8077</v>
      </c>
      <c r="P466" s="9"/>
    </row>
    <row r="467" spans="1:16" x14ac:dyDescent="0.25">
      <c r="A467" s="9"/>
      <c r="B467" s="12" t="s">
        <v>2295</v>
      </c>
      <c r="C467" s="12" t="s">
        <v>2294</v>
      </c>
      <c r="D467" s="18">
        <v>1990</v>
      </c>
      <c r="E467" s="18">
        <v>1974</v>
      </c>
      <c r="F467" s="18">
        <v>1917</v>
      </c>
      <c r="G467" s="18">
        <v>1935</v>
      </c>
      <c r="H467" s="18">
        <v>1898</v>
      </c>
      <c r="I467" s="18">
        <v>1869</v>
      </c>
      <c r="J467" s="18">
        <v>1708</v>
      </c>
      <c r="K467" s="18">
        <v>1646</v>
      </c>
      <c r="L467" s="18">
        <v>1640</v>
      </c>
      <c r="M467" s="18">
        <v>1546</v>
      </c>
      <c r="N467" s="18">
        <v>1378</v>
      </c>
      <c r="O467" s="18">
        <v>1495</v>
      </c>
      <c r="P467" s="9"/>
    </row>
    <row r="468" spans="1:16" x14ac:dyDescent="0.25">
      <c r="A468" s="9"/>
      <c r="B468" s="12" t="s">
        <v>2293</v>
      </c>
      <c r="C468" s="12" t="s">
        <v>2292</v>
      </c>
      <c r="D468" s="18">
        <v>2900</v>
      </c>
      <c r="E468" s="18">
        <v>2918</v>
      </c>
      <c r="F468" s="18">
        <v>3004</v>
      </c>
      <c r="G468" s="18">
        <v>3009</v>
      </c>
      <c r="H468" s="18">
        <v>2996</v>
      </c>
      <c r="I468" s="18">
        <v>2935</v>
      </c>
      <c r="J468" s="18">
        <v>3100</v>
      </c>
      <c r="K468" s="18">
        <v>3057</v>
      </c>
      <c r="L468" s="18">
        <v>3069</v>
      </c>
      <c r="M468" s="18">
        <v>3258</v>
      </c>
      <c r="N468" s="18">
        <v>3549</v>
      </c>
      <c r="O468" s="18">
        <v>3549</v>
      </c>
      <c r="P468" s="9"/>
    </row>
    <row r="469" spans="1:16" x14ac:dyDescent="0.25">
      <c r="A469" s="9"/>
      <c r="B469" s="12" t="s">
        <v>2291</v>
      </c>
      <c r="C469" s="12" t="s">
        <v>2290</v>
      </c>
      <c r="D469" s="18">
        <v>1709</v>
      </c>
      <c r="E469" s="18">
        <v>1447</v>
      </c>
      <c r="F469" s="18">
        <v>1457</v>
      </c>
      <c r="G469" s="18">
        <v>1646</v>
      </c>
      <c r="H469" s="18">
        <v>1598</v>
      </c>
      <c r="I469" s="18">
        <v>1615</v>
      </c>
      <c r="J469" s="18">
        <v>1514</v>
      </c>
      <c r="K469" s="18">
        <v>1338</v>
      </c>
      <c r="L469" s="18">
        <v>1491</v>
      </c>
      <c r="M469" s="18">
        <v>1548</v>
      </c>
      <c r="N469" s="18">
        <v>1521</v>
      </c>
      <c r="O469" s="18">
        <v>1586</v>
      </c>
      <c r="P469" s="9"/>
    </row>
    <row r="470" spans="1:16" x14ac:dyDescent="0.25">
      <c r="A470" s="9"/>
      <c r="B470" s="12" t="s">
        <v>2289</v>
      </c>
      <c r="C470" s="12" t="s">
        <v>2288</v>
      </c>
      <c r="D470" s="18">
        <v>9066</v>
      </c>
      <c r="E470" s="18">
        <v>9017</v>
      </c>
      <c r="F470" s="18">
        <v>8813</v>
      </c>
      <c r="G470" s="18">
        <v>8885</v>
      </c>
      <c r="H470" s="18">
        <v>9072</v>
      </c>
      <c r="I470" s="18">
        <v>9054</v>
      </c>
      <c r="J470" s="18">
        <v>8826</v>
      </c>
      <c r="K470" s="18">
        <v>8973</v>
      </c>
      <c r="L470" s="18">
        <v>9100</v>
      </c>
      <c r="M470" s="18">
        <v>8804</v>
      </c>
      <c r="N470" s="18">
        <v>9235</v>
      </c>
      <c r="O470" s="18">
        <v>8719</v>
      </c>
      <c r="P470" s="9"/>
    </row>
    <row r="471" spans="1:16" x14ac:dyDescent="0.25">
      <c r="A471" s="9"/>
      <c r="B471" s="12" t="s">
        <v>2287</v>
      </c>
      <c r="C471" s="12" t="s">
        <v>2286</v>
      </c>
      <c r="D471" s="18">
        <v>5844</v>
      </c>
      <c r="E471" s="18">
        <v>5925</v>
      </c>
      <c r="F471" s="18">
        <v>5805</v>
      </c>
      <c r="G471" s="18">
        <v>5659</v>
      </c>
      <c r="H471" s="18">
        <v>5590</v>
      </c>
      <c r="I471" s="18">
        <v>5496</v>
      </c>
      <c r="J471" s="18">
        <v>5431</v>
      </c>
      <c r="K471" s="18">
        <v>5420</v>
      </c>
      <c r="L471" s="18">
        <v>5392</v>
      </c>
      <c r="M471" s="18">
        <v>5341</v>
      </c>
      <c r="N471" s="18">
        <v>5164</v>
      </c>
      <c r="O471" s="18">
        <v>4993</v>
      </c>
      <c r="P471" s="9"/>
    </row>
    <row r="472" spans="1:16" x14ac:dyDescent="0.25">
      <c r="A472" s="9"/>
      <c r="B472" s="12" t="s">
        <v>2285</v>
      </c>
      <c r="C472" s="12" t="s">
        <v>2284</v>
      </c>
      <c r="D472" s="18">
        <v>4053</v>
      </c>
      <c r="E472" s="18">
        <v>4049</v>
      </c>
      <c r="F472" s="18">
        <v>4026</v>
      </c>
      <c r="G472" s="18">
        <v>4074</v>
      </c>
      <c r="H472" s="18">
        <v>4254</v>
      </c>
      <c r="I472" s="18">
        <v>3872</v>
      </c>
      <c r="J472" s="18">
        <v>3863</v>
      </c>
      <c r="K472" s="18">
        <v>3626</v>
      </c>
      <c r="L472" s="18">
        <v>3371</v>
      </c>
      <c r="M472" s="18">
        <v>3387</v>
      </c>
      <c r="N472" s="18">
        <v>3244</v>
      </c>
      <c r="O472" s="18">
        <v>3050</v>
      </c>
      <c r="P472" s="9"/>
    </row>
    <row r="473" spans="1:16" x14ac:dyDescent="0.25">
      <c r="A473" s="9"/>
      <c r="B473" s="12" t="s">
        <v>2283</v>
      </c>
      <c r="C473" s="12" t="s">
        <v>2282</v>
      </c>
      <c r="D473" s="18">
        <v>5021</v>
      </c>
      <c r="E473" s="18">
        <v>4916</v>
      </c>
      <c r="F473" s="18">
        <v>4804</v>
      </c>
      <c r="G473" s="18">
        <v>4833</v>
      </c>
      <c r="H473" s="18">
        <v>4972</v>
      </c>
      <c r="I473" s="18">
        <v>4898</v>
      </c>
      <c r="J473" s="18">
        <v>4841</v>
      </c>
      <c r="K473" s="18">
        <v>5081</v>
      </c>
      <c r="L473" s="18">
        <v>5003</v>
      </c>
      <c r="M473" s="18">
        <v>5010</v>
      </c>
      <c r="N473" s="18">
        <v>4858</v>
      </c>
      <c r="O473" s="18">
        <v>5029</v>
      </c>
      <c r="P473" s="9"/>
    </row>
    <row r="474" spans="1:16" x14ac:dyDescent="0.25">
      <c r="A474" s="9"/>
      <c r="B474" s="12" t="s">
        <v>2281</v>
      </c>
      <c r="C474" s="12" t="s">
        <v>2280</v>
      </c>
      <c r="D474" s="18">
        <v>3859</v>
      </c>
      <c r="E474" s="18">
        <v>3755</v>
      </c>
      <c r="F474" s="18">
        <v>3651</v>
      </c>
      <c r="G474" s="18">
        <v>3732</v>
      </c>
      <c r="H474" s="18">
        <v>3722</v>
      </c>
      <c r="I474" s="18">
        <v>3818</v>
      </c>
      <c r="J474" s="18">
        <v>3722</v>
      </c>
      <c r="K474" s="18">
        <v>3671</v>
      </c>
      <c r="L474" s="18">
        <v>3552</v>
      </c>
      <c r="M474" s="18">
        <v>3643</v>
      </c>
      <c r="N474" s="18">
        <v>3694</v>
      </c>
      <c r="O474" s="18">
        <v>3693</v>
      </c>
      <c r="P474" s="9"/>
    </row>
    <row r="475" spans="1:16" x14ac:dyDescent="0.25">
      <c r="A475" s="9"/>
      <c r="B475" s="12" t="s">
        <v>2279</v>
      </c>
      <c r="C475" s="12" t="s">
        <v>2278</v>
      </c>
      <c r="D475" s="18">
        <v>3101</v>
      </c>
      <c r="E475" s="18">
        <v>3173</v>
      </c>
      <c r="F475" s="18">
        <v>3170</v>
      </c>
      <c r="G475" s="18">
        <v>3135</v>
      </c>
      <c r="H475" s="18">
        <v>3166</v>
      </c>
      <c r="I475" s="18">
        <v>3031</v>
      </c>
      <c r="J475" s="18">
        <v>2929</v>
      </c>
      <c r="K475" s="18">
        <v>2968</v>
      </c>
      <c r="L475" s="18">
        <v>2966</v>
      </c>
      <c r="M475" s="18">
        <v>3274</v>
      </c>
      <c r="N475" s="18">
        <v>2877</v>
      </c>
      <c r="O475" s="18">
        <v>2770</v>
      </c>
      <c r="P475" s="9"/>
    </row>
    <row r="476" spans="1:16" x14ac:dyDescent="0.25">
      <c r="A476" s="9"/>
      <c r="B476" s="12" t="s">
        <v>2277</v>
      </c>
      <c r="C476" s="12" t="s">
        <v>2276</v>
      </c>
      <c r="D476" s="18">
        <v>3396</v>
      </c>
      <c r="E476" s="18">
        <v>3400</v>
      </c>
      <c r="F476" s="18">
        <v>3750</v>
      </c>
      <c r="G476" s="18">
        <v>3677</v>
      </c>
      <c r="H476" s="18">
        <v>3707</v>
      </c>
      <c r="I476" s="18">
        <v>3691</v>
      </c>
      <c r="J476" s="18">
        <v>3806</v>
      </c>
      <c r="K476" s="18">
        <v>3910</v>
      </c>
      <c r="L476" s="18">
        <v>3812</v>
      </c>
      <c r="M476" s="18">
        <v>3760</v>
      </c>
      <c r="N476" s="18">
        <v>3689</v>
      </c>
      <c r="O476" s="18">
        <v>3964</v>
      </c>
      <c r="P476" s="9"/>
    </row>
    <row r="477" spans="1:16" x14ac:dyDescent="0.25">
      <c r="A477" s="9"/>
      <c r="B477" s="12" t="s">
        <v>2275</v>
      </c>
      <c r="C477" s="12" t="s">
        <v>2274</v>
      </c>
      <c r="D477" s="18">
        <v>9313</v>
      </c>
      <c r="E477" s="18">
        <v>9284</v>
      </c>
      <c r="F477" s="18">
        <v>9103</v>
      </c>
      <c r="G477" s="18">
        <v>8936</v>
      </c>
      <c r="H477" s="18">
        <v>8885</v>
      </c>
      <c r="I477" s="18">
        <v>8654</v>
      </c>
      <c r="J477" s="18">
        <v>8663</v>
      </c>
      <c r="K477" s="18">
        <v>8624</v>
      </c>
      <c r="L477" s="18">
        <v>8718</v>
      </c>
      <c r="M477" s="18">
        <v>8621</v>
      </c>
      <c r="N477" s="18">
        <v>8665</v>
      </c>
      <c r="O477" s="18">
        <v>8479</v>
      </c>
      <c r="P477" s="9"/>
    </row>
    <row r="478" spans="1:16" x14ac:dyDescent="0.25">
      <c r="A478" s="9"/>
      <c r="B478" s="12" t="s">
        <v>2273</v>
      </c>
      <c r="C478" s="12" t="s">
        <v>2272</v>
      </c>
      <c r="D478" s="18">
        <v>4739</v>
      </c>
      <c r="E478" s="18">
        <v>5070</v>
      </c>
      <c r="F478" s="18">
        <v>5289</v>
      </c>
      <c r="G478" s="18">
        <v>5409</v>
      </c>
      <c r="H478" s="18">
        <v>5564</v>
      </c>
      <c r="I478" s="18">
        <v>5671</v>
      </c>
      <c r="J478" s="18">
        <v>5461</v>
      </c>
      <c r="K478" s="18">
        <v>5346</v>
      </c>
      <c r="L478" s="18">
        <v>5291</v>
      </c>
      <c r="M478" s="18">
        <v>5181</v>
      </c>
      <c r="N478" s="18">
        <v>5118</v>
      </c>
      <c r="O478" s="18">
        <v>5041</v>
      </c>
      <c r="P478" s="9"/>
    </row>
    <row r="479" spans="1:16" x14ac:dyDescent="0.25">
      <c r="A479" s="9"/>
      <c r="B479" s="12" t="s">
        <v>2271</v>
      </c>
      <c r="C479" s="12" t="s">
        <v>2270</v>
      </c>
      <c r="D479" s="18">
        <v>2896</v>
      </c>
      <c r="E479" s="18">
        <v>2898</v>
      </c>
      <c r="F479" s="18">
        <v>2745</v>
      </c>
      <c r="G479" s="18">
        <v>2743</v>
      </c>
      <c r="H479" s="18">
        <v>2629</v>
      </c>
      <c r="I479" s="18">
        <v>2868</v>
      </c>
      <c r="J479" s="18">
        <v>2827</v>
      </c>
      <c r="K479" s="18">
        <v>2733</v>
      </c>
      <c r="L479" s="18">
        <v>2540</v>
      </c>
      <c r="M479" s="18">
        <v>2579</v>
      </c>
      <c r="N479" s="18">
        <v>2694</v>
      </c>
      <c r="O479" s="18">
        <v>2631</v>
      </c>
      <c r="P479" s="9"/>
    </row>
    <row r="480" spans="1:16" x14ac:dyDescent="0.25">
      <c r="A480" s="9"/>
      <c r="B480" s="12" t="s">
        <v>2269</v>
      </c>
      <c r="C480" s="12" t="s">
        <v>2268</v>
      </c>
      <c r="D480" s="18">
        <v>4450</v>
      </c>
      <c r="E480" s="18">
        <v>4617</v>
      </c>
      <c r="F480" s="18">
        <v>4459</v>
      </c>
      <c r="G480" s="18">
        <v>4481</v>
      </c>
      <c r="H480" s="18">
        <v>4490</v>
      </c>
      <c r="I480" s="18">
        <v>4484</v>
      </c>
      <c r="J480" s="18">
        <v>4390</v>
      </c>
      <c r="K480" s="18">
        <v>4366</v>
      </c>
      <c r="L480" s="18">
        <v>4207</v>
      </c>
      <c r="M480" s="18">
        <v>4813</v>
      </c>
      <c r="N480" s="18">
        <v>4148</v>
      </c>
      <c r="O480" s="18">
        <v>4827</v>
      </c>
      <c r="P480" s="9"/>
    </row>
    <row r="481" spans="1:16" x14ac:dyDescent="0.25">
      <c r="A481" s="9"/>
      <c r="B481" s="12" t="s">
        <v>2267</v>
      </c>
      <c r="C481" s="12" t="s">
        <v>2266</v>
      </c>
      <c r="D481" s="18">
        <v>723</v>
      </c>
      <c r="E481" s="18">
        <v>713</v>
      </c>
      <c r="F481" s="18">
        <v>713</v>
      </c>
      <c r="G481" s="18">
        <v>671</v>
      </c>
      <c r="H481" s="18">
        <v>681</v>
      </c>
      <c r="I481" s="18">
        <v>676</v>
      </c>
      <c r="J481" s="18">
        <v>680</v>
      </c>
      <c r="K481" s="18">
        <v>658</v>
      </c>
      <c r="L481" s="18">
        <v>671</v>
      </c>
      <c r="M481" s="18">
        <v>620</v>
      </c>
      <c r="N481" s="18">
        <v>629</v>
      </c>
      <c r="O481" s="18">
        <v>638</v>
      </c>
      <c r="P481" s="9"/>
    </row>
    <row r="482" spans="1:16" x14ac:dyDescent="0.25">
      <c r="A482" s="9"/>
      <c r="B482" s="12" t="s">
        <v>2265</v>
      </c>
      <c r="C482" s="12" t="s">
        <v>2264</v>
      </c>
      <c r="D482" s="18">
        <v>1358</v>
      </c>
      <c r="E482" s="18">
        <v>1351</v>
      </c>
      <c r="F482" s="18">
        <v>1324</v>
      </c>
      <c r="G482" s="18">
        <v>1344</v>
      </c>
      <c r="H482" s="18">
        <v>1402</v>
      </c>
      <c r="I482" s="18">
        <v>1308</v>
      </c>
      <c r="J482" s="18">
        <v>1375</v>
      </c>
      <c r="K482" s="18">
        <v>1336</v>
      </c>
      <c r="L482" s="18">
        <v>1330</v>
      </c>
      <c r="M482" s="18">
        <v>1390</v>
      </c>
      <c r="N482" s="18">
        <v>1434</v>
      </c>
      <c r="O482" s="18">
        <v>1434</v>
      </c>
      <c r="P482" s="9"/>
    </row>
    <row r="483" spans="1:16" x14ac:dyDescent="0.25">
      <c r="A483" s="9"/>
      <c r="B483" s="12" t="s">
        <v>2263</v>
      </c>
      <c r="C483" s="12" t="s">
        <v>2262</v>
      </c>
      <c r="D483" s="18">
        <v>433</v>
      </c>
      <c r="E483" s="18">
        <v>433</v>
      </c>
      <c r="F483" s="18">
        <v>421</v>
      </c>
      <c r="G483" s="18">
        <v>421</v>
      </c>
      <c r="H483" s="18">
        <v>409</v>
      </c>
      <c r="I483" s="18">
        <v>411</v>
      </c>
      <c r="J483" s="18">
        <v>470</v>
      </c>
      <c r="K483" s="18">
        <v>472</v>
      </c>
      <c r="L483" s="18">
        <v>459</v>
      </c>
      <c r="M483" s="18">
        <v>523</v>
      </c>
      <c r="N483" s="18">
        <v>483</v>
      </c>
      <c r="O483" s="18">
        <v>483</v>
      </c>
      <c r="P483" s="9"/>
    </row>
    <row r="484" spans="1:16" x14ac:dyDescent="0.25">
      <c r="A484" s="9"/>
      <c r="B484" s="12" t="s">
        <v>2261</v>
      </c>
      <c r="C484" s="12" t="s">
        <v>2260</v>
      </c>
      <c r="D484" s="18">
        <v>1839</v>
      </c>
      <c r="E484" s="18">
        <v>1839</v>
      </c>
      <c r="F484" s="18">
        <v>1839</v>
      </c>
      <c r="G484" s="18">
        <v>1841</v>
      </c>
      <c r="H484" s="18">
        <v>1834</v>
      </c>
      <c r="I484" s="18">
        <v>1785</v>
      </c>
      <c r="J484" s="18">
        <v>1751</v>
      </c>
      <c r="K484" s="18">
        <v>1854</v>
      </c>
      <c r="L484" s="18">
        <v>1752</v>
      </c>
      <c r="M484" s="18">
        <v>1778</v>
      </c>
      <c r="N484" s="18">
        <v>1755</v>
      </c>
      <c r="O484" s="18">
        <v>1688</v>
      </c>
      <c r="P484" s="9"/>
    </row>
    <row r="485" spans="1:16" x14ac:dyDescent="0.25">
      <c r="A485" s="9"/>
      <c r="B485" s="12" t="s">
        <v>2259</v>
      </c>
      <c r="C485" s="12" t="s">
        <v>2258</v>
      </c>
      <c r="D485" s="18">
        <v>4606</v>
      </c>
      <c r="E485" s="18">
        <v>5023</v>
      </c>
      <c r="F485" s="18">
        <v>4685</v>
      </c>
      <c r="G485" s="18">
        <v>4735</v>
      </c>
      <c r="H485" s="18">
        <v>4768</v>
      </c>
      <c r="I485" s="18">
        <v>4869</v>
      </c>
      <c r="J485" s="18">
        <v>4796</v>
      </c>
      <c r="K485" s="18">
        <v>4782</v>
      </c>
      <c r="L485" s="18">
        <v>4767</v>
      </c>
      <c r="M485" s="18">
        <v>4445</v>
      </c>
      <c r="N485" s="18">
        <v>4773</v>
      </c>
      <c r="O485" s="18">
        <v>4985</v>
      </c>
      <c r="P485" s="9"/>
    </row>
    <row r="486" spans="1:16" x14ac:dyDescent="0.25">
      <c r="A486" s="9"/>
      <c r="B486" s="12" t="s">
        <v>2257</v>
      </c>
      <c r="C486" s="12" t="s">
        <v>2256</v>
      </c>
      <c r="D486" s="18">
        <v>692</v>
      </c>
      <c r="E486" s="18">
        <v>684</v>
      </c>
      <c r="F486" s="18">
        <v>709</v>
      </c>
      <c r="G486" s="18">
        <v>685</v>
      </c>
      <c r="H486" s="18">
        <v>608</v>
      </c>
      <c r="I486" s="18">
        <v>653</v>
      </c>
      <c r="J486" s="18">
        <v>619</v>
      </c>
      <c r="K486" s="18">
        <v>684</v>
      </c>
      <c r="L486" s="18">
        <v>674</v>
      </c>
      <c r="M486" s="18">
        <v>775</v>
      </c>
      <c r="N486" s="18">
        <v>801</v>
      </c>
      <c r="O486" s="18">
        <v>840</v>
      </c>
      <c r="P486" s="9"/>
    </row>
    <row r="487" spans="1:16" x14ac:dyDescent="0.25">
      <c r="A487" s="9"/>
      <c r="B487" s="12" t="s">
        <v>2255</v>
      </c>
      <c r="C487" s="12" t="s">
        <v>2254</v>
      </c>
      <c r="D487" s="18">
        <v>419</v>
      </c>
      <c r="E487" s="18">
        <v>419</v>
      </c>
      <c r="F487" s="18">
        <v>476</v>
      </c>
      <c r="G487" s="18">
        <v>464</v>
      </c>
      <c r="H487" s="18">
        <v>407</v>
      </c>
      <c r="I487" s="18">
        <v>372</v>
      </c>
      <c r="J487" s="18">
        <v>380</v>
      </c>
      <c r="K487" s="18">
        <v>380</v>
      </c>
      <c r="L487" s="18">
        <v>380</v>
      </c>
      <c r="M487" s="18">
        <v>353</v>
      </c>
      <c r="N487" s="18">
        <v>349</v>
      </c>
      <c r="O487" s="18">
        <v>352</v>
      </c>
      <c r="P487" s="9"/>
    </row>
    <row r="488" spans="1:16" x14ac:dyDescent="0.25">
      <c r="A488" s="9"/>
      <c r="B488" s="12" t="s">
        <v>2253</v>
      </c>
      <c r="C488" s="12" t="s">
        <v>2252</v>
      </c>
      <c r="D488" s="18">
        <v>916</v>
      </c>
      <c r="E488" s="18">
        <v>916</v>
      </c>
      <c r="F488" s="18">
        <v>877</v>
      </c>
      <c r="G488" s="18">
        <v>845</v>
      </c>
      <c r="H488" s="18">
        <v>893</v>
      </c>
      <c r="I488" s="18">
        <v>1046</v>
      </c>
      <c r="J488" s="18">
        <v>1045</v>
      </c>
      <c r="K488" s="18">
        <v>1027</v>
      </c>
      <c r="L488" s="18">
        <v>1058</v>
      </c>
      <c r="M488" s="18">
        <v>1111</v>
      </c>
      <c r="N488" s="18">
        <v>1080</v>
      </c>
      <c r="O488" s="18">
        <v>1082</v>
      </c>
      <c r="P488" s="9"/>
    </row>
    <row r="489" spans="1:16" x14ac:dyDescent="0.25">
      <c r="A489" s="9"/>
      <c r="B489" s="12" t="s">
        <v>2251</v>
      </c>
      <c r="C489" s="12" t="s">
        <v>2250</v>
      </c>
      <c r="D489" s="18">
        <v>729</v>
      </c>
      <c r="E489" s="18">
        <v>754</v>
      </c>
      <c r="F489" s="18">
        <v>788</v>
      </c>
      <c r="G489" s="18">
        <v>837</v>
      </c>
      <c r="H489" s="18">
        <v>871</v>
      </c>
      <c r="I489" s="18">
        <v>1013</v>
      </c>
      <c r="J489" s="18">
        <v>910</v>
      </c>
      <c r="K489" s="18">
        <v>925</v>
      </c>
      <c r="L489" s="18">
        <v>900</v>
      </c>
      <c r="M489" s="18">
        <v>920</v>
      </c>
      <c r="N489" s="18">
        <v>955</v>
      </c>
      <c r="O489" s="18">
        <v>903</v>
      </c>
      <c r="P489" s="9"/>
    </row>
    <row r="490" spans="1:16" x14ac:dyDescent="0.25">
      <c r="A490" s="9"/>
      <c r="B490" s="12" t="s">
        <v>2249</v>
      </c>
      <c r="C490" s="12" t="s">
        <v>2248</v>
      </c>
      <c r="D490" s="18">
        <v>347</v>
      </c>
      <c r="E490" s="18">
        <v>347</v>
      </c>
      <c r="F490" s="18">
        <v>492</v>
      </c>
      <c r="G490" s="18">
        <v>492</v>
      </c>
      <c r="H490" s="18">
        <v>409</v>
      </c>
      <c r="I490" s="18">
        <v>409</v>
      </c>
      <c r="J490" s="18">
        <v>411</v>
      </c>
      <c r="K490" s="18">
        <v>413</v>
      </c>
      <c r="L490" s="18">
        <v>411</v>
      </c>
      <c r="M490" s="18">
        <v>408</v>
      </c>
      <c r="N490" s="18">
        <v>385</v>
      </c>
      <c r="O490" s="18">
        <v>346</v>
      </c>
      <c r="P490" s="9"/>
    </row>
    <row r="491" spans="1:16" x14ac:dyDescent="0.25">
      <c r="A491" s="9"/>
      <c r="B491" s="12" t="s">
        <v>2247</v>
      </c>
      <c r="C491" s="12" t="s">
        <v>2246</v>
      </c>
      <c r="D491" s="18">
        <v>1000</v>
      </c>
      <c r="E491" s="18">
        <v>1053</v>
      </c>
      <c r="F491" s="18">
        <v>1031</v>
      </c>
      <c r="G491" s="18">
        <v>1075</v>
      </c>
      <c r="H491" s="18">
        <v>1079</v>
      </c>
      <c r="I491" s="18">
        <v>1159</v>
      </c>
      <c r="J491" s="18">
        <v>1183</v>
      </c>
      <c r="K491" s="18">
        <v>1204</v>
      </c>
      <c r="L491" s="18">
        <v>1244</v>
      </c>
      <c r="M491" s="18">
        <v>1326</v>
      </c>
      <c r="N491" s="18">
        <v>1322</v>
      </c>
      <c r="O491" s="18">
        <v>1293</v>
      </c>
      <c r="P491" s="9"/>
    </row>
    <row r="492" spans="1:16" x14ac:dyDescent="0.25">
      <c r="A492" s="9"/>
      <c r="B492" s="12" t="s">
        <v>2245</v>
      </c>
      <c r="C492" s="12" t="s">
        <v>2244</v>
      </c>
      <c r="D492" s="18">
        <v>3529</v>
      </c>
      <c r="E492" s="18">
        <v>3650</v>
      </c>
      <c r="F492" s="18">
        <v>3592</v>
      </c>
      <c r="G492" s="18">
        <v>3520</v>
      </c>
      <c r="H492" s="18">
        <v>3682</v>
      </c>
      <c r="I492" s="18">
        <v>3642</v>
      </c>
      <c r="J492" s="18">
        <v>3562</v>
      </c>
      <c r="K492" s="18">
        <v>3527</v>
      </c>
      <c r="L492" s="18">
        <v>3516</v>
      </c>
      <c r="M492" s="18">
        <v>3467</v>
      </c>
      <c r="N492" s="18">
        <v>3392</v>
      </c>
      <c r="O492" s="18">
        <v>3394</v>
      </c>
      <c r="P492" s="9"/>
    </row>
    <row r="493" spans="1:16" x14ac:dyDescent="0.25">
      <c r="A493" s="9"/>
      <c r="B493" s="12" t="s">
        <v>2243</v>
      </c>
      <c r="C493" s="12" t="s">
        <v>2242</v>
      </c>
      <c r="D493" s="18">
        <v>577</v>
      </c>
      <c r="E493" s="18">
        <v>633</v>
      </c>
      <c r="F493" s="18">
        <v>702</v>
      </c>
      <c r="G493" s="18">
        <v>832</v>
      </c>
      <c r="H493" s="18">
        <v>852</v>
      </c>
      <c r="I493" s="18">
        <v>868</v>
      </c>
      <c r="J493" s="18">
        <v>854</v>
      </c>
      <c r="K493" s="18">
        <v>799</v>
      </c>
      <c r="L493" s="18">
        <v>830</v>
      </c>
      <c r="M493" s="18">
        <v>809</v>
      </c>
      <c r="N493" s="18">
        <v>841</v>
      </c>
      <c r="O493" s="18">
        <v>845</v>
      </c>
      <c r="P493" s="9"/>
    </row>
    <row r="494" spans="1:16" x14ac:dyDescent="0.25">
      <c r="A494" s="9"/>
      <c r="B494" s="12" t="s">
        <v>2241</v>
      </c>
      <c r="C494" s="12" t="s">
        <v>2240</v>
      </c>
      <c r="D494" s="18">
        <v>1016</v>
      </c>
      <c r="E494" s="18">
        <v>1008</v>
      </c>
      <c r="F494" s="18">
        <v>1001</v>
      </c>
      <c r="G494" s="18">
        <v>1137</v>
      </c>
      <c r="H494" s="18">
        <v>1102</v>
      </c>
      <c r="I494" s="18">
        <v>1122</v>
      </c>
      <c r="J494" s="18">
        <v>1122</v>
      </c>
      <c r="K494" s="18">
        <v>1168</v>
      </c>
      <c r="L494" s="18">
        <v>1180</v>
      </c>
      <c r="M494" s="18">
        <v>1210</v>
      </c>
      <c r="N494" s="18">
        <v>1205</v>
      </c>
      <c r="O494" s="18">
        <v>1179</v>
      </c>
      <c r="P494" s="9"/>
    </row>
    <row r="495" spans="1:16" x14ac:dyDescent="0.25">
      <c r="A495" s="9"/>
      <c r="B495" s="12" t="s">
        <v>2239</v>
      </c>
      <c r="C495" s="12" t="s">
        <v>2238</v>
      </c>
      <c r="D495" s="18">
        <v>1722</v>
      </c>
      <c r="E495" s="18">
        <v>1770</v>
      </c>
      <c r="F495" s="18">
        <v>1974</v>
      </c>
      <c r="G495" s="18">
        <v>2099</v>
      </c>
      <c r="H495" s="18">
        <v>2071</v>
      </c>
      <c r="I495" s="18">
        <v>2125</v>
      </c>
      <c r="J495" s="18">
        <v>2117</v>
      </c>
      <c r="K495" s="18">
        <v>2020</v>
      </c>
      <c r="L495" s="18">
        <v>1953</v>
      </c>
      <c r="M495" s="18">
        <v>2097</v>
      </c>
      <c r="N495" s="18">
        <v>2013</v>
      </c>
      <c r="O495" s="18">
        <v>2035</v>
      </c>
      <c r="P495" s="9"/>
    </row>
    <row r="496" spans="1:16" x14ac:dyDescent="0.25">
      <c r="A496" s="9"/>
      <c r="B496" s="12" t="s">
        <v>2237</v>
      </c>
      <c r="C496" s="12" t="s">
        <v>2236</v>
      </c>
      <c r="D496" s="18">
        <v>582</v>
      </c>
      <c r="E496" s="18">
        <v>627</v>
      </c>
      <c r="F496" s="18">
        <v>621</v>
      </c>
      <c r="G496" s="18">
        <v>648</v>
      </c>
      <c r="H496" s="18">
        <v>630</v>
      </c>
      <c r="I496" s="18">
        <v>670</v>
      </c>
      <c r="J496" s="18">
        <v>677</v>
      </c>
      <c r="K496" s="18">
        <v>648</v>
      </c>
      <c r="L496" s="18">
        <v>645</v>
      </c>
      <c r="M496" s="18">
        <v>693</v>
      </c>
      <c r="N496" s="18">
        <v>507</v>
      </c>
      <c r="O496" s="18">
        <v>559</v>
      </c>
      <c r="P496" s="9"/>
    </row>
    <row r="497" spans="1:16" x14ac:dyDescent="0.25">
      <c r="A497" s="9"/>
      <c r="B497" s="12" t="s">
        <v>2235</v>
      </c>
      <c r="C497" s="12" t="s">
        <v>2234</v>
      </c>
      <c r="D497" s="18">
        <v>4312</v>
      </c>
      <c r="E497" s="18">
        <v>4325</v>
      </c>
      <c r="F497" s="18">
        <v>4347</v>
      </c>
      <c r="G497" s="18">
        <v>4325</v>
      </c>
      <c r="H497" s="18">
        <v>4292</v>
      </c>
      <c r="I497" s="18">
        <v>4243</v>
      </c>
      <c r="J497" s="18">
        <v>4197</v>
      </c>
      <c r="K497" s="18">
        <v>4256</v>
      </c>
      <c r="L497" s="18">
        <v>4275</v>
      </c>
      <c r="M497" s="18">
        <v>4161</v>
      </c>
      <c r="N497" s="18">
        <v>4013</v>
      </c>
      <c r="O497" s="18">
        <v>4110</v>
      </c>
      <c r="P497" s="9"/>
    </row>
    <row r="498" spans="1:16" x14ac:dyDescent="0.25">
      <c r="A498" s="9"/>
      <c r="B498" s="12" t="s">
        <v>2233</v>
      </c>
      <c r="C498" s="12" t="s">
        <v>2232</v>
      </c>
      <c r="D498" s="18">
        <v>963</v>
      </c>
      <c r="E498" s="18">
        <v>971</v>
      </c>
      <c r="F498" s="18">
        <v>983</v>
      </c>
      <c r="G498" s="18">
        <v>990</v>
      </c>
      <c r="H498" s="18">
        <v>1038</v>
      </c>
      <c r="I498" s="18">
        <v>1051</v>
      </c>
      <c r="J498" s="18">
        <v>1110</v>
      </c>
      <c r="K498" s="18">
        <v>1131</v>
      </c>
      <c r="L498" s="18">
        <v>1094</v>
      </c>
      <c r="M498" s="18">
        <v>1102</v>
      </c>
      <c r="N498" s="18">
        <v>1092</v>
      </c>
      <c r="O498" s="18">
        <v>1065</v>
      </c>
      <c r="P498" s="9"/>
    </row>
    <row r="499" spans="1:16" x14ac:dyDescent="0.25">
      <c r="A499" s="9"/>
      <c r="B499" s="12" t="s">
        <v>2231</v>
      </c>
      <c r="C499" s="12" t="s">
        <v>2230</v>
      </c>
      <c r="D499" s="18">
        <v>3159</v>
      </c>
      <c r="E499" s="18">
        <v>3013</v>
      </c>
      <c r="F499" s="18">
        <v>3044</v>
      </c>
      <c r="G499" s="18">
        <v>3225</v>
      </c>
      <c r="H499" s="18">
        <v>3116</v>
      </c>
      <c r="I499" s="18">
        <v>3160</v>
      </c>
      <c r="J499" s="18">
        <v>3134</v>
      </c>
      <c r="K499" s="18">
        <v>3200</v>
      </c>
      <c r="L499" s="18">
        <v>3275</v>
      </c>
      <c r="M499" s="18">
        <v>3398</v>
      </c>
      <c r="N499" s="18">
        <v>3381</v>
      </c>
      <c r="O499" s="18">
        <v>3277</v>
      </c>
      <c r="P499" s="9"/>
    </row>
    <row r="500" spans="1:16" x14ac:dyDescent="0.25">
      <c r="A500" s="9"/>
      <c r="B500" s="12" t="s">
        <v>2229</v>
      </c>
      <c r="C500" s="12" t="s">
        <v>2228</v>
      </c>
      <c r="D500" s="18">
        <v>1981</v>
      </c>
      <c r="E500" s="18">
        <v>2030</v>
      </c>
      <c r="F500" s="18">
        <v>2000</v>
      </c>
      <c r="G500" s="18">
        <v>1980</v>
      </c>
      <c r="H500" s="18">
        <v>1925</v>
      </c>
      <c r="I500" s="18">
        <v>1980</v>
      </c>
      <c r="J500" s="18">
        <v>1931</v>
      </c>
      <c r="K500" s="18">
        <v>1878</v>
      </c>
      <c r="L500" s="18">
        <v>1775</v>
      </c>
      <c r="M500" s="18">
        <v>1872</v>
      </c>
      <c r="N500" s="18">
        <v>1816</v>
      </c>
      <c r="O500" s="18">
        <v>1804</v>
      </c>
      <c r="P500" s="9"/>
    </row>
    <row r="501" spans="1:16" x14ac:dyDescent="0.25">
      <c r="A501" s="9"/>
      <c r="B501" s="12" t="s">
        <v>2227</v>
      </c>
      <c r="C501" s="12" t="s">
        <v>2226</v>
      </c>
      <c r="D501" s="18">
        <v>3335</v>
      </c>
      <c r="E501" s="18">
        <v>3267</v>
      </c>
      <c r="F501" s="18">
        <v>3360</v>
      </c>
      <c r="G501" s="18">
        <v>3417</v>
      </c>
      <c r="H501" s="18">
        <v>3399</v>
      </c>
      <c r="I501" s="18">
        <v>3404</v>
      </c>
      <c r="J501" s="18">
        <v>3312</v>
      </c>
      <c r="K501" s="18">
        <v>3298</v>
      </c>
      <c r="L501" s="18">
        <v>3303</v>
      </c>
      <c r="M501" s="18">
        <v>3230</v>
      </c>
      <c r="N501" s="18">
        <v>3185</v>
      </c>
      <c r="O501" s="18">
        <v>3319</v>
      </c>
      <c r="P501" s="9"/>
    </row>
    <row r="502" spans="1:16" x14ac:dyDescent="0.25">
      <c r="A502" s="9"/>
      <c r="B502" s="12" t="s">
        <v>2225</v>
      </c>
      <c r="C502" s="12" t="s">
        <v>2224</v>
      </c>
      <c r="D502" s="18">
        <v>1401</v>
      </c>
      <c r="E502" s="18">
        <v>1429</v>
      </c>
      <c r="F502" s="18">
        <v>1445</v>
      </c>
      <c r="G502" s="18">
        <v>1643</v>
      </c>
      <c r="H502" s="18">
        <v>1663</v>
      </c>
      <c r="I502" s="18">
        <v>1617</v>
      </c>
      <c r="J502" s="18">
        <v>1549</v>
      </c>
      <c r="K502" s="18">
        <v>1544</v>
      </c>
      <c r="L502" s="18">
        <v>1565</v>
      </c>
      <c r="M502" s="18">
        <v>1569</v>
      </c>
      <c r="N502" s="18">
        <v>1549</v>
      </c>
      <c r="O502" s="18">
        <v>1651</v>
      </c>
      <c r="P502" s="9"/>
    </row>
    <row r="503" spans="1:16" x14ac:dyDescent="0.25">
      <c r="A503" s="9"/>
      <c r="B503" s="12" t="s">
        <v>2223</v>
      </c>
      <c r="C503" s="12" t="s">
        <v>2222</v>
      </c>
      <c r="D503" s="18">
        <v>507</v>
      </c>
      <c r="E503" s="18">
        <v>507</v>
      </c>
      <c r="F503" s="18">
        <v>507</v>
      </c>
      <c r="G503" s="18">
        <v>479</v>
      </c>
      <c r="H503" s="18">
        <v>489</v>
      </c>
      <c r="I503" s="18">
        <v>471</v>
      </c>
      <c r="J503" s="18">
        <v>483</v>
      </c>
      <c r="K503" s="18">
        <v>476</v>
      </c>
      <c r="L503" s="18">
        <v>481</v>
      </c>
      <c r="M503" s="18">
        <v>477</v>
      </c>
      <c r="N503" s="18">
        <v>451</v>
      </c>
      <c r="O503" s="18">
        <v>457</v>
      </c>
      <c r="P503" s="9"/>
    </row>
    <row r="504" spans="1:16" x14ac:dyDescent="0.25">
      <c r="A504" s="9"/>
      <c r="B504" s="12" t="s">
        <v>2221</v>
      </c>
      <c r="C504" s="12" t="s">
        <v>2220</v>
      </c>
      <c r="D504" s="18">
        <v>1599</v>
      </c>
      <c r="E504" s="18">
        <v>1619</v>
      </c>
      <c r="F504" s="18">
        <v>1634</v>
      </c>
      <c r="G504" s="18">
        <v>1295</v>
      </c>
      <c r="H504" s="18">
        <v>1561</v>
      </c>
      <c r="I504" s="18">
        <v>1498</v>
      </c>
      <c r="J504" s="18">
        <v>1431</v>
      </c>
      <c r="K504" s="18">
        <v>1461</v>
      </c>
      <c r="L504" s="18">
        <v>1444</v>
      </c>
      <c r="M504" s="18">
        <v>1474</v>
      </c>
      <c r="N504" s="18">
        <v>1410</v>
      </c>
      <c r="O504" s="18">
        <v>1508</v>
      </c>
      <c r="P504" s="9"/>
    </row>
    <row r="505" spans="1:16" x14ac:dyDescent="0.25">
      <c r="A505" s="9"/>
      <c r="B505" s="12" t="s">
        <v>2219</v>
      </c>
      <c r="C505" s="12" t="s">
        <v>2218</v>
      </c>
      <c r="D505" s="18">
        <v>1404</v>
      </c>
      <c r="E505" s="18">
        <v>1440</v>
      </c>
      <c r="F505" s="18">
        <v>1446</v>
      </c>
      <c r="G505" s="18">
        <v>1427</v>
      </c>
      <c r="H505" s="18">
        <v>1363</v>
      </c>
      <c r="I505" s="18">
        <v>1378</v>
      </c>
      <c r="J505" s="18">
        <v>1364</v>
      </c>
      <c r="K505" s="18">
        <v>1366</v>
      </c>
      <c r="L505" s="18">
        <v>1366</v>
      </c>
      <c r="M505" s="18">
        <v>1337</v>
      </c>
      <c r="N505" s="18">
        <v>1315</v>
      </c>
      <c r="O505" s="18">
        <v>1328</v>
      </c>
      <c r="P505" s="9"/>
    </row>
    <row r="506" spans="1:16" x14ac:dyDescent="0.25">
      <c r="A506" s="9"/>
      <c r="B506" s="12" t="s">
        <v>2217</v>
      </c>
      <c r="C506" s="12" t="s">
        <v>2216</v>
      </c>
      <c r="D506" s="18">
        <v>876</v>
      </c>
      <c r="E506" s="18">
        <v>872</v>
      </c>
      <c r="F506" s="18">
        <v>859</v>
      </c>
      <c r="G506" s="18">
        <v>975</v>
      </c>
      <c r="H506" s="18">
        <v>959</v>
      </c>
      <c r="I506" s="18">
        <v>961</v>
      </c>
      <c r="J506" s="18">
        <v>927</v>
      </c>
      <c r="K506" s="18">
        <v>1008</v>
      </c>
      <c r="L506" s="18">
        <v>1053</v>
      </c>
      <c r="M506" s="18">
        <v>954</v>
      </c>
      <c r="N506" s="18">
        <v>1030</v>
      </c>
      <c r="O506" s="18">
        <v>1146</v>
      </c>
      <c r="P506" s="9"/>
    </row>
    <row r="507" spans="1:16" x14ac:dyDescent="0.25">
      <c r="A507" s="9"/>
      <c r="B507" s="12" t="s">
        <v>2215</v>
      </c>
      <c r="C507" s="12" t="s">
        <v>2214</v>
      </c>
      <c r="D507" s="18">
        <v>14272</v>
      </c>
      <c r="E507" s="18">
        <v>14415</v>
      </c>
      <c r="F507" s="18">
        <v>14231</v>
      </c>
      <c r="G507" s="18">
        <v>13545</v>
      </c>
      <c r="H507" s="18">
        <v>13874</v>
      </c>
      <c r="I507" s="18">
        <v>13868</v>
      </c>
      <c r="J507" s="18">
        <v>15202</v>
      </c>
      <c r="K507" s="18">
        <v>15381</v>
      </c>
      <c r="L507" s="18">
        <v>16521</v>
      </c>
      <c r="M507" s="18">
        <v>16969</v>
      </c>
      <c r="N507" s="18">
        <v>17532</v>
      </c>
      <c r="O507" s="18">
        <v>18614</v>
      </c>
      <c r="P507" s="9"/>
    </row>
    <row r="508" spans="1:16" x14ac:dyDescent="0.25">
      <c r="A508" s="9"/>
      <c r="B508" s="12" t="s">
        <v>2213</v>
      </c>
      <c r="C508" s="12" t="s">
        <v>2212</v>
      </c>
      <c r="D508" s="18">
        <v>3966</v>
      </c>
      <c r="E508" s="18">
        <v>3973</v>
      </c>
      <c r="F508" s="18">
        <v>3920</v>
      </c>
      <c r="G508" s="18">
        <v>3958</v>
      </c>
      <c r="H508" s="18">
        <v>3771</v>
      </c>
      <c r="I508" s="18">
        <v>3713</v>
      </c>
      <c r="J508" s="18">
        <v>3970</v>
      </c>
      <c r="K508" s="18">
        <v>3874</v>
      </c>
      <c r="L508" s="18">
        <v>3886</v>
      </c>
      <c r="M508" s="18">
        <v>3930</v>
      </c>
      <c r="N508" s="18">
        <v>5305</v>
      </c>
      <c r="O508" s="18">
        <v>4006</v>
      </c>
      <c r="P508" s="9"/>
    </row>
    <row r="509" spans="1:16" x14ac:dyDescent="0.25">
      <c r="A509" s="9"/>
      <c r="B509" s="12" t="s">
        <v>2211</v>
      </c>
      <c r="C509" s="12" t="s">
        <v>2210</v>
      </c>
      <c r="D509" s="18">
        <v>4843</v>
      </c>
      <c r="E509" s="18">
        <v>4658</v>
      </c>
      <c r="F509" s="18">
        <v>4581</v>
      </c>
      <c r="G509" s="18">
        <v>4557</v>
      </c>
      <c r="H509" s="18">
        <v>4567</v>
      </c>
      <c r="I509" s="18">
        <v>4648</v>
      </c>
      <c r="J509" s="18">
        <v>4702</v>
      </c>
      <c r="K509" s="18">
        <v>4641</v>
      </c>
      <c r="L509" s="18">
        <v>5086</v>
      </c>
      <c r="M509" s="18">
        <v>5294</v>
      </c>
      <c r="N509" s="18">
        <v>3945</v>
      </c>
      <c r="O509" s="18">
        <v>5369</v>
      </c>
      <c r="P509" s="9"/>
    </row>
    <row r="510" spans="1:16" x14ac:dyDescent="0.25">
      <c r="A510" s="9"/>
      <c r="B510" s="12" t="s">
        <v>2209</v>
      </c>
      <c r="C510" s="12" t="s">
        <v>2208</v>
      </c>
      <c r="D510" s="18">
        <v>5038</v>
      </c>
      <c r="E510" s="18">
        <v>5162</v>
      </c>
      <c r="F510" s="18">
        <v>5002</v>
      </c>
      <c r="G510" s="18">
        <v>5009</v>
      </c>
      <c r="H510" s="18">
        <v>5119</v>
      </c>
      <c r="I510" s="18">
        <v>5105</v>
      </c>
      <c r="J510" s="18">
        <v>5116</v>
      </c>
      <c r="K510" s="18">
        <v>5063</v>
      </c>
      <c r="L510" s="18">
        <v>5115</v>
      </c>
      <c r="M510" s="18">
        <v>5446</v>
      </c>
      <c r="N510" s="18">
        <v>5621</v>
      </c>
      <c r="O510" s="18">
        <v>5654</v>
      </c>
      <c r="P510" s="9"/>
    </row>
    <row r="511" spans="1:16" x14ac:dyDescent="0.25">
      <c r="A511" s="9"/>
      <c r="B511" s="12" t="s">
        <v>2207</v>
      </c>
      <c r="C511" s="12" t="s">
        <v>2206</v>
      </c>
      <c r="D511" s="18">
        <v>10706</v>
      </c>
      <c r="E511" s="18">
        <v>10761</v>
      </c>
      <c r="F511" s="18">
        <v>10631</v>
      </c>
      <c r="G511" s="18">
        <v>9780</v>
      </c>
      <c r="H511" s="18">
        <v>9919</v>
      </c>
      <c r="I511" s="18">
        <v>9546</v>
      </c>
      <c r="J511" s="18">
        <v>9512</v>
      </c>
      <c r="K511" s="18">
        <v>9533</v>
      </c>
      <c r="L511" s="18">
        <v>10567</v>
      </c>
      <c r="M511" s="18">
        <v>10622</v>
      </c>
      <c r="N511" s="18">
        <v>10397</v>
      </c>
      <c r="O511" s="18">
        <v>10434</v>
      </c>
      <c r="P511" s="9"/>
    </row>
    <row r="512" spans="1:16" x14ac:dyDescent="0.25">
      <c r="A512" s="9"/>
      <c r="B512" s="12" t="s">
        <v>2205</v>
      </c>
      <c r="C512" s="12" t="s">
        <v>2204</v>
      </c>
      <c r="D512" s="18">
        <v>3742</v>
      </c>
      <c r="E512" s="18">
        <v>3780</v>
      </c>
      <c r="F512" s="18">
        <v>3832</v>
      </c>
      <c r="G512" s="18">
        <v>3797</v>
      </c>
      <c r="H512" s="18">
        <v>3410</v>
      </c>
      <c r="I512" s="18">
        <v>3606</v>
      </c>
      <c r="J512" s="18">
        <v>3183</v>
      </c>
      <c r="K512" s="18">
        <v>3132</v>
      </c>
      <c r="L512" s="18">
        <v>3120</v>
      </c>
      <c r="M512" s="18">
        <v>3423</v>
      </c>
      <c r="N512" s="18">
        <v>3448</v>
      </c>
      <c r="O512" s="18">
        <v>3337</v>
      </c>
      <c r="P512" s="9"/>
    </row>
    <row r="513" spans="1:16" x14ac:dyDescent="0.25">
      <c r="A513" s="9"/>
      <c r="B513" s="12" t="s">
        <v>2203</v>
      </c>
      <c r="C513" s="12" t="s">
        <v>2202</v>
      </c>
      <c r="D513" s="18">
        <v>9557</v>
      </c>
      <c r="E513" s="18">
        <v>9515</v>
      </c>
      <c r="F513" s="18">
        <v>9450</v>
      </c>
      <c r="G513" s="18">
        <v>9464</v>
      </c>
      <c r="H513" s="18">
        <v>9214</v>
      </c>
      <c r="I513" s="18">
        <v>9081</v>
      </c>
      <c r="J513" s="18">
        <v>9098</v>
      </c>
      <c r="K513" s="18">
        <v>8933</v>
      </c>
      <c r="L513" s="18">
        <v>8891</v>
      </c>
      <c r="M513" s="18">
        <v>8896</v>
      </c>
      <c r="N513" s="18">
        <v>9142</v>
      </c>
      <c r="O513" s="18">
        <v>9014</v>
      </c>
      <c r="P513" s="9"/>
    </row>
    <row r="514" spans="1:16" x14ac:dyDescent="0.25">
      <c r="A514" s="9"/>
      <c r="B514" s="12" t="s">
        <v>2201</v>
      </c>
      <c r="C514" s="12" t="s">
        <v>2200</v>
      </c>
      <c r="D514" s="18">
        <v>5287</v>
      </c>
      <c r="E514" s="18">
        <v>5336</v>
      </c>
      <c r="F514" s="18">
        <v>5054</v>
      </c>
      <c r="G514" s="18">
        <v>5101</v>
      </c>
      <c r="H514" s="18">
        <v>5252</v>
      </c>
      <c r="I514" s="18">
        <v>5072</v>
      </c>
      <c r="J514" s="18">
        <v>4942</v>
      </c>
      <c r="K514" s="18">
        <v>4966</v>
      </c>
      <c r="L514" s="18">
        <v>4857</v>
      </c>
      <c r="M514" s="18">
        <v>4927</v>
      </c>
      <c r="N514" s="18">
        <v>5032</v>
      </c>
      <c r="O514" s="18">
        <v>4969</v>
      </c>
      <c r="P514" s="9"/>
    </row>
    <row r="515" spans="1:16" x14ac:dyDescent="0.25">
      <c r="A515" s="9"/>
      <c r="B515" s="12" t="s">
        <v>2199</v>
      </c>
      <c r="C515" s="12" t="s">
        <v>2198</v>
      </c>
      <c r="D515" s="18">
        <v>5376</v>
      </c>
      <c r="E515" s="18">
        <v>4161</v>
      </c>
      <c r="F515" s="18">
        <v>4058</v>
      </c>
      <c r="G515" s="18">
        <v>3990</v>
      </c>
      <c r="H515" s="18">
        <v>4089</v>
      </c>
      <c r="I515" s="18">
        <v>3977</v>
      </c>
      <c r="J515" s="18">
        <v>3955</v>
      </c>
      <c r="K515" s="18">
        <v>3785</v>
      </c>
      <c r="L515" s="18">
        <v>3733</v>
      </c>
      <c r="M515" s="18">
        <v>3823</v>
      </c>
      <c r="N515" s="18">
        <v>3891</v>
      </c>
      <c r="O515" s="18">
        <v>3643</v>
      </c>
      <c r="P515" s="9"/>
    </row>
    <row r="516" spans="1:16" x14ac:dyDescent="0.25">
      <c r="A516" s="9"/>
      <c r="B516" s="12" t="s">
        <v>2197</v>
      </c>
      <c r="C516" s="12" t="s">
        <v>2196</v>
      </c>
      <c r="D516" s="18">
        <v>3876</v>
      </c>
      <c r="E516" s="18">
        <v>3781</v>
      </c>
      <c r="F516" s="18">
        <v>3625</v>
      </c>
      <c r="G516" s="18">
        <v>3565</v>
      </c>
      <c r="H516" s="18">
        <v>3693</v>
      </c>
      <c r="I516" s="18">
        <v>3615</v>
      </c>
      <c r="J516" s="18">
        <v>3619</v>
      </c>
      <c r="K516" s="18">
        <v>3615</v>
      </c>
      <c r="L516" s="18">
        <v>3072</v>
      </c>
      <c r="M516" s="18">
        <v>3318</v>
      </c>
      <c r="N516" s="18">
        <v>3404</v>
      </c>
      <c r="O516" s="18">
        <v>3360</v>
      </c>
      <c r="P516" s="9"/>
    </row>
    <row r="517" spans="1:16" x14ac:dyDescent="0.25">
      <c r="A517" s="9"/>
      <c r="B517" s="12" t="s">
        <v>2195</v>
      </c>
      <c r="C517" s="12" t="s">
        <v>2194</v>
      </c>
      <c r="D517" s="18">
        <v>10266</v>
      </c>
      <c r="E517" s="18">
        <v>10434</v>
      </c>
      <c r="F517" s="18">
        <v>10094</v>
      </c>
      <c r="G517" s="18">
        <v>10328</v>
      </c>
      <c r="H517" s="18">
        <v>10191</v>
      </c>
      <c r="I517" s="18">
        <v>10078</v>
      </c>
      <c r="J517" s="18">
        <v>9888</v>
      </c>
      <c r="K517" s="18">
        <v>9819</v>
      </c>
      <c r="L517" s="18">
        <v>10328</v>
      </c>
      <c r="M517" s="18">
        <v>11368</v>
      </c>
      <c r="N517" s="18">
        <v>11449</v>
      </c>
      <c r="O517" s="18">
        <v>11865</v>
      </c>
      <c r="P517" s="9"/>
    </row>
    <row r="518" spans="1:16" x14ac:dyDescent="0.25">
      <c r="A518" s="9"/>
      <c r="B518" s="12" t="s">
        <v>2193</v>
      </c>
      <c r="C518" s="12" t="s">
        <v>2192</v>
      </c>
      <c r="D518" s="18">
        <v>3325</v>
      </c>
      <c r="E518" s="18">
        <v>2750</v>
      </c>
      <c r="F518" s="18">
        <v>2462</v>
      </c>
      <c r="G518" s="18">
        <v>2400</v>
      </c>
      <c r="H518" s="18">
        <v>2420</v>
      </c>
      <c r="I518" s="18">
        <v>2506</v>
      </c>
      <c r="J518" s="18">
        <v>2463</v>
      </c>
      <c r="K518" s="18">
        <v>2512</v>
      </c>
      <c r="L518" s="18">
        <v>2615</v>
      </c>
      <c r="M518" s="18">
        <v>2454</v>
      </c>
      <c r="N518" s="18">
        <v>2396</v>
      </c>
      <c r="O518" s="18">
        <v>2414</v>
      </c>
      <c r="P518" s="9"/>
    </row>
    <row r="519" spans="1:16" x14ac:dyDescent="0.25">
      <c r="A519" s="9"/>
      <c r="B519" s="12" t="s">
        <v>2191</v>
      </c>
      <c r="C519" s="12" t="s">
        <v>2190</v>
      </c>
      <c r="D519" s="18">
        <v>3964</v>
      </c>
      <c r="E519" s="18">
        <v>3965</v>
      </c>
      <c r="F519" s="18">
        <v>3915</v>
      </c>
      <c r="G519" s="18">
        <v>3755</v>
      </c>
      <c r="H519" s="18">
        <v>3689</v>
      </c>
      <c r="I519" s="18">
        <v>3702</v>
      </c>
      <c r="J519" s="18">
        <v>3757</v>
      </c>
      <c r="K519" s="18">
        <v>3696</v>
      </c>
      <c r="L519" s="18">
        <v>3912</v>
      </c>
      <c r="M519" s="18">
        <v>3879</v>
      </c>
      <c r="N519" s="18">
        <v>3832</v>
      </c>
      <c r="O519" s="18">
        <v>3942</v>
      </c>
      <c r="P519" s="9"/>
    </row>
    <row r="520" spans="1:16" x14ac:dyDescent="0.25">
      <c r="A520" s="9"/>
      <c r="B520" s="12" t="s">
        <v>2189</v>
      </c>
      <c r="C520" s="12" t="s">
        <v>2188</v>
      </c>
      <c r="D520" s="19" t="s">
        <v>141</v>
      </c>
      <c r="E520" s="19" t="s">
        <v>141</v>
      </c>
      <c r="F520" s="19" t="s">
        <v>141</v>
      </c>
      <c r="G520" s="19" t="s">
        <v>141</v>
      </c>
      <c r="H520" s="19" t="s">
        <v>141</v>
      </c>
      <c r="I520" s="18">
        <v>1233</v>
      </c>
      <c r="J520" s="18">
        <v>1143</v>
      </c>
      <c r="K520" s="18">
        <v>1165</v>
      </c>
      <c r="L520" s="18">
        <v>1094</v>
      </c>
      <c r="M520" s="18">
        <v>1116</v>
      </c>
      <c r="N520" s="18">
        <v>1093</v>
      </c>
      <c r="O520" s="18">
        <v>1094</v>
      </c>
      <c r="P520" s="9"/>
    </row>
    <row r="521" spans="1:16" x14ac:dyDescent="0.25">
      <c r="A521" s="9"/>
      <c r="B521" s="12" t="s">
        <v>2187</v>
      </c>
      <c r="C521" s="12" t="s">
        <v>2186</v>
      </c>
      <c r="D521" s="19" t="s">
        <v>141</v>
      </c>
      <c r="E521" s="19" t="s">
        <v>141</v>
      </c>
      <c r="F521" s="19" t="s">
        <v>141</v>
      </c>
      <c r="G521" s="19" t="s">
        <v>141</v>
      </c>
      <c r="H521" s="19" t="s">
        <v>141</v>
      </c>
      <c r="I521" s="18">
        <v>2148</v>
      </c>
      <c r="J521" s="18">
        <v>2074</v>
      </c>
      <c r="K521" s="18">
        <v>1957</v>
      </c>
      <c r="L521" s="18">
        <v>2003</v>
      </c>
      <c r="M521" s="18">
        <v>2069</v>
      </c>
      <c r="N521" s="18">
        <v>2118</v>
      </c>
      <c r="O521" s="18">
        <v>2159</v>
      </c>
      <c r="P521" s="9"/>
    </row>
    <row r="522" spans="1:16" x14ac:dyDescent="0.25">
      <c r="A522" s="9"/>
      <c r="B522" s="12" t="s">
        <v>2185</v>
      </c>
      <c r="C522" s="12" t="s">
        <v>2184</v>
      </c>
      <c r="D522" s="19" t="s">
        <v>141</v>
      </c>
      <c r="E522" s="19" t="s">
        <v>141</v>
      </c>
      <c r="F522" s="19" t="s">
        <v>141</v>
      </c>
      <c r="G522" s="19" t="s">
        <v>141</v>
      </c>
      <c r="H522" s="19" t="s">
        <v>141</v>
      </c>
      <c r="I522" s="18">
        <v>3543</v>
      </c>
      <c r="J522" s="18">
        <v>3573</v>
      </c>
      <c r="K522" s="18">
        <v>3733</v>
      </c>
      <c r="L522" s="18">
        <v>3739</v>
      </c>
      <c r="M522" s="18">
        <v>3862</v>
      </c>
      <c r="N522" s="18">
        <v>3831</v>
      </c>
      <c r="O522" s="18">
        <v>3834</v>
      </c>
      <c r="P522" s="9"/>
    </row>
    <row r="523" spans="1:16" x14ac:dyDescent="0.25">
      <c r="A523" s="9"/>
      <c r="B523" s="12" t="s">
        <v>2183</v>
      </c>
      <c r="C523" s="12" t="s">
        <v>2182</v>
      </c>
      <c r="D523" s="19" t="s">
        <v>141</v>
      </c>
      <c r="E523" s="19" t="s">
        <v>141</v>
      </c>
      <c r="F523" s="19" t="s">
        <v>141</v>
      </c>
      <c r="G523" s="19" t="s">
        <v>141</v>
      </c>
      <c r="H523" s="19" t="s">
        <v>141</v>
      </c>
      <c r="I523" s="18">
        <v>881</v>
      </c>
      <c r="J523" s="18">
        <v>953</v>
      </c>
      <c r="K523" s="18">
        <v>1103</v>
      </c>
      <c r="L523" s="18">
        <v>1217</v>
      </c>
      <c r="M523" s="18">
        <v>1215</v>
      </c>
      <c r="N523" s="18">
        <v>1250</v>
      </c>
      <c r="O523" s="18">
        <v>1216</v>
      </c>
      <c r="P523" s="9"/>
    </row>
    <row r="524" spans="1:16" x14ac:dyDescent="0.25">
      <c r="A524" s="9"/>
      <c r="B524" s="12" t="s">
        <v>2181</v>
      </c>
      <c r="C524" s="12" t="s">
        <v>2180</v>
      </c>
      <c r="D524" s="19" t="s">
        <v>141</v>
      </c>
      <c r="E524" s="19" t="s">
        <v>141</v>
      </c>
      <c r="F524" s="19" t="s">
        <v>141</v>
      </c>
      <c r="G524" s="19" t="s">
        <v>141</v>
      </c>
      <c r="H524" s="19" t="s">
        <v>141</v>
      </c>
      <c r="I524" s="18">
        <v>1604</v>
      </c>
      <c r="J524" s="18">
        <v>1615</v>
      </c>
      <c r="K524" s="18">
        <v>1771</v>
      </c>
      <c r="L524" s="18">
        <v>1826</v>
      </c>
      <c r="M524" s="18">
        <v>1862</v>
      </c>
      <c r="N524" s="18">
        <v>1817</v>
      </c>
      <c r="O524" s="18">
        <v>1799</v>
      </c>
      <c r="P524" s="9"/>
    </row>
    <row r="525" spans="1:16" x14ac:dyDescent="0.25">
      <c r="A525" s="9"/>
      <c r="B525" s="12" t="s">
        <v>2179</v>
      </c>
      <c r="C525" s="12" t="s">
        <v>2178</v>
      </c>
      <c r="D525" s="19" t="s">
        <v>141</v>
      </c>
      <c r="E525" s="19" t="s">
        <v>141</v>
      </c>
      <c r="F525" s="19" t="s">
        <v>141</v>
      </c>
      <c r="G525" s="19" t="s">
        <v>141</v>
      </c>
      <c r="H525" s="19" t="s">
        <v>141</v>
      </c>
      <c r="I525" s="18">
        <v>940</v>
      </c>
      <c r="J525" s="18">
        <v>852</v>
      </c>
      <c r="K525" s="18">
        <v>971</v>
      </c>
      <c r="L525" s="18">
        <v>902</v>
      </c>
      <c r="M525" s="18">
        <v>953</v>
      </c>
      <c r="N525" s="18">
        <v>1018</v>
      </c>
      <c r="O525" s="18">
        <v>1108</v>
      </c>
      <c r="P525" s="9"/>
    </row>
    <row r="526" spans="1:16" x14ac:dyDescent="0.25">
      <c r="A526" s="9"/>
      <c r="B526" s="12" t="s">
        <v>2177</v>
      </c>
      <c r="C526" s="12" t="s">
        <v>2176</v>
      </c>
      <c r="D526" s="19" t="s">
        <v>141</v>
      </c>
      <c r="E526" s="19" t="s">
        <v>141</v>
      </c>
      <c r="F526" s="19" t="s">
        <v>141</v>
      </c>
      <c r="G526" s="19" t="s">
        <v>141</v>
      </c>
      <c r="H526" s="19" t="s">
        <v>141</v>
      </c>
      <c r="I526" s="18">
        <v>2244</v>
      </c>
      <c r="J526" s="18">
        <v>2215</v>
      </c>
      <c r="K526" s="18">
        <v>2194</v>
      </c>
      <c r="L526" s="18">
        <v>2169</v>
      </c>
      <c r="M526" s="18">
        <v>2122</v>
      </c>
      <c r="N526" s="18">
        <v>2196</v>
      </c>
      <c r="O526" s="18">
        <v>2252</v>
      </c>
      <c r="P526" s="9"/>
    </row>
    <row r="527" spans="1:16" x14ac:dyDescent="0.25">
      <c r="A527" s="9"/>
      <c r="B527" s="12" t="s">
        <v>2175</v>
      </c>
      <c r="C527" s="12" t="s">
        <v>2174</v>
      </c>
      <c r="D527" s="19" t="s">
        <v>141</v>
      </c>
      <c r="E527" s="19" t="s">
        <v>141</v>
      </c>
      <c r="F527" s="19" t="s">
        <v>141</v>
      </c>
      <c r="G527" s="19" t="s">
        <v>141</v>
      </c>
      <c r="H527" s="19" t="s">
        <v>141</v>
      </c>
      <c r="I527" s="18">
        <v>2562</v>
      </c>
      <c r="J527" s="18">
        <v>2538</v>
      </c>
      <c r="K527" s="18">
        <v>2591</v>
      </c>
      <c r="L527" s="18">
        <v>2691</v>
      </c>
      <c r="M527" s="18">
        <v>2831</v>
      </c>
      <c r="N527" s="18">
        <v>2819</v>
      </c>
      <c r="O527" s="18">
        <v>2856</v>
      </c>
      <c r="P527" s="9"/>
    </row>
    <row r="528" spans="1:16" x14ac:dyDescent="0.25">
      <c r="A528" s="9"/>
      <c r="B528" s="12" t="s">
        <v>2173</v>
      </c>
      <c r="C528" s="12" t="s">
        <v>2172</v>
      </c>
      <c r="D528" s="19" t="s">
        <v>141</v>
      </c>
      <c r="E528" s="19" t="s">
        <v>141</v>
      </c>
      <c r="F528" s="19" t="s">
        <v>141</v>
      </c>
      <c r="G528" s="19" t="s">
        <v>141</v>
      </c>
      <c r="H528" s="19" t="s">
        <v>141</v>
      </c>
      <c r="I528" s="18">
        <v>10291</v>
      </c>
      <c r="J528" s="18">
        <v>10443</v>
      </c>
      <c r="K528" s="18">
        <v>10462</v>
      </c>
      <c r="L528" s="18">
        <v>10585</v>
      </c>
      <c r="M528" s="18">
        <v>10465</v>
      </c>
      <c r="N528" s="18">
        <v>10759</v>
      </c>
      <c r="O528" s="18">
        <v>10577</v>
      </c>
      <c r="P528" s="9"/>
    </row>
    <row r="529" spans="1:16" x14ac:dyDescent="0.25">
      <c r="A529" s="9"/>
      <c r="B529" s="12" t="s">
        <v>2171</v>
      </c>
      <c r="C529" s="12" t="s">
        <v>2170</v>
      </c>
      <c r="D529" s="19" t="s">
        <v>141</v>
      </c>
      <c r="E529" s="19" t="s">
        <v>141</v>
      </c>
      <c r="F529" s="19" t="s">
        <v>141</v>
      </c>
      <c r="G529" s="19" t="s">
        <v>141</v>
      </c>
      <c r="H529" s="19" t="s">
        <v>141</v>
      </c>
      <c r="I529" s="18">
        <v>1693</v>
      </c>
      <c r="J529" s="18">
        <v>1623</v>
      </c>
      <c r="K529" s="18">
        <v>1684</v>
      </c>
      <c r="L529" s="18">
        <v>1738</v>
      </c>
      <c r="M529" s="18">
        <v>1845</v>
      </c>
      <c r="N529" s="18">
        <v>1921</v>
      </c>
      <c r="O529" s="18">
        <v>1811</v>
      </c>
      <c r="P529" s="9"/>
    </row>
    <row r="530" spans="1:16" x14ac:dyDescent="0.25">
      <c r="A530" s="9"/>
      <c r="B530" s="12" t="s">
        <v>2169</v>
      </c>
      <c r="C530" s="12" t="s">
        <v>2168</v>
      </c>
      <c r="D530" s="19" t="s">
        <v>141</v>
      </c>
      <c r="E530" s="19" t="s">
        <v>141</v>
      </c>
      <c r="F530" s="19" t="s">
        <v>141</v>
      </c>
      <c r="G530" s="19" t="s">
        <v>141</v>
      </c>
      <c r="H530" s="19" t="s">
        <v>141</v>
      </c>
      <c r="I530" s="18">
        <v>3209</v>
      </c>
      <c r="J530" s="18">
        <v>3178</v>
      </c>
      <c r="K530" s="18">
        <v>3178</v>
      </c>
      <c r="L530" s="18">
        <v>3198</v>
      </c>
      <c r="M530" s="18">
        <v>3452</v>
      </c>
      <c r="N530" s="18">
        <v>3402</v>
      </c>
      <c r="O530" s="18">
        <v>3517</v>
      </c>
      <c r="P530" s="9"/>
    </row>
    <row r="531" spans="1:16" x14ac:dyDescent="0.25">
      <c r="A531" s="9"/>
      <c r="B531" s="12" t="s">
        <v>2167</v>
      </c>
      <c r="C531" s="12" t="s">
        <v>2166</v>
      </c>
      <c r="D531" s="19" t="s">
        <v>141</v>
      </c>
      <c r="E531" s="19" t="s">
        <v>141</v>
      </c>
      <c r="F531" s="19" t="s">
        <v>141</v>
      </c>
      <c r="G531" s="19" t="s">
        <v>141</v>
      </c>
      <c r="H531" s="19" t="s">
        <v>141</v>
      </c>
      <c r="I531" s="18">
        <v>1533</v>
      </c>
      <c r="J531" s="18">
        <v>1589</v>
      </c>
      <c r="K531" s="18">
        <v>1645</v>
      </c>
      <c r="L531" s="18">
        <v>1688</v>
      </c>
      <c r="M531" s="18">
        <v>1696</v>
      </c>
      <c r="N531" s="18">
        <v>1694</v>
      </c>
      <c r="O531" s="18">
        <v>1639</v>
      </c>
      <c r="P531" s="9"/>
    </row>
    <row r="532" spans="1:16" x14ac:dyDescent="0.25">
      <c r="A532" s="9"/>
      <c r="B532" s="12" t="s">
        <v>2165</v>
      </c>
      <c r="C532" s="12" t="s">
        <v>2164</v>
      </c>
      <c r="D532" s="19" t="s">
        <v>141</v>
      </c>
      <c r="E532" s="19" t="s">
        <v>141</v>
      </c>
      <c r="F532" s="19" t="s">
        <v>141</v>
      </c>
      <c r="G532" s="19" t="s">
        <v>141</v>
      </c>
      <c r="H532" s="19" t="s">
        <v>141</v>
      </c>
      <c r="I532" s="18">
        <v>1369</v>
      </c>
      <c r="J532" s="18">
        <v>1323</v>
      </c>
      <c r="K532" s="18">
        <v>1344</v>
      </c>
      <c r="L532" s="18">
        <v>1331</v>
      </c>
      <c r="M532" s="18">
        <v>1351</v>
      </c>
      <c r="N532" s="18">
        <v>1386</v>
      </c>
      <c r="O532" s="18">
        <v>1461</v>
      </c>
      <c r="P532" s="9"/>
    </row>
    <row r="533" spans="1:16" x14ac:dyDescent="0.25">
      <c r="A533" s="9"/>
      <c r="B533" s="12" t="s">
        <v>2163</v>
      </c>
      <c r="C533" s="12" t="s">
        <v>2162</v>
      </c>
      <c r="D533" s="19" t="s">
        <v>141</v>
      </c>
      <c r="E533" s="19" t="s">
        <v>141</v>
      </c>
      <c r="F533" s="19" t="s">
        <v>141</v>
      </c>
      <c r="G533" s="19" t="s">
        <v>141</v>
      </c>
      <c r="H533" s="19" t="s">
        <v>141</v>
      </c>
      <c r="I533" s="18">
        <v>2356</v>
      </c>
      <c r="J533" s="18">
        <v>2657</v>
      </c>
      <c r="K533" s="18">
        <v>2767</v>
      </c>
      <c r="L533" s="18">
        <v>2759</v>
      </c>
      <c r="M533" s="18">
        <v>2780</v>
      </c>
      <c r="N533" s="18">
        <v>2792</v>
      </c>
      <c r="O533" s="18">
        <v>2658</v>
      </c>
      <c r="P533" s="9"/>
    </row>
    <row r="534" spans="1:16" x14ac:dyDescent="0.25">
      <c r="A534" s="9"/>
      <c r="B534" s="12" t="s">
        <v>2161</v>
      </c>
      <c r="C534" s="12" t="s">
        <v>2160</v>
      </c>
      <c r="D534" s="18">
        <v>878</v>
      </c>
      <c r="E534" s="18">
        <v>917</v>
      </c>
      <c r="F534" s="18">
        <v>934</v>
      </c>
      <c r="G534" s="18">
        <v>956</v>
      </c>
      <c r="H534" s="18">
        <v>886</v>
      </c>
      <c r="I534" s="18">
        <v>949</v>
      </c>
      <c r="J534" s="18">
        <v>911</v>
      </c>
      <c r="K534" s="19" t="s">
        <v>141</v>
      </c>
      <c r="L534" s="19" t="s">
        <v>141</v>
      </c>
      <c r="M534" s="18">
        <v>739</v>
      </c>
      <c r="N534" s="18">
        <v>897</v>
      </c>
      <c r="O534" s="18">
        <v>962</v>
      </c>
      <c r="P534" s="9"/>
    </row>
    <row r="535" spans="1:16" x14ac:dyDescent="0.25">
      <c r="A535" s="9"/>
      <c r="B535" s="12" t="s">
        <v>2159</v>
      </c>
      <c r="C535" s="12" t="s">
        <v>2158</v>
      </c>
      <c r="D535" s="18">
        <v>2360</v>
      </c>
      <c r="E535" s="18">
        <v>2350</v>
      </c>
      <c r="F535" s="18">
        <v>2385</v>
      </c>
      <c r="G535" s="18">
        <v>2842</v>
      </c>
      <c r="H535" s="18">
        <v>2425</v>
      </c>
      <c r="I535" s="18">
        <v>2364</v>
      </c>
      <c r="J535" s="18">
        <v>2469</v>
      </c>
      <c r="K535" s="18">
        <v>2444</v>
      </c>
      <c r="L535" s="18">
        <v>2455</v>
      </c>
      <c r="M535" s="18">
        <v>2539</v>
      </c>
      <c r="N535" s="18">
        <v>2987</v>
      </c>
      <c r="O535" s="18">
        <v>3033</v>
      </c>
      <c r="P535" s="9"/>
    </row>
    <row r="536" spans="1:16" x14ac:dyDescent="0.25">
      <c r="A536" s="9"/>
      <c r="B536" s="12" t="s">
        <v>2157</v>
      </c>
      <c r="C536" s="12" t="s">
        <v>2156</v>
      </c>
      <c r="D536" s="18">
        <v>4850</v>
      </c>
      <c r="E536" s="18">
        <v>4442</v>
      </c>
      <c r="F536" s="18">
        <v>4398</v>
      </c>
      <c r="G536" s="18">
        <v>4832</v>
      </c>
      <c r="H536" s="18">
        <v>4508</v>
      </c>
      <c r="I536" s="18">
        <v>4374</v>
      </c>
      <c r="J536" s="18">
        <v>4957</v>
      </c>
      <c r="K536" s="18">
        <v>4980</v>
      </c>
      <c r="L536" s="18">
        <v>5026</v>
      </c>
      <c r="M536" s="18">
        <v>5195</v>
      </c>
      <c r="N536" s="18">
        <v>5463</v>
      </c>
      <c r="O536" s="18">
        <v>5633</v>
      </c>
      <c r="P536" s="9"/>
    </row>
    <row r="537" spans="1:16" x14ac:dyDescent="0.25">
      <c r="A537" s="9"/>
      <c r="B537" s="12" t="s">
        <v>2155</v>
      </c>
      <c r="C537" s="12" t="s">
        <v>2154</v>
      </c>
      <c r="D537" s="18">
        <v>670</v>
      </c>
      <c r="E537" s="18">
        <v>670</v>
      </c>
      <c r="F537" s="18">
        <v>670</v>
      </c>
      <c r="G537" s="18">
        <v>690</v>
      </c>
      <c r="H537" s="18">
        <v>676</v>
      </c>
      <c r="I537" s="18">
        <v>651</v>
      </c>
      <c r="J537" s="19" t="s">
        <v>141</v>
      </c>
      <c r="K537" s="19" t="s">
        <v>141</v>
      </c>
      <c r="L537" s="19" t="s">
        <v>141</v>
      </c>
      <c r="M537" s="18">
        <v>602</v>
      </c>
      <c r="N537" s="18">
        <v>605</v>
      </c>
      <c r="O537" s="18">
        <v>589</v>
      </c>
      <c r="P537" s="9"/>
    </row>
    <row r="538" spans="1:16" x14ac:dyDescent="0.25">
      <c r="A538" s="9"/>
      <c r="B538" s="12" t="s">
        <v>2153</v>
      </c>
      <c r="C538" s="12" t="s">
        <v>2152</v>
      </c>
      <c r="D538" s="18">
        <v>3341</v>
      </c>
      <c r="E538" s="18">
        <v>3388</v>
      </c>
      <c r="F538" s="18">
        <v>3249</v>
      </c>
      <c r="G538" s="18">
        <v>3191</v>
      </c>
      <c r="H538" s="18">
        <v>2888</v>
      </c>
      <c r="I538" s="18">
        <v>3100</v>
      </c>
      <c r="J538" s="18">
        <v>2850</v>
      </c>
      <c r="K538" s="18">
        <v>2869</v>
      </c>
      <c r="L538" s="18">
        <v>2807</v>
      </c>
      <c r="M538" s="18">
        <v>2832</v>
      </c>
      <c r="N538" s="18">
        <v>2930</v>
      </c>
      <c r="O538" s="18">
        <v>2892</v>
      </c>
      <c r="P538" s="9"/>
    </row>
    <row r="539" spans="1:16" x14ac:dyDescent="0.25">
      <c r="A539" s="9"/>
      <c r="B539" s="12" t="s">
        <v>2151</v>
      </c>
      <c r="C539" s="12" t="s">
        <v>2150</v>
      </c>
      <c r="D539" s="18">
        <v>1936</v>
      </c>
      <c r="E539" s="18">
        <v>1903</v>
      </c>
      <c r="F539" s="18">
        <v>1817</v>
      </c>
      <c r="G539" s="18">
        <v>1938</v>
      </c>
      <c r="H539" s="18">
        <v>1816</v>
      </c>
      <c r="I539" s="18">
        <v>1809</v>
      </c>
      <c r="J539" s="18">
        <v>1783</v>
      </c>
      <c r="K539" s="18">
        <v>1808</v>
      </c>
      <c r="L539" s="18">
        <v>1763</v>
      </c>
      <c r="M539" s="18">
        <v>1784</v>
      </c>
      <c r="N539" s="18">
        <v>1767</v>
      </c>
      <c r="O539" s="18">
        <v>1785</v>
      </c>
      <c r="P539" s="9"/>
    </row>
    <row r="540" spans="1:16" x14ac:dyDescent="0.25">
      <c r="A540" s="9"/>
      <c r="B540" s="12" t="s">
        <v>2149</v>
      </c>
      <c r="C540" s="12" t="s">
        <v>2148</v>
      </c>
      <c r="D540" s="18">
        <v>13057</v>
      </c>
      <c r="E540" s="18">
        <v>12938</v>
      </c>
      <c r="F540" s="18">
        <v>13091</v>
      </c>
      <c r="G540" s="18">
        <v>14308</v>
      </c>
      <c r="H540" s="18">
        <v>12496</v>
      </c>
      <c r="I540" s="18">
        <v>12573</v>
      </c>
      <c r="J540" s="18">
        <v>12400</v>
      </c>
      <c r="K540" s="18">
        <v>13065</v>
      </c>
      <c r="L540" s="18">
        <v>12903</v>
      </c>
      <c r="M540" s="18">
        <v>12908</v>
      </c>
      <c r="N540" s="18">
        <v>13283</v>
      </c>
      <c r="O540" s="18">
        <v>13395</v>
      </c>
      <c r="P540" s="9"/>
    </row>
    <row r="541" spans="1:16" x14ac:dyDescent="0.25">
      <c r="A541" s="9"/>
      <c r="B541" s="12" t="s">
        <v>2147</v>
      </c>
      <c r="C541" s="12" t="s">
        <v>2146</v>
      </c>
      <c r="D541" s="18">
        <v>12887</v>
      </c>
      <c r="E541" s="18">
        <v>12932</v>
      </c>
      <c r="F541" s="18">
        <v>12739</v>
      </c>
      <c r="G541" s="18">
        <v>13184</v>
      </c>
      <c r="H541" s="18">
        <v>11910</v>
      </c>
      <c r="I541" s="18">
        <v>12183</v>
      </c>
      <c r="J541" s="18">
        <v>11653</v>
      </c>
      <c r="K541" s="18">
        <v>11468</v>
      </c>
      <c r="L541" s="18">
        <v>11326</v>
      </c>
      <c r="M541" s="18">
        <v>11404</v>
      </c>
      <c r="N541" s="18">
        <v>11136</v>
      </c>
      <c r="O541" s="18">
        <v>10935</v>
      </c>
      <c r="P541" s="9"/>
    </row>
    <row r="542" spans="1:16" x14ac:dyDescent="0.25">
      <c r="A542" s="9"/>
      <c r="B542" s="12" t="s">
        <v>2145</v>
      </c>
      <c r="C542" s="12" t="s">
        <v>2144</v>
      </c>
      <c r="D542" s="18">
        <v>3128</v>
      </c>
      <c r="E542" s="18">
        <v>3118</v>
      </c>
      <c r="F542" s="18">
        <v>3061</v>
      </c>
      <c r="G542" s="18">
        <v>3439</v>
      </c>
      <c r="H542" s="18">
        <v>2900</v>
      </c>
      <c r="I542" s="18">
        <v>2874</v>
      </c>
      <c r="J542" s="18">
        <v>2893</v>
      </c>
      <c r="K542" s="18">
        <v>2896</v>
      </c>
      <c r="L542" s="18">
        <v>3091</v>
      </c>
      <c r="M542" s="18">
        <v>3183</v>
      </c>
      <c r="N542" s="18">
        <v>3234</v>
      </c>
      <c r="O542" s="18">
        <v>3236</v>
      </c>
      <c r="P542" s="9"/>
    </row>
    <row r="543" spans="1:16" x14ac:dyDescent="0.25">
      <c r="A543" s="9"/>
      <c r="B543" s="12" t="s">
        <v>2143</v>
      </c>
      <c r="C543" s="12" t="s">
        <v>2142</v>
      </c>
      <c r="D543" s="18">
        <v>3017</v>
      </c>
      <c r="E543" s="18">
        <v>2977</v>
      </c>
      <c r="F543" s="18">
        <v>3125</v>
      </c>
      <c r="G543" s="18">
        <v>3706</v>
      </c>
      <c r="H543" s="18">
        <v>2940</v>
      </c>
      <c r="I543" s="18">
        <v>3109</v>
      </c>
      <c r="J543" s="18">
        <v>2957</v>
      </c>
      <c r="K543" s="18">
        <v>3032</v>
      </c>
      <c r="L543" s="18">
        <v>2964</v>
      </c>
      <c r="M543" s="18">
        <v>2941</v>
      </c>
      <c r="N543" s="18">
        <v>2928</v>
      </c>
      <c r="O543" s="18">
        <v>2792</v>
      </c>
      <c r="P543" s="9"/>
    </row>
    <row r="544" spans="1:16" x14ac:dyDescent="0.25">
      <c r="A544" s="9"/>
      <c r="B544" s="12" t="s">
        <v>2141</v>
      </c>
      <c r="C544" s="12" t="s">
        <v>2140</v>
      </c>
      <c r="D544" s="18">
        <v>3148</v>
      </c>
      <c r="E544" s="18">
        <v>3133</v>
      </c>
      <c r="F544" s="18">
        <v>3080</v>
      </c>
      <c r="G544" s="18">
        <v>3452</v>
      </c>
      <c r="H544" s="18">
        <v>3302</v>
      </c>
      <c r="I544" s="18">
        <v>3286</v>
      </c>
      <c r="J544" s="18">
        <v>3214</v>
      </c>
      <c r="K544" s="18">
        <v>3213</v>
      </c>
      <c r="L544" s="18">
        <v>3189</v>
      </c>
      <c r="M544" s="18">
        <v>3166</v>
      </c>
      <c r="N544" s="18">
        <v>3226</v>
      </c>
      <c r="O544" s="18">
        <v>3339</v>
      </c>
      <c r="P544" s="9"/>
    </row>
    <row r="545" spans="1:16" x14ac:dyDescent="0.25">
      <c r="A545" s="9"/>
      <c r="B545" s="12" t="s">
        <v>2139</v>
      </c>
      <c r="C545" s="12" t="s">
        <v>2138</v>
      </c>
      <c r="D545" s="18">
        <v>3702</v>
      </c>
      <c r="E545" s="18">
        <v>3800</v>
      </c>
      <c r="F545" s="18">
        <v>3885</v>
      </c>
      <c r="G545" s="18">
        <v>3973</v>
      </c>
      <c r="H545" s="18">
        <v>3603</v>
      </c>
      <c r="I545" s="18">
        <v>3764</v>
      </c>
      <c r="J545" s="18">
        <v>3694</v>
      </c>
      <c r="K545" s="18">
        <v>3702</v>
      </c>
      <c r="L545" s="18">
        <v>3685</v>
      </c>
      <c r="M545" s="18">
        <v>3772</v>
      </c>
      <c r="N545" s="18">
        <v>3743</v>
      </c>
      <c r="O545" s="18">
        <v>3585</v>
      </c>
      <c r="P545" s="9"/>
    </row>
    <row r="546" spans="1:16" x14ac:dyDescent="0.25">
      <c r="A546" s="9"/>
      <c r="B546" s="12" t="s">
        <v>2137</v>
      </c>
      <c r="C546" s="12" t="s">
        <v>2136</v>
      </c>
      <c r="D546" s="18">
        <v>3113</v>
      </c>
      <c r="E546" s="18">
        <v>2893</v>
      </c>
      <c r="F546" s="18">
        <v>2872</v>
      </c>
      <c r="G546" s="18">
        <v>3158</v>
      </c>
      <c r="H546" s="18">
        <v>2987</v>
      </c>
      <c r="I546" s="18">
        <v>2828</v>
      </c>
      <c r="J546" s="18">
        <v>2966</v>
      </c>
      <c r="K546" s="18">
        <v>2959</v>
      </c>
      <c r="L546" s="18">
        <v>2949</v>
      </c>
      <c r="M546" s="18">
        <v>2869</v>
      </c>
      <c r="N546" s="18">
        <v>2922</v>
      </c>
      <c r="O546" s="18">
        <v>2916</v>
      </c>
      <c r="P546" s="9"/>
    </row>
    <row r="547" spans="1:16" x14ac:dyDescent="0.25">
      <c r="A547" s="9"/>
      <c r="B547" s="12" t="s">
        <v>2135</v>
      </c>
      <c r="C547" s="12" t="s">
        <v>2134</v>
      </c>
      <c r="D547" s="18">
        <v>786</v>
      </c>
      <c r="E547" s="18">
        <v>725</v>
      </c>
      <c r="F547" s="18">
        <v>744</v>
      </c>
      <c r="G547" s="18">
        <v>719</v>
      </c>
      <c r="H547" s="18">
        <v>658</v>
      </c>
      <c r="I547" s="18">
        <v>731</v>
      </c>
      <c r="J547" s="18">
        <v>713</v>
      </c>
      <c r="K547" s="18">
        <v>713</v>
      </c>
      <c r="L547" s="18">
        <v>683</v>
      </c>
      <c r="M547" s="18">
        <v>699</v>
      </c>
      <c r="N547" s="18">
        <v>752</v>
      </c>
      <c r="O547" s="18">
        <v>765</v>
      </c>
      <c r="P547" s="9"/>
    </row>
    <row r="548" spans="1:16" x14ac:dyDescent="0.25">
      <c r="A548" s="9"/>
      <c r="B548" s="12" t="s">
        <v>2133</v>
      </c>
      <c r="C548" s="12" t="s">
        <v>2132</v>
      </c>
      <c r="D548" s="18">
        <v>1451</v>
      </c>
      <c r="E548" s="18">
        <v>1405</v>
      </c>
      <c r="F548" s="18">
        <v>1409</v>
      </c>
      <c r="G548" s="18">
        <v>1535</v>
      </c>
      <c r="H548" s="18">
        <v>1607</v>
      </c>
      <c r="I548" s="18">
        <v>1492</v>
      </c>
      <c r="J548" s="18">
        <v>1647</v>
      </c>
      <c r="K548" s="18">
        <v>1646</v>
      </c>
      <c r="L548" s="18">
        <v>1662</v>
      </c>
      <c r="M548" s="18">
        <v>1647</v>
      </c>
      <c r="N548" s="18">
        <v>1638</v>
      </c>
      <c r="O548" s="18">
        <v>1647</v>
      </c>
      <c r="P548" s="9"/>
    </row>
    <row r="549" spans="1:16" x14ac:dyDescent="0.25">
      <c r="A549" s="9"/>
      <c r="B549" s="12" t="s">
        <v>2131</v>
      </c>
      <c r="C549" s="12" t="s">
        <v>2130</v>
      </c>
      <c r="D549" s="18">
        <v>3424</v>
      </c>
      <c r="E549" s="18">
        <v>3472</v>
      </c>
      <c r="F549" s="18">
        <v>3612</v>
      </c>
      <c r="G549" s="18">
        <v>3608</v>
      </c>
      <c r="H549" s="18">
        <v>3652</v>
      </c>
      <c r="I549" s="18">
        <v>3908</v>
      </c>
      <c r="J549" s="18">
        <v>3953</v>
      </c>
      <c r="K549" s="18">
        <v>3939</v>
      </c>
      <c r="L549" s="18">
        <v>3950</v>
      </c>
      <c r="M549" s="18">
        <v>4069</v>
      </c>
      <c r="N549" s="18">
        <v>4143</v>
      </c>
      <c r="O549" s="18">
        <v>4134</v>
      </c>
      <c r="P549" s="9"/>
    </row>
    <row r="550" spans="1:16" x14ac:dyDescent="0.25">
      <c r="A550" s="9"/>
      <c r="B550" s="12" t="s">
        <v>2129</v>
      </c>
      <c r="C550" s="12" t="s">
        <v>2128</v>
      </c>
      <c r="D550" s="18">
        <v>1522</v>
      </c>
      <c r="E550" s="18">
        <v>1522</v>
      </c>
      <c r="F550" s="18">
        <v>1547</v>
      </c>
      <c r="G550" s="18">
        <v>1563</v>
      </c>
      <c r="H550" s="18">
        <v>1506</v>
      </c>
      <c r="I550" s="18">
        <v>1475</v>
      </c>
      <c r="J550" s="18">
        <v>1494</v>
      </c>
      <c r="K550" s="18">
        <v>1543</v>
      </c>
      <c r="L550" s="18">
        <v>1560</v>
      </c>
      <c r="M550" s="18">
        <v>1478</v>
      </c>
      <c r="N550" s="18">
        <v>1453</v>
      </c>
      <c r="O550" s="18">
        <v>1416</v>
      </c>
      <c r="P550" s="9"/>
    </row>
    <row r="551" spans="1:16" x14ac:dyDescent="0.25">
      <c r="A551" s="9"/>
      <c r="B551" s="12" t="s">
        <v>2127</v>
      </c>
      <c r="C551" s="12" t="s">
        <v>2126</v>
      </c>
      <c r="D551" s="18">
        <v>1979</v>
      </c>
      <c r="E551" s="18">
        <v>1930</v>
      </c>
      <c r="F551" s="18">
        <v>1938</v>
      </c>
      <c r="G551" s="18">
        <v>1932</v>
      </c>
      <c r="H551" s="18">
        <v>1926</v>
      </c>
      <c r="I551" s="18">
        <v>1947</v>
      </c>
      <c r="J551" s="18">
        <v>1936</v>
      </c>
      <c r="K551" s="18">
        <v>1638</v>
      </c>
      <c r="L551" s="18">
        <v>1646</v>
      </c>
      <c r="M551" s="18">
        <v>1643</v>
      </c>
      <c r="N551" s="18">
        <v>1674</v>
      </c>
      <c r="O551" s="18">
        <v>1702</v>
      </c>
      <c r="P551" s="9"/>
    </row>
    <row r="552" spans="1:16" x14ac:dyDescent="0.25">
      <c r="A552" s="9"/>
      <c r="B552" s="12" t="s">
        <v>2125</v>
      </c>
      <c r="C552" s="12" t="s">
        <v>2124</v>
      </c>
      <c r="D552" s="18">
        <v>1573</v>
      </c>
      <c r="E552" s="18">
        <v>1399</v>
      </c>
      <c r="F552" s="18">
        <v>1422</v>
      </c>
      <c r="G552" s="18">
        <v>1406</v>
      </c>
      <c r="H552" s="18">
        <v>1384</v>
      </c>
      <c r="I552" s="18">
        <v>1435</v>
      </c>
      <c r="J552" s="18">
        <v>1444</v>
      </c>
      <c r="K552" s="18">
        <v>1492</v>
      </c>
      <c r="L552" s="18">
        <v>1508</v>
      </c>
      <c r="M552" s="18">
        <v>1551</v>
      </c>
      <c r="N552" s="18">
        <v>1539</v>
      </c>
      <c r="O552" s="18">
        <v>1521</v>
      </c>
      <c r="P552" s="9"/>
    </row>
    <row r="553" spans="1:16" x14ac:dyDescent="0.25">
      <c r="A553" s="9"/>
      <c r="B553" s="12" t="s">
        <v>2123</v>
      </c>
      <c r="C553" s="12" t="s">
        <v>2122</v>
      </c>
      <c r="D553" s="18">
        <v>2832</v>
      </c>
      <c r="E553" s="18">
        <v>2847</v>
      </c>
      <c r="F553" s="18">
        <v>2833</v>
      </c>
      <c r="G553" s="18">
        <v>2963</v>
      </c>
      <c r="H553" s="18">
        <v>2966</v>
      </c>
      <c r="I553" s="18">
        <v>2968</v>
      </c>
      <c r="J553" s="18">
        <v>2981</v>
      </c>
      <c r="K553" s="18">
        <v>2998</v>
      </c>
      <c r="L553" s="18">
        <v>2995</v>
      </c>
      <c r="M553" s="18">
        <v>3082</v>
      </c>
      <c r="N553" s="18">
        <v>3099</v>
      </c>
      <c r="O553" s="18">
        <v>3047</v>
      </c>
      <c r="P553" s="9"/>
    </row>
    <row r="554" spans="1:16" x14ac:dyDescent="0.25">
      <c r="A554" s="9"/>
      <c r="B554" s="12" t="s">
        <v>2121</v>
      </c>
      <c r="C554" s="12" t="s">
        <v>2120</v>
      </c>
      <c r="D554" s="18">
        <v>1384</v>
      </c>
      <c r="E554" s="18">
        <v>1427</v>
      </c>
      <c r="F554" s="18">
        <v>1415</v>
      </c>
      <c r="G554" s="18">
        <v>1281</v>
      </c>
      <c r="H554" s="18">
        <v>1294</v>
      </c>
      <c r="I554" s="18">
        <v>1286</v>
      </c>
      <c r="J554" s="18">
        <v>1250</v>
      </c>
      <c r="K554" s="18">
        <v>1248</v>
      </c>
      <c r="L554" s="18">
        <v>1220</v>
      </c>
      <c r="M554" s="18">
        <v>1480</v>
      </c>
      <c r="N554" s="18">
        <v>1428</v>
      </c>
      <c r="O554" s="18">
        <v>1433</v>
      </c>
      <c r="P554" s="9"/>
    </row>
    <row r="555" spans="1:16" x14ac:dyDescent="0.25">
      <c r="A555" s="9"/>
      <c r="B555" s="12" t="s">
        <v>2119</v>
      </c>
      <c r="C555" s="12" t="s">
        <v>2118</v>
      </c>
      <c r="D555" s="18">
        <v>1507</v>
      </c>
      <c r="E555" s="18">
        <v>1552</v>
      </c>
      <c r="F555" s="18">
        <v>1358</v>
      </c>
      <c r="G555" s="18">
        <v>1313</v>
      </c>
      <c r="H555" s="18">
        <v>1340</v>
      </c>
      <c r="I555" s="18">
        <v>1403</v>
      </c>
      <c r="J555" s="18">
        <v>1426</v>
      </c>
      <c r="K555" s="18">
        <v>1430</v>
      </c>
      <c r="L555" s="18">
        <v>1389</v>
      </c>
      <c r="M555" s="18">
        <v>1377</v>
      </c>
      <c r="N555" s="18">
        <v>1303</v>
      </c>
      <c r="O555" s="18">
        <v>1249</v>
      </c>
      <c r="P555" s="9"/>
    </row>
    <row r="556" spans="1:16" x14ac:dyDescent="0.25">
      <c r="A556" s="9"/>
      <c r="B556" s="12" t="s">
        <v>2117</v>
      </c>
      <c r="C556" s="12" t="s">
        <v>2116</v>
      </c>
      <c r="D556" s="18">
        <v>1220</v>
      </c>
      <c r="E556" s="18">
        <v>1247</v>
      </c>
      <c r="F556" s="18">
        <v>1162</v>
      </c>
      <c r="G556" s="18">
        <v>1147</v>
      </c>
      <c r="H556" s="18">
        <v>1118</v>
      </c>
      <c r="I556" s="18">
        <v>1157</v>
      </c>
      <c r="J556" s="18">
        <v>1175</v>
      </c>
      <c r="K556" s="18">
        <v>1057</v>
      </c>
      <c r="L556" s="18">
        <v>1046</v>
      </c>
      <c r="M556" s="18">
        <v>1114</v>
      </c>
      <c r="N556" s="18">
        <v>1253</v>
      </c>
      <c r="O556" s="18">
        <v>1164</v>
      </c>
      <c r="P556" s="9"/>
    </row>
    <row r="557" spans="1:16" x14ac:dyDescent="0.25">
      <c r="A557" s="9"/>
      <c r="B557" s="12" t="s">
        <v>2115</v>
      </c>
      <c r="C557" s="12" t="s">
        <v>2114</v>
      </c>
      <c r="D557" s="18">
        <v>1000</v>
      </c>
      <c r="E557" s="18">
        <v>1075</v>
      </c>
      <c r="F557" s="18">
        <v>932</v>
      </c>
      <c r="G557" s="18">
        <v>851</v>
      </c>
      <c r="H557" s="18">
        <v>934</v>
      </c>
      <c r="I557" s="18">
        <v>928</v>
      </c>
      <c r="J557" s="18">
        <v>815</v>
      </c>
      <c r="K557" s="18">
        <v>842</v>
      </c>
      <c r="L557" s="18">
        <v>768</v>
      </c>
      <c r="M557" s="18">
        <v>730</v>
      </c>
      <c r="N557" s="18">
        <v>699</v>
      </c>
      <c r="O557" s="18">
        <v>704</v>
      </c>
      <c r="P557" s="9"/>
    </row>
    <row r="558" spans="1:16" x14ac:dyDescent="0.25">
      <c r="A558" s="9"/>
      <c r="B558" s="12" t="s">
        <v>2113</v>
      </c>
      <c r="C558" s="12" t="s">
        <v>2112</v>
      </c>
      <c r="D558" s="18">
        <v>5392</v>
      </c>
      <c r="E558" s="18">
        <v>5486</v>
      </c>
      <c r="F558" s="18">
        <v>5522</v>
      </c>
      <c r="G558" s="18">
        <v>4804</v>
      </c>
      <c r="H558" s="18">
        <v>4814</v>
      </c>
      <c r="I558" s="18">
        <v>4877</v>
      </c>
      <c r="J558" s="18">
        <v>4925</v>
      </c>
      <c r="K558" s="18">
        <v>4653</v>
      </c>
      <c r="L558" s="18">
        <v>4580</v>
      </c>
      <c r="M558" s="18">
        <v>4590</v>
      </c>
      <c r="N558" s="18">
        <v>4461</v>
      </c>
      <c r="O558" s="18">
        <v>4522</v>
      </c>
      <c r="P558" s="9"/>
    </row>
    <row r="559" spans="1:16" x14ac:dyDescent="0.25">
      <c r="A559" s="9"/>
      <c r="B559" s="12" t="s">
        <v>2111</v>
      </c>
      <c r="C559" s="12" t="s">
        <v>2110</v>
      </c>
      <c r="D559" s="18">
        <v>5883</v>
      </c>
      <c r="E559" s="18">
        <v>5824</v>
      </c>
      <c r="F559" s="18">
        <v>5657</v>
      </c>
      <c r="G559" s="18">
        <v>5603</v>
      </c>
      <c r="H559" s="18">
        <v>5444</v>
      </c>
      <c r="I559" s="18">
        <v>5034</v>
      </c>
      <c r="J559" s="18">
        <v>4892</v>
      </c>
      <c r="K559" s="18">
        <v>4791</v>
      </c>
      <c r="L559" s="18">
        <v>4809</v>
      </c>
      <c r="M559" s="18">
        <v>4836</v>
      </c>
      <c r="N559" s="18">
        <v>4863</v>
      </c>
      <c r="O559" s="18">
        <v>4824</v>
      </c>
      <c r="P559" s="9"/>
    </row>
    <row r="560" spans="1:16" x14ac:dyDescent="0.25">
      <c r="A560" s="9"/>
      <c r="B560" s="12" t="s">
        <v>2109</v>
      </c>
      <c r="C560" s="12" t="s">
        <v>2108</v>
      </c>
      <c r="D560" s="18">
        <v>551</v>
      </c>
      <c r="E560" s="18">
        <v>520</v>
      </c>
      <c r="F560" s="18">
        <v>539</v>
      </c>
      <c r="G560" s="18">
        <v>583</v>
      </c>
      <c r="H560" s="18">
        <v>595</v>
      </c>
      <c r="I560" s="18">
        <v>591</v>
      </c>
      <c r="J560" s="18">
        <v>592</v>
      </c>
      <c r="K560" s="18">
        <v>589</v>
      </c>
      <c r="L560" s="18">
        <v>581</v>
      </c>
      <c r="M560" s="18">
        <v>608</v>
      </c>
      <c r="N560" s="18">
        <v>593</v>
      </c>
      <c r="O560" s="18">
        <v>574</v>
      </c>
      <c r="P560" s="9"/>
    </row>
    <row r="561" spans="1:16" x14ac:dyDescent="0.25">
      <c r="A561" s="9"/>
      <c r="B561" s="12" t="s">
        <v>2107</v>
      </c>
      <c r="C561" s="12" t="s">
        <v>2106</v>
      </c>
      <c r="D561" s="18">
        <v>2563</v>
      </c>
      <c r="E561" s="18">
        <v>2529</v>
      </c>
      <c r="F561" s="18">
        <v>2462</v>
      </c>
      <c r="G561" s="18">
        <v>2446</v>
      </c>
      <c r="H561" s="18">
        <v>2211</v>
      </c>
      <c r="I561" s="18">
        <v>2108</v>
      </c>
      <c r="J561" s="18">
        <v>2083</v>
      </c>
      <c r="K561" s="18">
        <v>2296</v>
      </c>
      <c r="L561" s="18">
        <v>2018</v>
      </c>
      <c r="M561" s="18">
        <v>1879</v>
      </c>
      <c r="N561" s="18">
        <v>1835</v>
      </c>
      <c r="O561" s="18">
        <v>1883</v>
      </c>
      <c r="P561" s="9"/>
    </row>
    <row r="562" spans="1:16" x14ac:dyDescent="0.25">
      <c r="A562" s="9"/>
      <c r="B562" s="12" t="s">
        <v>2105</v>
      </c>
      <c r="C562" s="12" t="s">
        <v>2104</v>
      </c>
      <c r="D562" s="18">
        <v>2823</v>
      </c>
      <c r="E562" s="18">
        <v>2948</v>
      </c>
      <c r="F562" s="18">
        <v>2936</v>
      </c>
      <c r="G562" s="18">
        <v>2861</v>
      </c>
      <c r="H562" s="18">
        <v>2940</v>
      </c>
      <c r="I562" s="18">
        <v>2909</v>
      </c>
      <c r="J562" s="18">
        <v>2964</v>
      </c>
      <c r="K562" s="18">
        <v>2954</v>
      </c>
      <c r="L562" s="18">
        <v>2917</v>
      </c>
      <c r="M562" s="18">
        <v>2955</v>
      </c>
      <c r="N562" s="18">
        <v>2908</v>
      </c>
      <c r="O562" s="18">
        <v>2931</v>
      </c>
      <c r="P562" s="9"/>
    </row>
    <row r="563" spans="1:16" x14ac:dyDescent="0.25">
      <c r="A563" s="9"/>
      <c r="B563" s="12" t="s">
        <v>2103</v>
      </c>
      <c r="C563" s="12" t="s">
        <v>2102</v>
      </c>
      <c r="D563" s="18">
        <v>1843</v>
      </c>
      <c r="E563" s="18">
        <v>1845</v>
      </c>
      <c r="F563" s="18">
        <v>1773</v>
      </c>
      <c r="G563" s="18">
        <v>1742</v>
      </c>
      <c r="H563" s="18">
        <v>1752</v>
      </c>
      <c r="I563" s="18">
        <v>1789</v>
      </c>
      <c r="J563" s="18">
        <v>1870</v>
      </c>
      <c r="K563" s="18">
        <v>1857</v>
      </c>
      <c r="L563" s="18">
        <v>1819</v>
      </c>
      <c r="M563" s="18">
        <v>1882</v>
      </c>
      <c r="N563" s="18">
        <v>1951</v>
      </c>
      <c r="O563" s="18">
        <v>1926</v>
      </c>
      <c r="P563" s="9"/>
    </row>
    <row r="564" spans="1:16" x14ac:dyDescent="0.25">
      <c r="A564" s="9"/>
      <c r="B564" s="12" t="s">
        <v>2101</v>
      </c>
      <c r="C564" s="12" t="s">
        <v>2100</v>
      </c>
      <c r="D564" s="18">
        <v>1209</v>
      </c>
      <c r="E564" s="18">
        <v>1236</v>
      </c>
      <c r="F564" s="18">
        <v>1217</v>
      </c>
      <c r="G564" s="18">
        <v>1158</v>
      </c>
      <c r="H564" s="18">
        <v>1116</v>
      </c>
      <c r="I564" s="18">
        <v>1048</v>
      </c>
      <c r="J564" s="18">
        <v>1027</v>
      </c>
      <c r="K564" s="18">
        <v>1036</v>
      </c>
      <c r="L564" s="18">
        <v>888</v>
      </c>
      <c r="M564" s="18">
        <v>896</v>
      </c>
      <c r="N564" s="18">
        <v>915</v>
      </c>
      <c r="O564" s="18">
        <v>1015</v>
      </c>
      <c r="P564" s="9"/>
    </row>
    <row r="565" spans="1:16" x14ac:dyDescent="0.25">
      <c r="A565" s="9"/>
      <c r="B565" s="12" t="s">
        <v>2099</v>
      </c>
      <c r="C565" s="12" t="s">
        <v>2098</v>
      </c>
      <c r="D565" s="18">
        <v>3734</v>
      </c>
      <c r="E565" s="18">
        <v>3788</v>
      </c>
      <c r="F565" s="18">
        <v>3751</v>
      </c>
      <c r="G565" s="18">
        <v>3710</v>
      </c>
      <c r="H565" s="18">
        <v>3532</v>
      </c>
      <c r="I565" s="18">
        <v>3484</v>
      </c>
      <c r="J565" s="18">
        <v>3305</v>
      </c>
      <c r="K565" s="18">
        <v>3455</v>
      </c>
      <c r="L565" s="18">
        <v>3221</v>
      </c>
      <c r="M565" s="18">
        <v>3096</v>
      </c>
      <c r="N565" s="18">
        <v>2826</v>
      </c>
      <c r="O565" s="18">
        <v>2776</v>
      </c>
      <c r="P565" s="9"/>
    </row>
    <row r="566" spans="1:16" x14ac:dyDescent="0.25">
      <c r="A566" s="9"/>
      <c r="B566" s="12" t="s">
        <v>2097</v>
      </c>
      <c r="C566" s="12" t="s">
        <v>2096</v>
      </c>
      <c r="D566" s="18">
        <v>1481</v>
      </c>
      <c r="E566" s="18">
        <v>1391</v>
      </c>
      <c r="F566" s="18">
        <v>1397</v>
      </c>
      <c r="G566" s="18">
        <v>1377</v>
      </c>
      <c r="H566" s="18">
        <v>1303</v>
      </c>
      <c r="I566" s="18">
        <v>1369</v>
      </c>
      <c r="J566" s="18">
        <v>1365</v>
      </c>
      <c r="K566" s="18">
        <v>1432</v>
      </c>
      <c r="L566" s="18">
        <v>1332</v>
      </c>
      <c r="M566" s="18">
        <v>1335</v>
      </c>
      <c r="N566" s="18">
        <v>1289</v>
      </c>
      <c r="O566" s="18">
        <v>1247</v>
      </c>
      <c r="P566" s="9"/>
    </row>
    <row r="567" spans="1:16" x14ac:dyDescent="0.25">
      <c r="A567" s="9"/>
      <c r="B567" s="12" t="s">
        <v>2095</v>
      </c>
      <c r="C567" s="12" t="s">
        <v>2094</v>
      </c>
      <c r="D567" s="18">
        <v>2250</v>
      </c>
      <c r="E567" s="18">
        <v>2214</v>
      </c>
      <c r="F567" s="18">
        <v>1913</v>
      </c>
      <c r="G567" s="18">
        <v>1910</v>
      </c>
      <c r="H567" s="18">
        <v>1853</v>
      </c>
      <c r="I567" s="18">
        <v>1805</v>
      </c>
      <c r="J567" s="18">
        <v>1725</v>
      </c>
      <c r="K567" s="18">
        <v>1740</v>
      </c>
      <c r="L567" s="18">
        <v>1720</v>
      </c>
      <c r="M567" s="18">
        <v>1794</v>
      </c>
      <c r="N567" s="18">
        <v>1793</v>
      </c>
      <c r="O567" s="18">
        <v>1739</v>
      </c>
      <c r="P567" s="9"/>
    </row>
    <row r="568" spans="1:16" x14ac:dyDescent="0.25">
      <c r="A568" s="9"/>
      <c r="B568" s="12" t="s">
        <v>2093</v>
      </c>
      <c r="C568" s="12" t="s">
        <v>2092</v>
      </c>
      <c r="D568" s="18">
        <v>1083</v>
      </c>
      <c r="E568" s="18">
        <v>1309</v>
      </c>
      <c r="F568" s="18">
        <v>1245</v>
      </c>
      <c r="G568" s="18">
        <v>1161</v>
      </c>
      <c r="H568" s="18">
        <v>1160</v>
      </c>
      <c r="I568" s="18">
        <v>1208</v>
      </c>
      <c r="J568" s="18">
        <v>1046</v>
      </c>
      <c r="K568" s="18">
        <v>1095</v>
      </c>
      <c r="L568" s="18">
        <v>1098</v>
      </c>
      <c r="M568" s="18">
        <v>1082</v>
      </c>
      <c r="N568" s="18">
        <v>1091</v>
      </c>
      <c r="O568" s="18">
        <v>1077</v>
      </c>
      <c r="P568" s="9"/>
    </row>
    <row r="569" spans="1:16" x14ac:dyDescent="0.25">
      <c r="A569" s="9"/>
      <c r="B569" s="12" t="s">
        <v>2091</v>
      </c>
      <c r="C569" s="12" t="s">
        <v>2090</v>
      </c>
      <c r="D569" s="18">
        <v>1362</v>
      </c>
      <c r="E569" s="18">
        <v>1214</v>
      </c>
      <c r="F569" s="18">
        <v>1130</v>
      </c>
      <c r="G569" s="18">
        <v>1083</v>
      </c>
      <c r="H569" s="18">
        <v>981</v>
      </c>
      <c r="I569" s="18">
        <v>983</v>
      </c>
      <c r="J569" s="18">
        <v>975</v>
      </c>
      <c r="K569" s="18">
        <v>992</v>
      </c>
      <c r="L569" s="18">
        <v>987</v>
      </c>
      <c r="M569" s="18">
        <v>971</v>
      </c>
      <c r="N569" s="18">
        <v>1001</v>
      </c>
      <c r="O569" s="18">
        <v>1028</v>
      </c>
      <c r="P569" s="9"/>
    </row>
    <row r="570" spans="1:16" x14ac:dyDescent="0.25">
      <c r="A570" s="9"/>
      <c r="B570" s="12" t="s">
        <v>2089</v>
      </c>
      <c r="C570" s="12" t="s">
        <v>2088</v>
      </c>
      <c r="D570" s="18">
        <v>1978</v>
      </c>
      <c r="E570" s="18">
        <v>1924</v>
      </c>
      <c r="F570" s="18">
        <v>1968</v>
      </c>
      <c r="G570" s="18">
        <v>1851</v>
      </c>
      <c r="H570" s="18">
        <v>1916</v>
      </c>
      <c r="I570" s="18">
        <v>1843</v>
      </c>
      <c r="J570" s="18">
        <v>1783</v>
      </c>
      <c r="K570" s="18">
        <v>1809</v>
      </c>
      <c r="L570" s="18">
        <v>1882</v>
      </c>
      <c r="M570" s="18">
        <v>1850</v>
      </c>
      <c r="N570" s="18">
        <v>1886</v>
      </c>
      <c r="O570" s="18">
        <v>1841</v>
      </c>
      <c r="P570" s="9"/>
    </row>
    <row r="571" spans="1:16" x14ac:dyDescent="0.25">
      <c r="A571" s="9"/>
      <c r="B571" s="12" t="s">
        <v>2087</v>
      </c>
      <c r="C571" s="12" t="s">
        <v>2086</v>
      </c>
      <c r="D571" s="18">
        <v>1950</v>
      </c>
      <c r="E571" s="18">
        <v>1911</v>
      </c>
      <c r="F571" s="18">
        <v>1853</v>
      </c>
      <c r="G571" s="18">
        <v>1822</v>
      </c>
      <c r="H571" s="18">
        <v>1805</v>
      </c>
      <c r="I571" s="18">
        <v>1758</v>
      </c>
      <c r="J571" s="18">
        <v>1792</v>
      </c>
      <c r="K571" s="18">
        <v>1825</v>
      </c>
      <c r="L571" s="18">
        <v>1951</v>
      </c>
      <c r="M571" s="18">
        <v>1962</v>
      </c>
      <c r="N571" s="18">
        <v>2049</v>
      </c>
      <c r="O571" s="18">
        <v>1941</v>
      </c>
      <c r="P571" s="9"/>
    </row>
    <row r="572" spans="1:16" x14ac:dyDescent="0.25">
      <c r="A572" s="9"/>
      <c r="B572" s="12" t="s">
        <v>2085</v>
      </c>
      <c r="C572" s="12" t="s">
        <v>2084</v>
      </c>
      <c r="D572" s="18">
        <v>16679</v>
      </c>
      <c r="E572" s="18">
        <v>18433</v>
      </c>
      <c r="F572" s="18">
        <v>18762</v>
      </c>
      <c r="G572" s="18">
        <v>19968</v>
      </c>
      <c r="H572" s="18">
        <v>21169</v>
      </c>
      <c r="I572" s="18">
        <v>21195</v>
      </c>
      <c r="J572" s="18">
        <v>21780</v>
      </c>
      <c r="K572" s="18">
        <v>22860</v>
      </c>
      <c r="L572" s="18">
        <v>22860</v>
      </c>
      <c r="M572" s="18">
        <v>26386</v>
      </c>
      <c r="N572" s="18">
        <v>28415</v>
      </c>
      <c r="O572" s="18">
        <v>31517</v>
      </c>
      <c r="P572" s="9"/>
    </row>
    <row r="573" spans="1:16" x14ac:dyDescent="0.25">
      <c r="A573" s="9"/>
      <c r="B573" s="12" t="s">
        <v>2083</v>
      </c>
      <c r="C573" s="12" t="s">
        <v>2082</v>
      </c>
      <c r="D573" s="18">
        <v>2884</v>
      </c>
      <c r="E573" s="18">
        <v>2770</v>
      </c>
      <c r="F573" s="18">
        <v>2900</v>
      </c>
      <c r="G573" s="18">
        <v>3030</v>
      </c>
      <c r="H573" s="18">
        <v>3042</v>
      </c>
      <c r="I573" s="18">
        <v>3194</v>
      </c>
      <c r="J573" s="18">
        <v>3061</v>
      </c>
      <c r="K573" s="18">
        <v>3419</v>
      </c>
      <c r="L573" s="18">
        <v>3393</v>
      </c>
      <c r="M573" s="18">
        <v>3315</v>
      </c>
      <c r="N573" s="18">
        <v>3403</v>
      </c>
      <c r="O573" s="18">
        <v>3457</v>
      </c>
      <c r="P573" s="9"/>
    </row>
    <row r="574" spans="1:16" x14ac:dyDescent="0.25">
      <c r="A574" s="9"/>
      <c r="B574" s="12" t="s">
        <v>2081</v>
      </c>
      <c r="C574" s="12" t="s">
        <v>2080</v>
      </c>
      <c r="D574" s="18">
        <v>3008</v>
      </c>
      <c r="E574" s="18">
        <v>3079</v>
      </c>
      <c r="F574" s="18">
        <v>3409</v>
      </c>
      <c r="G574" s="18">
        <v>3361</v>
      </c>
      <c r="H574" s="18">
        <v>3074</v>
      </c>
      <c r="I574" s="18">
        <v>3493</v>
      </c>
      <c r="J574" s="18">
        <v>3421</v>
      </c>
      <c r="K574" s="18">
        <v>3428</v>
      </c>
      <c r="L574" s="18">
        <v>3491</v>
      </c>
      <c r="M574" s="18">
        <v>3347</v>
      </c>
      <c r="N574" s="18">
        <v>3853</v>
      </c>
      <c r="O574" s="18">
        <v>4149</v>
      </c>
      <c r="P574" s="9"/>
    </row>
    <row r="575" spans="1:16" x14ac:dyDescent="0.25">
      <c r="A575" s="9"/>
      <c r="B575" s="12" t="s">
        <v>2079</v>
      </c>
      <c r="C575" s="12" t="s">
        <v>2078</v>
      </c>
      <c r="D575" s="18">
        <v>3771</v>
      </c>
      <c r="E575" s="18">
        <v>4320</v>
      </c>
      <c r="F575" s="18">
        <v>4190</v>
      </c>
      <c r="G575" s="18">
        <v>4156</v>
      </c>
      <c r="H575" s="18">
        <v>4112</v>
      </c>
      <c r="I575" s="18">
        <v>3232</v>
      </c>
      <c r="J575" s="18">
        <v>3157</v>
      </c>
      <c r="K575" s="18">
        <v>3065</v>
      </c>
      <c r="L575" s="18">
        <v>3079</v>
      </c>
      <c r="M575" s="18">
        <v>3075</v>
      </c>
      <c r="N575" s="18">
        <v>3038</v>
      </c>
      <c r="O575" s="18">
        <v>2996</v>
      </c>
      <c r="P575" s="9"/>
    </row>
    <row r="576" spans="1:16" x14ac:dyDescent="0.25">
      <c r="A576" s="9"/>
      <c r="B576" s="12" t="s">
        <v>2077</v>
      </c>
      <c r="C576" s="12" t="s">
        <v>2076</v>
      </c>
      <c r="D576" s="18">
        <v>769</v>
      </c>
      <c r="E576" s="18">
        <v>879</v>
      </c>
      <c r="F576" s="18">
        <v>1217</v>
      </c>
      <c r="G576" s="18">
        <v>1217</v>
      </c>
      <c r="H576" s="18">
        <v>1217</v>
      </c>
      <c r="I576" s="18">
        <v>1294</v>
      </c>
      <c r="J576" s="18">
        <v>1270</v>
      </c>
      <c r="K576" s="18">
        <v>1270</v>
      </c>
      <c r="L576" s="18">
        <v>1077</v>
      </c>
      <c r="M576" s="18">
        <v>1070</v>
      </c>
      <c r="N576" s="18">
        <v>1070</v>
      </c>
      <c r="O576" s="18">
        <v>1099</v>
      </c>
      <c r="P576" s="9"/>
    </row>
    <row r="577" spans="1:16" x14ac:dyDescent="0.25">
      <c r="A577" s="9"/>
      <c r="B577" s="12" t="s">
        <v>2075</v>
      </c>
      <c r="C577" s="12" t="s">
        <v>2074</v>
      </c>
      <c r="D577" s="18">
        <v>3528</v>
      </c>
      <c r="E577" s="18">
        <v>3731</v>
      </c>
      <c r="F577" s="18">
        <v>3480</v>
      </c>
      <c r="G577" s="18">
        <v>3581</v>
      </c>
      <c r="H577" s="18">
        <v>3856</v>
      </c>
      <c r="I577" s="18">
        <v>3798</v>
      </c>
      <c r="J577" s="18">
        <v>3863</v>
      </c>
      <c r="K577" s="18">
        <v>4398</v>
      </c>
      <c r="L577" s="18">
        <v>3577</v>
      </c>
      <c r="M577" s="18">
        <v>3562</v>
      </c>
      <c r="N577" s="18">
        <v>3943</v>
      </c>
      <c r="O577" s="18">
        <v>3889</v>
      </c>
      <c r="P577" s="9"/>
    </row>
    <row r="578" spans="1:16" x14ac:dyDescent="0.25">
      <c r="A578" s="9"/>
      <c r="B578" s="12" t="s">
        <v>2073</v>
      </c>
      <c r="C578" s="12" t="s">
        <v>2072</v>
      </c>
      <c r="D578" s="18">
        <v>5281</v>
      </c>
      <c r="E578" s="18">
        <v>5229</v>
      </c>
      <c r="F578" s="18">
        <v>5296</v>
      </c>
      <c r="G578" s="18">
        <v>5308</v>
      </c>
      <c r="H578" s="18">
        <v>5519</v>
      </c>
      <c r="I578" s="18">
        <v>5616</v>
      </c>
      <c r="J578" s="18">
        <v>5910</v>
      </c>
      <c r="K578" s="18">
        <v>6213</v>
      </c>
      <c r="L578" s="18">
        <v>6252</v>
      </c>
      <c r="M578" s="18">
        <v>6456</v>
      </c>
      <c r="N578" s="18">
        <v>6422</v>
      </c>
      <c r="O578" s="18">
        <v>6690</v>
      </c>
      <c r="P578" s="9"/>
    </row>
    <row r="579" spans="1:16" x14ac:dyDescent="0.25">
      <c r="A579" s="9"/>
      <c r="B579" s="12" t="s">
        <v>2071</v>
      </c>
      <c r="C579" s="12" t="s">
        <v>2070</v>
      </c>
      <c r="D579" s="18">
        <v>7901</v>
      </c>
      <c r="E579" s="18">
        <v>8186</v>
      </c>
      <c r="F579" s="18">
        <v>8028</v>
      </c>
      <c r="G579" s="18">
        <v>8231</v>
      </c>
      <c r="H579" s="18">
        <v>8345</v>
      </c>
      <c r="I579" s="18">
        <v>8426</v>
      </c>
      <c r="J579" s="18">
        <v>8899</v>
      </c>
      <c r="K579" s="18">
        <v>9213</v>
      </c>
      <c r="L579" s="18">
        <v>9936</v>
      </c>
      <c r="M579" s="18">
        <v>9939</v>
      </c>
      <c r="N579" s="18">
        <v>9985</v>
      </c>
      <c r="O579" s="18">
        <v>10432</v>
      </c>
      <c r="P579" s="9"/>
    </row>
    <row r="580" spans="1:16" x14ac:dyDescent="0.25">
      <c r="A580" s="9"/>
      <c r="B580" s="12" t="s">
        <v>2069</v>
      </c>
      <c r="C580" s="12" t="s">
        <v>2068</v>
      </c>
      <c r="D580" s="18">
        <v>3345</v>
      </c>
      <c r="E580" s="18">
        <v>7057</v>
      </c>
      <c r="F580" s="18">
        <v>3317</v>
      </c>
      <c r="G580" s="18">
        <v>3269</v>
      </c>
      <c r="H580" s="18">
        <v>3463</v>
      </c>
      <c r="I580" s="18">
        <v>3533</v>
      </c>
      <c r="J580" s="18">
        <v>6687</v>
      </c>
      <c r="K580" s="18">
        <v>3161</v>
      </c>
      <c r="L580" s="18">
        <v>3296</v>
      </c>
      <c r="M580" s="18">
        <v>3394</v>
      </c>
      <c r="N580" s="18">
        <v>3987</v>
      </c>
      <c r="O580" s="18">
        <v>4472</v>
      </c>
      <c r="P580" s="9"/>
    </row>
    <row r="581" spans="1:16" x14ac:dyDescent="0.25">
      <c r="A581" s="9"/>
      <c r="B581" s="12" t="s">
        <v>2067</v>
      </c>
      <c r="C581" s="12" t="s">
        <v>2066</v>
      </c>
      <c r="D581" s="18">
        <v>6781</v>
      </c>
      <c r="E581" s="18">
        <v>3472</v>
      </c>
      <c r="F581" s="18">
        <v>7093</v>
      </c>
      <c r="G581" s="18">
        <v>6942</v>
      </c>
      <c r="H581" s="18">
        <v>7151</v>
      </c>
      <c r="I581" s="18">
        <v>6873</v>
      </c>
      <c r="J581" s="18">
        <v>3457</v>
      </c>
      <c r="K581" s="18">
        <v>6876</v>
      </c>
      <c r="L581" s="18">
        <v>7483</v>
      </c>
      <c r="M581" s="18">
        <v>7420</v>
      </c>
      <c r="N581" s="18">
        <v>7702</v>
      </c>
      <c r="O581" s="18">
        <v>8458</v>
      </c>
      <c r="P581" s="9"/>
    </row>
    <row r="582" spans="1:16" x14ac:dyDescent="0.25">
      <c r="A582" s="9"/>
      <c r="B582" s="12" t="s">
        <v>2065</v>
      </c>
      <c r="C582" s="12" t="s">
        <v>2064</v>
      </c>
      <c r="D582" s="18">
        <v>8906</v>
      </c>
      <c r="E582" s="18">
        <v>9264</v>
      </c>
      <c r="F582" s="18">
        <v>9377</v>
      </c>
      <c r="G582" s="18">
        <v>9330</v>
      </c>
      <c r="H582" s="18">
        <v>9345</v>
      </c>
      <c r="I582" s="18">
        <v>9395</v>
      </c>
      <c r="J582" s="18">
        <v>9264</v>
      </c>
      <c r="K582" s="18">
        <v>9481</v>
      </c>
      <c r="L582" s="18">
        <v>9047</v>
      </c>
      <c r="M582" s="18">
        <v>9484</v>
      </c>
      <c r="N582" s="18">
        <v>9704</v>
      </c>
      <c r="O582" s="18">
        <v>9856</v>
      </c>
      <c r="P582" s="9"/>
    </row>
    <row r="583" spans="1:16" x14ac:dyDescent="0.25">
      <c r="A583" s="9"/>
      <c r="B583" s="12" t="s">
        <v>2063</v>
      </c>
      <c r="C583" s="12" t="s">
        <v>2062</v>
      </c>
      <c r="D583" s="19" t="s">
        <v>141</v>
      </c>
      <c r="E583" s="19" t="s">
        <v>141</v>
      </c>
      <c r="F583" s="19" t="s">
        <v>141</v>
      </c>
      <c r="G583" s="19" t="s">
        <v>141</v>
      </c>
      <c r="H583" s="18">
        <v>10261</v>
      </c>
      <c r="I583" s="18">
        <v>11209</v>
      </c>
      <c r="J583" s="18">
        <v>11715</v>
      </c>
      <c r="K583" s="18">
        <v>13000</v>
      </c>
      <c r="L583" s="18">
        <v>13477</v>
      </c>
      <c r="M583" s="18">
        <v>14645</v>
      </c>
      <c r="N583" s="18">
        <v>14269</v>
      </c>
      <c r="O583" s="18">
        <v>14364</v>
      </c>
      <c r="P583" s="9"/>
    </row>
    <row r="584" spans="1:16" x14ac:dyDescent="0.25">
      <c r="A584" s="9"/>
      <c r="B584" s="12" t="s">
        <v>2061</v>
      </c>
      <c r="C584" s="12" t="s">
        <v>2060</v>
      </c>
      <c r="D584" s="19" t="s">
        <v>141</v>
      </c>
      <c r="E584" s="19" t="s">
        <v>141</v>
      </c>
      <c r="F584" s="19" t="s">
        <v>141</v>
      </c>
      <c r="G584" s="19" t="s">
        <v>141</v>
      </c>
      <c r="H584" s="18">
        <v>6935</v>
      </c>
      <c r="I584" s="18">
        <v>7130</v>
      </c>
      <c r="J584" s="18">
        <v>7296</v>
      </c>
      <c r="K584" s="18">
        <v>7814</v>
      </c>
      <c r="L584" s="18">
        <v>7696</v>
      </c>
      <c r="M584" s="18">
        <v>7670</v>
      </c>
      <c r="N584" s="18">
        <v>7819</v>
      </c>
      <c r="O584" s="18">
        <v>8170</v>
      </c>
      <c r="P584" s="9"/>
    </row>
    <row r="585" spans="1:16" x14ac:dyDescent="0.25">
      <c r="A585" s="9"/>
      <c r="B585" s="12" t="s">
        <v>2059</v>
      </c>
      <c r="C585" s="12" t="s">
        <v>2058</v>
      </c>
      <c r="D585" s="19" t="s">
        <v>141</v>
      </c>
      <c r="E585" s="19" t="s">
        <v>141</v>
      </c>
      <c r="F585" s="19" t="s">
        <v>141</v>
      </c>
      <c r="G585" s="19" t="s">
        <v>141</v>
      </c>
      <c r="H585" s="18">
        <v>806</v>
      </c>
      <c r="I585" s="18">
        <v>1049</v>
      </c>
      <c r="J585" s="18">
        <v>1012</v>
      </c>
      <c r="K585" s="18">
        <v>1152</v>
      </c>
      <c r="L585" s="18">
        <v>1272</v>
      </c>
      <c r="M585" s="18">
        <v>1375</v>
      </c>
      <c r="N585" s="18">
        <v>1330</v>
      </c>
      <c r="O585" s="18">
        <v>1337</v>
      </c>
      <c r="P585" s="9"/>
    </row>
    <row r="586" spans="1:16" x14ac:dyDescent="0.25">
      <c r="A586" s="9"/>
      <c r="B586" s="12" t="s">
        <v>2057</v>
      </c>
      <c r="C586" s="12" t="s">
        <v>2056</v>
      </c>
      <c r="D586" s="19" t="s">
        <v>141</v>
      </c>
      <c r="E586" s="19" t="s">
        <v>141</v>
      </c>
      <c r="F586" s="19" t="s">
        <v>141</v>
      </c>
      <c r="G586" s="19" t="s">
        <v>141</v>
      </c>
      <c r="H586" s="18">
        <v>1459</v>
      </c>
      <c r="I586" s="18">
        <v>2105</v>
      </c>
      <c r="J586" s="18">
        <v>2006</v>
      </c>
      <c r="K586" s="18">
        <v>1893</v>
      </c>
      <c r="L586" s="18">
        <v>2280</v>
      </c>
      <c r="M586" s="18">
        <v>2026</v>
      </c>
      <c r="N586" s="18">
        <v>1906</v>
      </c>
      <c r="O586" s="18">
        <v>2221</v>
      </c>
      <c r="P586" s="9"/>
    </row>
    <row r="587" spans="1:16" x14ac:dyDescent="0.25">
      <c r="A587" s="9"/>
      <c r="B587" s="12" t="s">
        <v>2055</v>
      </c>
      <c r="C587" s="12" t="s">
        <v>2054</v>
      </c>
      <c r="D587" s="19" t="s">
        <v>141</v>
      </c>
      <c r="E587" s="19" t="s">
        <v>141</v>
      </c>
      <c r="F587" s="19" t="s">
        <v>141</v>
      </c>
      <c r="G587" s="19" t="s">
        <v>141</v>
      </c>
      <c r="H587" s="18">
        <v>3212</v>
      </c>
      <c r="I587" s="18">
        <v>3735</v>
      </c>
      <c r="J587" s="18">
        <v>4029</v>
      </c>
      <c r="K587" s="18">
        <v>4775</v>
      </c>
      <c r="L587" s="18">
        <v>5035</v>
      </c>
      <c r="M587" s="18">
        <v>5110</v>
      </c>
      <c r="N587" s="18">
        <v>5000</v>
      </c>
      <c r="O587" s="18">
        <v>5257</v>
      </c>
      <c r="P587" s="9"/>
    </row>
    <row r="588" spans="1:16" x14ac:dyDescent="0.25">
      <c r="A588" s="9"/>
      <c r="B588" s="12" t="s">
        <v>2053</v>
      </c>
      <c r="C588" s="12" t="s">
        <v>2052</v>
      </c>
      <c r="D588" s="18">
        <v>2775</v>
      </c>
      <c r="E588" s="18">
        <v>2775</v>
      </c>
      <c r="F588" s="18">
        <v>3122</v>
      </c>
      <c r="G588" s="18">
        <v>3412</v>
      </c>
      <c r="H588" s="18">
        <v>3376</v>
      </c>
      <c r="I588" s="18">
        <v>3638</v>
      </c>
      <c r="J588" s="18">
        <v>3723</v>
      </c>
      <c r="K588" s="18">
        <v>3825</v>
      </c>
      <c r="L588" s="18">
        <v>3724</v>
      </c>
      <c r="M588" s="18">
        <v>3854</v>
      </c>
      <c r="N588" s="18">
        <v>3879</v>
      </c>
      <c r="O588" s="18">
        <v>4045</v>
      </c>
      <c r="P588" s="9"/>
    </row>
    <row r="589" spans="1:16" x14ac:dyDescent="0.25">
      <c r="A589" s="9"/>
      <c r="B589" s="12" t="s">
        <v>2051</v>
      </c>
      <c r="C589" s="12" t="s">
        <v>2050</v>
      </c>
      <c r="D589" s="18">
        <v>991</v>
      </c>
      <c r="E589" s="18">
        <v>991</v>
      </c>
      <c r="F589" s="18">
        <v>960</v>
      </c>
      <c r="G589" s="18">
        <v>1082</v>
      </c>
      <c r="H589" s="18">
        <v>996</v>
      </c>
      <c r="I589" s="18">
        <v>1189</v>
      </c>
      <c r="J589" s="18">
        <v>1141</v>
      </c>
      <c r="K589" s="18">
        <v>1324</v>
      </c>
      <c r="L589" s="18">
        <v>1357</v>
      </c>
      <c r="M589" s="18">
        <v>1394</v>
      </c>
      <c r="N589" s="18">
        <v>1404</v>
      </c>
      <c r="O589" s="18">
        <v>1426</v>
      </c>
      <c r="P589" s="9"/>
    </row>
    <row r="590" spans="1:16" x14ac:dyDescent="0.25">
      <c r="A590" s="9"/>
      <c r="B590" s="12" t="s">
        <v>2049</v>
      </c>
      <c r="C590" s="12" t="s">
        <v>2048</v>
      </c>
      <c r="D590" s="18">
        <v>1028</v>
      </c>
      <c r="E590" s="18">
        <v>1028</v>
      </c>
      <c r="F590" s="18">
        <v>1075</v>
      </c>
      <c r="G590" s="18">
        <v>1245</v>
      </c>
      <c r="H590" s="18">
        <v>1109</v>
      </c>
      <c r="I590" s="18">
        <v>1276</v>
      </c>
      <c r="J590" s="18">
        <v>1374</v>
      </c>
      <c r="K590" s="18">
        <v>1352</v>
      </c>
      <c r="L590" s="18">
        <v>1374</v>
      </c>
      <c r="M590" s="18">
        <v>1538</v>
      </c>
      <c r="N590" s="18">
        <v>1607</v>
      </c>
      <c r="O590" s="18">
        <v>1607</v>
      </c>
      <c r="P590" s="9"/>
    </row>
    <row r="591" spans="1:16" x14ac:dyDescent="0.25">
      <c r="A591" s="9"/>
      <c r="B591" s="12" t="s">
        <v>2047</v>
      </c>
      <c r="C591" s="12" t="s">
        <v>2046</v>
      </c>
      <c r="D591" s="18">
        <v>430</v>
      </c>
      <c r="E591" s="18">
        <v>430</v>
      </c>
      <c r="F591" s="18">
        <v>428</v>
      </c>
      <c r="G591" s="18">
        <v>595</v>
      </c>
      <c r="H591" s="18">
        <v>644</v>
      </c>
      <c r="I591" s="18">
        <v>701</v>
      </c>
      <c r="J591" s="18">
        <v>721</v>
      </c>
      <c r="K591" s="18">
        <v>917</v>
      </c>
      <c r="L591" s="18">
        <v>1002</v>
      </c>
      <c r="M591" s="18">
        <v>1017</v>
      </c>
      <c r="N591" s="18">
        <v>1056</v>
      </c>
      <c r="O591" s="18">
        <v>1074</v>
      </c>
      <c r="P591" s="9"/>
    </row>
    <row r="592" spans="1:16" x14ac:dyDescent="0.25">
      <c r="A592" s="9"/>
      <c r="B592" s="12" t="s">
        <v>2045</v>
      </c>
      <c r="C592" s="12" t="s">
        <v>2044</v>
      </c>
      <c r="D592" s="18">
        <v>10480</v>
      </c>
      <c r="E592" s="18">
        <v>10480</v>
      </c>
      <c r="F592" s="18">
        <v>10241</v>
      </c>
      <c r="G592" s="18">
        <v>10569</v>
      </c>
      <c r="H592" s="18">
        <v>10950</v>
      </c>
      <c r="I592" s="18">
        <v>11060</v>
      </c>
      <c r="J592" s="18">
        <v>11193</v>
      </c>
      <c r="K592" s="18">
        <v>11523</v>
      </c>
      <c r="L592" s="18">
        <v>11445</v>
      </c>
      <c r="M592" s="18">
        <v>11899</v>
      </c>
      <c r="N592" s="18">
        <v>13200</v>
      </c>
      <c r="O592" s="18">
        <v>13464</v>
      </c>
      <c r="P592" s="9"/>
    </row>
    <row r="593" spans="1:16" x14ac:dyDescent="0.25">
      <c r="A593" s="9"/>
      <c r="B593" s="12" t="s">
        <v>2043</v>
      </c>
      <c r="C593" s="12" t="s">
        <v>2042</v>
      </c>
      <c r="D593" s="18">
        <v>814</v>
      </c>
      <c r="E593" s="18">
        <v>814</v>
      </c>
      <c r="F593" s="18">
        <v>864</v>
      </c>
      <c r="G593" s="18">
        <v>1013</v>
      </c>
      <c r="H593" s="18">
        <v>1096</v>
      </c>
      <c r="I593" s="18">
        <v>1249</v>
      </c>
      <c r="J593" s="18">
        <v>1340</v>
      </c>
      <c r="K593" s="18">
        <v>1284</v>
      </c>
      <c r="L593" s="18">
        <v>1448</v>
      </c>
      <c r="M593" s="18">
        <v>1482</v>
      </c>
      <c r="N593" s="18">
        <v>1566</v>
      </c>
      <c r="O593" s="18">
        <v>1566</v>
      </c>
      <c r="P593" s="9"/>
    </row>
    <row r="594" spans="1:16" x14ac:dyDescent="0.25">
      <c r="A594" s="9"/>
      <c r="B594" s="12" t="s">
        <v>2041</v>
      </c>
      <c r="C594" s="12" t="s">
        <v>2040</v>
      </c>
      <c r="D594" s="18">
        <v>10227</v>
      </c>
      <c r="E594" s="18">
        <v>10227</v>
      </c>
      <c r="F594" s="18">
        <v>10613</v>
      </c>
      <c r="G594" s="18">
        <v>11477</v>
      </c>
      <c r="H594" s="18">
        <v>12587</v>
      </c>
      <c r="I594" s="18">
        <v>12613</v>
      </c>
      <c r="J594" s="18">
        <v>13310</v>
      </c>
      <c r="K594" s="18">
        <v>13386</v>
      </c>
      <c r="L594" s="18">
        <v>13840</v>
      </c>
      <c r="M594" s="18">
        <v>14277</v>
      </c>
      <c r="N594" s="18">
        <v>14139</v>
      </c>
      <c r="O594" s="18">
        <v>14345</v>
      </c>
      <c r="P594" s="9"/>
    </row>
    <row r="595" spans="1:16" x14ac:dyDescent="0.25">
      <c r="A595" s="9"/>
      <c r="B595" s="12" t="s">
        <v>2039</v>
      </c>
      <c r="C595" s="12" t="s">
        <v>2038</v>
      </c>
      <c r="D595" s="18">
        <v>365</v>
      </c>
      <c r="E595" s="18">
        <v>365</v>
      </c>
      <c r="F595" s="18">
        <v>364</v>
      </c>
      <c r="G595" s="18">
        <v>438</v>
      </c>
      <c r="H595" s="18">
        <v>572</v>
      </c>
      <c r="I595" s="18">
        <v>572</v>
      </c>
      <c r="J595" s="18">
        <v>567</v>
      </c>
      <c r="K595" s="18">
        <v>612</v>
      </c>
      <c r="L595" s="18">
        <v>629</v>
      </c>
      <c r="M595" s="18">
        <v>742</v>
      </c>
      <c r="N595" s="18">
        <v>845</v>
      </c>
      <c r="O595" s="18">
        <v>845</v>
      </c>
      <c r="P595" s="9"/>
    </row>
    <row r="596" spans="1:16" x14ac:dyDescent="0.25">
      <c r="A596" s="9"/>
      <c r="B596" s="12" t="s">
        <v>2037</v>
      </c>
      <c r="C596" s="12" t="s">
        <v>2036</v>
      </c>
      <c r="D596" s="18">
        <v>1007</v>
      </c>
      <c r="E596" s="18">
        <v>1007</v>
      </c>
      <c r="F596" s="18">
        <v>1125</v>
      </c>
      <c r="G596" s="18">
        <v>1459</v>
      </c>
      <c r="H596" s="18">
        <v>1604</v>
      </c>
      <c r="I596" s="18">
        <v>1686</v>
      </c>
      <c r="J596" s="18">
        <v>1932</v>
      </c>
      <c r="K596" s="18">
        <v>2137</v>
      </c>
      <c r="L596" s="18">
        <v>2262</v>
      </c>
      <c r="M596" s="18">
        <v>2471</v>
      </c>
      <c r="N596" s="18">
        <v>2607</v>
      </c>
      <c r="O596" s="18">
        <v>2805</v>
      </c>
      <c r="P596" s="9"/>
    </row>
    <row r="597" spans="1:16" x14ac:dyDescent="0.25">
      <c r="A597" s="9"/>
      <c r="B597" s="12" t="s">
        <v>2035</v>
      </c>
      <c r="C597" s="12" t="s">
        <v>2034</v>
      </c>
      <c r="D597" s="18">
        <v>14101</v>
      </c>
      <c r="E597" s="18">
        <v>14101</v>
      </c>
      <c r="F597" s="18">
        <v>14494</v>
      </c>
      <c r="G597" s="18">
        <v>16394</v>
      </c>
      <c r="H597" s="18">
        <v>17237</v>
      </c>
      <c r="I597" s="18">
        <v>17406</v>
      </c>
      <c r="J597" s="18">
        <v>17552</v>
      </c>
      <c r="K597" s="18">
        <v>17839</v>
      </c>
      <c r="L597" s="18">
        <v>17680</v>
      </c>
      <c r="M597" s="18">
        <v>18044</v>
      </c>
      <c r="N597" s="18">
        <v>19761</v>
      </c>
      <c r="O597" s="18">
        <v>19904</v>
      </c>
      <c r="P597" s="9"/>
    </row>
    <row r="598" spans="1:16" x14ac:dyDescent="0.25">
      <c r="A598" s="9"/>
      <c r="B598" s="12" t="s">
        <v>2033</v>
      </c>
      <c r="C598" s="12" t="s">
        <v>2032</v>
      </c>
      <c r="D598" s="18">
        <v>1111</v>
      </c>
      <c r="E598" s="18">
        <v>1111</v>
      </c>
      <c r="F598" s="18">
        <v>1464</v>
      </c>
      <c r="G598" s="18">
        <v>1189</v>
      </c>
      <c r="H598" s="18">
        <v>1237</v>
      </c>
      <c r="I598" s="18">
        <v>1323</v>
      </c>
      <c r="J598" s="18">
        <v>1244</v>
      </c>
      <c r="K598" s="18">
        <v>1695</v>
      </c>
      <c r="L598" s="18">
        <v>1904</v>
      </c>
      <c r="M598" s="18">
        <v>1902</v>
      </c>
      <c r="N598" s="18">
        <v>1924</v>
      </c>
      <c r="O598" s="18">
        <v>1898</v>
      </c>
      <c r="P598" s="9"/>
    </row>
    <row r="599" spans="1:16" x14ac:dyDescent="0.25">
      <c r="A599" s="9"/>
      <c r="B599" s="12" t="s">
        <v>2031</v>
      </c>
      <c r="C599" s="12" t="s">
        <v>2030</v>
      </c>
      <c r="D599" s="18">
        <v>34023</v>
      </c>
      <c r="E599" s="18">
        <v>34023</v>
      </c>
      <c r="F599" s="18">
        <v>35540</v>
      </c>
      <c r="G599" s="18">
        <v>39474</v>
      </c>
      <c r="H599" s="18">
        <v>41745</v>
      </c>
      <c r="I599" s="18">
        <v>44423</v>
      </c>
      <c r="J599" s="18">
        <v>44417</v>
      </c>
      <c r="K599" s="18">
        <v>44764</v>
      </c>
      <c r="L599" s="18">
        <v>45125</v>
      </c>
      <c r="M599" s="18">
        <v>45309</v>
      </c>
      <c r="N599" s="18">
        <v>46526</v>
      </c>
      <c r="O599" s="18">
        <v>46193</v>
      </c>
      <c r="P599" s="9"/>
    </row>
    <row r="600" spans="1:16" x14ac:dyDescent="0.25">
      <c r="A600" s="9"/>
      <c r="B600" s="12" t="s">
        <v>2029</v>
      </c>
      <c r="C600" s="12" t="s">
        <v>2028</v>
      </c>
      <c r="D600" s="18">
        <v>449</v>
      </c>
      <c r="E600" s="18">
        <v>449</v>
      </c>
      <c r="F600" s="18">
        <v>473</v>
      </c>
      <c r="G600" s="18">
        <v>554</v>
      </c>
      <c r="H600" s="18">
        <v>585</v>
      </c>
      <c r="I600" s="18">
        <v>578</v>
      </c>
      <c r="J600" s="18">
        <v>757</v>
      </c>
      <c r="K600" s="18">
        <v>801</v>
      </c>
      <c r="L600" s="18">
        <v>907</v>
      </c>
      <c r="M600" s="18">
        <v>907</v>
      </c>
      <c r="N600" s="18">
        <v>1012</v>
      </c>
      <c r="O600" s="18">
        <v>1059</v>
      </c>
      <c r="P600" s="9"/>
    </row>
    <row r="601" spans="1:16" x14ac:dyDescent="0.25">
      <c r="A601" s="9"/>
      <c r="B601" s="12" t="s">
        <v>2027</v>
      </c>
      <c r="C601" s="12" t="s">
        <v>2026</v>
      </c>
      <c r="D601" s="18">
        <v>1096</v>
      </c>
      <c r="E601" s="18">
        <v>1096</v>
      </c>
      <c r="F601" s="18">
        <v>1173</v>
      </c>
      <c r="G601" s="18">
        <v>1182</v>
      </c>
      <c r="H601" s="18">
        <v>1204</v>
      </c>
      <c r="I601" s="18">
        <v>1283</v>
      </c>
      <c r="J601" s="18">
        <v>1394</v>
      </c>
      <c r="K601" s="18">
        <v>1442</v>
      </c>
      <c r="L601" s="18">
        <v>1574</v>
      </c>
      <c r="M601" s="18">
        <v>1641</v>
      </c>
      <c r="N601" s="18">
        <v>1865</v>
      </c>
      <c r="O601" s="18">
        <v>1865</v>
      </c>
      <c r="P601" s="9"/>
    </row>
    <row r="602" spans="1:16" x14ac:dyDescent="0.25">
      <c r="A602" s="9"/>
      <c r="B602" s="12" t="s">
        <v>2025</v>
      </c>
      <c r="C602" s="12" t="s">
        <v>2024</v>
      </c>
      <c r="D602" s="18">
        <v>1206</v>
      </c>
      <c r="E602" s="18">
        <v>1206</v>
      </c>
      <c r="F602" s="18">
        <v>1206</v>
      </c>
      <c r="G602" s="18">
        <v>1278</v>
      </c>
      <c r="H602" s="18">
        <v>1412</v>
      </c>
      <c r="I602" s="18">
        <v>1441</v>
      </c>
      <c r="J602" s="18">
        <v>1462</v>
      </c>
      <c r="K602" s="18">
        <v>1540</v>
      </c>
      <c r="L602" s="18">
        <v>1656</v>
      </c>
      <c r="M602" s="18">
        <v>1694</v>
      </c>
      <c r="N602" s="18">
        <v>1680</v>
      </c>
      <c r="O602" s="18">
        <v>1658</v>
      </c>
      <c r="P602" s="9"/>
    </row>
    <row r="603" spans="1:16" x14ac:dyDescent="0.25">
      <c r="A603" s="9"/>
      <c r="B603" s="12" t="s">
        <v>2023</v>
      </c>
      <c r="C603" s="12" t="s">
        <v>2022</v>
      </c>
      <c r="D603" s="18">
        <v>891</v>
      </c>
      <c r="E603" s="18">
        <v>891</v>
      </c>
      <c r="F603" s="18">
        <v>864</v>
      </c>
      <c r="G603" s="18">
        <v>872</v>
      </c>
      <c r="H603" s="18">
        <v>924</v>
      </c>
      <c r="I603" s="18">
        <v>944</v>
      </c>
      <c r="J603" s="18">
        <v>872</v>
      </c>
      <c r="K603" s="18">
        <v>942</v>
      </c>
      <c r="L603" s="18">
        <v>1197</v>
      </c>
      <c r="M603" s="18">
        <v>1179</v>
      </c>
      <c r="N603" s="18">
        <v>1232</v>
      </c>
      <c r="O603" s="18">
        <v>1108</v>
      </c>
      <c r="P603" s="9"/>
    </row>
    <row r="604" spans="1:16" x14ac:dyDescent="0.25">
      <c r="A604" s="9"/>
      <c r="B604" s="12" t="s">
        <v>2021</v>
      </c>
      <c r="C604" s="12" t="s">
        <v>2020</v>
      </c>
      <c r="D604" s="18">
        <v>1215</v>
      </c>
      <c r="E604" s="18">
        <v>1215</v>
      </c>
      <c r="F604" s="18">
        <v>1335</v>
      </c>
      <c r="G604" s="18">
        <v>1378</v>
      </c>
      <c r="H604" s="18">
        <v>1428</v>
      </c>
      <c r="I604" s="18">
        <v>1457</v>
      </c>
      <c r="J604" s="18">
        <v>1478</v>
      </c>
      <c r="K604" s="18">
        <v>1488</v>
      </c>
      <c r="L604" s="18">
        <v>1631</v>
      </c>
      <c r="M604" s="18">
        <v>1656</v>
      </c>
      <c r="N604" s="18">
        <v>1816</v>
      </c>
      <c r="O604" s="18">
        <v>1928</v>
      </c>
      <c r="P604" s="9"/>
    </row>
    <row r="605" spans="1:16" x14ac:dyDescent="0.25">
      <c r="A605" s="9"/>
      <c r="B605" s="12" t="s">
        <v>2019</v>
      </c>
      <c r="C605" s="12" t="s">
        <v>2018</v>
      </c>
      <c r="D605" s="18">
        <v>2582</v>
      </c>
      <c r="E605" s="18">
        <v>2582</v>
      </c>
      <c r="F605" s="18">
        <v>2536</v>
      </c>
      <c r="G605" s="18">
        <v>2634</v>
      </c>
      <c r="H605" s="18">
        <v>2640</v>
      </c>
      <c r="I605" s="18">
        <v>3004</v>
      </c>
      <c r="J605" s="18">
        <v>2956</v>
      </c>
      <c r="K605" s="18">
        <v>2991</v>
      </c>
      <c r="L605" s="18">
        <v>2991</v>
      </c>
      <c r="M605" s="18">
        <v>2991</v>
      </c>
      <c r="N605" s="18">
        <v>2987</v>
      </c>
      <c r="O605" s="18">
        <v>2837</v>
      </c>
      <c r="P605" s="9"/>
    </row>
    <row r="606" spans="1:16" x14ac:dyDescent="0.25">
      <c r="A606" s="9"/>
      <c r="B606" s="12" t="s">
        <v>2017</v>
      </c>
      <c r="C606" s="12" t="s">
        <v>2016</v>
      </c>
      <c r="D606" s="18">
        <v>16750</v>
      </c>
      <c r="E606" s="18">
        <v>16750</v>
      </c>
      <c r="F606" s="18">
        <v>17548</v>
      </c>
      <c r="G606" s="18">
        <v>18134</v>
      </c>
      <c r="H606" s="18">
        <v>18650</v>
      </c>
      <c r="I606" s="18">
        <v>18515</v>
      </c>
      <c r="J606" s="18">
        <v>18708</v>
      </c>
      <c r="K606" s="18">
        <v>18930</v>
      </c>
      <c r="L606" s="18">
        <v>19364</v>
      </c>
      <c r="M606" s="18">
        <v>19586</v>
      </c>
      <c r="N606" s="18">
        <v>20064</v>
      </c>
      <c r="O606" s="18">
        <v>19256</v>
      </c>
      <c r="P606" s="9"/>
    </row>
    <row r="607" spans="1:16" x14ac:dyDescent="0.25">
      <c r="A607" s="9"/>
      <c r="B607" s="12" t="s">
        <v>2015</v>
      </c>
      <c r="C607" s="12" t="s">
        <v>2014</v>
      </c>
      <c r="D607" s="18">
        <v>2960</v>
      </c>
      <c r="E607" s="18">
        <v>2960</v>
      </c>
      <c r="F607" s="18">
        <v>3109</v>
      </c>
      <c r="G607" s="18">
        <v>3408</v>
      </c>
      <c r="H607" s="18">
        <v>3476</v>
      </c>
      <c r="I607" s="18">
        <v>3595</v>
      </c>
      <c r="J607" s="18">
        <v>3651</v>
      </c>
      <c r="K607" s="18">
        <v>3786</v>
      </c>
      <c r="L607" s="18">
        <v>4069</v>
      </c>
      <c r="M607" s="18">
        <v>4204</v>
      </c>
      <c r="N607" s="18">
        <v>4282</v>
      </c>
      <c r="O607" s="18">
        <v>4285</v>
      </c>
      <c r="P607" s="9"/>
    </row>
    <row r="608" spans="1:16" x14ac:dyDescent="0.25">
      <c r="A608" s="9"/>
      <c r="B608" s="12" t="s">
        <v>2013</v>
      </c>
      <c r="C608" s="12" t="s">
        <v>2012</v>
      </c>
      <c r="D608" s="18">
        <v>398</v>
      </c>
      <c r="E608" s="18">
        <v>398</v>
      </c>
      <c r="F608" s="18">
        <v>427</v>
      </c>
      <c r="G608" s="18">
        <v>481</v>
      </c>
      <c r="H608" s="18">
        <v>631</v>
      </c>
      <c r="I608" s="18">
        <v>653</v>
      </c>
      <c r="J608" s="18">
        <v>653</v>
      </c>
      <c r="K608" s="18">
        <v>653</v>
      </c>
      <c r="L608" s="18">
        <v>668</v>
      </c>
      <c r="M608" s="18">
        <v>737</v>
      </c>
      <c r="N608" s="18">
        <v>737</v>
      </c>
      <c r="O608" s="18">
        <v>737</v>
      </c>
      <c r="P608" s="9"/>
    </row>
    <row r="609" spans="1:16" x14ac:dyDescent="0.25">
      <c r="A609" s="9"/>
      <c r="B609" s="12" t="s">
        <v>2011</v>
      </c>
      <c r="C609" s="12" t="s">
        <v>2010</v>
      </c>
      <c r="D609" s="18">
        <v>2184</v>
      </c>
      <c r="E609" s="18">
        <v>2184</v>
      </c>
      <c r="F609" s="18">
        <v>2140</v>
      </c>
      <c r="G609" s="18">
        <v>2245</v>
      </c>
      <c r="H609" s="18">
        <v>2301</v>
      </c>
      <c r="I609" s="18">
        <v>2286</v>
      </c>
      <c r="J609" s="18">
        <v>2365</v>
      </c>
      <c r="K609" s="18">
        <v>2397</v>
      </c>
      <c r="L609" s="18">
        <v>2423</v>
      </c>
      <c r="M609" s="18">
        <v>2515</v>
      </c>
      <c r="N609" s="18">
        <v>2812</v>
      </c>
      <c r="O609" s="18">
        <v>2909</v>
      </c>
      <c r="P609" s="9"/>
    </row>
    <row r="610" spans="1:16" x14ac:dyDescent="0.25">
      <c r="A610" s="9"/>
      <c r="B610" s="12" t="s">
        <v>2009</v>
      </c>
      <c r="C610" s="12" t="s">
        <v>2008</v>
      </c>
      <c r="D610" s="18">
        <v>3562</v>
      </c>
      <c r="E610" s="18">
        <v>3562</v>
      </c>
      <c r="F610" s="18">
        <v>6720</v>
      </c>
      <c r="G610" s="18">
        <v>3906</v>
      </c>
      <c r="H610" s="18">
        <v>3982</v>
      </c>
      <c r="I610" s="18">
        <v>4002</v>
      </c>
      <c r="J610" s="18">
        <v>4413</v>
      </c>
      <c r="K610" s="18">
        <v>4711</v>
      </c>
      <c r="L610" s="18">
        <v>5596</v>
      </c>
      <c r="M610" s="18">
        <v>5892</v>
      </c>
      <c r="N610" s="18">
        <v>6289</v>
      </c>
      <c r="O610" s="18">
        <v>6531</v>
      </c>
      <c r="P610" s="9"/>
    </row>
    <row r="611" spans="1:16" x14ac:dyDescent="0.25">
      <c r="A611" s="9"/>
      <c r="B611" s="12" t="s">
        <v>2007</v>
      </c>
      <c r="C611" s="12" t="s">
        <v>2006</v>
      </c>
      <c r="D611" s="18">
        <v>3527</v>
      </c>
      <c r="E611" s="18">
        <v>3527</v>
      </c>
      <c r="F611" s="18">
        <v>3531</v>
      </c>
      <c r="G611" s="18">
        <v>3787</v>
      </c>
      <c r="H611" s="18">
        <v>3883</v>
      </c>
      <c r="I611" s="18">
        <v>3992</v>
      </c>
      <c r="J611" s="18">
        <v>3449</v>
      </c>
      <c r="K611" s="18">
        <v>3525</v>
      </c>
      <c r="L611" s="18">
        <v>4086</v>
      </c>
      <c r="M611" s="18">
        <v>4313</v>
      </c>
      <c r="N611" s="18">
        <v>4756</v>
      </c>
      <c r="O611" s="18">
        <v>4281</v>
      </c>
      <c r="P611" s="9"/>
    </row>
    <row r="612" spans="1:16" x14ac:dyDescent="0.25">
      <c r="A612" s="9"/>
      <c r="B612" s="12" t="s">
        <v>2005</v>
      </c>
      <c r="C612" s="12" t="s">
        <v>2004</v>
      </c>
      <c r="D612" s="18">
        <v>16459</v>
      </c>
      <c r="E612" s="18">
        <v>16459</v>
      </c>
      <c r="F612" s="18">
        <v>18303</v>
      </c>
      <c r="G612" s="18">
        <v>22201</v>
      </c>
      <c r="H612" s="18">
        <v>24404</v>
      </c>
      <c r="I612" s="18">
        <v>25944</v>
      </c>
      <c r="J612" s="18">
        <v>26426</v>
      </c>
      <c r="K612" s="18">
        <v>26249</v>
      </c>
      <c r="L612" s="18">
        <v>26672</v>
      </c>
      <c r="M612" s="18">
        <v>27167</v>
      </c>
      <c r="N612" s="18">
        <v>29303</v>
      </c>
      <c r="O612" s="18">
        <v>28888</v>
      </c>
      <c r="P612" s="9"/>
    </row>
    <row r="613" spans="1:16" x14ac:dyDescent="0.25">
      <c r="A613" s="9"/>
      <c r="B613" s="12" t="s">
        <v>2003</v>
      </c>
      <c r="C613" s="12" t="s">
        <v>2002</v>
      </c>
      <c r="D613" s="18">
        <v>40906</v>
      </c>
      <c r="E613" s="18">
        <v>40906</v>
      </c>
      <c r="F613" s="18">
        <v>41447</v>
      </c>
      <c r="G613" s="18">
        <v>42540</v>
      </c>
      <c r="H613" s="18">
        <v>43998</v>
      </c>
      <c r="I613" s="18">
        <v>43291</v>
      </c>
      <c r="J613" s="18">
        <v>43384</v>
      </c>
      <c r="K613" s="18">
        <v>44656</v>
      </c>
      <c r="L613" s="18">
        <v>45097</v>
      </c>
      <c r="M613" s="18">
        <v>44976</v>
      </c>
      <c r="N613" s="18">
        <v>43384</v>
      </c>
      <c r="O613" s="18">
        <v>43945</v>
      </c>
      <c r="P613" s="9"/>
    </row>
    <row r="614" spans="1:16" x14ac:dyDescent="0.25">
      <c r="A614" s="9"/>
      <c r="B614" s="12" t="s">
        <v>2001</v>
      </c>
      <c r="C614" s="12" t="s">
        <v>2000</v>
      </c>
      <c r="D614" s="18">
        <v>6733</v>
      </c>
      <c r="E614" s="18">
        <v>6733</v>
      </c>
      <c r="F614" s="18">
        <v>6719</v>
      </c>
      <c r="G614" s="18">
        <v>7432</v>
      </c>
      <c r="H614" s="18">
        <v>7910</v>
      </c>
      <c r="I614" s="18">
        <v>8581</v>
      </c>
      <c r="J614" s="18">
        <v>8760</v>
      </c>
      <c r="K614" s="18">
        <v>9521</v>
      </c>
      <c r="L614" s="18">
        <v>9402</v>
      </c>
      <c r="M614" s="18">
        <v>9829</v>
      </c>
      <c r="N614" s="18">
        <v>10648</v>
      </c>
      <c r="O614" s="18">
        <v>10504</v>
      </c>
      <c r="P614" s="9"/>
    </row>
    <row r="615" spans="1:16" x14ac:dyDescent="0.25">
      <c r="A615" s="9"/>
      <c r="B615" s="12" t="s">
        <v>1999</v>
      </c>
      <c r="C615" s="12" t="s">
        <v>1998</v>
      </c>
      <c r="D615" s="18">
        <v>3375</v>
      </c>
      <c r="E615" s="18">
        <v>3375</v>
      </c>
      <c r="F615" s="18">
        <v>3753</v>
      </c>
      <c r="G615" s="18">
        <v>3798</v>
      </c>
      <c r="H615" s="18">
        <v>3845</v>
      </c>
      <c r="I615" s="18">
        <v>4143</v>
      </c>
      <c r="J615" s="18">
        <v>4421</v>
      </c>
      <c r="K615" s="18">
        <v>4672</v>
      </c>
      <c r="L615" s="18">
        <v>4949</v>
      </c>
      <c r="M615" s="18">
        <v>5009</v>
      </c>
      <c r="N615" s="18">
        <v>5142</v>
      </c>
      <c r="O615" s="18">
        <v>5456</v>
      </c>
      <c r="P615" s="9"/>
    </row>
    <row r="616" spans="1:16" x14ac:dyDescent="0.25">
      <c r="A616" s="9"/>
      <c r="B616" s="12" t="s">
        <v>1997</v>
      </c>
      <c r="C616" s="12" t="s">
        <v>1996</v>
      </c>
      <c r="D616" s="18">
        <v>3239</v>
      </c>
      <c r="E616" s="18">
        <v>3239</v>
      </c>
      <c r="F616" s="18">
        <v>3195</v>
      </c>
      <c r="G616" s="18">
        <v>3374</v>
      </c>
      <c r="H616" s="18">
        <v>3295</v>
      </c>
      <c r="I616" s="18">
        <v>3352</v>
      </c>
      <c r="J616" s="18">
        <v>3380</v>
      </c>
      <c r="K616" s="18">
        <v>3573</v>
      </c>
      <c r="L616" s="18">
        <v>3768</v>
      </c>
      <c r="M616" s="18">
        <v>3797</v>
      </c>
      <c r="N616" s="18">
        <v>4022</v>
      </c>
      <c r="O616" s="18">
        <v>3469</v>
      </c>
      <c r="P616" s="9"/>
    </row>
    <row r="617" spans="1:16" x14ac:dyDescent="0.25">
      <c r="A617" s="9"/>
      <c r="B617" s="12" t="s">
        <v>1995</v>
      </c>
      <c r="C617" s="12" t="s">
        <v>1994</v>
      </c>
      <c r="D617" s="18">
        <v>6138</v>
      </c>
      <c r="E617" s="18">
        <v>6138</v>
      </c>
      <c r="F617" s="18">
        <v>5936</v>
      </c>
      <c r="G617" s="18">
        <v>6268</v>
      </c>
      <c r="H617" s="18">
        <v>6536</v>
      </c>
      <c r="I617" s="18">
        <v>6523</v>
      </c>
      <c r="J617" s="18">
        <v>6654</v>
      </c>
      <c r="K617" s="18">
        <v>6749</v>
      </c>
      <c r="L617" s="18">
        <v>7116</v>
      </c>
      <c r="M617" s="18">
        <v>7242</v>
      </c>
      <c r="N617" s="18">
        <v>7442</v>
      </c>
      <c r="O617" s="18">
        <v>6836</v>
      </c>
      <c r="P617" s="9"/>
    </row>
    <row r="618" spans="1:16" x14ac:dyDescent="0.25">
      <c r="A618" s="9"/>
      <c r="B618" s="12" t="s">
        <v>1993</v>
      </c>
      <c r="C618" s="12" t="s">
        <v>1992</v>
      </c>
      <c r="D618" s="18">
        <v>5589</v>
      </c>
      <c r="E618" s="18">
        <v>5589</v>
      </c>
      <c r="F618" s="18">
        <v>5544</v>
      </c>
      <c r="G618" s="18">
        <v>6095</v>
      </c>
      <c r="H618" s="18">
        <v>6174</v>
      </c>
      <c r="I618" s="18">
        <v>6282</v>
      </c>
      <c r="J618" s="18">
        <v>7820</v>
      </c>
      <c r="K618" s="18">
        <v>7489</v>
      </c>
      <c r="L618" s="18">
        <v>7671</v>
      </c>
      <c r="M618" s="18">
        <v>7740</v>
      </c>
      <c r="N618" s="18">
        <v>8092</v>
      </c>
      <c r="O618" s="18">
        <v>8183</v>
      </c>
      <c r="P618" s="9"/>
    </row>
    <row r="619" spans="1:16" x14ac:dyDescent="0.25">
      <c r="A619" s="9"/>
      <c r="B619" s="12" t="s">
        <v>1991</v>
      </c>
      <c r="C619" s="12" t="s">
        <v>1990</v>
      </c>
      <c r="D619" s="18">
        <v>1210</v>
      </c>
      <c r="E619" s="18">
        <v>1210</v>
      </c>
      <c r="F619" s="18">
        <v>1113</v>
      </c>
      <c r="G619" s="18">
        <v>1114</v>
      </c>
      <c r="H619" s="18">
        <v>1164</v>
      </c>
      <c r="I619" s="18">
        <v>1147</v>
      </c>
      <c r="J619" s="18">
        <v>1257</v>
      </c>
      <c r="K619" s="18">
        <v>1321</v>
      </c>
      <c r="L619" s="18">
        <v>1384</v>
      </c>
      <c r="M619" s="18">
        <v>1459</v>
      </c>
      <c r="N619" s="18">
        <v>1516</v>
      </c>
      <c r="O619" s="18">
        <v>1627</v>
      </c>
      <c r="P619" s="9"/>
    </row>
    <row r="620" spans="1:16" x14ac:dyDescent="0.25">
      <c r="A620" s="9"/>
      <c r="B620" s="12" t="s">
        <v>1989</v>
      </c>
      <c r="C620" s="12" t="s">
        <v>1988</v>
      </c>
      <c r="D620" s="18">
        <v>15246</v>
      </c>
      <c r="E620" s="18">
        <v>15246</v>
      </c>
      <c r="F620" s="18">
        <v>15290</v>
      </c>
      <c r="G620" s="18">
        <v>15206</v>
      </c>
      <c r="H620" s="18">
        <v>15170</v>
      </c>
      <c r="I620" s="18">
        <v>15541</v>
      </c>
      <c r="J620" s="18">
        <v>15581</v>
      </c>
      <c r="K620" s="18">
        <v>15413</v>
      </c>
      <c r="L620" s="18">
        <v>15768</v>
      </c>
      <c r="M620" s="18">
        <v>16020</v>
      </c>
      <c r="N620" s="18">
        <v>16958</v>
      </c>
      <c r="O620" s="18">
        <v>16800</v>
      </c>
      <c r="P620" s="9"/>
    </row>
    <row r="621" spans="1:16" x14ac:dyDescent="0.25">
      <c r="A621" s="9"/>
      <c r="B621" s="12" t="s">
        <v>1987</v>
      </c>
      <c r="C621" s="12" t="s">
        <v>1986</v>
      </c>
      <c r="D621" s="18">
        <v>1411</v>
      </c>
      <c r="E621" s="18">
        <v>1411</v>
      </c>
      <c r="F621" s="18">
        <v>1416</v>
      </c>
      <c r="G621" s="18">
        <v>1454</v>
      </c>
      <c r="H621" s="18">
        <v>1478</v>
      </c>
      <c r="I621" s="18">
        <v>1500</v>
      </c>
      <c r="J621" s="18">
        <v>1471</v>
      </c>
      <c r="K621" s="18">
        <v>1490</v>
      </c>
      <c r="L621" s="18">
        <v>1548</v>
      </c>
      <c r="M621" s="18">
        <v>1658</v>
      </c>
      <c r="N621" s="18">
        <v>1696</v>
      </c>
      <c r="O621" s="18">
        <v>1629</v>
      </c>
      <c r="P621" s="9"/>
    </row>
    <row r="622" spans="1:16" x14ac:dyDescent="0.25">
      <c r="A622" s="9"/>
      <c r="B622" s="12" t="s">
        <v>1985</v>
      </c>
      <c r="C622" s="12" t="s">
        <v>1984</v>
      </c>
      <c r="D622" s="18">
        <v>9091</v>
      </c>
      <c r="E622" s="18">
        <v>9091</v>
      </c>
      <c r="F622" s="18">
        <v>8397</v>
      </c>
      <c r="G622" s="18">
        <v>8033</v>
      </c>
      <c r="H622" s="18">
        <v>7412</v>
      </c>
      <c r="I622" s="18">
        <v>7354</v>
      </c>
      <c r="J622" s="18">
        <v>6667</v>
      </c>
      <c r="K622" s="18">
        <v>6649</v>
      </c>
      <c r="L622" s="18">
        <v>6602</v>
      </c>
      <c r="M622" s="18">
        <v>6822</v>
      </c>
      <c r="N622" s="18">
        <v>6756</v>
      </c>
      <c r="O622" s="18">
        <v>6455</v>
      </c>
      <c r="P622" s="9"/>
    </row>
    <row r="623" spans="1:16" x14ac:dyDescent="0.25">
      <c r="A623" s="9"/>
      <c r="B623" s="12" t="s">
        <v>1983</v>
      </c>
      <c r="C623" s="12" t="s">
        <v>1982</v>
      </c>
      <c r="D623" s="18">
        <v>3324</v>
      </c>
      <c r="E623" s="18">
        <v>3324</v>
      </c>
      <c r="F623" s="18">
        <v>3191</v>
      </c>
      <c r="G623" s="18">
        <v>3390</v>
      </c>
      <c r="H623" s="18">
        <v>3338</v>
      </c>
      <c r="I623" s="18">
        <v>3423</v>
      </c>
      <c r="J623" s="18">
        <v>3483</v>
      </c>
      <c r="K623" s="18">
        <v>3482</v>
      </c>
      <c r="L623" s="18">
        <v>3618</v>
      </c>
      <c r="M623" s="18">
        <v>3735</v>
      </c>
      <c r="N623" s="18">
        <v>3975</v>
      </c>
      <c r="O623" s="18">
        <v>4029</v>
      </c>
      <c r="P623" s="9"/>
    </row>
    <row r="624" spans="1:16" x14ac:dyDescent="0.25">
      <c r="A624" s="9"/>
      <c r="B624" s="12" t="s">
        <v>1981</v>
      </c>
      <c r="C624" s="12" t="s">
        <v>1980</v>
      </c>
      <c r="D624" s="18">
        <v>11565</v>
      </c>
      <c r="E624" s="18">
        <v>11565</v>
      </c>
      <c r="F624" s="18">
        <v>10961</v>
      </c>
      <c r="G624" s="18">
        <v>11161</v>
      </c>
      <c r="H624" s="18">
        <v>11048</v>
      </c>
      <c r="I624" s="18">
        <v>11135</v>
      </c>
      <c r="J624" s="18">
        <v>11210</v>
      </c>
      <c r="K624" s="18">
        <v>11100</v>
      </c>
      <c r="L624" s="18">
        <v>11105</v>
      </c>
      <c r="M624" s="18">
        <v>11668</v>
      </c>
      <c r="N624" s="18">
        <v>12037</v>
      </c>
      <c r="O624" s="18">
        <v>11131</v>
      </c>
      <c r="P624" s="9"/>
    </row>
    <row r="625" spans="1:16" x14ac:dyDescent="0.25">
      <c r="A625" s="9"/>
      <c r="B625" s="12" t="s">
        <v>1979</v>
      </c>
      <c r="C625" s="12" t="s">
        <v>1978</v>
      </c>
      <c r="D625" s="18">
        <v>2126</v>
      </c>
      <c r="E625" s="18">
        <v>2126</v>
      </c>
      <c r="F625" s="18">
        <v>2131</v>
      </c>
      <c r="G625" s="18">
        <v>2342</v>
      </c>
      <c r="H625" s="18">
        <v>2337</v>
      </c>
      <c r="I625" s="18">
        <v>2434</v>
      </c>
      <c r="J625" s="18">
        <v>2525</v>
      </c>
      <c r="K625" s="18">
        <v>2599</v>
      </c>
      <c r="L625" s="18">
        <v>2807</v>
      </c>
      <c r="M625" s="18">
        <v>2988</v>
      </c>
      <c r="N625" s="18">
        <v>3005</v>
      </c>
      <c r="O625" s="18">
        <v>3045</v>
      </c>
      <c r="P625" s="9"/>
    </row>
    <row r="626" spans="1:16" x14ac:dyDescent="0.25">
      <c r="A626" s="9"/>
      <c r="B626" s="12" t="s">
        <v>1977</v>
      </c>
      <c r="C626" s="12" t="s">
        <v>1976</v>
      </c>
      <c r="D626" s="18">
        <v>8861</v>
      </c>
      <c r="E626" s="18">
        <v>8861</v>
      </c>
      <c r="F626" s="18">
        <v>7873</v>
      </c>
      <c r="G626" s="18">
        <v>7889</v>
      </c>
      <c r="H626" s="18">
        <v>8620</v>
      </c>
      <c r="I626" s="18">
        <v>8593</v>
      </c>
      <c r="J626" s="18">
        <v>8467</v>
      </c>
      <c r="K626" s="18">
        <v>8564</v>
      </c>
      <c r="L626" s="18">
        <v>8647</v>
      </c>
      <c r="M626" s="18">
        <v>8650</v>
      </c>
      <c r="N626" s="18">
        <v>8632</v>
      </c>
      <c r="O626" s="18">
        <v>7748</v>
      </c>
      <c r="P626" s="9"/>
    </row>
    <row r="627" spans="1:16" x14ac:dyDescent="0.25">
      <c r="A627" s="9"/>
      <c r="B627" s="12" t="s">
        <v>1975</v>
      </c>
      <c r="C627" s="12" t="s">
        <v>1974</v>
      </c>
      <c r="D627" s="18">
        <v>3477</v>
      </c>
      <c r="E627" s="18">
        <v>3477</v>
      </c>
      <c r="F627" s="18">
        <v>3172</v>
      </c>
      <c r="G627" s="18">
        <v>3504</v>
      </c>
      <c r="H627" s="18">
        <v>3605</v>
      </c>
      <c r="I627" s="18">
        <v>3663</v>
      </c>
      <c r="J627" s="18">
        <v>3669</v>
      </c>
      <c r="K627" s="18">
        <v>3841</v>
      </c>
      <c r="L627" s="18">
        <v>3943</v>
      </c>
      <c r="M627" s="18">
        <v>4214</v>
      </c>
      <c r="N627" s="18">
        <v>4578</v>
      </c>
      <c r="O627" s="18">
        <v>4669</v>
      </c>
      <c r="P627" s="9"/>
    </row>
    <row r="628" spans="1:16" x14ac:dyDescent="0.25">
      <c r="A628" s="9"/>
      <c r="B628" s="12" t="s">
        <v>1973</v>
      </c>
      <c r="C628" s="12" t="s">
        <v>1972</v>
      </c>
      <c r="D628" s="18">
        <v>5896</v>
      </c>
      <c r="E628" s="18">
        <v>5896</v>
      </c>
      <c r="F628" s="18">
        <v>6225</v>
      </c>
      <c r="G628" s="18">
        <v>6545</v>
      </c>
      <c r="H628" s="18">
        <v>6551</v>
      </c>
      <c r="I628" s="18">
        <v>6617</v>
      </c>
      <c r="J628" s="18">
        <v>6824</v>
      </c>
      <c r="K628" s="18">
        <v>7035</v>
      </c>
      <c r="L628" s="18">
        <v>7188</v>
      </c>
      <c r="M628" s="18">
        <v>7294</v>
      </c>
      <c r="N628" s="18">
        <v>9262</v>
      </c>
      <c r="O628" s="18">
        <v>9440</v>
      </c>
      <c r="P628" s="9"/>
    </row>
    <row r="629" spans="1:16" x14ac:dyDescent="0.25">
      <c r="A629" s="9"/>
      <c r="B629" s="12" t="s">
        <v>1971</v>
      </c>
      <c r="C629" s="12" t="s">
        <v>1970</v>
      </c>
      <c r="D629" s="18">
        <v>64299</v>
      </c>
      <c r="E629" s="18">
        <v>64299</v>
      </c>
      <c r="F629" s="18">
        <v>57608</v>
      </c>
      <c r="G629" s="18">
        <v>60360</v>
      </c>
      <c r="H629" s="18">
        <v>62309</v>
      </c>
      <c r="I629" s="18">
        <v>62312</v>
      </c>
      <c r="J629" s="18">
        <v>61194</v>
      </c>
      <c r="K629" s="18">
        <v>61888</v>
      </c>
      <c r="L629" s="18">
        <v>62168</v>
      </c>
      <c r="M629" s="18">
        <v>61882</v>
      </c>
      <c r="N629" s="18">
        <v>61850</v>
      </c>
      <c r="O629" s="18">
        <v>59774</v>
      </c>
      <c r="P629" s="9"/>
    </row>
    <row r="630" spans="1:16" x14ac:dyDescent="0.25">
      <c r="A630" s="9"/>
      <c r="B630" s="12" t="s">
        <v>1969</v>
      </c>
      <c r="C630" s="12" t="s">
        <v>1968</v>
      </c>
      <c r="D630" s="18">
        <v>8210</v>
      </c>
      <c r="E630" s="18">
        <v>8210</v>
      </c>
      <c r="F630" s="18">
        <v>7984</v>
      </c>
      <c r="G630" s="18">
        <v>8439</v>
      </c>
      <c r="H630" s="18">
        <v>8520</v>
      </c>
      <c r="I630" s="18">
        <v>8483</v>
      </c>
      <c r="J630" s="18">
        <v>8510</v>
      </c>
      <c r="K630" s="18">
        <v>8074</v>
      </c>
      <c r="L630" s="18">
        <v>8064</v>
      </c>
      <c r="M630" s="18">
        <v>8396</v>
      </c>
      <c r="N630" s="18">
        <v>8673</v>
      </c>
      <c r="O630" s="18">
        <v>8588</v>
      </c>
      <c r="P630" s="9"/>
    </row>
    <row r="631" spans="1:16" x14ac:dyDescent="0.25">
      <c r="A631" s="9"/>
      <c r="B631" s="12" t="s">
        <v>1967</v>
      </c>
      <c r="C631" s="12" t="s">
        <v>1966</v>
      </c>
      <c r="D631" s="18">
        <v>11356</v>
      </c>
      <c r="E631" s="18">
        <v>11356</v>
      </c>
      <c r="F631" s="18">
        <v>11210</v>
      </c>
      <c r="G631" s="18">
        <v>11024</v>
      </c>
      <c r="H631" s="18">
        <v>10895</v>
      </c>
      <c r="I631" s="18">
        <v>10801</v>
      </c>
      <c r="J631" s="18">
        <v>10565</v>
      </c>
      <c r="K631" s="18">
        <v>10257</v>
      </c>
      <c r="L631" s="18">
        <v>10330</v>
      </c>
      <c r="M631" s="18">
        <v>10613</v>
      </c>
      <c r="N631" s="18">
        <v>10656</v>
      </c>
      <c r="O631" s="18">
        <v>10577</v>
      </c>
      <c r="P631" s="9"/>
    </row>
    <row r="632" spans="1:16" x14ac:dyDescent="0.25">
      <c r="A632" s="9"/>
      <c r="B632" s="12" t="s">
        <v>1965</v>
      </c>
      <c r="C632" s="12" t="s">
        <v>1964</v>
      </c>
      <c r="D632" s="18">
        <v>2192</v>
      </c>
      <c r="E632" s="18">
        <v>2192</v>
      </c>
      <c r="F632" s="18">
        <v>2139</v>
      </c>
      <c r="G632" s="18">
        <v>2352</v>
      </c>
      <c r="H632" s="18">
        <v>2443</v>
      </c>
      <c r="I632" s="18">
        <v>2459</v>
      </c>
      <c r="J632" s="18">
        <v>2471</v>
      </c>
      <c r="K632" s="18">
        <v>2636</v>
      </c>
      <c r="L632" s="18">
        <v>2683</v>
      </c>
      <c r="M632" s="18">
        <v>2674</v>
      </c>
      <c r="N632" s="18">
        <v>2813</v>
      </c>
      <c r="O632" s="18">
        <v>2753</v>
      </c>
      <c r="P632" s="9"/>
    </row>
    <row r="633" spans="1:16" x14ac:dyDescent="0.25">
      <c r="A633" s="9"/>
      <c r="B633" s="12" t="s">
        <v>1963</v>
      </c>
      <c r="C633" s="12" t="s">
        <v>1962</v>
      </c>
      <c r="D633" s="18">
        <v>107186</v>
      </c>
      <c r="E633" s="18">
        <v>107186</v>
      </c>
      <c r="F633" s="18">
        <v>103960</v>
      </c>
      <c r="G633" s="18">
        <v>112332</v>
      </c>
      <c r="H633" s="18">
        <v>112990</v>
      </c>
      <c r="I633" s="18">
        <v>115471</v>
      </c>
      <c r="J633" s="18">
        <v>120156</v>
      </c>
      <c r="K633" s="18">
        <v>120540</v>
      </c>
      <c r="L633" s="18">
        <v>122787</v>
      </c>
      <c r="M633" s="18">
        <v>128282</v>
      </c>
      <c r="N633" s="18">
        <v>137158</v>
      </c>
      <c r="O633" s="18">
        <v>140456</v>
      </c>
      <c r="P633" s="9"/>
    </row>
    <row r="634" spans="1:16" x14ac:dyDescent="0.25">
      <c r="A634" s="9"/>
      <c r="B634" s="12" t="s">
        <v>1961</v>
      </c>
      <c r="C634" s="12" t="s">
        <v>1960</v>
      </c>
      <c r="D634" s="18">
        <v>37011</v>
      </c>
      <c r="E634" s="18">
        <v>37011</v>
      </c>
      <c r="F634" s="18">
        <v>37685</v>
      </c>
      <c r="G634" s="18">
        <v>38126</v>
      </c>
      <c r="H634" s="18">
        <v>39458</v>
      </c>
      <c r="I634" s="18">
        <v>40635</v>
      </c>
      <c r="J634" s="18">
        <v>41612</v>
      </c>
      <c r="K634" s="18">
        <v>42316</v>
      </c>
      <c r="L634" s="18">
        <v>42911</v>
      </c>
      <c r="M634" s="18">
        <v>43598</v>
      </c>
      <c r="N634" s="18">
        <v>46185</v>
      </c>
      <c r="O634" s="18">
        <v>47278</v>
      </c>
      <c r="P634" s="9"/>
    </row>
    <row r="635" spans="1:16" x14ac:dyDescent="0.25">
      <c r="A635" s="9"/>
      <c r="B635" s="12" t="s">
        <v>1959</v>
      </c>
      <c r="C635" s="12" t="s">
        <v>1958</v>
      </c>
      <c r="D635" s="18">
        <v>53417</v>
      </c>
      <c r="E635" s="18">
        <v>53417</v>
      </c>
      <c r="F635" s="18">
        <v>53474</v>
      </c>
      <c r="G635" s="18">
        <v>57368</v>
      </c>
      <c r="H635" s="18">
        <v>60680</v>
      </c>
      <c r="I635" s="18">
        <v>61031</v>
      </c>
      <c r="J635" s="18">
        <v>62506</v>
      </c>
      <c r="K635" s="18">
        <v>62790</v>
      </c>
      <c r="L635" s="18">
        <v>64567</v>
      </c>
      <c r="M635" s="18">
        <v>64838</v>
      </c>
      <c r="N635" s="18">
        <v>66353</v>
      </c>
      <c r="O635" s="18">
        <v>67058</v>
      </c>
      <c r="P635" s="9"/>
    </row>
    <row r="636" spans="1:16" x14ac:dyDescent="0.25">
      <c r="A636" s="9"/>
      <c r="B636" s="12" t="s">
        <v>1957</v>
      </c>
      <c r="C636" s="12" t="s">
        <v>1956</v>
      </c>
      <c r="D636" s="18">
        <v>20621</v>
      </c>
      <c r="E636" s="18">
        <v>20621</v>
      </c>
      <c r="F636" s="18">
        <v>20329</v>
      </c>
      <c r="G636" s="18">
        <v>20642</v>
      </c>
      <c r="H636" s="18">
        <v>21660</v>
      </c>
      <c r="I636" s="18">
        <v>21614</v>
      </c>
      <c r="J636" s="18">
        <v>21140</v>
      </c>
      <c r="K636" s="18">
        <v>20367</v>
      </c>
      <c r="L636" s="18">
        <v>21638</v>
      </c>
      <c r="M636" s="18">
        <v>22619</v>
      </c>
      <c r="N636" s="18">
        <v>23727</v>
      </c>
      <c r="O636" s="18">
        <v>23576</v>
      </c>
      <c r="P636" s="9"/>
    </row>
    <row r="637" spans="1:16" x14ac:dyDescent="0.25">
      <c r="A637" s="9"/>
      <c r="B637" s="12" t="s">
        <v>1955</v>
      </c>
      <c r="C637" s="12" t="s">
        <v>1954</v>
      </c>
      <c r="D637" s="18">
        <v>23132</v>
      </c>
      <c r="E637" s="18">
        <v>23132</v>
      </c>
      <c r="F637" s="18">
        <v>23643</v>
      </c>
      <c r="G637" s="18">
        <v>26687</v>
      </c>
      <c r="H637" s="18">
        <v>27353</v>
      </c>
      <c r="I637" s="18">
        <v>28288</v>
      </c>
      <c r="J637" s="18">
        <v>28831</v>
      </c>
      <c r="K637" s="18">
        <v>29107</v>
      </c>
      <c r="L637" s="18">
        <v>29463</v>
      </c>
      <c r="M637" s="18">
        <v>29883</v>
      </c>
      <c r="N637" s="18">
        <v>30703</v>
      </c>
      <c r="O637" s="18">
        <v>30382</v>
      </c>
      <c r="P637" s="9"/>
    </row>
    <row r="638" spans="1:16" x14ac:dyDescent="0.25">
      <c r="A638" s="9"/>
      <c r="B638" s="12" t="s">
        <v>1953</v>
      </c>
      <c r="C638" s="12" t="s">
        <v>1952</v>
      </c>
      <c r="D638" s="18">
        <v>21372</v>
      </c>
      <c r="E638" s="18">
        <v>21372</v>
      </c>
      <c r="F638" s="18">
        <v>22280</v>
      </c>
      <c r="G638" s="18">
        <v>27016</v>
      </c>
      <c r="H638" s="18">
        <v>30809</v>
      </c>
      <c r="I638" s="18">
        <v>32547</v>
      </c>
      <c r="J638" s="18">
        <v>33596</v>
      </c>
      <c r="K638" s="18">
        <v>34691</v>
      </c>
      <c r="L638" s="18">
        <v>36009</v>
      </c>
      <c r="M638" s="18">
        <v>37982</v>
      </c>
      <c r="N638" s="18">
        <v>40795</v>
      </c>
      <c r="O638" s="18">
        <v>41746</v>
      </c>
      <c r="P638" s="9"/>
    </row>
    <row r="639" spans="1:16" x14ac:dyDescent="0.25">
      <c r="A639" s="9"/>
      <c r="B639" s="12" t="s">
        <v>1951</v>
      </c>
      <c r="C639" s="12" t="s">
        <v>1950</v>
      </c>
      <c r="D639" s="18">
        <v>23090</v>
      </c>
      <c r="E639" s="18">
        <v>22947</v>
      </c>
      <c r="F639" s="18">
        <v>22852</v>
      </c>
      <c r="G639" s="18">
        <v>24506</v>
      </c>
      <c r="H639" s="18">
        <v>25523</v>
      </c>
      <c r="I639" s="18">
        <v>25519</v>
      </c>
      <c r="J639" s="18">
        <v>26182</v>
      </c>
      <c r="K639" s="18">
        <v>26276</v>
      </c>
      <c r="L639" s="18">
        <v>26915</v>
      </c>
      <c r="M639" s="18">
        <v>27739</v>
      </c>
      <c r="N639" s="18">
        <v>27696</v>
      </c>
      <c r="O639" s="18">
        <v>29241</v>
      </c>
      <c r="P639" s="9"/>
    </row>
    <row r="640" spans="1:16" x14ac:dyDescent="0.25">
      <c r="A640" s="9"/>
      <c r="B640" s="12" t="s">
        <v>1949</v>
      </c>
      <c r="C640" s="12" t="s">
        <v>1948</v>
      </c>
      <c r="D640" s="18">
        <v>7447</v>
      </c>
      <c r="E640" s="18">
        <v>7569</v>
      </c>
      <c r="F640" s="18">
        <v>7902</v>
      </c>
      <c r="G640" s="18">
        <v>8426</v>
      </c>
      <c r="H640" s="18">
        <v>8841</v>
      </c>
      <c r="I640" s="18">
        <v>9012</v>
      </c>
      <c r="J640" s="18">
        <v>9207</v>
      </c>
      <c r="K640" s="18">
        <v>9478</v>
      </c>
      <c r="L640" s="18">
        <v>9688</v>
      </c>
      <c r="M640" s="18">
        <v>9928</v>
      </c>
      <c r="N640" s="18">
        <v>9933</v>
      </c>
      <c r="O640" s="18">
        <v>10674</v>
      </c>
      <c r="P640" s="9"/>
    </row>
    <row r="641" spans="1:16" x14ac:dyDescent="0.25">
      <c r="A641" s="9"/>
      <c r="B641" s="12" t="s">
        <v>1947</v>
      </c>
      <c r="C641" s="12" t="s">
        <v>1946</v>
      </c>
      <c r="D641" s="18">
        <v>3853</v>
      </c>
      <c r="E641" s="18">
        <v>4085</v>
      </c>
      <c r="F641" s="18">
        <v>4598</v>
      </c>
      <c r="G641" s="18">
        <v>5930</v>
      </c>
      <c r="H641" s="18">
        <v>6100</v>
      </c>
      <c r="I641" s="18">
        <v>6197</v>
      </c>
      <c r="J641" s="18">
        <v>6165</v>
      </c>
      <c r="K641" s="18">
        <v>6447</v>
      </c>
      <c r="L641" s="18">
        <v>6688</v>
      </c>
      <c r="M641" s="18">
        <v>6802</v>
      </c>
      <c r="N641" s="18">
        <v>6627</v>
      </c>
      <c r="O641" s="18">
        <v>6767</v>
      </c>
      <c r="P641" s="9"/>
    </row>
    <row r="642" spans="1:16" x14ac:dyDescent="0.25">
      <c r="A642" s="9"/>
      <c r="B642" s="12" t="s">
        <v>1945</v>
      </c>
      <c r="C642" s="12" t="s">
        <v>1944</v>
      </c>
      <c r="D642" s="18">
        <v>23716</v>
      </c>
      <c r="E642" s="18">
        <v>24610</v>
      </c>
      <c r="F642" s="18">
        <v>26335</v>
      </c>
      <c r="G642" s="18">
        <v>28391</v>
      </c>
      <c r="H642" s="18">
        <v>28710</v>
      </c>
      <c r="I642" s="18">
        <v>28273</v>
      </c>
      <c r="J642" s="18">
        <v>29016</v>
      </c>
      <c r="K642" s="18">
        <v>29300</v>
      </c>
      <c r="L642" s="18">
        <v>29907</v>
      </c>
      <c r="M642" s="18">
        <v>30197</v>
      </c>
      <c r="N642" s="18">
        <v>30185</v>
      </c>
      <c r="O642" s="18">
        <v>31438</v>
      </c>
      <c r="P642" s="9"/>
    </row>
    <row r="643" spans="1:16" x14ac:dyDescent="0.25">
      <c r="A643" s="9"/>
      <c r="B643" s="12" t="s">
        <v>1943</v>
      </c>
      <c r="C643" s="12" t="s">
        <v>1942</v>
      </c>
      <c r="D643" s="18">
        <v>19832</v>
      </c>
      <c r="E643" s="18">
        <v>21789</v>
      </c>
      <c r="F643" s="18">
        <v>23111</v>
      </c>
      <c r="G643" s="18">
        <v>24898</v>
      </c>
      <c r="H643" s="18">
        <v>25638</v>
      </c>
      <c r="I643" s="18">
        <v>26969</v>
      </c>
      <c r="J643" s="18">
        <v>27416</v>
      </c>
      <c r="K643" s="18">
        <v>27643</v>
      </c>
      <c r="L643" s="18">
        <v>28241</v>
      </c>
      <c r="M643" s="18">
        <v>28964</v>
      </c>
      <c r="N643" s="18">
        <v>29071</v>
      </c>
      <c r="O643" s="18">
        <v>29933</v>
      </c>
      <c r="P643" s="9"/>
    </row>
    <row r="644" spans="1:16" x14ac:dyDescent="0.25">
      <c r="A644" s="9"/>
      <c r="B644" s="12" t="s">
        <v>1941</v>
      </c>
      <c r="C644" s="12" t="s">
        <v>1940</v>
      </c>
      <c r="D644" s="18">
        <v>19672</v>
      </c>
      <c r="E644" s="18">
        <v>20500</v>
      </c>
      <c r="F644" s="18">
        <v>20811</v>
      </c>
      <c r="G644" s="18">
        <v>21956</v>
      </c>
      <c r="H644" s="18">
        <v>23085</v>
      </c>
      <c r="I644" s="18">
        <v>23183</v>
      </c>
      <c r="J644" s="18">
        <v>23494</v>
      </c>
      <c r="K644" s="18">
        <v>23547</v>
      </c>
      <c r="L644" s="18">
        <v>23327</v>
      </c>
      <c r="M644" s="18">
        <v>23336</v>
      </c>
      <c r="N644" s="18">
        <v>23166</v>
      </c>
      <c r="O644" s="18">
        <v>23316</v>
      </c>
      <c r="P644" s="9"/>
    </row>
    <row r="645" spans="1:16" x14ac:dyDescent="0.25">
      <c r="A645" s="9"/>
      <c r="B645" s="12" t="s">
        <v>1939</v>
      </c>
      <c r="C645" s="12" t="s">
        <v>1938</v>
      </c>
      <c r="D645" s="18">
        <v>3142</v>
      </c>
      <c r="E645" s="18">
        <v>3157</v>
      </c>
      <c r="F645" s="18">
        <v>3256</v>
      </c>
      <c r="G645" s="18">
        <v>3538</v>
      </c>
      <c r="H645" s="18">
        <v>3428</v>
      </c>
      <c r="I645" s="18">
        <v>3440</v>
      </c>
      <c r="J645" s="18">
        <v>3446</v>
      </c>
      <c r="K645" s="18">
        <v>3648</v>
      </c>
      <c r="L645" s="18">
        <v>3794</v>
      </c>
      <c r="M645" s="18">
        <v>4020</v>
      </c>
      <c r="N645" s="18">
        <v>4413</v>
      </c>
      <c r="O645" s="18">
        <v>4940</v>
      </c>
      <c r="P645" s="9"/>
    </row>
    <row r="646" spans="1:16" x14ac:dyDescent="0.25">
      <c r="A646" s="9"/>
      <c r="B646" s="12" t="s">
        <v>1937</v>
      </c>
      <c r="C646" s="12" t="s">
        <v>1936</v>
      </c>
      <c r="D646" s="18">
        <v>8778</v>
      </c>
      <c r="E646" s="18">
        <v>8634</v>
      </c>
      <c r="F646" s="18">
        <v>8943</v>
      </c>
      <c r="G646" s="18">
        <v>8904</v>
      </c>
      <c r="H646" s="18">
        <v>8926</v>
      </c>
      <c r="I646" s="18">
        <v>8967</v>
      </c>
      <c r="J646" s="18">
        <v>8893</v>
      </c>
      <c r="K646" s="18">
        <v>9394</v>
      </c>
      <c r="L646" s="18">
        <v>9359</v>
      </c>
      <c r="M646" s="18">
        <v>9714</v>
      </c>
      <c r="N646" s="18">
        <v>10285</v>
      </c>
      <c r="O646" s="18">
        <v>10501</v>
      </c>
      <c r="P646" s="9"/>
    </row>
    <row r="647" spans="1:16" x14ac:dyDescent="0.25">
      <c r="A647" s="9"/>
      <c r="B647" s="12" t="s">
        <v>1935</v>
      </c>
      <c r="C647" s="12" t="s">
        <v>1934</v>
      </c>
      <c r="D647" s="18">
        <v>6026</v>
      </c>
      <c r="E647" s="18">
        <v>5983</v>
      </c>
      <c r="F647" s="18">
        <v>6244</v>
      </c>
      <c r="G647" s="18">
        <v>7708</v>
      </c>
      <c r="H647" s="18">
        <v>7878</v>
      </c>
      <c r="I647" s="18">
        <v>9380</v>
      </c>
      <c r="J647" s="18">
        <v>10077</v>
      </c>
      <c r="K647" s="18">
        <v>10582</v>
      </c>
      <c r="L647" s="18">
        <v>10932</v>
      </c>
      <c r="M647" s="18">
        <v>11082</v>
      </c>
      <c r="N647" s="18">
        <v>13005</v>
      </c>
      <c r="O647" s="18">
        <v>13808</v>
      </c>
      <c r="P647" s="9"/>
    </row>
    <row r="648" spans="1:16" x14ac:dyDescent="0.25">
      <c r="A648" s="9"/>
      <c r="B648" s="12" t="s">
        <v>1933</v>
      </c>
      <c r="C648" s="12" t="s">
        <v>1932</v>
      </c>
      <c r="D648" s="18">
        <v>7926</v>
      </c>
      <c r="E648" s="18">
        <v>9529</v>
      </c>
      <c r="F648" s="18">
        <v>10109</v>
      </c>
      <c r="G648" s="18">
        <v>10391</v>
      </c>
      <c r="H648" s="18">
        <v>10391</v>
      </c>
      <c r="I648" s="18">
        <v>10608</v>
      </c>
      <c r="J648" s="18">
        <v>11064</v>
      </c>
      <c r="K648" s="18">
        <v>11198</v>
      </c>
      <c r="L648" s="18">
        <v>11924</v>
      </c>
      <c r="M648" s="18">
        <v>12089</v>
      </c>
      <c r="N648" s="18">
        <v>12128</v>
      </c>
      <c r="O648" s="18">
        <v>13897</v>
      </c>
      <c r="P648" s="9"/>
    </row>
    <row r="649" spans="1:16" x14ac:dyDescent="0.25">
      <c r="A649" s="9"/>
      <c r="B649" s="12" t="s">
        <v>1931</v>
      </c>
      <c r="C649" s="12" t="s">
        <v>1930</v>
      </c>
      <c r="D649" s="18">
        <v>4833</v>
      </c>
      <c r="E649" s="18">
        <v>5166</v>
      </c>
      <c r="F649" s="18">
        <v>5514</v>
      </c>
      <c r="G649" s="18">
        <v>5661</v>
      </c>
      <c r="H649" s="18">
        <v>5836</v>
      </c>
      <c r="I649" s="18">
        <v>6056</v>
      </c>
      <c r="J649" s="18">
        <v>6269</v>
      </c>
      <c r="K649" s="18">
        <v>6445</v>
      </c>
      <c r="L649" s="18">
        <v>6489</v>
      </c>
      <c r="M649" s="18">
        <v>6515</v>
      </c>
      <c r="N649" s="18">
        <v>6608</v>
      </c>
      <c r="O649" s="18">
        <v>6695</v>
      </c>
      <c r="P649" s="9"/>
    </row>
    <row r="650" spans="1:16" x14ac:dyDescent="0.25">
      <c r="A650" s="9"/>
      <c r="B650" s="12" t="s">
        <v>1929</v>
      </c>
      <c r="C650" s="12" t="s">
        <v>1928</v>
      </c>
      <c r="D650" s="18">
        <v>14474</v>
      </c>
      <c r="E650" s="18">
        <v>14784</v>
      </c>
      <c r="F650" s="18">
        <v>15137</v>
      </c>
      <c r="G650" s="18">
        <v>15471</v>
      </c>
      <c r="H650" s="18">
        <v>15473</v>
      </c>
      <c r="I650" s="18">
        <v>16352</v>
      </c>
      <c r="J650" s="18">
        <v>16676</v>
      </c>
      <c r="K650" s="18">
        <v>17545</v>
      </c>
      <c r="L650" s="18">
        <v>18188</v>
      </c>
      <c r="M650" s="18">
        <v>18590</v>
      </c>
      <c r="N650" s="18">
        <v>18529</v>
      </c>
      <c r="O650" s="18">
        <v>18698</v>
      </c>
      <c r="P650" s="9"/>
    </row>
    <row r="651" spans="1:16" x14ac:dyDescent="0.25">
      <c r="A651" s="9"/>
      <c r="B651" s="12" t="s">
        <v>1927</v>
      </c>
      <c r="C651" s="12" t="s">
        <v>1926</v>
      </c>
      <c r="D651" s="18">
        <v>5720</v>
      </c>
      <c r="E651" s="18">
        <v>5756</v>
      </c>
      <c r="F651" s="18">
        <v>5722</v>
      </c>
      <c r="G651" s="18">
        <v>5657</v>
      </c>
      <c r="H651" s="18">
        <v>5791</v>
      </c>
      <c r="I651" s="18">
        <v>5953</v>
      </c>
      <c r="J651" s="18">
        <v>6285</v>
      </c>
      <c r="K651" s="18">
        <v>7094</v>
      </c>
      <c r="L651" s="18">
        <v>7166</v>
      </c>
      <c r="M651" s="18">
        <v>7478</v>
      </c>
      <c r="N651" s="18">
        <v>7682</v>
      </c>
      <c r="O651" s="18">
        <v>7870</v>
      </c>
      <c r="P651" s="9"/>
    </row>
    <row r="652" spans="1:16" x14ac:dyDescent="0.25">
      <c r="A652" s="9"/>
      <c r="B652" s="12" t="s">
        <v>1925</v>
      </c>
      <c r="C652" s="12" t="s">
        <v>1924</v>
      </c>
      <c r="D652" s="18">
        <v>11557</v>
      </c>
      <c r="E652" s="18">
        <v>11939</v>
      </c>
      <c r="F652" s="18">
        <v>12123</v>
      </c>
      <c r="G652" s="18">
        <v>12232</v>
      </c>
      <c r="H652" s="18">
        <v>12402</v>
      </c>
      <c r="I652" s="18">
        <v>12325</v>
      </c>
      <c r="J652" s="18">
        <v>12630</v>
      </c>
      <c r="K652" s="18">
        <v>13960</v>
      </c>
      <c r="L652" s="18">
        <v>17290</v>
      </c>
      <c r="M652" s="18">
        <v>18488</v>
      </c>
      <c r="N652" s="18">
        <v>18861</v>
      </c>
      <c r="O652" s="18">
        <v>18996</v>
      </c>
      <c r="P652" s="9"/>
    </row>
    <row r="653" spans="1:16" x14ac:dyDescent="0.25">
      <c r="A653" s="9"/>
      <c r="B653" s="12" t="s">
        <v>1923</v>
      </c>
      <c r="C653" s="12" t="s">
        <v>1922</v>
      </c>
      <c r="D653" s="18">
        <v>64427</v>
      </c>
      <c r="E653" s="18">
        <v>64814</v>
      </c>
      <c r="F653" s="18">
        <v>67871</v>
      </c>
      <c r="G653" s="18">
        <v>71448</v>
      </c>
      <c r="H653" s="18">
        <v>78862</v>
      </c>
      <c r="I653" s="18">
        <v>86624</v>
      </c>
      <c r="J653" s="18">
        <v>89576</v>
      </c>
      <c r="K653" s="18">
        <v>92802</v>
      </c>
      <c r="L653" s="18">
        <v>96547</v>
      </c>
      <c r="M653" s="18">
        <v>102750</v>
      </c>
      <c r="N653" s="18">
        <v>105021</v>
      </c>
      <c r="O653" s="18">
        <v>108292</v>
      </c>
      <c r="P653" s="9"/>
    </row>
    <row r="654" spans="1:16" x14ac:dyDescent="0.25">
      <c r="A654" s="9"/>
      <c r="B654" s="12" t="s">
        <v>1921</v>
      </c>
      <c r="C654" s="12" t="s">
        <v>1920</v>
      </c>
      <c r="D654" s="18">
        <v>4019</v>
      </c>
      <c r="E654" s="18">
        <v>4068</v>
      </c>
      <c r="F654" s="18">
        <v>4312</v>
      </c>
      <c r="G654" s="18">
        <v>4503</v>
      </c>
      <c r="H654" s="18">
        <v>4615</v>
      </c>
      <c r="I654" s="18">
        <v>4630</v>
      </c>
      <c r="J654" s="18">
        <v>5140</v>
      </c>
      <c r="K654" s="18">
        <v>5267</v>
      </c>
      <c r="L654" s="18">
        <v>5329</v>
      </c>
      <c r="M654" s="18">
        <v>5390</v>
      </c>
      <c r="N654" s="18">
        <v>5594</v>
      </c>
      <c r="O654" s="18">
        <v>5770</v>
      </c>
      <c r="P654" s="9"/>
    </row>
    <row r="655" spans="1:16" x14ac:dyDescent="0.25">
      <c r="A655" s="9"/>
      <c r="B655" s="12" t="s">
        <v>1919</v>
      </c>
      <c r="C655" s="12" t="s">
        <v>1918</v>
      </c>
      <c r="D655" s="18">
        <v>7425</v>
      </c>
      <c r="E655" s="18">
        <v>7556</v>
      </c>
      <c r="F655" s="18">
        <v>8149</v>
      </c>
      <c r="G655" s="18">
        <v>8328</v>
      </c>
      <c r="H655" s="18">
        <v>8673</v>
      </c>
      <c r="I655" s="18">
        <v>9159</v>
      </c>
      <c r="J655" s="18">
        <v>9189</v>
      </c>
      <c r="K655" s="18">
        <v>9286</v>
      </c>
      <c r="L655" s="18">
        <v>9546</v>
      </c>
      <c r="M655" s="18">
        <v>9690</v>
      </c>
      <c r="N655" s="18">
        <v>9698</v>
      </c>
      <c r="O655" s="18">
        <v>9809</v>
      </c>
      <c r="P655" s="9"/>
    </row>
    <row r="656" spans="1:16" x14ac:dyDescent="0.25">
      <c r="A656" s="9"/>
      <c r="B656" s="12" t="s">
        <v>1917</v>
      </c>
      <c r="C656" s="12" t="s">
        <v>1916</v>
      </c>
      <c r="D656" s="18">
        <v>9099</v>
      </c>
      <c r="E656" s="18">
        <v>9613</v>
      </c>
      <c r="F656" s="18">
        <v>9594</v>
      </c>
      <c r="G656" s="18">
        <v>9935</v>
      </c>
      <c r="H656" s="18">
        <v>10223</v>
      </c>
      <c r="I656" s="18">
        <v>10548</v>
      </c>
      <c r="J656" s="18">
        <v>11096</v>
      </c>
      <c r="K656" s="18">
        <v>11018</v>
      </c>
      <c r="L656" s="18">
        <v>11302</v>
      </c>
      <c r="M656" s="18">
        <v>11640</v>
      </c>
      <c r="N656" s="18">
        <v>11806</v>
      </c>
      <c r="O656" s="18">
        <v>12331</v>
      </c>
      <c r="P656" s="9"/>
    </row>
    <row r="657" spans="1:16" x14ac:dyDescent="0.25">
      <c r="A657" s="9"/>
      <c r="B657" s="12" t="s">
        <v>1915</v>
      </c>
      <c r="C657" s="12" t="s">
        <v>1914</v>
      </c>
      <c r="D657" s="18">
        <v>3150</v>
      </c>
      <c r="E657" s="18">
        <v>3172</v>
      </c>
      <c r="F657" s="18">
        <v>3402</v>
      </c>
      <c r="G657" s="18">
        <v>3439</v>
      </c>
      <c r="H657" s="18">
        <v>3635</v>
      </c>
      <c r="I657" s="18">
        <v>3692</v>
      </c>
      <c r="J657" s="18">
        <v>3770</v>
      </c>
      <c r="K657" s="18">
        <v>3803</v>
      </c>
      <c r="L657" s="18">
        <v>3734</v>
      </c>
      <c r="M657" s="18">
        <v>3764</v>
      </c>
      <c r="N657" s="18">
        <v>3619</v>
      </c>
      <c r="O657" s="18">
        <v>3662</v>
      </c>
      <c r="P657" s="9"/>
    </row>
    <row r="658" spans="1:16" x14ac:dyDescent="0.25">
      <c r="A658" s="9"/>
      <c r="B658" s="12" t="s">
        <v>1913</v>
      </c>
      <c r="C658" s="12" t="s">
        <v>1912</v>
      </c>
      <c r="D658" s="18">
        <v>8256</v>
      </c>
      <c r="E658" s="18">
        <v>8401</v>
      </c>
      <c r="F658" s="18">
        <v>9040</v>
      </c>
      <c r="G658" s="18">
        <v>10329</v>
      </c>
      <c r="H658" s="18">
        <v>10648</v>
      </c>
      <c r="I658" s="18">
        <v>10577</v>
      </c>
      <c r="J658" s="18">
        <v>10943</v>
      </c>
      <c r="K658" s="18">
        <v>11320</v>
      </c>
      <c r="L658" s="18">
        <v>11431</v>
      </c>
      <c r="M658" s="18">
        <v>11611</v>
      </c>
      <c r="N658" s="18">
        <v>11927</v>
      </c>
      <c r="O658" s="18">
        <v>12155</v>
      </c>
      <c r="P658" s="9"/>
    </row>
    <row r="659" spans="1:16" x14ac:dyDescent="0.25">
      <c r="A659" s="9"/>
      <c r="B659" s="12" t="s">
        <v>1911</v>
      </c>
      <c r="C659" s="12" t="s">
        <v>1910</v>
      </c>
      <c r="D659" s="18">
        <v>3693</v>
      </c>
      <c r="E659" s="18">
        <v>4200</v>
      </c>
      <c r="F659" s="18">
        <v>4372</v>
      </c>
      <c r="G659" s="18">
        <v>4616</v>
      </c>
      <c r="H659" s="18">
        <v>4655</v>
      </c>
      <c r="I659" s="18">
        <v>4691</v>
      </c>
      <c r="J659" s="18">
        <v>5344</v>
      </c>
      <c r="K659" s="18">
        <v>5752</v>
      </c>
      <c r="L659" s="18">
        <v>5872</v>
      </c>
      <c r="M659" s="18">
        <v>6082</v>
      </c>
      <c r="N659" s="18">
        <v>6150</v>
      </c>
      <c r="O659" s="18">
        <v>6360</v>
      </c>
      <c r="P659" s="9"/>
    </row>
    <row r="660" spans="1:16" x14ac:dyDescent="0.25">
      <c r="A660" s="9"/>
      <c r="B660" s="12" t="s">
        <v>1909</v>
      </c>
      <c r="C660" s="12" t="s">
        <v>1908</v>
      </c>
      <c r="D660" s="18">
        <v>3259</v>
      </c>
      <c r="E660" s="18">
        <v>3370</v>
      </c>
      <c r="F660" s="18">
        <v>3741</v>
      </c>
      <c r="G660" s="18">
        <v>3605</v>
      </c>
      <c r="H660" s="18">
        <v>3686</v>
      </c>
      <c r="I660" s="18">
        <v>3863</v>
      </c>
      <c r="J660" s="18">
        <v>4000</v>
      </c>
      <c r="K660" s="18">
        <v>3917</v>
      </c>
      <c r="L660" s="18">
        <v>3923</v>
      </c>
      <c r="M660" s="18">
        <v>4050</v>
      </c>
      <c r="N660" s="18">
        <v>4357</v>
      </c>
      <c r="O660" s="18">
        <v>4466</v>
      </c>
      <c r="P660" s="9"/>
    </row>
    <row r="661" spans="1:16" x14ac:dyDescent="0.25">
      <c r="A661" s="9"/>
      <c r="B661" s="12" t="s">
        <v>1907</v>
      </c>
      <c r="C661" s="12" t="s">
        <v>1906</v>
      </c>
      <c r="D661" s="18">
        <v>5364</v>
      </c>
      <c r="E661" s="18">
        <v>5658</v>
      </c>
      <c r="F661" s="18">
        <v>6188</v>
      </c>
      <c r="G661" s="18">
        <v>6568</v>
      </c>
      <c r="H661" s="18">
        <v>6772</v>
      </c>
      <c r="I661" s="18">
        <v>7127</v>
      </c>
      <c r="J661" s="18">
        <v>7745</v>
      </c>
      <c r="K661" s="18">
        <v>7823</v>
      </c>
      <c r="L661" s="18">
        <v>7977</v>
      </c>
      <c r="M661" s="18">
        <v>7937</v>
      </c>
      <c r="N661" s="18">
        <v>7947</v>
      </c>
      <c r="O661" s="18">
        <v>8325</v>
      </c>
      <c r="P661" s="9"/>
    </row>
    <row r="662" spans="1:16" x14ac:dyDescent="0.25">
      <c r="A662" s="9"/>
      <c r="B662" s="12" t="s">
        <v>1905</v>
      </c>
      <c r="C662" s="12" t="s">
        <v>1904</v>
      </c>
      <c r="D662" s="18">
        <v>3274</v>
      </c>
      <c r="E662" s="18">
        <v>3379</v>
      </c>
      <c r="F662" s="18">
        <v>3489</v>
      </c>
      <c r="G662" s="18">
        <v>3607</v>
      </c>
      <c r="H662" s="18">
        <v>3732</v>
      </c>
      <c r="I662" s="18">
        <v>3713</v>
      </c>
      <c r="J662" s="18">
        <v>3701</v>
      </c>
      <c r="K662" s="18">
        <v>3651</v>
      </c>
      <c r="L662" s="18">
        <v>3631</v>
      </c>
      <c r="M662" s="18">
        <v>3584</v>
      </c>
      <c r="N662" s="18">
        <v>3752</v>
      </c>
      <c r="O662" s="18">
        <v>3862</v>
      </c>
      <c r="P662" s="9"/>
    </row>
    <row r="663" spans="1:16" x14ac:dyDescent="0.25">
      <c r="A663" s="9"/>
      <c r="B663" s="12" t="s">
        <v>1903</v>
      </c>
      <c r="C663" s="12" t="s">
        <v>1902</v>
      </c>
      <c r="D663" s="18">
        <v>5733</v>
      </c>
      <c r="E663" s="18">
        <v>5841</v>
      </c>
      <c r="F663" s="18">
        <v>5827</v>
      </c>
      <c r="G663" s="18">
        <v>6020</v>
      </c>
      <c r="H663" s="18">
        <v>6011</v>
      </c>
      <c r="I663" s="18">
        <v>5985</v>
      </c>
      <c r="J663" s="18">
        <v>6450</v>
      </c>
      <c r="K663" s="18">
        <v>6629</v>
      </c>
      <c r="L663" s="18">
        <v>6825</v>
      </c>
      <c r="M663" s="18">
        <v>7496</v>
      </c>
      <c r="N663" s="18">
        <v>7716</v>
      </c>
      <c r="O663" s="18">
        <v>8090</v>
      </c>
      <c r="P663" s="9"/>
    </row>
    <row r="664" spans="1:16" x14ac:dyDescent="0.25">
      <c r="A664" s="9"/>
      <c r="B664" s="12" t="s">
        <v>1901</v>
      </c>
      <c r="C664" s="12" t="s">
        <v>1900</v>
      </c>
      <c r="D664" s="18">
        <v>6281</v>
      </c>
      <c r="E664" s="18">
        <v>6544</v>
      </c>
      <c r="F664" s="18">
        <v>6408</v>
      </c>
      <c r="G664" s="18">
        <v>6341</v>
      </c>
      <c r="H664" s="18">
        <v>6359</v>
      </c>
      <c r="I664" s="18">
        <v>6778</v>
      </c>
      <c r="J664" s="18">
        <v>7426</v>
      </c>
      <c r="K664" s="18">
        <v>7588</v>
      </c>
      <c r="L664" s="18">
        <v>7913</v>
      </c>
      <c r="M664" s="18">
        <v>8053</v>
      </c>
      <c r="N664" s="18">
        <v>8238</v>
      </c>
      <c r="O664" s="18">
        <v>8650</v>
      </c>
      <c r="P664" s="9"/>
    </row>
    <row r="665" spans="1:16" x14ac:dyDescent="0.25">
      <c r="A665" s="9"/>
      <c r="B665" s="12" t="s">
        <v>1899</v>
      </c>
      <c r="C665" s="12" t="s">
        <v>1898</v>
      </c>
      <c r="D665" s="18">
        <v>4760</v>
      </c>
      <c r="E665" s="18">
        <v>4579</v>
      </c>
      <c r="F665" s="18">
        <v>5065</v>
      </c>
      <c r="G665" s="18">
        <v>5202</v>
      </c>
      <c r="H665" s="18">
        <v>5219</v>
      </c>
      <c r="I665" s="18">
        <v>5409</v>
      </c>
      <c r="J665" s="18">
        <v>5604</v>
      </c>
      <c r="K665" s="18">
        <v>5541</v>
      </c>
      <c r="L665" s="18">
        <v>5693</v>
      </c>
      <c r="M665" s="18">
        <v>5879</v>
      </c>
      <c r="N665" s="18">
        <v>6085</v>
      </c>
      <c r="O665" s="18">
        <v>6408</v>
      </c>
      <c r="P665" s="9"/>
    </row>
    <row r="666" spans="1:16" x14ac:dyDescent="0.25">
      <c r="A666" s="9"/>
      <c r="B666" s="12" t="s">
        <v>1897</v>
      </c>
      <c r="C666" s="12" t="s">
        <v>1896</v>
      </c>
      <c r="D666" s="18">
        <v>3443</v>
      </c>
      <c r="E666" s="18">
        <v>3807</v>
      </c>
      <c r="F666" s="18">
        <v>3962</v>
      </c>
      <c r="G666" s="18">
        <v>4438</v>
      </c>
      <c r="H666" s="18">
        <v>4684</v>
      </c>
      <c r="I666" s="18">
        <v>4516</v>
      </c>
      <c r="J666" s="18">
        <v>4734</v>
      </c>
      <c r="K666" s="18">
        <v>5126</v>
      </c>
      <c r="L666" s="18">
        <v>5184</v>
      </c>
      <c r="M666" s="18">
        <v>5148</v>
      </c>
      <c r="N666" s="18">
        <v>5183</v>
      </c>
      <c r="O666" s="18">
        <v>5335</v>
      </c>
      <c r="P666" s="9"/>
    </row>
    <row r="667" spans="1:16" x14ac:dyDescent="0.25">
      <c r="A667" s="9"/>
      <c r="B667" s="12" t="s">
        <v>1895</v>
      </c>
      <c r="C667" s="12" t="s">
        <v>1894</v>
      </c>
      <c r="D667" s="18">
        <v>7312</v>
      </c>
      <c r="E667" s="18">
        <v>7420</v>
      </c>
      <c r="F667" s="18">
        <v>7623</v>
      </c>
      <c r="G667" s="18">
        <v>7701</v>
      </c>
      <c r="H667" s="18">
        <v>8008</v>
      </c>
      <c r="I667" s="18">
        <v>8437</v>
      </c>
      <c r="J667" s="18">
        <v>8907</v>
      </c>
      <c r="K667" s="18">
        <v>9310</v>
      </c>
      <c r="L667" s="18">
        <v>9880</v>
      </c>
      <c r="M667" s="18">
        <v>10384</v>
      </c>
      <c r="N667" s="18">
        <v>10522</v>
      </c>
      <c r="O667" s="18">
        <v>10750</v>
      </c>
      <c r="P667" s="9"/>
    </row>
    <row r="668" spans="1:16" x14ac:dyDescent="0.25">
      <c r="A668" s="9"/>
      <c r="B668" s="12" t="s">
        <v>1893</v>
      </c>
      <c r="C668" s="12" t="s">
        <v>1892</v>
      </c>
      <c r="D668" s="18">
        <v>6965</v>
      </c>
      <c r="E668" s="18">
        <v>6973</v>
      </c>
      <c r="F668" s="18">
        <v>6864</v>
      </c>
      <c r="G668" s="18">
        <v>7205</v>
      </c>
      <c r="H668" s="18">
        <v>7220</v>
      </c>
      <c r="I668" s="18">
        <v>7618</v>
      </c>
      <c r="J668" s="18">
        <v>7928</v>
      </c>
      <c r="K668" s="18">
        <v>7959</v>
      </c>
      <c r="L668" s="18">
        <v>8513</v>
      </c>
      <c r="M668" s="18">
        <v>8644</v>
      </c>
      <c r="N668" s="18">
        <v>8775</v>
      </c>
      <c r="O668" s="18">
        <v>10683</v>
      </c>
      <c r="P668" s="9"/>
    </row>
    <row r="669" spans="1:16" x14ac:dyDescent="0.25">
      <c r="A669" s="9"/>
      <c r="B669" s="12" t="s">
        <v>1891</v>
      </c>
      <c r="C669" s="12" t="s">
        <v>1890</v>
      </c>
      <c r="D669" s="18">
        <v>7924</v>
      </c>
      <c r="E669" s="18">
        <v>8272</v>
      </c>
      <c r="F669" s="18">
        <v>8571</v>
      </c>
      <c r="G669" s="18">
        <v>9195</v>
      </c>
      <c r="H669" s="18">
        <v>9577</v>
      </c>
      <c r="I669" s="18">
        <v>9880</v>
      </c>
      <c r="J669" s="18">
        <v>9971</v>
      </c>
      <c r="K669" s="18">
        <v>9621</v>
      </c>
      <c r="L669" s="18">
        <v>9868</v>
      </c>
      <c r="M669" s="18">
        <v>10369</v>
      </c>
      <c r="N669" s="18">
        <v>10509</v>
      </c>
      <c r="O669" s="18">
        <v>11364</v>
      </c>
      <c r="P669" s="9"/>
    </row>
    <row r="670" spans="1:16" x14ac:dyDescent="0.25">
      <c r="A670" s="9"/>
      <c r="B670" s="12" t="s">
        <v>1889</v>
      </c>
      <c r="C670" s="12" t="s">
        <v>1888</v>
      </c>
      <c r="D670" s="18">
        <v>91098</v>
      </c>
      <c r="E670" s="18">
        <v>92214</v>
      </c>
      <c r="F670" s="18">
        <v>98505</v>
      </c>
      <c r="G670" s="18">
        <v>101377</v>
      </c>
      <c r="H670" s="18">
        <v>104234</v>
      </c>
      <c r="I670" s="18">
        <v>109761</v>
      </c>
      <c r="J670" s="18">
        <v>107363</v>
      </c>
      <c r="K670" s="18">
        <v>108658</v>
      </c>
      <c r="L670" s="18">
        <v>113402</v>
      </c>
      <c r="M670" s="18">
        <v>127430</v>
      </c>
      <c r="N670" s="18">
        <v>133512</v>
      </c>
      <c r="O670" s="18">
        <v>138597</v>
      </c>
      <c r="P670" s="9"/>
    </row>
    <row r="671" spans="1:16" x14ac:dyDescent="0.25">
      <c r="A671" s="9"/>
      <c r="B671" s="12" t="s">
        <v>1887</v>
      </c>
      <c r="C671" s="12" t="s">
        <v>1886</v>
      </c>
      <c r="D671" s="18">
        <v>88784</v>
      </c>
      <c r="E671" s="18">
        <v>88950</v>
      </c>
      <c r="F671" s="18">
        <v>87866</v>
      </c>
      <c r="G671" s="18">
        <v>88202</v>
      </c>
      <c r="H671" s="18">
        <v>88086</v>
      </c>
      <c r="I671" s="18">
        <v>86486</v>
      </c>
      <c r="J671" s="18">
        <v>88733</v>
      </c>
      <c r="K671" s="18">
        <v>85822</v>
      </c>
      <c r="L671" s="18">
        <v>84651</v>
      </c>
      <c r="M671" s="18">
        <v>87931</v>
      </c>
      <c r="N671" s="18">
        <v>87968</v>
      </c>
      <c r="O671" s="18">
        <v>88653</v>
      </c>
      <c r="P671" s="9"/>
    </row>
    <row r="672" spans="1:16" x14ac:dyDescent="0.25">
      <c r="A672" s="9"/>
      <c r="B672" s="12" t="s">
        <v>1885</v>
      </c>
      <c r="C672" s="12" t="s">
        <v>1884</v>
      </c>
      <c r="D672" s="18">
        <v>16712</v>
      </c>
      <c r="E672" s="18">
        <v>17063</v>
      </c>
      <c r="F672" s="18">
        <v>17401</v>
      </c>
      <c r="G672" s="18">
        <v>17994</v>
      </c>
      <c r="H672" s="18">
        <v>18561</v>
      </c>
      <c r="I672" s="18">
        <v>19259</v>
      </c>
      <c r="J672" s="18">
        <v>19237</v>
      </c>
      <c r="K672" s="18">
        <v>19463</v>
      </c>
      <c r="L672" s="18">
        <v>19488</v>
      </c>
      <c r="M672" s="18">
        <v>20156</v>
      </c>
      <c r="N672" s="18">
        <v>20274</v>
      </c>
      <c r="O672" s="18">
        <v>21043</v>
      </c>
      <c r="P672" s="9"/>
    </row>
    <row r="673" spans="1:16" x14ac:dyDescent="0.25">
      <c r="A673" s="9"/>
      <c r="B673" s="12" t="s">
        <v>1883</v>
      </c>
      <c r="C673" s="12" t="s">
        <v>1882</v>
      </c>
      <c r="D673" s="18">
        <v>43340</v>
      </c>
      <c r="E673" s="18">
        <v>46490</v>
      </c>
      <c r="F673" s="18">
        <v>58173</v>
      </c>
      <c r="G673" s="18">
        <v>58555</v>
      </c>
      <c r="H673" s="18">
        <v>61558</v>
      </c>
      <c r="I673" s="18">
        <v>61268</v>
      </c>
      <c r="J673" s="18">
        <v>61804</v>
      </c>
      <c r="K673" s="18">
        <v>61304</v>
      </c>
      <c r="L673" s="18">
        <v>62816</v>
      </c>
      <c r="M673" s="18">
        <v>65309</v>
      </c>
      <c r="N673" s="18">
        <v>67496</v>
      </c>
      <c r="O673" s="18">
        <v>68616</v>
      </c>
      <c r="P673" s="9"/>
    </row>
    <row r="674" spans="1:16" x14ac:dyDescent="0.25">
      <c r="A674" s="9"/>
      <c r="B674" s="12" t="s">
        <v>1881</v>
      </c>
      <c r="C674" s="12" t="s">
        <v>1880</v>
      </c>
      <c r="D674" s="18">
        <v>56783</v>
      </c>
      <c r="E674" s="18">
        <v>57489</v>
      </c>
      <c r="F674" s="18">
        <v>61113</v>
      </c>
      <c r="G674" s="18">
        <v>64647</v>
      </c>
      <c r="H674" s="18">
        <v>65698</v>
      </c>
      <c r="I674" s="18">
        <v>66105</v>
      </c>
      <c r="J674" s="18">
        <v>68693</v>
      </c>
      <c r="K674" s="18">
        <v>70380</v>
      </c>
      <c r="L674" s="18">
        <v>73119</v>
      </c>
      <c r="M674" s="18">
        <v>73707</v>
      </c>
      <c r="N674" s="18">
        <v>74128</v>
      </c>
      <c r="O674" s="18">
        <v>74533</v>
      </c>
      <c r="P674" s="9"/>
    </row>
    <row r="675" spans="1:16" x14ac:dyDescent="0.25">
      <c r="A675" s="9"/>
      <c r="B675" s="12" t="s">
        <v>1879</v>
      </c>
      <c r="C675" s="12" t="s">
        <v>1878</v>
      </c>
      <c r="D675" s="18">
        <v>19119</v>
      </c>
      <c r="E675" s="18">
        <v>19178</v>
      </c>
      <c r="F675" s="18">
        <v>22223</v>
      </c>
      <c r="G675" s="18">
        <v>21199</v>
      </c>
      <c r="H675" s="18">
        <v>23353</v>
      </c>
      <c r="I675" s="18">
        <v>23385</v>
      </c>
      <c r="J675" s="18">
        <v>23248</v>
      </c>
      <c r="K675" s="18">
        <v>23288</v>
      </c>
      <c r="L675" s="18">
        <v>25123</v>
      </c>
      <c r="M675" s="18">
        <v>25285</v>
      </c>
      <c r="N675" s="18">
        <v>26107</v>
      </c>
      <c r="O675" s="18">
        <v>26102</v>
      </c>
      <c r="P675" s="9"/>
    </row>
    <row r="676" spans="1:16" x14ac:dyDescent="0.25">
      <c r="A676" s="9"/>
      <c r="B676" s="12" t="s">
        <v>1877</v>
      </c>
      <c r="C676" s="12" t="s">
        <v>1876</v>
      </c>
      <c r="D676" s="18">
        <v>21630</v>
      </c>
      <c r="E676" s="18">
        <v>22653</v>
      </c>
      <c r="F676" s="18">
        <v>25409</v>
      </c>
      <c r="G676" s="18">
        <v>27720</v>
      </c>
      <c r="H676" s="18">
        <v>29483</v>
      </c>
      <c r="I676" s="18">
        <v>32254</v>
      </c>
      <c r="J676" s="18">
        <v>34511</v>
      </c>
      <c r="K676" s="18">
        <v>37719</v>
      </c>
      <c r="L676" s="18">
        <v>38886</v>
      </c>
      <c r="M676" s="18">
        <v>38643</v>
      </c>
      <c r="N676" s="18">
        <v>39578</v>
      </c>
      <c r="O676" s="18">
        <v>39655</v>
      </c>
      <c r="P676" s="9"/>
    </row>
    <row r="677" spans="1:16" x14ac:dyDescent="0.25">
      <c r="A677" s="9"/>
      <c r="B677" s="12" t="s">
        <v>1875</v>
      </c>
      <c r="C677" s="12" t="s">
        <v>1874</v>
      </c>
      <c r="D677" s="18">
        <v>58845</v>
      </c>
      <c r="E677" s="18">
        <v>56755</v>
      </c>
      <c r="F677" s="18">
        <v>57229</v>
      </c>
      <c r="G677" s="18">
        <v>59657</v>
      </c>
      <c r="H677" s="18">
        <v>59838</v>
      </c>
      <c r="I677" s="18">
        <v>60100</v>
      </c>
      <c r="J677" s="18">
        <v>60100</v>
      </c>
      <c r="K677" s="18">
        <v>59829</v>
      </c>
      <c r="L677" s="18">
        <v>59783</v>
      </c>
      <c r="M677" s="18">
        <v>61254</v>
      </c>
      <c r="N677" s="18">
        <v>61931</v>
      </c>
      <c r="O677" s="18">
        <v>63781</v>
      </c>
      <c r="P677" s="9"/>
    </row>
    <row r="678" spans="1:16" x14ac:dyDescent="0.25">
      <c r="A678" s="9"/>
      <c r="B678" s="12" t="s">
        <v>1873</v>
      </c>
      <c r="C678" s="12" t="s">
        <v>1872</v>
      </c>
      <c r="D678" s="18">
        <v>230179</v>
      </c>
      <c r="E678" s="18">
        <v>222185</v>
      </c>
      <c r="F678" s="18">
        <v>223644</v>
      </c>
      <c r="G678" s="18">
        <v>237570</v>
      </c>
      <c r="H678" s="18">
        <v>237097</v>
      </c>
      <c r="I678" s="18">
        <v>239174</v>
      </c>
      <c r="J678" s="18">
        <v>239713</v>
      </c>
      <c r="K678" s="18">
        <v>238486</v>
      </c>
      <c r="L678" s="18">
        <v>237369</v>
      </c>
      <c r="M678" s="18">
        <v>245260</v>
      </c>
      <c r="N678" s="18">
        <v>247013</v>
      </c>
      <c r="O678" s="18">
        <v>257114</v>
      </c>
      <c r="P678" s="9"/>
    </row>
    <row r="679" spans="1:16" x14ac:dyDescent="0.25">
      <c r="A679" s="9"/>
      <c r="B679" s="12" t="s">
        <v>1871</v>
      </c>
      <c r="C679" s="12" t="s">
        <v>1870</v>
      </c>
      <c r="D679" s="18">
        <v>25642</v>
      </c>
      <c r="E679" s="18">
        <v>24823</v>
      </c>
      <c r="F679" s="18">
        <v>25666</v>
      </c>
      <c r="G679" s="18">
        <v>25706</v>
      </c>
      <c r="H679" s="18">
        <v>26251</v>
      </c>
      <c r="I679" s="18">
        <v>26791</v>
      </c>
      <c r="J679" s="18">
        <v>26795</v>
      </c>
      <c r="K679" s="18">
        <v>27713</v>
      </c>
      <c r="L679" s="18">
        <v>28420</v>
      </c>
      <c r="M679" s="18">
        <v>28479</v>
      </c>
      <c r="N679" s="18">
        <v>29001</v>
      </c>
      <c r="O679" s="18">
        <v>30690</v>
      </c>
      <c r="P679" s="9"/>
    </row>
    <row r="680" spans="1:16" x14ac:dyDescent="0.25">
      <c r="A680" s="9"/>
      <c r="B680" s="12" t="s">
        <v>1869</v>
      </c>
      <c r="C680" s="12" t="s">
        <v>1868</v>
      </c>
      <c r="D680" s="18">
        <v>22425</v>
      </c>
      <c r="E680" s="18">
        <v>21565</v>
      </c>
      <c r="F680" s="18">
        <v>24258</v>
      </c>
      <c r="G680" s="18">
        <v>26686</v>
      </c>
      <c r="H680" s="18">
        <v>31301</v>
      </c>
      <c r="I680" s="18">
        <v>31661</v>
      </c>
      <c r="J680" s="18">
        <v>34475</v>
      </c>
      <c r="K680" s="18">
        <v>36040</v>
      </c>
      <c r="L680" s="18">
        <v>37938</v>
      </c>
      <c r="M680" s="18">
        <v>40348</v>
      </c>
      <c r="N680" s="18">
        <v>39934</v>
      </c>
      <c r="O680" s="18">
        <v>40736</v>
      </c>
      <c r="P680" s="9"/>
    </row>
    <row r="681" spans="1:16" x14ac:dyDescent="0.25">
      <c r="A681" s="9"/>
      <c r="B681" s="12" t="s">
        <v>1867</v>
      </c>
      <c r="C681" s="12" t="s">
        <v>1866</v>
      </c>
      <c r="D681" s="18">
        <v>27410</v>
      </c>
      <c r="E681" s="18">
        <v>29002</v>
      </c>
      <c r="F681" s="18">
        <v>32195</v>
      </c>
      <c r="G681" s="18">
        <v>35096</v>
      </c>
      <c r="H681" s="18">
        <v>41047</v>
      </c>
      <c r="I681" s="18">
        <v>41437</v>
      </c>
      <c r="J681" s="18">
        <v>44821</v>
      </c>
      <c r="K681" s="18">
        <v>46860</v>
      </c>
      <c r="L681" s="18">
        <v>48088</v>
      </c>
      <c r="M681" s="18">
        <v>48283</v>
      </c>
      <c r="N681" s="18">
        <v>48899</v>
      </c>
      <c r="O681" s="18">
        <v>50349</v>
      </c>
      <c r="P681" s="9"/>
    </row>
    <row r="682" spans="1:16" x14ac:dyDescent="0.25">
      <c r="A682" s="9"/>
      <c r="B682" s="12" t="s">
        <v>1865</v>
      </c>
      <c r="C682" s="12" t="s">
        <v>1864</v>
      </c>
      <c r="D682" s="18">
        <v>7794</v>
      </c>
      <c r="E682" s="18">
        <v>8194</v>
      </c>
      <c r="F682" s="18">
        <v>8358</v>
      </c>
      <c r="G682" s="18">
        <v>8934</v>
      </c>
      <c r="H682" s="18">
        <v>9399</v>
      </c>
      <c r="I682" s="18">
        <v>9745</v>
      </c>
      <c r="J682" s="18">
        <v>9691</v>
      </c>
      <c r="K682" s="18">
        <v>9604</v>
      </c>
      <c r="L682" s="18">
        <v>9823</v>
      </c>
      <c r="M682" s="18">
        <v>10190</v>
      </c>
      <c r="N682" s="18">
        <v>10550</v>
      </c>
      <c r="O682" s="18">
        <v>11537</v>
      </c>
      <c r="P682" s="9"/>
    </row>
    <row r="683" spans="1:16" x14ac:dyDescent="0.25">
      <c r="A683" s="9"/>
      <c r="B683" s="12" t="s">
        <v>1863</v>
      </c>
      <c r="C683" s="12" t="s">
        <v>1862</v>
      </c>
      <c r="D683" s="18">
        <v>23003</v>
      </c>
      <c r="E683" s="18">
        <v>23331</v>
      </c>
      <c r="F683" s="18">
        <v>25050</v>
      </c>
      <c r="G683" s="18">
        <v>26093</v>
      </c>
      <c r="H683" s="18">
        <v>27794</v>
      </c>
      <c r="I683" s="18">
        <v>28959</v>
      </c>
      <c r="J683" s="18">
        <v>29938</v>
      </c>
      <c r="K683" s="18">
        <v>30912</v>
      </c>
      <c r="L683" s="18">
        <v>32828</v>
      </c>
      <c r="M683" s="18">
        <v>33619</v>
      </c>
      <c r="N683" s="18">
        <v>34510</v>
      </c>
      <c r="O683" s="18">
        <v>34979</v>
      </c>
      <c r="P683" s="9"/>
    </row>
    <row r="684" spans="1:16" x14ac:dyDescent="0.25">
      <c r="A684" s="9"/>
      <c r="B684" s="12" t="s">
        <v>1861</v>
      </c>
      <c r="C684" s="12" t="s">
        <v>1860</v>
      </c>
      <c r="D684" s="18">
        <v>12818</v>
      </c>
      <c r="E684" s="18">
        <v>15183</v>
      </c>
      <c r="F684" s="18">
        <v>14396</v>
      </c>
      <c r="G684" s="18">
        <v>16223</v>
      </c>
      <c r="H684" s="18">
        <v>20714</v>
      </c>
      <c r="I684" s="18">
        <v>22900</v>
      </c>
      <c r="J684" s="18">
        <v>24098</v>
      </c>
      <c r="K684" s="18">
        <v>24946</v>
      </c>
      <c r="L684" s="18">
        <v>26329</v>
      </c>
      <c r="M684" s="18">
        <v>26441</v>
      </c>
      <c r="N684" s="18">
        <v>27130</v>
      </c>
      <c r="O684" s="18">
        <v>30148</v>
      </c>
      <c r="P684" s="9"/>
    </row>
    <row r="685" spans="1:16" x14ac:dyDescent="0.25">
      <c r="A685" s="9"/>
      <c r="B685" s="12" t="s">
        <v>1859</v>
      </c>
      <c r="C685" s="12" t="s">
        <v>1858</v>
      </c>
      <c r="D685" s="18">
        <v>6557</v>
      </c>
      <c r="E685" s="18">
        <v>7105</v>
      </c>
      <c r="F685" s="18">
        <v>7276</v>
      </c>
      <c r="G685" s="18">
        <v>7608</v>
      </c>
      <c r="H685" s="18">
        <v>7842</v>
      </c>
      <c r="I685" s="18">
        <v>8118</v>
      </c>
      <c r="J685" s="18">
        <v>8852</v>
      </c>
      <c r="K685" s="18">
        <v>9235</v>
      </c>
      <c r="L685" s="18">
        <v>9531</v>
      </c>
      <c r="M685" s="18">
        <v>9722</v>
      </c>
      <c r="N685" s="18">
        <v>10185</v>
      </c>
      <c r="O685" s="18">
        <v>10506</v>
      </c>
      <c r="P685" s="9"/>
    </row>
    <row r="686" spans="1:16" x14ac:dyDescent="0.25">
      <c r="A686" s="9"/>
      <c r="B686" s="12" t="s">
        <v>1857</v>
      </c>
      <c r="C686" s="12" t="s">
        <v>1856</v>
      </c>
      <c r="D686" s="18">
        <v>67865</v>
      </c>
      <c r="E686" s="18">
        <v>73780</v>
      </c>
      <c r="F686" s="18">
        <v>76945</v>
      </c>
      <c r="G686" s="18">
        <v>78033</v>
      </c>
      <c r="H686" s="18">
        <v>86702</v>
      </c>
      <c r="I686" s="18">
        <v>91391</v>
      </c>
      <c r="J686" s="18">
        <v>89576</v>
      </c>
      <c r="K686" s="18">
        <v>96210</v>
      </c>
      <c r="L686" s="18">
        <v>99200</v>
      </c>
      <c r="M686" s="18">
        <v>100112</v>
      </c>
      <c r="N686" s="18">
        <v>98334</v>
      </c>
      <c r="O686" s="18">
        <v>100979</v>
      </c>
      <c r="P686" s="9"/>
    </row>
    <row r="687" spans="1:16" x14ac:dyDescent="0.25">
      <c r="A687" s="9"/>
      <c r="B687" s="12" t="s">
        <v>1855</v>
      </c>
      <c r="C687" s="12" t="s">
        <v>1854</v>
      </c>
      <c r="D687" s="18">
        <v>20611</v>
      </c>
      <c r="E687" s="18">
        <v>20605</v>
      </c>
      <c r="F687" s="18">
        <v>21746</v>
      </c>
      <c r="G687" s="18">
        <v>22240</v>
      </c>
      <c r="H687" s="18">
        <v>23412</v>
      </c>
      <c r="I687" s="18">
        <v>25178</v>
      </c>
      <c r="J687" s="18">
        <v>25371</v>
      </c>
      <c r="K687" s="18">
        <v>25786</v>
      </c>
      <c r="L687" s="18">
        <v>25972</v>
      </c>
      <c r="M687" s="18">
        <v>26293</v>
      </c>
      <c r="N687" s="18">
        <v>27724</v>
      </c>
      <c r="O687" s="18">
        <v>28406</v>
      </c>
      <c r="P687" s="9"/>
    </row>
    <row r="688" spans="1:16" x14ac:dyDescent="0.25">
      <c r="A688" s="9"/>
      <c r="B688" s="12" t="s">
        <v>1853</v>
      </c>
      <c r="C688" s="12" t="s">
        <v>1852</v>
      </c>
      <c r="D688" s="18">
        <v>15560</v>
      </c>
      <c r="E688" s="18">
        <v>15672</v>
      </c>
      <c r="F688" s="18">
        <v>16177</v>
      </c>
      <c r="G688" s="18">
        <v>16732</v>
      </c>
      <c r="H688" s="18">
        <v>17094</v>
      </c>
      <c r="I688" s="18">
        <v>18292</v>
      </c>
      <c r="J688" s="18">
        <v>18687</v>
      </c>
      <c r="K688" s="18">
        <v>20384</v>
      </c>
      <c r="L688" s="18">
        <v>20541</v>
      </c>
      <c r="M688" s="18">
        <v>20927</v>
      </c>
      <c r="N688" s="18">
        <v>21156</v>
      </c>
      <c r="O688" s="18">
        <v>21281</v>
      </c>
      <c r="P688" s="9"/>
    </row>
    <row r="689" spans="1:16" x14ac:dyDescent="0.25">
      <c r="A689" s="9"/>
      <c r="B689" s="12" t="s">
        <v>1851</v>
      </c>
      <c r="C689" s="12" t="s">
        <v>1850</v>
      </c>
      <c r="D689" s="18">
        <v>974</v>
      </c>
      <c r="E689" s="18">
        <v>990</v>
      </c>
      <c r="F689" s="18">
        <v>943</v>
      </c>
      <c r="G689" s="18">
        <v>966</v>
      </c>
      <c r="H689" s="18">
        <v>962</v>
      </c>
      <c r="I689" s="18">
        <v>962</v>
      </c>
      <c r="J689" s="18">
        <v>870</v>
      </c>
      <c r="K689" s="18">
        <v>861</v>
      </c>
      <c r="L689" s="18">
        <v>855</v>
      </c>
      <c r="M689" s="18">
        <v>871</v>
      </c>
      <c r="N689" s="18">
        <v>926</v>
      </c>
      <c r="O689" s="18">
        <v>926</v>
      </c>
      <c r="P689" s="9"/>
    </row>
    <row r="690" spans="1:16" x14ac:dyDescent="0.25">
      <c r="A690" s="9"/>
      <c r="B690" s="12" t="s">
        <v>1849</v>
      </c>
      <c r="C690" s="12" t="s">
        <v>1848</v>
      </c>
      <c r="D690" s="18">
        <v>798</v>
      </c>
      <c r="E690" s="18">
        <v>798</v>
      </c>
      <c r="F690" s="18">
        <v>668</v>
      </c>
      <c r="G690" s="18">
        <v>940</v>
      </c>
      <c r="H690" s="18">
        <v>940</v>
      </c>
      <c r="I690" s="18">
        <v>896</v>
      </c>
      <c r="J690" s="18">
        <v>890</v>
      </c>
      <c r="K690" s="18">
        <v>848</v>
      </c>
      <c r="L690" s="18">
        <v>848</v>
      </c>
      <c r="M690" s="18">
        <v>838</v>
      </c>
      <c r="N690" s="18">
        <v>849</v>
      </c>
      <c r="O690" s="18">
        <v>851</v>
      </c>
      <c r="P690" s="9"/>
    </row>
    <row r="691" spans="1:16" x14ac:dyDescent="0.25">
      <c r="A691" s="9"/>
      <c r="B691" s="12" t="s">
        <v>1847</v>
      </c>
      <c r="C691" s="12" t="s">
        <v>1846</v>
      </c>
      <c r="D691" s="18">
        <v>424</v>
      </c>
      <c r="E691" s="18">
        <v>424</v>
      </c>
      <c r="F691" s="18">
        <v>411</v>
      </c>
      <c r="G691" s="18">
        <v>411</v>
      </c>
      <c r="H691" s="18">
        <v>411</v>
      </c>
      <c r="I691" s="18">
        <v>417</v>
      </c>
      <c r="J691" s="18">
        <v>400</v>
      </c>
      <c r="K691" s="18">
        <v>400</v>
      </c>
      <c r="L691" s="18">
        <v>378</v>
      </c>
      <c r="M691" s="18">
        <v>366</v>
      </c>
      <c r="N691" s="18">
        <v>366</v>
      </c>
      <c r="O691" s="18">
        <v>366</v>
      </c>
      <c r="P691" s="9"/>
    </row>
    <row r="692" spans="1:16" x14ac:dyDescent="0.25">
      <c r="A692" s="9"/>
      <c r="B692" s="12" t="s">
        <v>1845</v>
      </c>
      <c r="C692" s="12" t="s">
        <v>1844</v>
      </c>
      <c r="D692" s="18">
        <v>14422</v>
      </c>
      <c r="E692" s="18">
        <v>14464</v>
      </c>
      <c r="F692" s="18">
        <v>14435</v>
      </c>
      <c r="G692" s="18">
        <v>14785</v>
      </c>
      <c r="H692" s="18">
        <v>15864</v>
      </c>
      <c r="I692" s="18">
        <v>28206</v>
      </c>
      <c r="J692" s="18">
        <v>28051</v>
      </c>
      <c r="K692" s="18">
        <v>27924</v>
      </c>
      <c r="L692" s="18">
        <v>33470</v>
      </c>
      <c r="M692" s="18">
        <v>33590</v>
      </c>
      <c r="N692" s="18">
        <v>46155</v>
      </c>
      <c r="O692" s="18">
        <v>47022</v>
      </c>
      <c r="P692" s="9"/>
    </row>
    <row r="693" spans="1:16" x14ac:dyDescent="0.25">
      <c r="A693" s="9"/>
      <c r="B693" s="12" t="s">
        <v>1843</v>
      </c>
      <c r="C693" s="12" t="s">
        <v>1842</v>
      </c>
      <c r="D693" s="18">
        <v>41185</v>
      </c>
      <c r="E693" s="18">
        <v>40648</v>
      </c>
      <c r="F693" s="18">
        <v>41010</v>
      </c>
      <c r="G693" s="18">
        <v>41131</v>
      </c>
      <c r="H693" s="18">
        <v>42442</v>
      </c>
      <c r="I693" s="18">
        <v>52320</v>
      </c>
      <c r="J693" s="18">
        <v>54133</v>
      </c>
      <c r="K693" s="18">
        <v>54307</v>
      </c>
      <c r="L693" s="18">
        <v>54140</v>
      </c>
      <c r="M693" s="18">
        <v>54426</v>
      </c>
      <c r="N693" s="18">
        <v>59309</v>
      </c>
      <c r="O693" s="18">
        <v>59861</v>
      </c>
      <c r="P693" s="9"/>
    </row>
    <row r="694" spans="1:16" x14ac:dyDescent="0.25">
      <c r="A694" s="9"/>
      <c r="B694" s="12" t="s">
        <v>1841</v>
      </c>
      <c r="C694" s="12" t="s">
        <v>1840</v>
      </c>
      <c r="D694" s="18">
        <v>1616</v>
      </c>
      <c r="E694" s="18">
        <v>1608</v>
      </c>
      <c r="F694" s="18">
        <v>1676</v>
      </c>
      <c r="G694" s="18">
        <v>1720</v>
      </c>
      <c r="H694" s="18">
        <v>1770</v>
      </c>
      <c r="I694" s="18">
        <v>1734</v>
      </c>
      <c r="J694" s="18">
        <v>1737</v>
      </c>
      <c r="K694" s="18">
        <v>1713</v>
      </c>
      <c r="L694" s="18">
        <v>1684</v>
      </c>
      <c r="M694" s="18">
        <v>1659</v>
      </c>
      <c r="N694" s="18">
        <v>1854</v>
      </c>
      <c r="O694" s="18">
        <v>1881</v>
      </c>
      <c r="P694" s="9"/>
    </row>
    <row r="695" spans="1:16" x14ac:dyDescent="0.25">
      <c r="A695" s="9"/>
      <c r="B695" s="12" t="s">
        <v>1839</v>
      </c>
      <c r="C695" s="12" t="s">
        <v>1838</v>
      </c>
      <c r="D695" s="18">
        <v>1746</v>
      </c>
      <c r="E695" s="18">
        <v>1744</v>
      </c>
      <c r="F695" s="18">
        <v>1905</v>
      </c>
      <c r="G695" s="18">
        <v>1911</v>
      </c>
      <c r="H695" s="18">
        <v>2462</v>
      </c>
      <c r="I695" s="18">
        <v>2405</v>
      </c>
      <c r="J695" s="18">
        <v>4601</v>
      </c>
      <c r="K695" s="18">
        <v>4601</v>
      </c>
      <c r="L695" s="18">
        <v>4601</v>
      </c>
      <c r="M695" s="18">
        <v>4287</v>
      </c>
      <c r="N695" s="18">
        <v>4404</v>
      </c>
      <c r="O695" s="18">
        <v>4421</v>
      </c>
      <c r="P695" s="9"/>
    </row>
    <row r="696" spans="1:16" x14ac:dyDescent="0.25">
      <c r="A696" s="9"/>
      <c r="B696" s="12" t="s">
        <v>1837</v>
      </c>
      <c r="C696" s="12" t="s">
        <v>1836</v>
      </c>
      <c r="D696" s="18">
        <v>18556</v>
      </c>
      <c r="E696" s="18">
        <v>18519</v>
      </c>
      <c r="F696" s="18">
        <v>18699</v>
      </c>
      <c r="G696" s="18">
        <v>19691</v>
      </c>
      <c r="H696" s="18">
        <v>19795</v>
      </c>
      <c r="I696" s="18">
        <v>26070</v>
      </c>
      <c r="J696" s="18">
        <v>25583</v>
      </c>
      <c r="K696" s="18">
        <v>25583</v>
      </c>
      <c r="L696" s="18">
        <v>27563</v>
      </c>
      <c r="M696" s="18">
        <v>30018</v>
      </c>
      <c r="N696" s="18">
        <v>33676</v>
      </c>
      <c r="O696" s="18">
        <v>34431</v>
      </c>
      <c r="P696" s="9"/>
    </row>
    <row r="697" spans="1:16" x14ac:dyDescent="0.25">
      <c r="A697" s="9"/>
      <c r="B697" s="12" t="s">
        <v>1835</v>
      </c>
      <c r="C697" s="12" t="s">
        <v>1834</v>
      </c>
      <c r="D697" s="18">
        <v>65351</v>
      </c>
      <c r="E697" s="18">
        <v>67894</v>
      </c>
      <c r="F697" s="18">
        <v>73418</v>
      </c>
      <c r="G697" s="18">
        <v>73946</v>
      </c>
      <c r="H697" s="18">
        <v>76881</v>
      </c>
      <c r="I697" s="18">
        <v>79210</v>
      </c>
      <c r="J697" s="18">
        <v>84230</v>
      </c>
      <c r="K697" s="18">
        <v>84571</v>
      </c>
      <c r="L697" s="18">
        <v>85196</v>
      </c>
      <c r="M697" s="18">
        <v>84080</v>
      </c>
      <c r="N697" s="18">
        <v>86674</v>
      </c>
      <c r="O697" s="18">
        <v>87918</v>
      </c>
      <c r="P697" s="9"/>
    </row>
    <row r="698" spans="1:16" x14ac:dyDescent="0.25">
      <c r="A698" s="9"/>
      <c r="B698" s="12" t="s">
        <v>1833</v>
      </c>
      <c r="C698" s="12" t="s">
        <v>1832</v>
      </c>
      <c r="D698" s="18">
        <v>8225</v>
      </c>
      <c r="E698" s="18">
        <v>8014</v>
      </c>
      <c r="F698" s="18">
        <v>8176</v>
      </c>
      <c r="G698" s="18">
        <v>7350</v>
      </c>
      <c r="H698" s="18">
        <v>8684</v>
      </c>
      <c r="I698" s="18">
        <v>8595</v>
      </c>
      <c r="J698" s="18">
        <v>8285</v>
      </c>
      <c r="K698" s="18">
        <v>8344</v>
      </c>
      <c r="L698" s="18">
        <v>8552</v>
      </c>
      <c r="M698" s="18">
        <v>8884</v>
      </c>
      <c r="N698" s="18">
        <v>8866</v>
      </c>
      <c r="O698" s="18">
        <v>8573</v>
      </c>
      <c r="P698" s="9"/>
    </row>
    <row r="699" spans="1:16" x14ac:dyDescent="0.25">
      <c r="A699" s="9"/>
      <c r="B699" s="12" t="s">
        <v>1831</v>
      </c>
      <c r="C699" s="12" t="s">
        <v>1830</v>
      </c>
      <c r="D699" s="18">
        <v>3707</v>
      </c>
      <c r="E699" s="18">
        <v>3626</v>
      </c>
      <c r="F699" s="18">
        <v>3566</v>
      </c>
      <c r="G699" s="18">
        <v>3771</v>
      </c>
      <c r="H699" s="18">
        <v>3785</v>
      </c>
      <c r="I699" s="18">
        <v>3639</v>
      </c>
      <c r="J699" s="18">
        <v>3559</v>
      </c>
      <c r="K699" s="18">
        <v>3517</v>
      </c>
      <c r="L699" s="18">
        <v>3586</v>
      </c>
      <c r="M699" s="18">
        <v>3478</v>
      </c>
      <c r="N699" s="18">
        <v>3528</v>
      </c>
      <c r="O699" s="18">
        <v>3701</v>
      </c>
      <c r="P699" s="9"/>
    </row>
    <row r="700" spans="1:16" x14ac:dyDescent="0.25">
      <c r="A700" s="9"/>
      <c r="B700" s="12" t="s">
        <v>1829</v>
      </c>
      <c r="C700" s="12" t="s">
        <v>1828</v>
      </c>
      <c r="D700" s="18">
        <v>3627</v>
      </c>
      <c r="E700" s="18">
        <v>3447</v>
      </c>
      <c r="F700" s="18">
        <v>3412</v>
      </c>
      <c r="G700" s="18">
        <v>3541</v>
      </c>
      <c r="H700" s="18">
        <v>3487</v>
      </c>
      <c r="I700" s="18">
        <v>3107</v>
      </c>
      <c r="J700" s="18">
        <v>3110</v>
      </c>
      <c r="K700" s="18">
        <v>3069</v>
      </c>
      <c r="L700" s="18">
        <v>3099</v>
      </c>
      <c r="M700" s="18">
        <v>3053</v>
      </c>
      <c r="N700" s="18">
        <v>3133</v>
      </c>
      <c r="O700" s="18">
        <v>2857</v>
      </c>
      <c r="P700" s="9"/>
    </row>
    <row r="701" spans="1:16" x14ac:dyDescent="0.25">
      <c r="A701" s="9"/>
      <c r="B701" s="12" t="s">
        <v>1827</v>
      </c>
      <c r="C701" s="12" t="s">
        <v>1826</v>
      </c>
      <c r="D701" s="18">
        <v>3579</v>
      </c>
      <c r="E701" s="18">
        <v>3506</v>
      </c>
      <c r="F701" s="18">
        <v>3251</v>
      </c>
      <c r="G701" s="18">
        <v>3191</v>
      </c>
      <c r="H701" s="18">
        <v>2922</v>
      </c>
      <c r="I701" s="18">
        <v>2814</v>
      </c>
      <c r="J701" s="18">
        <v>2855</v>
      </c>
      <c r="K701" s="18">
        <v>2874</v>
      </c>
      <c r="L701" s="18">
        <v>2879</v>
      </c>
      <c r="M701" s="18">
        <v>2755</v>
      </c>
      <c r="N701" s="18">
        <v>2668</v>
      </c>
      <c r="O701" s="18">
        <v>2736</v>
      </c>
      <c r="P701" s="9"/>
    </row>
    <row r="702" spans="1:16" x14ac:dyDescent="0.25">
      <c r="A702" s="9"/>
      <c r="B702" s="12" t="s">
        <v>1825</v>
      </c>
      <c r="C702" s="12" t="s">
        <v>1824</v>
      </c>
      <c r="D702" s="18">
        <v>7793</v>
      </c>
      <c r="E702" s="18">
        <v>7802</v>
      </c>
      <c r="F702" s="18">
        <v>7803</v>
      </c>
      <c r="G702" s="18">
        <v>7588</v>
      </c>
      <c r="H702" s="18">
        <v>7882</v>
      </c>
      <c r="I702" s="18">
        <v>8209</v>
      </c>
      <c r="J702" s="18">
        <v>8107</v>
      </c>
      <c r="K702" s="18">
        <v>8279</v>
      </c>
      <c r="L702" s="18">
        <v>7456</v>
      </c>
      <c r="M702" s="18">
        <v>7956</v>
      </c>
      <c r="N702" s="18">
        <v>7880</v>
      </c>
      <c r="O702" s="18">
        <v>7882</v>
      </c>
      <c r="P702" s="9"/>
    </row>
    <row r="703" spans="1:16" x14ac:dyDescent="0.25">
      <c r="A703" s="9"/>
      <c r="B703" s="12" t="s">
        <v>1823</v>
      </c>
      <c r="C703" s="12" t="s">
        <v>1822</v>
      </c>
      <c r="D703" s="19" t="s">
        <v>141</v>
      </c>
      <c r="E703" s="19" t="s">
        <v>141</v>
      </c>
      <c r="F703" s="19" t="s">
        <v>141</v>
      </c>
      <c r="G703" s="19" t="s">
        <v>141</v>
      </c>
      <c r="H703" s="18">
        <v>25271</v>
      </c>
      <c r="I703" s="18">
        <v>25918</v>
      </c>
      <c r="J703" s="18">
        <v>25444</v>
      </c>
      <c r="K703" s="18">
        <v>26437</v>
      </c>
      <c r="L703" s="18">
        <v>27912</v>
      </c>
      <c r="M703" s="18">
        <v>27889</v>
      </c>
      <c r="N703" s="18">
        <v>28451</v>
      </c>
      <c r="O703" s="18">
        <v>28669</v>
      </c>
      <c r="P703" s="9"/>
    </row>
    <row r="704" spans="1:16" x14ac:dyDescent="0.25">
      <c r="A704" s="9"/>
      <c r="B704" s="12" t="s">
        <v>1821</v>
      </c>
      <c r="C704" s="12" t="s">
        <v>1820</v>
      </c>
      <c r="D704" s="19" t="s">
        <v>141</v>
      </c>
      <c r="E704" s="19" t="s">
        <v>141</v>
      </c>
      <c r="F704" s="19" t="s">
        <v>141</v>
      </c>
      <c r="G704" s="19" t="s">
        <v>141</v>
      </c>
      <c r="H704" s="18">
        <v>7033</v>
      </c>
      <c r="I704" s="18">
        <v>6701</v>
      </c>
      <c r="J704" s="18">
        <v>6943</v>
      </c>
      <c r="K704" s="18">
        <v>7046</v>
      </c>
      <c r="L704" s="18">
        <v>7003</v>
      </c>
      <c r="M704" s="18">
        <v>6812</v>
      </c>
      <c r="N704" s="18">
        <v>6331</v>
      </c>
      <c r="O704" s="18">
        <v>6634</v>
      </c>
      <c r="P704" s="9"/>
    </row>
    <row r="705" spans="1:16" x14ac:dyDescent="0.25">
      <c r="A705" s="9"/>
      <c r="B705" s="12" t="s">
        <v>1819</v>
      </c>
      <c r="C705" s="12" t="s">
        <v>1818</v>
      </c>
      <c r="D705" s="19" t="s">
        <v>141</v>
      </c>
      <c r="E705" s="19" t="s">
        <v>141</v>
      </c>
      <c r="F705" s="19" t="s">
        <v>141</v>
      </c>
      <c r="G705" s="19" t="s">
        <v>141</v>
      </c>
      <c r="H705" s="18">
        <v>3716</v>
      </c>
      <c r="I705" s="18">
        <v>3441</v>
      </c>
      <c r="J705" s="18">
        <v>3368</v>
      </c>
      <c r="K705" s="18">
        <v>3332</v>
      </c>
      <c r="L705" s="18">
        <v>3316</v>
      </c>
      <c r="M705" s="18">
        <v>3233</v>
      </c>
      <c r="N705" s="18">
        <v>2943</v>
      </c>
      <c r="O705" s="18">
        <v>2943</v>
      </c>
      <c r="P705" s="9"/>
    </row>
    <row r="706" spans="1:16" x14ac:dyDescent="0.25">
      <c r="A706" s="9"/>
      <c r="B706" s="12" t="s">
        <v>1817</v>
      </c>
      <c r="C706" s="12" t="s">
        <v>1816</v>
      </c>
      <c r="D706" s="19" t="s">
        <v>141</v>
      </c>
      <c r="E706" s="19" t="s">
        <v>141</v>
      </c>
      <c r="F706" s="19" t="s">
        <v>141</v>
      </c>
      <c r="G706" s="19" t="s">
        <v>141</v>
      </c>
      <c r="H706" s="18">
        <v>3963</v>
      </c>
      <c r="I706" s="18">
        <v>3995</v>
      </c>
      <c r="J706" s="18">
        <v>4143</v>
      </c>
      <c r="K706" s="18">
        <v>3873</v>
      </c>
      <c r="L706" s="18">
        <v>3873</v>
      </c>
      <c r="M706" s="18">
        <v>3846</v>
      </c>
      <c r="N706" s="18">
        <v>4222</v>
      </c>
      <c r="O706" s="18">
        <v>4251</v>
      </c>
      <c r="P706" s="9"/>
    </row>
    <row r="707" spans="1:16" x14ac:dyDescent="0.25">
      <c r="A707" s="9"/>
      <c r="B707" s="12" t="s">
        <v>1815</v>
      </c>
      <c r="C707" s="12" t="s">
        <v>1814</v>
      </c>
      <c r="D707" s="19" t="s">
        <v>141</v>
      </c>
      <c r="E707" s="19" t="s">
        <v>141</v>
      </c>
      <c r="F707" s="19" t="s">
        <v>141</v>
      </c>
      <c r="G707" s="19" t="s">
        <v>141</v>
      </c>
      <c r="H707" s="18">
        <v>2253</v>
      </c>
      <c r="I707" s="18">
        <v>2254</v>
      </c>
      <c r="J707" s="18">
        <v>2207</v>
      </c>
      <c r="K707" s="18">
        <v>2252</v>
      </c>
      <c r="L707" s="18">
        <v>2332</v>
      </c>
      <c r="M707" s="18">
        <v>2050</v>
      </c>
      <c r="N707" s="18">
        <v>2070</v>
      </c>
      <c r="O707" s="18">
        <v>2070</v>
      </c>
      <c r="P707" s="9"/>
    </row>
    <row r="708" spans="1:16" x14ac:dyDescent="0.25">
      <c r="A708" s="9"/>
      <c r="B708" s="12" t="s">
        <v>1813</v>
      </c>
      <c r="C708" s="12" t="s">
        <v>1812</v>
      </c>
      <c r="D708" s="19" t="s">
        <v>141</v>
      </c>
      <c r="E708" s="19" t="s">
        <v>141</v>
      </c>
      <c r="F708" s="19" t="s">
        <v>141</v>
      </c>
      <c r="G708" s="19" t="s">
        <v>141</v>
      </c>
      <c r="H708" s="18">
        <v>3666</v>
      </c>
      <c r="I708" s="18">
        <v>3203</v>
      </c>
      <c r="J708" s="18">
        <v>3187</v>
      </c>
      <c r="K708" s="18">
        <v>3179</v>
      </c>
      <c r="L708" s="18">
        <v>2832</v>
      </c>
      <c r="M708" s="18">
        <v>2828</v>
      </c>
      <c r="N708" s="18">
        <v>2743</v>
      </c>
      <c r="O708" s="18">
        <v>3185</v>
      </c>
      <c r="P708" s="9"/>
    </row>
    <row r="709" spans="1:16" x14ac:dyDescent="0.25">
      <c r="A709" s="9"/>
      <c r="B709" s="12" t="s">
        <v>1811</v>
      </c>
      <c r="C709" s="12" t="s">
        <v>1810</v>
      </c>
      <c r="D709" s="19" t="s">
        <v>141</v>
      </c>
      <c r="E709" s="19" t="s">
        <v>141</v>
      </c>
      <c r="F709" s="19" t="s">
        <v>141</v>
      </c>
      <c r="G709" s="19" t="s">
        <v>141</v>
      </c>
      <c r="H709" s="18">
        <v>5644</v>
      </c>
      <c r="I709" s="18">
        <v>5006</v>
      </c>
      <c r="J709" s="18">
        <v>5034</v>
      </c>
      <c r="K709" s="18">
        <v>5020</v>
      </c>
      <c r="L709" s="18">
        <v>4836</v>
      </c>
      <c r="M709" s="18">
        <v>4588</v>
      </c>
      <c r="N709" s="18">
        <v>4478</v>
      </c>
      <c r="O709" s="18">
        <v>5163</v>
      </c>
      <c r="P709" s="9"/>
    </row>
    <row r="710" spans="1:16" x14ac:dyDescent="0.25">
      <c r="A710" s="9"/>
      <c r="B710" s="12" t="s">
        <v>1809</v>
      </c>
      <c r="C710" s="12" t="s">
        <v>1808</v>
      </c>
      <c r="D710" s="19" t="s">
        <v>141</v>
      </c>
      <c r="E710" s="19" t="s">
        <v>141</v>
      </c>
      <c r="F710" s="19" t="s">
        <v>141</v>
      </c>
      <c r="G710" s="19" t="s">
        <v>141</v>
      </c>
      <c r="H710" s="18">
        <v>5376</v>
      </c>
      <c r="I710" s="18">
        <v>5563</v>
      </c>
      <c r="J710" s="18">
        <v>5824</v>
      </c>
      <c r="K710" s="18">
        <v>5912</v>
      </c>
      <c r="L710" s="18">
        <v>6600</v>
      </c>
      <c r="M710" s="18">
        <v>6337</v>
      </c>
      <c r="N710" s="18">
        <v>6200</v>
      </c>
      <c r="O710" s="18">
        <v>5739</v>
      </c>
      <c r="P710" s="9"/>
    </row>
    <row r="711" spans="1:16" x14ac:dyDescent="0.25">
      <c r="A711" s="9"/>
      <c r="B711" s="12" t="s">
        <v>1807</v>
      </c>
      <c r="C711" s="12" t="s">
        <v>1806</v>
      </c>
      <c r="D711" s="19" t="s">
        <v>141</v>
      </c>
      <c r="E711" s="19" t="s">
        <v>141</v>
      </c>
      <c r="F711" s="19" t="s">
        <v>141</v>
      </c>
      <c r="G711" s="19" t="s">
        <v>141</v>
      </c>
      <c r="H711" s="18">
        <v>4257</v>
      </c>
      <c r="I711" s="18">
        <v>3666</v>
      </c>
      <c r="J711" s="18">
        <v>3446</v>
      </c>
      <c r="K711" s="18">
        <v>3324</v>
      </c>
      <c r="L711" s="18">
        <v>3195</v>
      </c>
      <c r="M711" s="18">
        <v>3488</v>
      </c>
      <c r="N711" s="18">
        <v>3635</v>
      </c>
      <c r="O711" s="18">
        <v>3627</v>
      </c>
      <c r="P711" s="9"/>
    </row>
    <row r="712" spans="1:16" x14ac:dyDescent="0.25">
      <c r="A712" s="9"/>
      <c r="B712" s="12" t="s">
        <v>1805</v>
      </c>
      <c r="C712" s="12" t="s">
        <v>1804</v>
      </c>
      <c r="D712" s="19" t="s">
        <v>141</v>
      </c>
      <c r="E712" s="19" t="s">
        <v>141</v>
      </c>
      <c r="F712" s="19" t="s">
        <v>141</v>
      </c>
      <c r="G712" s="19" t="s">
        <v>141</v>
      </c>
      <c r="H712" s="18">
        <v>4594</v>
      </c>
      <c r="I712" s="18">
        <v>4747</v>
      </c>
      <c r="J712" s="18">
        <v>5066</v>
      </c>
      <c r="K712" s="18">
        <v>4802</v>
      </c>
      <c r="L712" s="18">
        <v>5203</v>
      </c>
      <c r="M712" s="18">
        <v>4945</v>
      </c>
      <c r="N712" s="18">
        <v>4887</v>
      </c>
      <c r="O712" s="18">
        <v>4969</v>
      </c>
      <c r="P712" s="9"/>
    </row>
    <row r="713" spans="1:16" x14ac:dyDescent="0.25">
      <c r="A713" s="9"/>
      <c r="B713" s="12" t="s">
        <v>1803</v>
      </c>
      <c r="C713" s="12" t="s">
        <v>1802</v>
      </c>
      <c r="D713" s="19" t="s">
        <v>141</v>
      </c>
      <c r="E713" s="19" t="s">
        <v>141</v>
      </c>
      <c r="F713" s="19" t="s">
        <v>141</v>
      </c>
      <c r="G713" s="19" t="s">
        <v>141</v>
      </c>
      <c r="H713" s="18">
        <v>1239</v>
      </c>
      <c r="I713" s="18">
        <v>1217</v>
      </c>
      <c r="J713" s="18">
        <v>1233</v>
      </c>
      <c r="K713" s="18">
        <v>1135</v>
      </c>
      <c r="L713" s="18">
        <v>1100</v>
      </c>
      <c r="M713" s="18">
        <v>1135</v>
      </c>
      <c r="N713" s="18">
        <v>1131</v>
      </c>
      <c r="O713" s="18">
        <v>1131</v>
      </c>
      <c r="P713" s="9"/>
    </row>
    <row r="714" spans="1:16" x14ac:dyDescent="0.25">
      <c r="A714" s="9"/>
      <c r="B714" s="12" t="s">
        <v>1801</v>
      </c>
      <c r="C714" s="12" t="s">
        <v>1800</v>
      </c>
      <c r="D714" s="19" t="s">
        <v>141</v>
      </c>
      <c r="E714" s="19" t="s">
        <v>141</v>
      </c>
      <c r="F714" s="19" t="s">
        <v>141</v>
      </c>
      <c r="G714" s="19" t="s">
        <v>141</v>
      </c>
      <c r="H714" s="18">
        <v>7930</v>
      </c>
      <c r="I714" s="18">
        <v>7345</v>
      </c>
      <c r="J714" s="18">
        <v>7568</v>
      </c>
      <c r="K714" s="18">
        <v>8169</v>
      </c>
      <c r="L714" s="18">
        <v>7696</v>
      </c>
      <c r="M714" s="18">
        <v>7855</v>
      </c>
      <c r="N714" s="18">
        <v>8038</v>
      </c>
      <c r="O714" s="18">
        <v>7999</v>
      </c>
      <c r="P714" s="9"/>
    </row>
    <row r="715" spans="1:16" x14ac:dyDescent="0.25">
      <c r="A715" s="9"/>
      <c r="B715" s="12" t="s">
        <v>1799</v>
      </c>
      <c r="C715" s="12" t="s">
        <v>1798</v>
      </c>
      <c r="D715" s="19" t="s">
        <v>141</v>
      </c>
      <c r="E715" s="19" t="s">
        <v>141</v>
      </c>
      <c r="F715" s="19" t="s">
        <v>141</v>
      </c>
      <c r="G715" s="19" t="s">
        <v>141</v>
      </c>
      <c r="H715" s="18">
        <v>15478</v>
      </c>
      <c r="I715" s="18">
        <v>15537</v>
      </c>
      <c r="J715" s="18">
        <v>16252</v>
      </c>
      <c r="K715" s="18">
        <v>16294</v>
      </c>
      <c r="L715" s="18">
        <v>16612</v>
      </c>
      <c r="M715" s="18">
        <v>16504</v>
      </c>
      <c r="N715" s="18">
        <v>17384</v>
      </c>
      <c r="O715" s="18">
        <v>17514</v>
      </c>
      <c r="P715" s="9"/>
    </row>
    <row r="716" spans="1:16" x14ac:dyDescent="0.25">
      <c r="A716" s="9"/>
      <c r="B716" s="12" t="s">
        <v>1797</v>
      </c>
      <c r="C716" s="12" t="s">
        <v>1796</v>
      </c>
      <c r="D716" s="18">
        <v>2829</v>
      </c>
      <c r="E716" s="18">
        <v>2829</v>
      </c>
      <c r="F716" s="18">
        <v>2829</v>
      </c>
      <c r="G716" s="18">
        <v>2880</v>
      </c>
      <c r="H716" s="18">
        <v>2761</v>
      </c>
      <c r="I716" s="18">
        <v>2648</v>
      </c>
      <c r="J716" s="18">
        <v>2539</v>
      </c>
      <c r="K716" s="18">
        <v>2539</v>
      </c>
      <c r="L716" s="18">
        <v>2539</v>
      </c>
      <c r="M716" s="18">
        <v>2539</v>
      </c>
      <c r="N716" s="18">
        <v>2539</v>
      </c>
      <c r="O716" s="18">
        <v>2539</v>
      </c>
      <c r="P716" s="9"/>
    </row>
    <row r="717" spans="1:16" x14ac:dyDescent="0.25">
      <c r="A717" s="9"/>
      <c r="B717" s="12" t="s">
        <v>1795</v>
      </c>
      <c r="C717" s="12" t="s">
        <v>1794</v>
      </c>
      <c r="D717" s="18">
        <v>156375</v>
      </c>
      <c r="E717" s="18">
        <v>144326</v>
      </c>
      <c r="F717" s="18">
        <v>151658</v>
      </c>
      <c r="G717" s="18">
        <v>153532</v>
      </c>
      <c r="H717" s="18">
        <v>154026</v>
      </c>
      <c r="I717" s="18">
        <v>155432</v>
      </c>
      <c r="J717" s="18">
        <v>155218</v>
      </c>
      <c r="K717" s="18">
        <v>154524</v>
      </c>
      <c r="L717" s="18">
        <v>156330</v>
      </c>
      <c r="M717" s="18">
        <v>156488</v>
      </c>
      <c r="N717" s="18">
        <v>156304</v>
      </c>
      <c r="O717" s="18">
        <v>156764</v>
      </c>
      <c r="P717" s="9"/>
    </row>
    <row r="718" spans="1:16" x14ac:dyDescent="0.25">
      <c r="A718" s="9"/>
      <c r="B718" s="12" t="s">
        <v>1793</v>
      </c>
      <c r="C718" s="12" t="s">
        <v>1792</v>
      </c>
      <c r="D718" s="18">
        <v>25428</v>
      </c>
      <c r="E718" s="18">
        <v>25090</v>
      </c>
      <c r="F718" s="18">
        <v>26886</v>
      </c>
      <c r="G718" s="18">
        <v>27202</v>
      </c>
      <c r="H718" s="18">
        <v>28406</v>
      </c>
      <c r="I718" s="18">
        <v>29312</v>
      </c>
      <c r="J718" s="18">
        <v>29200</v>
      </c>
      <c r="K718" s="18">
        <v>30336</v>
      </c>
      <c r="L718" s="18">
        <v>30604</v>
      </c>
      <c r="M718" s="18">
        <v>30938</v>
      </c>
      <c r="N718" s="18">
        <v>30450</v>
      </c>
      <c r="O718" s="18">
        <v>30458</v>
      </c>
      <c r="P718" s="9"/>
    </row>
    <row r="719" spans="1:16" x14ac:dyDescent="0.25">
      <c r="A719" s="9"/>
      <c r="B719" s="12" t="s">
        <v>1791</v>
      </c>
      <c r="C719" s="12" t="s">
        <v>1790</v>
      </c>
      <c r="D719" s="18">
        <v>12132</v>
      </c>
      <c r="E719" s="18">
        <v>11980</v>
      </c>
      <c r="F719" s="18">
        <v>14786</v>
      </c>
      <c r="G719" s="18">
        <v>14952</v>
      </c>
      <c r="H719" s="18">
        <v>14642</v>
      </c>
      <c r="I719" s="18">
        <v>15066</v>
      </c>
      <c r="J719" s="18">
        <v>14946</v>
      </c>
      <c r="K719" s="18">
        <v>15344</v>
      </c>
      <c r="L719" s="18">
        <v>15370</v>
      </c>
      <c r="M719" s="18">
        <v>15260</v>
      </c>
      <c r="N719" s="18">
        <v>15274</v>
      </c>
      <c r="O719" s="18">
        <v>15626</v>
      </c>
      <c r="P719" s="9"/>
    </row>
    <row r="720" spans="1:16" x14ac:dyDescent="0.25">
      <c r="A720" s="9"/>
      <c r="B720" s="12" t="s">
        <v>1789</v>
      </c>
      <c r="C720" s="12" t="s">
        <v>1788</v>
      </c>
      <c r="D720" s="18">
        <v>11048</v>
      </c>
      <c r="E720" s="18">
        <v>11048</v>
      </c>
      <c r="F720" s="18">
        <v>13668</v>
      </c>
      <c r="G720" s="18">
        <v>12872</v>
      </c>
      <c r="H720" s="18">
        <v>12740</v>
      </c>
      <c r="I720" s="18">
        <v>12580</v>
      </c>
      <c r="J720" s="18">
        <v>13146</v>
      </c>
      <c r="K720" s="18">
        <v>13474</v>
      </c>
      <c r="L720" s="18">
        <v>13726</v>
      </c>
      <c r="M720" s="18">
        <v>13318</v>
      </c>
      <c r="N720" s="18">
        <v>13160</v>
      </c>
      <c r="O720" s="18">
        <v>13156</v>
      </c>
      <c r="P720" s="9"/>
    </row>
    <row r="721" spans="1:16" x14ac:dyDescent="0.25">
      <c r="A721" s="9"/>
      <c r="B721" s="12" t="s">
        <v>1787</v>
      </c>
      <c r="C721" s="12" t="s">
        <v>1786</v>
      </c>
      <c r="D721" s="18">
        <v>22319</v>
      </c>
      <c r="E721" s="18">
        <v>19764</v>
      </c>
      <c r="F721" s="18">
        <v>23810</v>
      </c>
      <c r="G721" s="18">
        <v>23908</v>
      </c>
      <c r="H721" s="18">
        <v>23790</v>
      </c>
      <c r="I721" s="18">
        <v>24074</v>
      </c>
      <c r="J721" s="18">
        <v>24854</v>
      </c>
      <c r="K721" s="18">
        <v>26328</v>
      </c>
      <c r="L721" s="18">
        <v>27192</v>
      </c>
      <c r="M721" s="18">
        <v>27110</v>
      </c>
      <c r="N721" s="18">
        <v>27422</v>
      </c>
      <c r="O721" s="18">
        <v>27676</v>
      </c>
      <c r="P721" s="9"/>
    </row>
    <row r="722" spans="1:16" x14ac:dyDescent="0.25">
      <c r="A722" s="9"/>
      <c r="B722" s="12" t="s">
        <v>1785</v>
      </c>
      <c r="C722" s="12" t="s">
        <v>1784</v>
      </c>
      <c r="D722" s="18">
        <v>13594</v>
      </c>
      <c r="E722" s="18">
        <v>13336</v>
      </c>
      <c r="F722" s="18">
        <v>20548</v>
      </c>
      <c r="G722" s="18">
        <v>19660</v>
      </c>
      <c r="H722" s="18">
        <v>19762</v>
      </c>
      <c r="I722" s="18">
        <v>20384</v>
      </c>
      <c r="J722" s="18">
        <v>21204</v>
      </c>
      <c r="K722" s="18">
        <v>20736</v>
      </c>
      <c r="L722" s="18">
        <v>21352</v>
      </c>
      <c r="M722" s="18">
        <v>21184</v>
      </c>
      <c r="N722" s="18">
        <v>21720</v>
      </c>
      <c r="O722" s="18">
        <v>22128</v>
      </c>
      <c r="P722" s="9"/>
    </row>
    <row r="723" spans="1:16" x14ac:dyDescent="0.25">
      <c r="A723" s="9"/>
      <c r="B723" s="12" t="s">
        <v>1783</v>
      </c>
      <c r="C723" s="12" t="s">
        <v>1782</v>
      </c>
      <c r="D723" s="18">
        <v>12351</v>
      </c>
      <c r="E723" s="18">
        <v>12084</v>
      </c>
      <c r="F723" s="18">
        <v>14918</v>
      </c>
      <c r="G723" s="18">
        <v>15506</v>
      </c>
      <c r="H723" s="18">
        <v>15544</v>
      </c>
      <c r="I723" s="18">
        <v>15936</v>
      </c>
      <c r="J723" s="18">
        <v>15108</v>
      </c>
      <c r="K723" s="18">
        <v>15608</v>
      </c>
      <c r="L723" s="18">
        <v>16258</v>
      </c>
      <c r="M723" s="18">
        <v>15976</v>
      </c>
      <c r="N723" s="18">
        <v>15754</v>
      </c>
      <c r="O723" s="18">
        <v>15762</v>
      </c>
      <c r="P723" s="9"/>
    </row>
    <row r="724" spans="1:16" x14ac:dyDescent="0.25">
      <c r="A724" s="9"/>
      <c r="B724" s="12" t="s">
        <v>1781</v>
      </c>
      <c r="C724" s="12" t="s">
        <v>1780</v>
      </c>
      <c r="D724" s="18">
        <v>12748</v>
      </c>
      <c r="E724" s="18">
        <v>12448</v>
      </c>
      <c r="F724" s="18">
        <v>16172</v>
      </c>
      <c r="G724" s="18">
        <v>18406</v>
      </c>
      <c r="H724" s="18">
        <v>19170</v>
      </c>
      <c r="I724" s="18">
        <v>19710</v>
      </c>
      <c r="J724" s="18">
        <v>19930</v>
      </c>
      <c r="K724" s="18">
        <v>20118</v>
      </c>
      <c r="L724" s="18">
        <v>20610</v>
      </c>
      <c r="M724" s="18">
        <v>20274</v>
      </c>
      <c r="N724" s="18">
        <v>20248</v>
      </c>
      <c r="O724" s="18">
        <v>20308</v>
      </c>
      <c r="P724" s="9"/>
    </row>
    <row r="725" spans="1:16" x14ac:dyDescent="0.25">
      <c r="A725" s="9"/>
      <c r="B725" s="12" t="s">
        <v>1779</v>
      </c>
      <c r="C725" s="12" t="s">
        <v>1778</v>
      </c>
      <c r="D725" s="18">
        <v>1894</v>
      </c>
      <c r="E725" s="18">
        <v>1894</v>
      </c>
      <c r="F725" s="18">
        <v>1858</v>
      </c>
      <c r="G725" s="18">
        <v>1850</v>
      </c>
      <c r="H725" s="18">
        <v>1820</v>
      </c>
      <c r="I725" s="18">
        <v>1906</v>
      </c>
      <c r="J725" s="18">
        <v>2068</v>
      </c>
      <c r="K725" s="18">
        <v>2078</v>
      </c>
      <c r="L725" s="18">
        <v>2052</v>
      </c>
      <c r="M725" s="18">
        <v>2002</v>
      </c>
      <c r="N725" s="18">
        <v>1980</v>
      </c>
      <c r="O725" s="18">
        <v>1978</v>
      </c>
      <c r="P725" s="9"/>
    </row>
    <row r="726" spans="1:16" x14ac:dyDescent="0.25">
      <c r="A726" s="9"/>
      <c r="B726" s="12" t="s">
        <v>1777</v>
      </c>
      <c r="C726" s="12" t="s">
        <v>1776</v>
      </c>
      <c r="D726" s="18">
        <v>3298</v>
      </c>
      <c r="E726" s="18">
        <v>3298</v>
      </c>
      <c r="F726" s="18">
        <v>3284</v>
      </c>
      <c r="G726" s="18">
        <v>3396</v>
      </c>
      <c r="H726" s="18">
        <v>3494</v>
      </c>
      <c r="I726" s="18">
        <v>4074</v>
      </c>
      <c r="J726" s="18">
        <v>4094</v>
      </c>
      <c r="K726" s="18">
        <v>4180</v>
      </c>
      <c r="L726" s="18">
        <v>4208</v>
      </c>
      <c r="M726" s="18">
        <v>4262</v>
      </c>
      <c r="N726" s="18">
        <v>4130</v>
      </c>
      <c r="O726" s="18">
        <v>4254</v>
      </c>
      <c r="P726" s="9"/>
    </row>
    <row r="727" spans="1:16" x14ac:dyDescent="0.25">
      <c r="A727" s="9"/>
      <c r="B727" s="12" t="s">
        <v>1775</v>
      </c>
      <c r="C727" s="12" t="s">
        <v>1774</v>
      </c>
      <c r="D727" s="18">
        <v>7396</v>
      </c>
      <c r="E727" s="18">
        <v>7396</v>
      </c>
      <c r="F727" s="18">
        <v>7618</v>
      </c>
      <c r="G727" s="18">
        <v>7570</v>
      </c>
      <c r="H727" s="18">
        <v>7538</v>
      </c>
      <c r="I727" s="18">
        <v>8398</v>
      </c>
      <c r="J727" s="18">
        <v>8750</v>
      </c>
      <c r="K727" s="18">
        <v>8750</v>
      </c>
      <c r="L727" s="18">
        <v>8750</v>
      </c>
      <c r="M727" s="18">
        <v>8778</v>
      </c>
      <c r="N727" s="18">
        <v>9086</v>
      </c>
      <c r="O727" s="18">
        <v>9528</v>
      </c>
      <c r="P727" s="9"/>
    </row>
    <row r="728" spans="1:16" x14ac:dyDescent="0.25">
      <c r="A728" s="9"/>
      <c r="B728" s="12" t="s">
        <v>1773</v>
      </c>
      <c r="C728" s="12" t="s">
        <v>1772</v>
      </c>
      <c r="D728" s="18">
        <v>3304</v>
      </c>
      <c r="E728" s="18">
        <v>3304</v>
      </c>
      <c r="F728" s="18">
        <v>3222</v>
      </c>
      <c r="G728" s="18">
        <v>3234</v>
      </c>
      <c r="H728" s="18">
        <v>3158</v>
      </c>
      <c r="I728" s="18">
        <v>3208</v>
      </c>
      <c r="J728" s="18">
        <v>3346</v>
      </c>
      <c r="K728" s="18">
        <v>3300</v>
      </c>
      <c r="L728" s="18">
        <v>3284</v>
      </c>
      <c r="M728" s="18">
        <v>3230</v>
      </c>
      <c r="N728" s="18">
        <v>3290</v>
      </c>
      <c r="O728" s="18">
        <v>3286</v>
      </c>
      <c r="P728" s="9"/>
    </row>
    <row r="729" spans="1:16" x14ac:dyDescent="0.25">
      <c r="A729" s="9"/>
      <c r="B729" s="12" t="s">
        <v>1771</v>
      </c>
      <c r="C729" s="12" t="s">
        <v>1770</v>
      </c>
      <c r="D729" s="18">
        <v>3692</v>
      </c>
      <c r="E729" s="18">
        <v>3692</v>
      </c>
      <c r="F729" s="18">
        <v>3660</v>
      </c>
      <c r="G729" s="18">
        <v>3662</v>
      </c>
      <c r="H729" s="18">
        <v>3722</v>
      </c>
      <c r="I729" s="18">
        <v>3694</v>
      </c>
      <c r="J729" s="18">
        <v>3834</v>
      </c>
      <c r="K729" s="18">
        <v>3710</v>
      </c>
      <c r="L729" s="18">
        <v>3926</v>
      </c>
      <c r="M729" s="18">
        <v>3896</v>
      </c>
      <c r="N729" s="18">
        <v>3974</v>
      </c>
      <c r="O729" s="18">
        <v>3958</v>
      </c>
      <c r="P729" s="9"/>
    </row>
    <row r="730" spans="1:16" x14ac:dyDescent="0.25">
      <c r="A730" s="9"/>
      <c r="B730" s="12" t="s">
        <v>1769</v>
      </c>
      <c r="C730" s="12" t="s">
        <v>1768</v>
      </c>
      <c r="D730" s="18">
        <v>6894</v>
      </c>
      <c r="E730" s="18">
        <v>6894</v>
      </c>
      <c r="F730" s="18">
        <v>7380</v>
      </c>
      <c r="G730" s="18">
        <v>7316</v>
      </c>
      <c r="H730" s="18">
        <v>7268</v>
      </c>
      <c r="I730" s="18">
        <v>7268</v>
      </c>
      <c r="J730" s="18">
        <v>7166</v>
      </c>
      <c r="K730" s="18">
        <v>7132</v>
      </c>
      <c r="L730" s="18">
        <v>7184</v>
      </c>
      <c r="M730" s="18">
        <v>7374</v>
      </c>
      <c r="N730" s="18">
        <v>7536</v>
      </c>
      <c r="O730" s="18">
        <v>7540</v>
      </c>
      <c r="P730" s="9"/>
    </row>
    <row r="731" spans="1:16" x14ac:dyDescent="0.25">
      <c r="A731" s="9"/>
      <c r="B731" s="12" t="s">
        <v>1767</v>
      </c>
      <c r="C731" s="12" t="s">
        <v>1766</v>
      </c>
      <c r="D731" s="18">
        <v>5438</v>
      </c>
      <c r="E731" s="18">
        <v>3910</v>
      </c>
      <c r="F731" s="18">
        <v>4140</v>
      </c>
      <c r="G731" s="18">
        <v>4336</v>
      </c>
      <c r="H731" s="18">
        <v>4800</v>
      </c>
      <c r="I731" s="18">
        <v>4704</v>
      </c>
      <c r="J731" s="18">
        <v>4942</v>
      </c>
      <c r="K731" s="18">
        <v>4962</v>
      </c>
      <c r="L731" s="18">
        <v>5156</v>
      </c>
      <c r="M731" s="18">
        <v>5518</v>
      </c>
      <c r="N731" s="18">
        <v>5558</v>
      </c>
      <c r="O731" s="18">
        <v>5498</v>
      </c>
      <c r="P731" s="9"/>
    </row>
    <row r="732" spans="1:16" x14ac:dyDescent="0.25">
      <c r="A732" s="9"/>
      <c r="B732" s="12" t="s">
        <v>1765</v>
      </c>
      <c r="C732" s="12" t="s">
        <v>1764</v>
      </c>
      <c r="D732" s="18">
        <v>8034</v>
      </c>
      <c r="E732" s="18">
        <v>4150</v>
      </c>
      <c r="F732" s="18">
        <v>4146</v>
      </c>
      <c r="G732" s="18">
        <v>4142</v>
      </c>
      <c r="H732" s="18">
        <v>4070</v>
      </c>
      <c r="I732" s="18">
        <v>4102</v>
      </c>
      <c r="J732" s="18">
        <v>4440</v>
      </c>
      <c r="K732" s="18">
        <v>4340</v>
      </c>
      <c r="L732" s="18">
        <v>4584</v>
      </c>
      <c r="M732" s="18">
        <v>4460</v>
      </c>
      <c r="N732" s="18">
        <v>4444</v>
      </c>
      <c r="O732" s="18">
        <v>4472</v>
      </c>
      <c r="P732" s="9"/>
    </row>
    <row r="733" spans="1:16" x14ac:dyDescent="0.25">
      <c r="A733" s="9"/>
      <c r="B733" s="12" t="s">
        <v>1763</v>
      </c>
      <c r="C733" s="12" t="s">
        <v>1762</v>
      </c>
      <c r="D733" s="18">
        <v>13568</v>
      </c>
      <c r="E733" s="18">
        <v>13568</v>
      </c>
      <c r="F733" s="18">
        <v>13740</v>
      </c>
      <c r="G733" s="18">
        <v>14480</v>
      </c>
      <c r="H733" s="18">
        <v>14356</v>
      </c>
      <c r="I733" s="18">
        <v>14574</v>
      </c>
      <c r="J733" s="18">
        <v>14658</v>
      </c>
      <c r="K733" s="18">
        <v>14934</v>
      </c>
      <c r="L733" s="18">
        <v>15248</v>
      </c>
      <c r="M733" s="18">
        <v>14806</v>
      </c>
      <c r="N733" s="18">
        <v>14874</v>
      </c>
      <c r="O733" s="18">
        <v>14880</v>
      </c>
      <c r="P733" s="9"/>
    </row>
    <row r="734" spans="1:16" x14ac:dyDescent="0.25">
      <c r="A734" s="9"/>
      <c r="B734" s="12" t="s">
        <v>1761</v>
      </c>
      <c r="C734" s="12" t="s">
        <v>1760</v>
      </c>
      <c r="D734" s="18">
        <v>4154</v>
      </c>
      <c r="E734" s="18">
        <v>4154</v>
      </c>
      <c r="F734" s="18">
        <v>4114</v>
      </c>
      <c r="G734" s="18">
        <v>4284</v>
      </c>
      <c r="H734" s="18">
        <v>4250</v>
      </c>
      <c r="I734" s="18">
        <v>4430</v>
      </c>
      <c r="J734" s="18">
        <v>4240</v>
      </c>
      <c r="K734" s="18">
        <v>4242</v>
      </c>
      <c r="L734" s="18">
        <v>4358</v>
      </c>
      <c r="M734" s="18">
        <v>4382</v>
      </c>
      <c r="N734" s="18">
        <v>4276</v>
      </c>
      <c r="O734" s="18">
        <v>4240</v>
      </c>
      <c r="P734" s="9"/>
    </row>
    <row r="735" spans="1:16" x14ac:dyDescent="0.25">
      <c r="A735" s="9"/>
      <c r="B735" s="12" t="s">
        <v>1759</v>
      </c>
      <c r="C735" s="12" t="s">
        <v>1758</v>
      </c>
      <c r="D735" s="18">
        <v>3820</v>
      </c>
      <c r="E735" s="18">
        <v>3820</v>
      </c>
      <c r="F735" s="18">
        <v>3800</v>
      </c>
      <c r="G735" s="18">
        <v>3758</v>
      </c>
      <c r="H735" s="18">
        <v>3662</v>
      </c>
      <c r="I735" s="18">
        <v>3822</v>
      </c>
      <c r="J735" s="18">
        <v>3808</v>
      </c>
      <c r="K735" s="18">
        <v>3960</v>
      </c>
      <c r="L735" s="18">
        <v>4058</v>
      </c>
      <c r="M735" s="18">
        <v>4056</v>
      </c>
      <c r="N735" s="18">
        <v>4258</v>
      </c>
      <c r="O735" s="18">
        <v>4288</v>
      </c>
      <c r="P735" s="9"/>
    </row>
    <row r="736" spans="1:16" x14ac:dyDescent="0.25">
      <c r="A736" s="9"/>
      <c r="B736" s="12" t="s">
        <v>1757</v>
      </c>
      <c r="C736" s="12" t="s">
        <v>1756</v>
      </c>
      <c r="D736" s="18">
        <v>3234</v>
      </c>
      <c r="E736" s="18">
        <v>3234</v>
      </c>
      <c r="F736" s="18">
        <v>3282</v>
      </c>
      <c r="G736" s="18">
        <v>3492</v>
      </c>
      <c r="H736" s="18">
        <v>3344</v>
      </c>
      <c r="I736" s="18">
        <v>3502</v>
      </c>
      <c r="J736" s="18">
        <v>3360</v>
      </c>
      <c r="K736" s="18">
        <v>3488</v>
      </c>
      <c r="L736" s="18">
        <v>3476</v>
      </c>
      <c r="M736" s="18">
        <v>3408</v>
      </c>
      <c r="N736" s="18">
        <v>3298</v>
      </c>
      <c r="O736" s="18">
        <v>3242</v>
      </c>
      <c r="P736" s="9"/>
    </row>
    <row r="737" spans="1:16" x14ac:dyDescent="0.25">
      <c r="A737" s="9"/>
      <c r="B737" s="12" t="s">
        <v>1755</v>
      </c>
      <c r="C737" s="12" t="s">
        <v>1754</v>
      </c>
      <c r="D737" s="18">
        <v>12228</v>
      </c>
      <c r="E737" s="18">
        <v>11828</v>
      </c>
      <c r="F737" s="18">
        <v>11742</v>
      </c>
      <c r="G737" s="18">
        <v>11994</v>
      </c>
      <c r="H737" s="18">
        <v>11802</v>
      </c>
      <c r="I737" s="18">
        <v>12238</v>
      </c>
      <c r="J737" s="18">
        <v>11926</v>
      </c>
      <c r="K737" s="18">
        <v>11848</v>
      </c>
      <c r="L737" s="18">
        <v>11982</v>
      </c>
      <c r="M737" s="18">
        <v>11826</v>
      </c>
      <c r="N737" s="18">
        <v>11698</v>
      </c>
      <c r="O737" s="18">
        <v>11712</v>
      </c>
      <c r="P737" s="9"/>
    </row>
    <row r="738" spans="1:16" x14ac:dyDescent="0.25">
      <c r="A738" s="9"/>
      <c r="B738" s="12" t="s">
        <v>1753</v>
      </c>
      <c r="C738" s="12" t="s">
        <v>1752</v>
      </c>
      <c r="D738" s="18">
        <v>10020</v>
      </c>
      <c r="E738" s="18">
        <v>6500</v>
      </c>
      <c r="F738" s="18">
        <v>6414</v>
      </c>
      <c r="G738" s="18">
        <v>6468</v>
      </c>
      <c r="H738" s="18">
        <v>6448</v>
      </c>
      <c r="I738" s="18">
        <v>6322</v>
      </c>
      <c r="J738" s="18">
        <v>6172</v>
      </c>
      <c r="K738" s="18">
        <v>6080</v>
      </c>
      <c r="L738" s="18">
        <v>6058</v>
      </c>
      <c r="M738" s="18">
        <v>6232</v>
      </c>
      <c r="N738" s="18">
        <v>6082</v>
      </c>
      <c r="O738" s="18">
        <v>6098</v>
      </c>
      <c r="P738" s="9"/>
    </row>
    <row r="739" spans="1:16" x14ac:dyDescent="0.25">
      <c r="A739" s="9"/>
      <c r="B739" s="12" t="s">
        <v>1751</v>
      </c>
      <c r="C739" s="12" t="s">
        <v>1750</v>
      </c>
      <c r="D739" s="18">
        <v>9866</v>
      </c>
      <c r="E739" s="18">
        <v>9266</v>
      </c>
      <c r="F739" s="18">
        <v>9250</v>
      </c>
      <c r="G739" s="18">
        <v>9570</v>
      </c>
      <c r="H739" s="18">
        <v>9414</v>
      </c>
      <c r="I739" s="18">
        <v>9730</v>
      </c>
      <c r="J739" s="18">
        <v>9830</v>
      </c>
      <c r="K739" s="18">
        <v>9742</v>
      </c>
      <c r="L739" s="18">
        <v>9722</v>
      </c>
      <c r="M739" s="18">
        <v>9746</v>
      </c>
      <c r="N739" s="18">
        <v>9598</v>
      </c>
      <c r="O739" s="18">
        <v>9652</v>
      </c>
      <c r="P739" s="9"/>
    </row>
    <row r="740" spans="1:16" x14ac:dyDescent="0.25">
      <c r="A740" s="9"/>
      <c r="B740" s="12" t="s">
        <v>1749</v>
      </c>
      <c r="C740" s="12" t="s">
        <v>1748</v>
      </c>
      <c r="D740" s="18">
        <v>19572</v>
      </c>
      <c r="E740" s="18">
        <v>15986</v>
      </c>
      <c r="F740" s="18">
        <v>16218</v>
      </c>
      <c r="G740" s="18">
        <v>16076</v>
      </c>
      <c r="H740" s="18">
        <v>16256</v>
      </c>
      <c r="I740" s="18">
        <v>18064</v>
      </c>
      <c r="J740" s="18">
        <v>18138</v>
      </c>
      <c r="K740" s="18">
        <v>18212</v>
      </c>
      <c r="L740" s="18">
        <v>18148</v>
      </c>
      <c r="M740" s="18">
        <v>18496</v>
      </c>
      <c r="N740" s="18">
        <v>18954</v>
      </c>
      <c r="O740" s="18">
        <v>18964</v>
      </c>
      <c r="P740" s="9"/>
    </row>
    <row r="741" spans="1:16" x14ac:dyDescent="0.25">
      <c r="A741" s="9"/>
      <c r="B741" s="12" t="s">
        <v>1747</v>
      </c>
      <c r="C741" s="12" t="s">
        <v>1746</v>
      </c>
      <c r="D741" s="18">
        <v>7224</v>
      </c>
      <c r="E741" s="18">
        <v>6910</v>
      </c>
      <c r="F741" s="18">
        <v>7212</v>
      </c>
      <c r="G741" s="18">
        <v>7398</v>
      </c>
      <c r="H741" s="18">
        <v>7364</v>
      </c>
      <c r="I741" s="18">
        <v>8228</v>
      </c>
      <c r="J741" s="18">
        <v>7954</v>
      </c>
      <c r="K741" s="18">
        <v>8020</v>
      </c>
      <c r="L741" s="18">
        <v>7972</v>
      </c>
      <c r="M741" s="18">
        <v>7984</v>
      </c>
      <c r="N741" s="18">
        <v>7920</v>
      </c>
      <c r="O741" s="18">
        <v>7944</v>
      </c>
      <c r="P741" s="9"/>
    </row>
    <row r="742" spans="1:16" x14ac:dyDescent="0.25">
      <c r="A742" s="9"/>
      <c r="B742" s="12" t="s">
        <v>1745</v>
      </c>
      <c r="C742" s="12" t="s">
        <v>1744</v>
      </c>
      <c r="D742" s="18">
        <v>4354</v>
      </c>
      <c r="E742" s="18">
        <v>4354</v>
      </c>
      <c r="F742" s="18">
        <v>4226</v>
      </c>
      <c r="G742" s="18">
        <v>4084</v>
      </c>
      <c r="H742" s="18">
        <v>4066</v>
      </c>
      <c r="I742" s="18">
        <v>4250</v>
      </c>
      <c r="J742" s="18">
        <v>4040</v>
      </c>
      <c r="K742" s="18">
        <v>3908</v>
      </c>
      <c r="L742" s="18">
        <v>3834</v>
      </c>
      <c r="M742" s="18">
        <v>3620</v>
      </c>
      <c r="N742" s="18">
        <v>3744</v>
      </c>
      <c r="O742" s="18">
        <v>3702</v>
      </c>
      <c r="P742" s="9"/>
    </row>
    <row r="743" spans="1:16" x14ac:dyDescent="0.25">
      <c r="A743" s="9"/>
      <c r="B743" s="12" t="s">
        <v>1743</v>
      </c>
      <c r="C743" s="12" t="s">
        <v>1742</v>
      </c>
      <c r="D743" s="18">
        <v>10762</v>
      </c>
      <c r="E743" s="18">
        <v>10762</v>
      </c>
      <c r="F743" s="18">
        <v>11292</v>
      </c>
      <c r="G743" s="18">
        <v>11148</v>
      </c>
      <c r="H743" s="18">
        <v>11176</v>
      </c>
      <c r="I743" s="18">
        <v>13438</v>
      </c>
      <c r="J743" s="18">
        <v>13668</v>
      </c>
      <c r="K743" s="18">
        <v>14000</v>
      </c>
      <c r="L743" s="18">
        <v>13952</v>
      </c>
      <c r="M743" s="18">
        <v>14144</v>
      </c>
      <c r="N743" s="18">
        <v>14032</v>
      </c>
      <c r="O743" s="18">
        <v>14096</v>
      </c>
      <c r="P743" s="9"/>
    </row>
    <row r="744" spans="1:16" x14ac:dyDescent="0.25">
      <c r="A744" s="9"/>
      <c r="B744" s="12" t="s">
        <v>1741</v>
      </c>
      <c r="C744" s="12" t="s">
        <v>1740</v>
      </c>
      <c r="D744" s="18">
        <v>3711</v>
      </c>
      <c r="E744" s="18">
        <v>3376</v>
      </c>
      <c r="F744" s="18">
        <v>3684</v>
      </c>
      <c r="G744" s="18">
        <v>3530</v>
      </c>
      <c r="H744" s="18">
        <v>3488</v>
      </c>
      <c r="I744" s="18">
        <v>3704</v>
      </c>
      <c r="J744" s="18">
        <v>3838</v>
      </c>
      <c r="K744" s="18">
        <v>3788</v>
      </c>
      <c r="L744" s="18">
        <v>3798</v>
      </c>
      <c r="M744" s="18">
        <v>3690</v>
      </c>
      <c r="N744" s="18">
        <v>3608</v>
      </c>
      <c r="O744" s="18">
        <v>3800</v>
      </c>
      <c r="P744" s="9"/>
    </row>
    <row r="745" spans="1:16" x14ac:dyDescent="0.25">
      <c r="A745" s="9"/>
      <c r="B745" s="12" t="s">
        <v>1739</v>
      </c>
      <c r="C745" s="12" t="s">
        <v>1738</v>
      </c>
      <c r="D745" s="18">
        <v>8956</v>
      </c>
      <c r="E745" s="18">
        <v>8620</v>
      </c>
      <c r="F745" s="18">
        <v>9740</v>
      </c>
      <c r="G745" s="18">
        <v>9952</v>
      </c>
      <c r="H745" s="18">
        <v>9850</v>
      </c>
      <c r="I745" s="18">
        <v>9988</v>
      </c>
      <c r="J745" s="18">
        <v>10184</v>
      </c>
      <c r="K745" s="18">
        <v>10298</v>
      </c>
      <c r="L745" s="18">
        <v>10156</v>
      </c>
      <c r="M745" s="18">
        <v>9952</v>
      </c>
      <c r="N745" s="18">
        <v>9806</v>
      </c>
      <c r="O745" s="18">
        <v>9672</v>
      </c>
      <c r="P745" s="9"/>
    </row>
    <row r="746" spans="1:16" x14ac:dyDescent="0.25">
      <c r="A746" s="9"/>
      <c r="B746" s="12" t="s">
        <v>1737</v>
      </c>
      <c r="C746" s="12" t="s">
        <v>1736</v>
      </c>
      <c r="D746" s="18">
        <v>4638</v>
      </c>
      <c r="E746" s="18">
        <v>4638</v>
      </c>
      <c r="F746" s="18">
        <v>5076</v>
      </c>
      <c r="G746" s="18">
        <v>4994</v>
      </c>
      <c r="H746" s="18">
        <v>5168</v>
      </c>
      <c r="I746" s="18">
        <v>5500</v>
      </c>
      <c r="J746" s="18">
        <v>5548</v>
      </c>
      <c r="K746" s="18">
        <v>5696</v>
      </c>
      <c r="L746" s="18">
        <v>5598</v>
      </c>
      <c r="M746" s="18">
        <v>5466</v>
      </c>
      <c r="N746" s="18">
        <v>5276</v>
      </c>
      <c r="O746" s="18">
        <v>5306</v>
      </c>
      <c r="P746" s="9"/>
    </row>
    <row r="747" spans="1:16" x14ac:dyDescent="0.25">
      <c r="A747" s="9"/>
      <c r="B747" s="12" t="s">
        <v>1735</v>
      </c>
      <c r="C747" s="12" t="s">
        <v>1734</v>
      </c>
      <c r="D747" s="18">
        <v>19760</v>
      </c>
      <c r="E747" s="18">
        <v>19524</v>
      </c>
      <c r="F747" s="18">
        <v>19728</v>
      </c>
      <c r="G747" s="18">
        <v>20186</v>
      </c>
      <c r="H747" s="18">
        <v>20826</v>
      </c>
      <c r="I747" s="18">
        <v>20664</v>
      </c>
      <c r="J747" s="18">
        <v>20448</v>
      </c>
      <c r="K747" s="18">
        <v>20774</v>
      </c>
      <c r="L747" s="18">
        <v>20754</v>
      </c>
      <c r="M747" s="18">
        <v>21316</v>
      </c>
      <c r="N747" s="18">
        <v>21616</v>
      </c>
      <c r="O747" s="18">
        <v>22066</v>
      </c>
      <c r="P747" s="9"/>
    </row>
    <row r="748" spans="1:16" x14ac:dyDescent="0.25">
      <c r="A748" s="9"/>
      <c r="B748" s="12" t="s">
        <v>1733</v>
      </c>
      <c r="C748" s="12" t="s">
        <v>1732</v>
      </c>
      <c r="D748" s="18">
        <v>13754</v>
      </c>
      <c r="E748" s="18">
        <v>12222</v>
      </c>
      <c r="F748" s="18">
        <v>12508</v>
      </c>
      <c r="G748" s="18">
        <v>13562</v>
      </c>
      <c r="H748" s="18">
        <v>13954</v>
      </c>
      <c r="I748" s="18">
        <v>14254</v>
      </c>
      <c r="J748" s="18">
        <v>14424</v>
      </c>
      <c r="K748" s="18">
        <v>14736</v>
      </c>
      <c r="L748" s="18">
        <v>14802</v>
      </c>
      <c r="M748" s="18">
        <v>14366</v>
      </c>
      <c r="N748" s="18">
        <v>14220</v>
      </c>
      <c r="O748" s="18">
        <v>14230</v>
      </c>
      <c r="P748" s="9"/>
    </row>
    <row r="749" spans="1:16" x14ac:dyDescent="0.25">
      <c r="A749" s="9"/>
      <c r="B749" s="12" t="s">
        <v>1731</v>
      </c>
      <c r="C749" s="12" t="s">
        <v>1730</v>
      </c>
      <c r="D749" s="18">
        <v>6514</v>
      </c>
      <c r="E749" s="18">
        <v>6514</v>
      </c>
      <c r="F749" s="18">
        <v>6944</v>
      </c>
      <c r="G749" s="18">
        <v>6952</v>
      </c>
      <c r="H749" s="18">
        <v>6914</v>
      </c>
      <c r="I749" s="18">
        <v>7172</v>
      </c>
      <c r="J749" s="18">
        <v>7064</v>
      </c>
      <c r="K749" s="18">
        <v>7340</v>
      </c>
      <c r="L749" s="18">
        <v>7296</v>
      </c>
      <c r="M749" s="18">
        <v>7308</v>
      </c>
      <c r="N749" s="18">
        <v>7324</v>
      </c>
      <c r="O749" s="18">
        <v>7252</v>
      </c>
      <c r="P749" s="9"/>
    </row>
    <row r="750" spans="1:16" x14ac:dyDescent="0.25">
      <c r="A750" s="9"/>
      <c r="B750" s="12" t="s">
        <v>1729</v>
      </c>
      <c r="C750" s="12" t="s">
        <v>1728</v>
      </c>
      <c r="D750" s="18">
        <v>1614</v>
      </c>
      <c r="E750" s="18">
        <v>1614</v>
      </c>
      <c r="F750" s="18">
        <v>1804</v>
      </c>
      <c r="G750" s="18">
        <v>1782</v>
      </c>
      <c r="H750" s="18">
        <v>1760</v>
      </c>
      <c r="I750" s="18">
        <v>1796</v>
      </c>
      <c r="J750" s="18">
        <v>1788</v>
      </c>
      <c r="K750" s="18">
        <v>1906</v>
      </c>
      <c r="L750" s="18">
        <v>1912</v>
      </c>
      <c r="M750" s="18">
        <v>1862</v>
      </c>
      <c r="N750" s="18">
        <v>2006</v>
      </c>
      <c r="O750" s="18">
        <v>2072</v>
      </c>
      <c r="P750" s="9"/>
    </row>
    <row r="751" spans="1:16" x14ac:dyDescent="0.25">
      <c r="A751" s="9"/>
      <c r="B751" s="12" t="s">
        <v>1727</v>
      </c>
      <c r="C751" s="12" t="s">
        <v>1726</v>
      </c>
      <c r="D751" s="18">
        <v>9026</v>
      </c>
      <c r="E751" s="18">
        <v>9026</v>
      </c>
      <c r="F751" s="18">
        <v>9448</v>
      </c>
      <c r="G751" s="18">
        <v>9414</v>
      </c>
      <c r="H751" s="18">
        <v>9370</v>
      </c>
      <c r="I751" s="18">
        <v>9848</v>
      </c>
      <c r="J751" s="18">
        <v>9818</v>
      </c>
      <c r="K751" s="18">
        <v>9782</v>
      </c>
      <c r="L751" s="18">
        <v>10016</v>
      </c>
      <c r="M751" s="18">
        <v>10022</v>
      </c>
      <c r="N751" s="18">
        <v>9924</v>
      </c>
      <c r="O751" s="18">
        <v>9962</v>
      </c>
      <c r="P751" s="9"/>
    </row>
    <row r="752" spans="1:16" x14ac:dyDescent="0.25">
      <c r="A752" s="9"/>
      <c r="B752" s="12" t="s">
        <v>1725</v>
      </c>
      <c r="C752" s="12" t="s">
        <v>1724</v>
      </c>
      <c r="D752" s="18">
        <v>9139</v>
      </c>
      <c r="E752" s="18">
        <v>8834</v>
      </c>
      <c r="F752" s="18">
        <v>9056</v>
      </c>
      <c r="G752" s="18">
        <v>8568</v>
      </c>
      <c r="H752" s="18">
        <v>8328</v>
      </c>
      <c r="I752" s="18">
        <v>8610</v>
      </c>
      <c r="J752" s="18">
        <v>8394</v>
      </c>
      <c r="K752" s="18">
        <v>8258</v>
      </c>
      <c r="L752" s="18">
        <v>8064</v>
      </c>
      <c r="M752" s="18">
        <v>7786</v>
      </c>
      <c r="N752" s="18">
        <v>7510</v>
      </c>
      <c r="O752" s="18">
        <v>7358</v>
      </c>
      <c r="P752" s="9"/>
    </row>
    <row r="753" spans="1:16" x14ac:dyDescent="0.25">
      <c r="A753" s="9"/>
      <c r="B753" s="12" t="s">
        <v>1723</v>
      </c>
      <c r="C753" s="12" t="s">
        <v>1722</v>
      </c>
      <c r="D753" s="18">
        <v>20874</v>
      </c>
      <c r="E753" s="18">
        <v>20046</v>
      </c>
      <c r="F753" s="18">
        <v>22054</v>
      </c>
      <c r="G753" s="18">
        <v>22076</v>
      </c>
      <c r="H753" s="18">
        <v>22134</v>
      </c>
      <c r="I753" s="18">
        <v>21792</v>
      </c>
      <c r="J753" s="18">
        <v>21768</v>
      </c>
      <c r="K753" s="18">
        <v>21696</v>
      </c>
      <c r="L753" s="18">
        <v>21534</v>
      </c>
      <c r="M753" s="18">
        <v>21644</v>
      </c>
      <c r="N753" s="18">
        <v>21750</v>
      </c>
      <c r="O753" s="18">
        <v>21950</v>
      </c>
      <c r="P753" s="9"/>
    </row>
    <row r="754" spans="1:16" x14ac:dyDescent="0.25">
      <c r="A754" s="9"/>
      <c r="B754" s="12" t="s">
        <v>1721</v>
      </c>
      <c r="C754" s="12" t="s">
        <v>1720</v>
      </c>
      <c r="D754" s="18">
        <v>16838</v>
      </c>
      <c r="E754" s="18">
        <v>16330</v>
      </c>
      <c r="F754" s="18">
        <v>16736</v>
      </c>
      <c r="G754" s="18">
        <v>16888</v>
      </c>
      <c r="H754" s="18">
        <v>16420</v>
      </c>
      <c r="I754" s="18">
        <v>16514</v>
      </c>
      <c r="J754" s="18">
        <v>16276</v>
      </c>
      <c r="K754" s="18">
        <v>16306</v>
      </c>
      <c r="L754" s="18">
        <v>16328</v>
      </c>
      <c r="M754" s="18">
        <v>16100</v>
      </c>
      <c r="N754" s="18">
        <v>16622</v>
      </c>
      <c r="O754" s="18">
        <v>16882</v>
      </c>
      <c r="P754" s="9"/>
    </row>
    <row r="755" spans="1:16" x14ac:dyDescent="0.25">
      <c r="A755" s="9"/>
      <c r="B755" s="12" t="s">
        <v>1719</v>
      </c>
      <c r="C755" s="12" t="s">
        <v>1718</v>
      </c>
      <c r="D755" s="18">
        <v>7520</v>
      </c>
      <c r="E755" s="18">
        <v>7520</v>
      </c>
      <c r="F755" s="18">
        <v>7194</v>
      </c>
      <c r="G755" s="18">
        <v>7216</v>
      </c>
      <c r="H755" s="18">
        <v>6994</v>
      </c>
      <c r="I755" s="18">
        <v>7596</v>
      </c>
      <c r="J755" s="18">
        <v>7404</v>
      </c>
      <c r="K755" s="18">
        <v>7486</v>
      </c>
      <c r="L755" s="18">
        <v>7188</v>
      </c>
      <c r="M755" s="18">
        <v>7246</v>
      </c>
      <c r="N755" s="18">
        <v>7250</v>
      </c>
      <c r="O755" s="18">
        <v>7308</v>
      </c>
      <c r="P755" s="9"/>
    </row>
    <row r="756" spans="1:16" x14ac:dyDescent="0.25">
      <c r="A756" s="9"/>
      <c r="B756" s="12" t="s">
        <v>1717</v>
      </c>
      <c r="C756" s="12" t="s">
        <v>1716</v>
      </c>
      <c r="D756" s="18">
        <v>4790</v>
      </c>
      <c r="E756" s="18">
        <v>4466</v>
      </c>
      <c r="F756" s="18">
        <v>4272</v>
      </c>
      <c r="G756" s="18">
        <v>4390</v>
      </c>
      <c r="H756" s="18">
        <v>4350</v>
      </c>
      <c r="I756" s="18">
        <v>4310</v>
      </c>
      <c r="J756" s="18">
        <v>4236</v>
      </c>
      <c r="K756" s="18">
        <v>4438</v>
      </c>
      <c r="L756" s="18">
        <v>4372</v>
      </c>
      <c r="M756" s="18">
        <v>4412</v>
      </c>
      <c r="N756" s="18">
        <v>4196</v>
      </c>
      <c r="O756" s="18">
        <v>4110</v>
      </c>
      <c r="P756" s="9"/>
    </row>
    <row r="757" spans="1:16" x14ac:dyDescent="0.25">
      <c r="A757" s="9"/>
      <c r="B757" s="12" t="s">
        <v>1715</v>
      </c>
      <c r="C757" s="12" t="s">
        <v>1714</v>
      </c>
      <c r="D757" s="18">
        <v>1960</v>
      </c>
      <c r="E757" s="18">
        <v>1960</v>
      </c>
      <c r="F757" s="18">
        <v>1894</v>
      </c>
      <c r="G757" s="18">
        <v>1798</v>
      </c>
      <c r="H757" s="18">
        <v>1970</v>
      </c>
      <c r="I757" s="18">
        <v>2042</v>
      </c>
      <c r="J757" s="18">
        <v>2000</v>
      </c>
      <c r="K757" s="18">
        <v>1984</v>
      </c>
      <c r="L757" s="18">
        <v>1836</v>
      </c>
      <c r="M757" s="18">
        <v>1750</v>
      </c>
      <c r="N757" s="18">
        <v>1798</v>
      </c>
      <c r="O757" s="18">
        <v>1668</v>
      </c>
      <c r="P757" s="9"/>
    </row>
    <row r="758" spans="1:16" x14ac:dyDescent="0.25">
      <c r="A758" s="9"/>
      <c r="B758" s="12" t="s">
        <v>1713</v>
      </c>
      <c r="C758" s="12" t="s">
        <v>1712</v>
      </c>
      <c r="D758" s="18">
        <v>1690</v>
      </c>
      <c r="E758" s="18">
        <v>1690</v>
      </c>
      <c r="F758" s="18">
        <v>1630</v>
      </c>
      <c r="G758" s="18">
        <v>1626</v>
      </c>
      <c r="H758" s="18">
        <v>1634</v>
      </c>
      <c r="I758" s="18">
        <v>1772</v>
      </c>
      <c r="J758" s="18">
        <v>1756</v>
      </c>
      <c r="K758" s="18">
        <v>1736</v>
      </c>
      <c r="L758" s="18">
        <v>1902</v>
      </c>
      <c r="M758" s="18">
        <v>1884</v>
      </c>
      <c r="N758" s="18">
        <v>1766</v>
      </c>
      <c r="O758" s="18">
        <v>1868</v>
      </c>
      <c r="P758" s="9"/>
    </row>
    <row r="759" spans="1:16" x14ac:dyDescent="0.25">
      <c r="A759" s="9"/>
      <c r="B759" s="12" t="s">
        <v>1711</v>
      </c>
      <c r="C759" s="12" t="s">
        <v>1710</v>
      </c>
      <c r="D759" s="18">
        <v>21323</v>
      </c>
      <c r="E759" s="18">
        <v>17174</v>
      </c>
      <c r="F759" s="18">
        <v>17476</v>
      </c>
      <c r="G759" s="18">
        <v>17534</v>
      </c>
      <c r="H759" s="18">
        <v>17922</v>
      </c>
      <c r="I759" s="18">
        <v>17992</v>
      </c>
      <c r="J759" s="18">
        <v>17844</v>
      </c>
      <c r="K759" s="18">
        <v>18062</v>
      </c>
      <c r="L759" s="18">
        <v>17916</v>
      </c>
      <c r="M759" s="18">
        <v>18232</v>
      </c>
      <c r="N759" s="18">
        <v>18668</v>
      </c>
      <c r="O759" s="18">
        <v>19024</v>
      </c>
      <c r="P759" s="9"/>
    </row>
    <row r="760" spans="1:16" x14ac:dyDescent="0.25">
      <c r="A760" s="9"/>
      <c r="B760" s="12" t="s">
        <v>1709</v>
      </c>
      <c r="C760" s="12" t="s">
        <v>1708</v>
      </c>
      <c r="D760" s="18">
        <v>6474</v>
      </c>
      <c r="E760" s="18">
        <v>6474</v>
      </c>
      <c r="F760" s="18">
        <v>6400</v>
      </c>
      <c r="G760" s="18">
        <v>6718</v>
      </c>
      <c r="H760" s="18">
        <v>6840</v>
      </c>
      <c r="I760" s="18">
        <v>7156</v>
      </c>
      <c r="J760" s="18">
        <v>7526</v>
      </c>
      <c r="K760" s="18">
        <v>7682</v>
      </c>
      <c r="L760" s="18">
        <v>7786</v>
      </c>
      <c r="M760" s="18">
        <v>7848</v>
      </c>
      <c r="N760" s="18">
        <v>7940</v>
      </c>
      <c r="O760" s="18">
        <v>8082</v>
      </c>
      <c r="P760" s="9"/>
    </row>
    <row r="761" spans="1:16" x14ac:dyDescent="0.25">
      <c r="A761" s="9"/>
      <c r="B761" s="12" t="s">
        <v>1707</v>
      </c>
      <c r="C761" s="12" t="s">
        <v>1706</v>
      </c>
      <c r="D761" s="18">
        <v>2110</v>
      </c>
      <c r="E761" s="18">
        <v>2110</v>
      </c>
      <c r="F761" s="18">
        <v>2054</v>
      </c>
      <c r="G761" s="18">
        <v>1984</v>
      </c>
      <c r="H761" s="18">
        <v>1898</v>
      </c>
      <c r="I761" s="18">
        <v>2152</v>
      </c>
      <c r="J761" s="18">
        <v>2098</v>
      </c>
      <c r="K761" s="18">
        <v>2232</v>
      </c>
      <c r="L761" s="18">
        <v>2222</v>
      </c>
      <c r="M761" s="18">
        <v>2214</v>
      </c>
      <c r="N761" s="18">
        <v>2150</v>
      </c>
      <c r="O761" s="18">
        <v>2064</v>
      </c>
      <c r="P761" s="9"/>
    </row>
    <row r="762" spans="1:16" x14ac:dyDescent="0.25">
      <c r="A762" s="9"/>
      <c r="B762" s="12" t="s">
        <v>1705</v>
      </c>
      <c r="C762" s="12" t="s">
        <v>1704</v>
      </c>
      <c r="D762" s="18">
        <v>5054</v>
      </c>
      <c r="E762" s="18">
        <v>5054</v>
      </c>
      <c r="F762" s="18">
        <v>4974</v>
      </c>
      <c r="G762" s="18">
        <v>4924</v>
      </c>
      <c r="H762" s="18">
        <v>4932</v>
      </c>
      <c r="I762" s="18">
        <v>5356</v>
      </c>
      <c r="J762" s="18">
        <v>5630</v>
      </c>
      <c r="K762" s="18">
        <v>5796</v>
      </c>
      <c r="L762" s="18">
        <v>5808</v>
      </c>
      <c r="M762" s="18">
        <v>5914</v>
      </c>
      <c r="N762" s="18">
        <v>5890</v>
      </c>
      <c r="O762" s="18">
        <v>5866</v>
      </c>
      <c r="P762" s="9"/>
    </row>
    <row r="763" spans="1:16" x14ac:dyDescent="0.25">
      <c r="A763" s="9"/>
      <c r="B763" s="12" t="s">
        <v>1703</v>
      </c>
      <c r="C763" s="12" t="s">
        <v>1702</v>
      </c>
      <c r="D763" s="18">
        <v>15407</v>
      </c>
      <c r="E763" s="18">
        <v>8560</v>
      </c>
      <c r="F763" s="18">
        <v>8522</v>
      </c>
      <c r="G763" s="18">
        <v>8608</v>
      </c>
      <c r="H763" s="18">
        <v>8458</v>
      </c>
      <c r="I763" s="18">
        <v>8460</v>
      </c>
      <c r="J763" s="18">
        <v>8728</v>
      </c>
      <c r="K763" s="18">
        <v>8736</v>
      </c>
      <c r="L763" s="18">
        <v>8574</v>
      </c>
      <c r="M763" s="18">
        <v>8762</v>
      </c>
      <c r="N763" s="18">
        <v>8624</v>
      </c>
      <c r="O763" s="18">
        <v>8828</v>
      </c>
      <c r="P763" s="9"/>
    </row>
    <row r="764" spans="1:16" x14ac:dyDescent="0.25">
      <c r="A764" s="9"/>
      <c r="B764" s="12" t="s">
        <v>1701</v>
      </c>
      <c r="C764" s="12" t="s">
        <v>1700</v>
      </c>
      <c r="D764" s="18">
        <v>8890</v>
      </c>
      <c r="E764" s="18">
        <v>7944</v>
      </c>
      <c r="F764" s="18">
        <v>7504</v>
      </c>
      <c r="G764" s="18">
        <v>7520</v>
      </c>
      <c r="H764" s="18">
        <v>7274</v>
      </c>
      <c r="I764" s="18">
        <v>7892</v>
      </c>
      <c r="J764" s="18">
        <v>7686</v>
      </c>
      <c r="K764" s="18">
        <v>7624</v>
      </c>
      <c r="L764" s="18">
        <v>7704</v>
      </c>
      <c r="M764" s="18">
        <v>7550</v>
      </c>
      <c r="N764" s="18">
        <v>7752</v>
      </c>
      <c r="O764" s="18">
        <v>7756</v>
      </c>
      <c r="P764" s="9"/>
    </row>
    <row r="765" spans="1:16" x14ac:dyDescent="0.25">
      <c r="A765" s="9"/>
      <c r="B765" s="12" t="s">
        <v>1699</v>
      </c>
      <c r="C765" s="12" t="s">
        <v>1698</v>
      </c>
      <c r="D765" s="18">
        <v>15821</v>
      </c>
      <c r="E765" s="18">
        <v>12956</v>
      </c>
      <c r="F765" s="18">
        <v>12596</v>
      </c>
      <c r="G765" s="18">
        <v>12346</v>
      </c>
      <c r="H765" s="18">
        <v>12410</v>
      </c>
      <c r="I765" s="18">
        <v>13244</v>
      </c>
      <c r="J765" s="18">
        <v>13480</v>
      </c>
      <c r="K765" s="18">
        <v>12998</v>
      </c>
      <c r="L765" s="18">
        <v>12914</v>
      </c>
      <c r="M765" s="18">
        <v>13080</v>
      </c>
      <c r="N765" s="18">
        <v>13028</v>
      </c>
      <c r="O765" s="18">
        <v>13140</v>
      </c>
      <c r="P765" s="9"/>
    </row>
    <row r="766" spans="1:16" x14ac:dyDescent="0.25">
      <c r="A766" s="9"/>
      <c r="B766" s="12" t="s">
        <v>1697</v>
      </c>
      <c r="C766" s="12" t="s">
        <v>1696</v>
      </c>
      <c r="D766" s="18">
        <v>15986</v>
      </c>
      <c r="E766" s="18">
        <v>15332</v>
      </c>
      <c r="F766" s="18">
        <v>15748</v>
      </c>
      <c r="G766" s="18">
        <v>15734</v>
      </c>
      <c r="H766" s="18">
        <v>15980</v>
      </c>
      <c r="I766" s="18">
        <v>16468</v>
      </c>
      <c r="J766" s="18">
        <v>16284</v>
      </c>
      <c r="K766" s="18">
        <v>16238</v>
      </c>
      <c r="L766" s="18">
        <v>16890</v>
      </c>
      <c r="M766" s="18">
        <v>17062</v>
      </c>
      <c r="N766" s="18">
        <v>17164</v>
      </c>
      <c r="O766" s="18">
        <v>17430</v>
      </c>
      <c r="P766" s="9"/>
    </row>
    <row r="767" spans="1:16" x14ac:dyDescent="0.25">
      <c r="A767" s="9"/>
      <c r="B767" s="12" t="s">
        <v>1695</v>
      </c>
      <c r="C767" s="12" t="s">
        <v>1694</v>
      </c>
      <c r="D767" s="18">
        <v>17615</v>
      </c>
      <c r="E767" s="18">
        <v>12812</v>
      </c>
      <c r="F767" s="18">
        <v>12548</v>
      </c>
      <c r="G767" s="18">
        <v>12436</v>
      </c>
      <c r="H767" s="18">
        <v>12458</v>
      </c>
      <c r="I767" s="18">
        <v>12574</v>
      </c>
      <c r="J767" s="18">
        <v>12678</v>
      </c>
      <c r="K767" s="18">
        <v>12702</v>
      </c>
      <c r="L767" s="18">
        <v>12580</v>
      </c>
      <c r="M767" s="18">
        <v>12742</v>
      </c>
      <c r="N767" s="18">
        <v>12402</v>
      </c>
      <c r="O767" s="18">
        <v>12280</v>
      </c>
      <c r="P767" s="9"/>
    </row>
    <row r="768" spans="1:16" x14ac:dyDescent="0.25">
      <c r="A768" s="9"/>
      <c r="B768" s="12" t="s">
        <v>1693</v>
      </c>
      <c r="C768" s="12" t="s">
        <v>1692</v>
      </c>
      <c r="D768" s="18">
        <v>3766</v>
      </c>
      <c r="E768" s="18">
        <v>3766</v>
      </c>
      <c r="F768" s="18">
        <v>3772</v>
      </c>
      <c r="G768" s="18">
        <v>3856</v>
      </c>
      <c r="H768" s="18">
        <v>3790</v>
      </c>
      <c r="I768" s="18">
        <v>3804</v>
      </c>
      <c r="J768" s="18">
        <v>3820</v>
      </c>
      <c r="K768" s="18">
        <v>3660</v>
      </c>
      <c r="L768" s="18">
        <v>3560</v>
      </c>
      <c r="M768" s="18">
        <v>3546</v>
      </c>
      <c r="N768" s="18">
        <v>3266</v>
      </c>
      <c r="O768" s="18">
        <v>3234</v>
      </c>
      <c r="P768" s="9"/>
    </row>
    <row r="769" spans="1:16" x14ac:dyDescent="0.25">
      <c r="A769" s="9"/>
      <c r="B769" s="12" t="s">
        <v>1691</v>
      </c>
      <c r="C769" s="12" t="s">
        <v>1690</v>
      </c>
      <c r="D769" s="18">
        <v>17593</v>
      </c>
      <c r="E769" s="18">
        <v>14002</v>
      </c>
      <c r="F769" s="18">
        <v>14080</v>
      </c>
      <c r="G769" s="18">
        <v>14122</v>
      </c>
      <c r="H769" s="18">
        <v>14236</v>
      </c>
      <c r="I769" s="18">
        <v>14256</v>
      </c>
      <c r="J769" s="18">
        <v>14582</v>
      </c>
      <c r="K769" s="18">
        <v>14476</v>
      </c>
      <c r="L769" s="18">
        <v>14384</v>
      </c>
      <c r="M769" s="18">
        <v>14264</v>
      </c>
      <c r="N769" s="18">
        <v>13826</v>
      </c>
      <c r="O769" s="18">
        <v>13912</v>
      </c>
      <c r="P769" s="9"/>
    </row>
    <row r="770" spans="1:16" x14ac:dyDescent="0.25">
      <c r="A770" s="9"/>
      <c r="B770" s="12" t="s">
        <v>1689</v>
      </c>
      <c r="C770" s="12" t="s">
        <v>1688</v>
      </c>
      <c r="D770" s="18">
        <v>3348</v>
      </c>
      <c r="E770" s="18">
        <v>3348</v>
      </c>
      <c r="F770" s="18">
        <v>3308</v>
      </c>
      <c r="G770" s="18">
        <v>3308</v>
      </c>
      <c r="H770" s="18">
        <v>3320</v>
      </c>
      <c r="I770" s="18">
        <v>3230</v>
      </c>
      <c r="J770" s="18">
        <v>3262</v>
      </c>
      <c r="K770" s="18">
        <v>3326</v>
      </c>
      <c r="L770" s="18">
        <v>3430</v>
      </c>
      <c r="M770" s="18">
        <v>3420</v>
      </c>
      <c r="N770" s="18">
        <v>3272</v>
      </c>
      <c r="O770" s="18">
        <v>3592</v>
      </c>
      <c r="P770" s="9"/>
    </row>
    <row r="771" spans="1:16" x14ac:dyDescent="0.25">
      <c r="A771" s="9"/>
      <c r="B771" s="12" t="s">
        <v>1687</v>
      </c>
      <c r="C771" s="12" t="s">
        <v>1686</v>
      </c>
      <c r="D771" s="18">
        <v>11780</v>
      </c>
      <c r="E771" s="18">
        <v>11630</v>
      </c>
      <c r="F771" s="18">
        <v>11350</v>
      </c>
      <c r="G771" s="18">
        <v>11364</v>
      </c>
      <c r="H771" s="18">
        <v>11382</v>
      </c>
      <c r="I771" s="18">
        <v>10640</v>
      </c>
      <c r="J771" s="18">
        <v>10072</v>
      </c>
      <c r="K771" s="18">
        <v>9870</v>
      </c>
      <c r="L771" s="18">
        <v>9782</v>
      </c>
      <c r="M771" s="18">
        <v>9792</v>
      </c>
      <c r="N771" s="18">
        <v>9044</v>
      </c>
      <c r="O771" s="18">
        <v>9388</v>
      </c>
      <c r="P771" s="9"/>
    </row>
    <row r="772" spans="1:16" x14ac:dyDescent="0.25">
      <c r="A772" s="9"/>
      <c r="B772" s="12" t="s">
        <v>1685</v>
      </c>
      <c r="C772" s="12" t="s">
        <v>1684</v>
      </c>
      <c r="D772" s="18">
        <v>9442</v>
      </c>
      <c r="E772" s="18">
        <v>8650</v>
      </c>
      <c r="F772" s="18">
        <v>8226</v>
      </c>
      <c r="G772" s="18">
        <v>8166</v>
      </c>
      <c r="H772" s="18">
        <v>8220</v>
      </c>
      <c r="I772" s="18">
        <v>8410</v>
      </c>
      <c r="J772" s="18">
        <v>8254</v>
      </c>
      <c r="K772" s="18">
        <v>8518</v>
      </c>
      <c r="L772" s="18">
        <v>8540</v>
      </c>
      <c r="M772" s="18">
        <v>8618</v>
      </c>
      <c r="N772" s="18">
        <v>8740</v>
      </c>
      <c r="O772" s="18">
        <v>8526</v>
      </c>
      <c r="P772" s="9"/>
    </row>
    <row r="773" spans="1:16" x14ac:dyDescent="0.25">
      <c r="A773" s="9"/>
      <c r="B773" s="12" t="s">
        <v>1683</v>
      </c>
      <c r="C773" s="12" t="s">
        <v>1682</v>
      </c>
      <c r="D773" s="18">
        <v>30793</v>
      </c>
      <c r="E773" s="18">
        <v>19500</v>
      </c>
      <c r="F773" s="18">
        <v>19072</v>
      </c>
      <c r="G773" s="18">
        <v>19380</v>
      </c>
      <c r="H773" s="18">
        <v>19414</v>
      </c>
      <c r="I773" s="18">
        <v>20012</v>
      </c>
      <c r="J773" s="18">
        <v>20430</v>
      </c>
      <c r="K773" s="18">
        <v>20726</v>
      </c>
      <c r="L773" s="18">
        <v>21462</v>
      </c>
      <c r="M773" s="18">
        <v>21666</v>
      </c>
      <c r="N773" s="18">
        <v>23600</v>
      </c>
      <c r="O773" s="18">
        <v>23860</v>
      </c>
      <c r="P773" s="9"/>
    </row>
    <row r="774" spans="1:16" x14ac:dyDescent="0.25">
      <c r="A774" s="9"/>
      <c r="B774" s="12" t="s">
        <v>1681</v>
      </c>
      <c r="C774" s="12" t="s">
        <v>1680</v>
      </c>
      <c r="D774" s="18">
        <v>20776</v>
      </c>
      <c r="E774" s="18">
        <v>10412</v>
      </c>
      <c r="F774" s="18">
        <v>10414</v>
      </c>
      <c r="G774" s="18">
        <v>10204</v>
      </c>
      <c r="H774" s="18">
        <v>10026</v>
      </c>
      <c r="I774" s="18">
        <v>9998</v>
      </c>
      <c r="J774" s="18">
        <v>9704</v>
      </c>
      <c r="K774" s="18">
        <v>9340</v>
      </c>
      <c r="L774" s="18">
        <v>8916</v>
      </c>
      <c r="M774" s="18">
        <v>9172</v>
      </c>
      <c r="N774" s="18">
        <v>9068</v>
      </c>
      <c r="O774" s="18">
        <v>8914</v>
      </c>
      <c r="P774" s="9"/>
    </row>
    <row r="775" spans="1:16" x14ac:dyDescent="0.25">
      <c r="A775" s="9"/>
      <c r="B775" s="12" t="s">
        <v>1679</v>
      </c>
      <c r="C775" s="12" t="s">
        <v>1678</v>
      </c>
      <c r="D775" s="18">
        <v>2800</v>
      </c>
      <c r="E775" s="18">
        <v>2800</v>
      </c>
      <c r="F775" s="18">
        <v>2916</v>
      </c>
      <c r="G775" s="18">
        <v>2648</v>
      </c>
      <c r="H775" s="18">
        <v>2586</v>
      </c>
      <c r="I775" s="18">
        <v>2898</v>
      </c>
      <c r="J775" s="18">
        <v>3128</v>
      </c>
      <c r="K775" s="18">
        <v>3280</v>
      </c>
      <c r="L775" s="18">
        <v>3254</v>
      </c>
      <c r="M775" s="18">
        <v>3376</v>
      </c>
      <c r="N775" s="18">
        <v>3412</v>
      </c>
      <c r="O775" s="18">
        <v>3342</v>
      </c>
      <c r="P775" s="9"/>
    </row>
    <row r="776" spans="1:16" x14ac:dyDescent="0.25">
      <c r="A776" s="9"/>
      <c r="B776" s="12" t="s">
        <v>1677</v>
      </c>
      <c r="C776" s="12" t="s">
        <v>1676</v>
      </c>
      <c r="D776" s="18">
        <v>26590</v>
      </c>
      <c r="E776" s="18">
        <v>19966</v>
      </c>
      <c r="F776" s="18">
        <v>19586</v>
      </c>
      <c r="G776" s="18">
        <v>19236</v>
      </c>
      <c r="H776" s="18">
        <v>18852</v>
      </c>
      <c r="I776" s="18">
        <v>18714</v>
      </c>
      <c r="J776" s="18">
        <v>18854</v>
      </c>
      <c r="K776" s="18">
        <v>18704</v>
      </c>
      <c r="L776" s="18">
        <v>18292</v>
      </c>
      <c r="M776" s="18">
        <v>18346</v>
      </c>
      <c r="N776" s="18">
        <v>18594</v>
      </c>
      <c r="O776" s="18">
        <v>18752</v>
      </c>
      <c r="P776" s="9"/>
    </row>
    <row r="777" spans="1:16" x14ac:dyDescent="0.25">
      <c r="A777" s="9"/>
      <c r="B777" s="12" t="s">
        <v>1675</v>
      </c>
      <c r="C777" s="12" t="s">
        <v>1674</v>
      </c>
      <c r="D777" s="18">
        <v>3060</v>
      </c>
      <c r="E777" s="18">
        <v>3060</v>
      </c>
      <c r="F777" s="18">
        <v>2712</v>
      </c>
      <c r="G777" s="18">
        <v>2688</v>
      </c>
      <c r="H777" s="18">
        <v>2644</v>
      </c>
      <c r="I777" s="18">
        <v>2676</v>
      </c>
      <c r="J777" s="18">
        <v>2672</v>
      </c>
      <c r="K777" s="18">
        <v>2630</v>
      </c>
      <c r="L777" s="18">
        <v>2508</v>
      </c>
      <c r="M777" s="18">
        <v>2564</v>
      </c>
      <c r="N777" s="18">
        <v>2434</v>
      </c>
      <c r="O777" s="18">
        <v>2392</v>
      </c>
      <c r="P777" s="9"/>
    </row>
    <row r="778" spans="1:16" x14ac:dyDescent="0.25">
      <c r="A778" s="9"/>
      <c r="B778" s="12" t="s">
        <v>1673</v>
      </c>
      <c r="C778" s="12" t="s">
        <v>1672</v>
      </c>
      <c r="D778" s="18">
        <v>7146</v>
      </c>
      <c r="E778" s="18">
        <v>7146</v>
      </c>
      <c r="F778" s="18">
        <v>7218</v>
      </c>
      <c r="G778" s="18">
        <v>7132</v>
      </c>
      <c r="H778" s="18">
        <v>7172</v>
      </c>
      <c r="I778" s="18">
        <v>7084</v>
      </c>
      <c r="J778" s="18">
        <v>7322</v>
      </c>
      <c r="K778" s="18">
        <v>7202</v>
      </c>
      <c r="L778" s="18">
        <v>7398</v>
      </c>
      <c r="M778" s="18">
        <v>7334</v>
      </c>
      <c r="N778" s="18">
        <v>7808</v>
      </c>
      <c r="O778" s="18">
        <v>7550</v>
      </c>
      <c r="P778" s="9"/>
    </row>
    <row r="779" spans="1:16" x14ac:dyDescent="0.25">
      <c r="A779" s="9"/>
      <c r="B779" s="12" t="s">
        <v>1671</v>
      </c>
      <c r="C779" s="12" t="s">
        <v>1670</v>
      </c>
      <c r="D779" s="18">
        <v>19466</v>
      </c>
      <c r="E779" s="18">
        <v>18094</v>
      </c>
      <c r="F779" s="18">
        <v>18780</v>
      </c>
      <c r="G779" s="18">
        <v>18874</v>
      </c>
      <c r="H779" s="18">
        <v>18668</v>
      </c>
      <c r="I779" s="18">
        <v>18490</v>
      </c>
      <c r="J779" s="18">
        <v>17670</v>
      </c>
      <c r="K779" s="18">
        <v>18392</v>
      </c>
      <c r="L779" s="18">
        <v>18234</v>
      </c>
      <c r="M779" s="18">
        <v>18814</v>
      </c>
      <c r="N779" s="18">
        <v>19232</v>
      </c>
      <c r="O779" s="18">
        <v>19364</v>
      </c>
      <c r="P779" s="9"/>
    </row>
    <row r="780" spans="1:16" x14ac:dyDescent="0.25">
      <c r="A780" s="9"/>
      <c r="B780" s="12" t="s">
        <v>1669</v>
      </c>
      <c r="C780" s="12" t="s">
        <v>1668</v>
      </c>
      <c r="D780" s="18">
        <v>2792</v>
      </c>
      <c r="E780" s="18">
        <v>2792</v>
      </c>
      <c r="F780" s="18">
        <v>2994</v>
      </c>
      <c r="G780" s="18">
        <v>2826</v>
      </c>
      <c r="H780" s="18">
        <v>2802</v>
      </c>
      <c r="I780" s="18">
        <v>2816</v>
      </c>
      <c r="J780" s="18">
        <v>2782</v>
      </c>
      <c r="K780" s="18">
        <v>2696</v>
      </c>
      <c r="L780" s="18">
        <v>2630</v>
      </c>
      <c r="M780" s="18">
        <v>2666</v>
      </c>
      <c r="N780" s="18">
        <v>2638</v>
      </c>
      <c r="O780" s="18">
        <v>2554</v>
      </c>
      <c r="P780" s="9"/>
    </row>
    <row r="781" spans="1:16" x14ac:dyDescent="0.25">
      <c r="A781" s="9"/>
      <c r="B781" s="12" t="s">
        <v>1667</v>
      </c>
      <c r="C781" s="12" t="s">
        <v>1666</v>
      </c>
      <c r="D781" s="18">
        <v>5874</v>
      </c>
      <c r="E781" s="18">
        <v>5874</v>
      </c>
      <c r="F781" s="18">
        <v>6016</v>
      </c>
      <c r="G781" s="18">
        <v>6108</v>
      </c>
      <c r="H781" s="18">
        <v>6004</v>
      </c>
      <c r="I781" s="18">
        <v>5872</v>
      </c>
      <c r="J781" s="18">
        <v>5840</v>
      </c>
      <c r="K781" s="18">
        <v>5928</v>
      </c>
      <c r="L781" s="18">
        <v>5628</v>
      </c>
      <c r="M781" s="18">
        <v>5668</v>
      </c>
      <c r="N781" s="18">
        <v>5284</v>
      </c>
      <c r="O781" s="18">
        <v>5192</v>
      </c>
      <c r="P781" s="9"/>
    </row>
    <row r="782" spans="1:16" x14ac:dyDescent="0.25">
      <c r="A782" s="9"/>
      <c r="B782" s="12" t="s">
        <v>1665</v>
      </c>
      <c r="C782" s="12" t="s">
        <v>1664</v>
      </c>
      <c r="D782" s="18">
        <v>41664</v>
      </c>
      <c r="E782" s="18">
        <v>40102</v>
      </c>
      <c r="F782" s="18">
        <v>39144</v>
      </c>
      <c r="G782" s="18">
        <v>39026</v>
      </c>
      <c r="H782" s="18">
        <v>38242</v>
      </c>
      <c r="I782" s="18">
        <v>37980</v>
      </c>
      <c r="J782" s="18">
        <v>36286</v>
      </c>
      <c r="K782" s="18">
        <v>35132</v>
      </c>
      <c r="L782" s="18">
        <v>35048</v>
      </c>
      <c r="M782" s="18">
        <v>34110</v>
      </c>
      <c r="N782" s="18">
        <v>33676</v>
      </c>
      <c r="O782" s="18">
        <v>33046</v>
      </c>
      <c r="P782" s="9"/>
    </row>
    <row r="783" spans="1:16" x14ac:dyDescent="0.25">
      <c r="A783" s="9"/>
      <c r="B783" s="12" t="s">
        <v>1663</v>
      </c>
      <c r="C783" s="12" t="s">
        <v>1662</v>
      </c>
      <c r="D783" s="18">
        <v>3596</v>
      </c>
      <c r="E783" s="18">
        <v>3596</v>
      </c>
      <c r="F783" s="18">
        <v>3472</v>
      </c>
      <c r="G783" s="18">
        <v>3502</v>
      </c>
      <c r="H783" s="18">
        <v>3542</v>
      </c>
      <c r="I783" s="18">
        <v>3654</v>
      </c>
      <c r="J783" s="18">
        <v>3796</v>
      </c>
      <c r="K783" s="18">
        <v>4006</v>
      </c>
      <c r="L783" s="18">
        <v>4026</v>
      </c>
      <c r="M783" s="18">
        <v>4136</v>
      </c>
      <c r="N783" s="18">
        <v>4064</v>
      </c>
      <c r="O783" s="18">
        <v>3998</v>
      </c>
      <c r="P783" s="9"/>
    </row>
    <row r="784" spans="1:16" x14ac:dyDescent="0.25">
      <c r="A784" s="9"/>
      <c r="B784" s="12" t="s">
        <v>1661</v>
      </c>
      <c r="C784" s="12" t="s">
        <v>1660</v>
      </c>
      <c r="D784" s="18">
        <v>1710</v>
      </c>
      <c r="E784" s="18">
        <v>1710</v>
      </c>
      <c r="F784" s="18">
        <v>1714</v>
      </c>
      <c r="G784" s="18">
        <v>1742</v>
      </c>
      <c r="H784" s="18">
        <v>1856</v>
      </c>
      <c r="I784" s="18">
        <v>2022</v>
      </c>
      <c r="J784" s="18">
        <v>2060</v>
      </c>
      <c r="K784" s="18">
        <v>2406</v>
      </c>
      <c r="L784" s="18">
        <v>2374</v>
      </c>
      <c r="M784" s="18">
        <v>2392</v>
      </c>
      <c r="N784" s="18">
        <v>2384</v>
      </c>
      <c r="O784" s="18">
        <v>2472</v>
      </c>
      <c r="P784" s="9"/>
    </row>
    <row r="785" spans="1:16" x14ac:dyDescent="0.25">
      <c r="A785" s="9"/>
      <c r="B785" s="12" t="s">
        <v>1659</v>
      </c>
      <c r="C785" s="12" t="s">
        <v>1658</v>
      </c>
      <c r="D785" s="18">
        <v>4426</v>
      </c>
      <c r="E785" s="18">
        <v>4426</v>
      </c>
      <c r="F785" s="18">
        <v>4396</v>
      </c>
      <c r="G785" s="18">
        <v>4302</v>
      </c>
      <c r="H785" s="18">
        <v>4336</v>
      </c>
      <c r="I785" s="18">
        <v>4258</v>
      </c>
      <c r="J785" s="18">
        <v>4364</v>
      </c>
      <c r="K785" s="18">
        <v>4456</v>
      </c>
      <c r="L785" s="18">
        <v>4542</v>
      </c>
      <c r="M785" s="18">
        <v>4658</v>
      </c>
      <c r="N785" s="18">
        <v>5140</v>
      </c>
      <c r="O785" s="18">
        <v>4660</v>
      </c>
      <c r="P785" s="9"/>
    </row>
    <row r="786" spans="1:16" x14ac:dyDescent="0.25">
      <c r="A786" s="9"/>
      <c r="B786" s="12" t="s">
        <v>1657</v>
      </c>
      <c r="C786" s="12" t="s">
        <v>1656</v>
      </c>
      <c r="D786" s="18">
        <v>1480</v>
      </c>
      <c r="E786" s="18">
        <v>1480</v>
      </c>
      <c r="F786" s="18">
        <v>1334</v>
      </c>
      <c r="G786" s="18">
        <v>1392</v>
      </c>
      <c r="H786" s="18">
        <v>1374</v>
      </c>
      <c r="I786" s="18">
        <v>1460</v>
      </c>
      <c r="J786" s="18">
        <v>1448</v>
      </c>
      <c r="K786" s="18">
        <v>1510</v>
      </c>
      <c r="L786" s="18">
        <v>1400</v>
      </c>
      <c r="M786" s="18">
        <v>1400</v>
      </c>
      <c r="N786" s="18">
        <v>1476</v>
      </c>
      <c r="O786" s="18">
        <v>1418</v>
      </c>
      <c r="P786" s="9"/>
    </row>
    <row r="787" spans="1:16" x14ac:dyDescent="0.25">
      <c r="A787" s="9"/>
      <c r="B787" s="12" t="s">
        <v>1655</v>
      </c>
      <c r="C787" s="12" t="s">
        <v>1654</v>
      </c>
      <c r="D787" s="18">
        <v>4776</v>
      </c>
      <c r="E787" s="18">
        <v>4776</v>
      </c>
      <c r="F787" s="18">
        <v>4756</v>
      </c>
      <c r="G787" s="18">
        <v>4822</v>
      </c>
      <c r="H787" s="18">
        <v>4880</v>
      </c>
      <c r="I787" s="18">
        <v>4912</v>
      </c>
      <c r="J787" s="18">
        <v>4764</v>
      </c>
      <c r="K787" s="18">
        <v>4664</v>
      </c>
      <c r="L787" s="18">
        <v>4728</v>
      </c>
      <c r="M787" s="18">
        <v>5058</v>
      </c>
      <c r="N787" s="18">
        <v>5096</v>
      </c>
      <c r="O787" s="18">
        <v>5096</v>
      </c>
      <c r="P787" s="9"/>
    </row>
    <row r="788" spans="1:16" x14ac:dyDescent="0.25">
      <c r="A788" s="9"/>
      <c r="B788" s="12" t="s">
        <v>1653</v>
      </c>
      <c r="C788" s="12" t="s">
        <v>1652</v>
      </c>
      <c r="D788" s="18">
        <v>8857</v>
      </c>
      <c r="E788" s="18">
        <v>8258</v>
      </c>
      <c r="F788" s="18">
        <v>8266</v>
      </c>
      <c r="G788" s="18">
        <v>8520</v>
      </c>
      <c r="H788" s="18">
        <v>8640</v>
      </c>
      <c r="I788" s="18">
        <v>8642</v>
      </c>
      <c r="J788" s="18">
        <v>8276</v>
      </c>
      <c r="K788" s="18">
        <v>8220</v>
      </c>
      <c r="L788" s="18">
        <v>8098</v>
      </c>
      <c r="M788" s="18">
        <v>8062</v>
      </c>
      <c r="N788" s="18">
        <v>7634</v>
      </c>
      <c r="O788" s="18">
        <v>7774</v>
      </c>
      <c r="P788" s="9"/>
    </row>
    <row r="789" spans="1:16" x14ac:dyDescent="0.25">
      <c r="A789" s="9"/>
      <c r="B789" s="12" t="s">
        <v>1651</v>
      </c>
      <c r="C789" s="12" t="s">
        <v>1650</v>
      </c>
      <c r="D789" s="18">
        <v>6371</v>
      </c>
      <c r="E789" s="18">
        <v>5378</v>
      </c>
      <c r="F789" s="18">
        <v>5218</v>
      </c>
      <c r="G789" s="18">
        <v>5314</v>
      </c>
      <c r="H789" s="18">
        <v>5406</v>
      </c>
      <c r="I789" s="18">
        <v>5514</v>
      </c>
      <c r="J789" s="18">
        <v>5360</v>
      </c>
      <c r="K789" s="18">
        <v>5258</v>
      </c>
      <c r="L789" s="18">
        <v>5472</v>
      </c>
      <c r="M789" s="18">
        <v>5204</v>
      </c>
      <c r="N789" s="18">
        <v>5232</v>
      </c>
      <c r="O789" s="18">
        <v>5148</v>
      </c>
      <c r="P789" s="9"/>
    </row>
    <row r="790" spans="1:16" x14ac:dyDescent="0.25">
      <c r="A790" s="9"/>
      <c r="B790" s="12" t="s">
        <v>1649</v>
      </c>
      <c r="C790" s="12" t="s">
        <v>1648</v>
      </c>
      <c r="D790" s="18">
        <v>9403</v>
      </c>
      <c r="E790" s="18">
        <v>9340</v>
      </c>
      <c r="F790" s="18">
        <v>8868</v>
      </c>
      <c r="G790" s="18">
        <v>9182</v>
      </c>
      <c r="H790" s="18">
        <v>9114</v>
      </c>
      <c r="I790" s="18">
        <v>9340</v>
      </c>
      <c r="J790" s="18">
        <v>8990</v>
      </c>
      <c r="K790" s="18">
        <v>8654</v>
      </c>
      <c r="L790" s="18">
        <v>8666</v>
      </c>
      <c r="M790" s="18">
        <v>8628</v>
      </c>
      <c r="N790" s="18">
        <v>8396</v>
      </c>
      <c r="O790" s="18">
        <v>8284</v>
      </c>
      <c r="P790" s="9"/>
    </row>
    <row r="791" spans="1:16" x14ac:dyDescent="0.25">
      <c r="A791" s="9"/>
      <c r="B791" s="12" t="s">
        <v>1647</v>
      </c>
      <c r="C791" s="12" t="s">
        <v>1646</v>
      </c>
      <c r="D791" s="18">
        <v>29572</v>
      </c>
      <c r="E791" s="18">
        <v>19280</v>
      </c>
      <c r="F791" s="18">
        <v>18834</v>
      </c>
      <c r="G791" s="18">
        <v>19542</v>
      </c>
      <c r="H791" s="18">
        <v>18316</v>
      </c>
      <c r="I791" s="18">
        <v>18488</v>
      </c>
      <c r="J791" s="18">
        <v>18358</v>
      </c>
      <c r="K791" s="18">
        <v>17660</v>
      </c>
      <c r="L791" s="18">
        <v>16964</v>
      </c>
      <c r="M791" s="18">
        <v>16968</v>
      </c>
      <c r="N791" s="18">
        <v>17198</v>
      </c>
      <c r="O791" s="18">
        <v>17990</v>
      </c>
      <c r="P791" s="9"/>
    </row>
    <row r="792" spans="1:16" x14ac:dyDescent="0.25">
      <c r="A792" s="9"/>
      <c r="B792" s="12" t="s">
        <v>1645</v>
      </c>
      <c r="C792" s="12" t="s">
        <v>1644</v>
      </c>
      <c r="D792" s="18">
        <v>6228</v>
      </c>
      <c r="E792" s="18">
        <v>6228</v>
      </c>
      <c r="F792" s="18">
        <v>6172</v>
      </c>
      <c r="G792" s="18">
        <v>6296</v>
      </c>
      <c r="H792" s="18">
        <v>6274</v>
      </c>
      <c r="I792" s="18">
        <v>6022</v>
      </c>
      <c r="J792" s="18">
        <v>6010</v>
      </c>
      <c r="K792" s="18">
        <v>6016</v>
      </c>
      <c r="L792" s="18">
        <v>6200</v>
      </c>
      <c r="M792" s="18">
        <v>6102</v>
      </c>
      <c r="N792" s="18">
        <v>6166</v>
      </c>
      <c r="O792" s="18">
        <v>6102</v>
      </c>
      <c r="P792" s="9"/>
    </row>
    <row r="793" spans="1:16" x14ac:dyDescent="0.25">
      <c r="A793" s="9"/>
      <c r="B793" s="12" t="s">
        <v>1643</v>
      </c>
      <c r="C793" s="12" t="s">
        <v>1642</v>
      </c>
      <c r="D793" s="18">
        <v>26246</v>
      </c>
      <c r="E793" s="18">
        <v>25096</v>
      </c>
      <c r="F793" s="18">
        <v>26192</v>
      </c>
      <c r="G793" s="18">
        <v>25984</v>
      </c>
      <c r="H793" s="18">
        <v>25832</v>
      </c>
      <c r="I793" s="18">
        <v>26212</v>
      </c>
      <c r="J793" s="18">
        <v>26476</v>
      </c>
      <c r="K793" s="18">
        <v>26770</v>
      </c>
      <c r="L793" s="18">
        <v>27544</v>
      </c>
      <c r="M793" s="18">
        <v>27352</v>
      </c>
      <c r="N793" s="18">
        <v>27158</v>
      </c>
      <c r="O793" s="18">
        <v>28562</v>
      </c>
      <c r="P793" s="9"/>
    </row>
    <row r="794" spans="1:16" x14ac:dyDescent="0.25">
      <c r="A794" s="9"/>
      <c r="B794" s="12" t="s">
        <v>1641</v>
      </c>
      <c r="C794" s="12" t="s">
        <v>1640</v>
      </c>
      <c r="D794" s="18">
        <v>99464</v>
      </c>
      <c r="E794" s="18">
        <v>34808</v>
      </c>
      <c r="F794" s="18">
        <v>34456</v>
      </c>
      <c r="G794" s="18">
        <v>34372</v>
      </c>
      <c r="H794" s="18">
        <v>34442</v>
      </c>
      <c r="I794" s="18">
        <v>33068</v>
      </c>
      <c r="J794" s="18">
        <v>32032</v>
      </c>
      <c r="K794" s="18">
        <v>31230</v>
      </c>
      <c r="L794" s="18">
        <v>30968</v>
      </c>
      <c r="M794" s="18">
        <v>30124</v>
      </c>
      <c r="N794" s="18">
        <v>29472</v>
      </c>
      <c r="O794" s="18">
        <v>29826</v>
      </c>
      <c r="P794" s="9"/>
    </row>
    <row r="795" spans="1:16" x14ac:dyDescent="0.25">
      <c r="A795" s="9"/>
      <c r="B795" s="12" t="s">
        <v>1639</v>
      </c>
      <c r="C795" s="12" t="s">
        <v>1638</v>
      </c>
      <c r="D795" s="18">
        <v>57602</v>
      </c>
      <c r="E795" s="18">
        <v>36076</v>
      </c>
      <c r="F795" s="18">
        <v>34048</v>
      </c>
      <c r="G795" s="18">
        <v>34346</v>
      </c>
      <c r="H795" s="18">
        <v>33760</v>
      </c>
      <c r="I795" s="18">
        <v>33484</v>
      </c>
      <c r="J795" s="18">
        <v>32858</v>
      </c>
      <c r="K795" s="18">
        <v>32340</v>
      </c>
      <c r="L795" s="18">
        <v>31958</v>
      </c>
      <c r="M795" s="18">
        <v>31844</v>
      </c>
      <c r="N795" s="18">
        <v>31428</v>
      </c>
      <c r="O795" s="18">
        <v>31632</v>
      </c>
      <c r="P795" s="9"/>
    </row>
    <row r="796" spans="1:16" x14ac:dyDescent="0.25">
      <c r="A796" s="9"/>
      <c r="B796" s="12" t="s">
        <v>1637</v>
      </c>
      <c r="C796" s="12" t="s">
        <v>1636</v>
      </c>
      <c r="D796" s="18">
        <v>8869</v>
      </c>
      <c r="E796" s="18">
        <v>8762</v>
      </c>
      <c r="F796" s="18">
        <v>8226</v>
      </c>
      <c r="G796" s="18">
        <v>7884</v>
      </c>
      <c r="H796" s="18">
        <v>7730</v>
      </c>
      <c r="I796" s="18">
        <v>8072</v>
      </c>
      <c r="J796" s="18">
        <v>7790</v>
      </c>
      <c r="K796" s="18">
        <v>7274</v>
      </c>
      <c r="L796" s="18">
        <v>7126</v>
      </c>
      <c r="M796" s="18">
        <v>6802</v>
      </c>
      <c r="N796" s="18">
        <v>6642</v>
      </c>
      <c r="O796" s="18">
        <v>6636</v>
      </c>
      <c r="P796" s="9"/>
    </row>
    <row r="797" spans="1:16" x14ac:dyDescent="0.25">
      <c r="A797" s="9"/>
      <c r="B797" s="12" t="s">
        <v>1635</v>
      </c>
      <c r="C797" s="12" t="s">
        <v>1634</v>
      </c>
      <c r="D797" s="18">
        <v>6468</v>
      </c>
      <c r="E797" s="18">
        <v>6468</v>
      </c>
      <c r="F797" s="18">
        <v>6058</v>
      </c>
      <c r="G797" s="18">
        <v>6298</v>
      </c>
      <c r="H797" s="18">
        <v>6340</v>
      </c>
      <c r="I797" s="18">
        <v>6084</v>
      </c>
      <c r="J797" s="18">
        <v>5996</v>
      </c>
      <c r="K797" s="18">
        <v>5788</v>
      </c>
      <c r="L797" s="18">
        <v>5804</v>
      </c>
      <c r="M797" s="18">
        <v>5666</v>
      </c>
      <c r="N797" s="18">
        <v>5250</v>
      </c>
      <c r="O797" s="18">
        <v>5276</v>
      </c>
      <c r="P797" s="9"/>
    </row>
    <row r="798" spans="1:16" x14ac:dyDescent="0.25">
      <c r="A798" s="9"/>
      <c r="B798" s="12" t="s">
        <v>1633</v>
      </c>
      <c r="C798" s="12" t="s">
        <v>1632</v>
      </c>
      <c r="D798" s="18">
        <v>3242</v>
      </c>
      <c r="E798" s="18">
        <v>3242</v>
      </c>
      <c r="F798" s="18">
        <v>3506</v>
      </c>
      <c r="G798" s="18">
        <v>3618</v>
      </c>
      <c r="H798" s="18">
        <v>3580</v>
      </c>
      <c r="I798" s="18">
        <v>3586</v>
      </c>
      <c r="J798" s="18">
        <v>3582</v>
      </c>
      <c r="K798" s="18">
        <v>3510</v>
      </c>
      <c r="L798" s="18">
        <v>3472</v>
      </c>
      <c r="M798" s="18">
        <v>3334</v>
      </c>
      <c r="N798" s="18">
        <v>3234</v>
      </c>
      <c r="O798" s="18">
        <v>3202</v>
      </c>
      <c r="P798" s="9"/>
    </row>
    <row r="799" spans="1:16" x14ac:dyDescent="0.25">
      <c r="A799" s="9"/>
      <c r="B799" s="12" t="s">
        <v>1631</v>
      </c>
      <c r="C799" s="12" t="s">
        <v>1630</v>
      </c>
      <c r="D799" s="18">
        <v>17720</v>
      </c>
      <c r="E799" s="18">
        <v>17336</v>
      </c>
      <c r="F799" s="18">
        <v>16760</v>
      </c>
      <c r="G799" s="18">
        <v>16442</v>
      </c>
      <c r="H799" s="18">
        <v>16426</v>
      </c>
      <c r="I799" s="18">
        <v>16136</v>
      </c>
      <c r="J799" s="18">
        <v>15774</v>
      </c>
      <c r="K799" s="18">
        <v>15452</v>
      </c>
      <c r="L799" s="18">
        <v>15100</v>
      </c>
      <c r="M799" s="18">
        <v>14838</v>
      </c>
      <c r="N799" s="18">
        <v>14406</v>
      </c>
      <c r="O799" s="18">
        <v>14536</v>
      </c>
      <c r="P799" s="9"/>
    </row>
    <row r="800" spans="1:16" x14ac:dyDescent="0.25">
      <c r="A800" s="9"/>
      <c r="B800" s="12" t="s">
        <v>1629</v>
      </c>
      <c r="C800" s="12" t="s">
        <v>1628</v>
      </c>
      <c r="D800" s="18">
        <v>8566</v>
      </c>
      <c r="E800" s="18">
        <v>6030</v>
      </c>
      <c r="F800" s="18">
        <v>6234</v>
      </c>
      <c r="G800" s="18">
        <v>6300</v>
      </c>
      <c r="H800" s="18">
        <v>6454</v>
      </c>
      <c r="I800" s="18">
        <v>7132</v>
      </c>
      <c r="J800" s="18">
        <v>7410</v>
      </c>
      <c r="K800" s="18">
        <v>7356</v>
      </c>
      <c r="L800" s="18">
        <v>7358</v>
      </c>
      <c r="M800" s="18">
        <v>7270</v>
      </c>
      <c r="N800" s="18">
        <v>7528</v>
      </c>
      <c r="O800" s="18">
        <v>7358</v>
      </c>
      <c r="P800" s="9"/>
    </row>
    <row r="801" spans="1:16" x14ac:dyDescent="0.25">
      <c r="A801" s="9"/>
      <c r="B801" s="12" t="s">
        <v>1627</v>
      </c>
      <c r="C801" s="12" t="s">
        <v>1626</v>
      </c>
      <c r="D801" s="18">
        <v>13482</v>
      </c>
      <c r="E801" s="18">
        <v>9580</v>
      </c>
      <c r="F801" s="18">
        <v>9606</v>
      </c>
      <c r="G801" s="18">
        <v>9602</v>
      </c>
      <c r="H801" s="18">
        <v>9726</v>
      </c>
      <c r="I801" s="18">
        <v>10040</v>
      </c>
      <c r="J801" s="18">
        <v>10322</v>
      </c>
      <c r="K801" s="18">
        <v>9860</v>
      </c>
      <c r="L801" s="18">
        <v>9728</v>
      </c>
      <c r="M801" s="18">
        <v>9856</v>
      </c>
      <c r="N801" s="18">
        <v>9786</v>
      </c>
      <c r="O801" s="18">
        <v>9796</v>
      </c>
      <c r="P801" s="9"/>
    </row>
    <row r="802" spans="1:16" x14ac:dyDescent="0.25">
      <c r="A802" s="9"/>
      <c r="B802" s="12" t="s">
        <v>1625</v>
      </c>
      <c r="C802" s="12" t="s">
        <v>1624</v>
      </c>
      <c r="D802" s="18">
        <v>32848</v>
      </c>
      <c r="E802" s="18">
        <v>17036</v>
      </c>
      <c r="F802" s="18">
        <v>17416</v>
      </c>
      <c r="G802" s="18">
        <v>17328</v>
      </c>
      <c r="H802" s="18">
        <v>17128</v>
      </c>
      <c r="I802" s="18">
        <v>18640</v>
      </c>
      <c r="J802" s="18">
        <v>19092</v>
      </c>
      <c r="K802" s="18">
        <v>18862</v>
      </c>
      <c r="L802" s="18">
        <v>18900</v>
      </c>
      <c r="M802" s="18">
        <v>18804</v>
      </c>
      <c r="N802" s="18">
        <v>19286</v>
      </c>
      <c r="O802" s="18">
        <v>19284</v>
      </c>
      <c r="P802" s="9"/>
    </row>
    <row r="803" spans="1:16" x14ac:dyDescent="0.25">
      <c r="A803" s="9"/>
      <c r="B803" s="12" t="s">
        <v>1623</v>
      </c>
      <c r="C803" s="12" t="s">
        <v>1622</v>
      </c>
      <c r="D803" s="18">
        <v>4840</v>
      </c>
      <c r="E803" s="18">
        <v>4840</v>
      </c>
      <c r="F803" s="18">
        <v>4702</v>
      </c>
      <c r="G803" s="18">
        <v>4764</v>
      </c>
      <c r="H803" s="18">
        <v>4840</v>
      </c>
      <c r="I803" s="18">
        <v>4784</v>
      </c>
      <c r="J803" s="18">
        <v>4690</v>
      </c>
      <c r="K803" s="18">
        <v>4690</v>
      </c>
      <c r="L803" s="18">
        <v>4600</v>
      </c>
      <c r="M803" s="18">
        <v>4494</v>
      </c>
      <c r="N803" s="18">
        <v>4428</v>
      </c>
      <c r="O803" s="18">
        <v>4428</v>
      </c>
      <c r="P803" s="9"/>
    </row>
    <row r="804" spans="1:16" x14ac:dyDescent="0.25">
      <c r="A804" s="9"/>
      <c r="B804" s="12" t="s">
        <v>1621</v>
      </c>
      <c r="C804" s="12" t="s">
        <v>1620</v>
      </c>
      <c r="D804" s="18">
        <v>24886</v>
      </c>
      <c r="E804" s="18">
        <v>14850</v>
      </c>
      <c r="F804" s="18">
        <v>14790</v>
      </c>
      <c r="G804" s="18">
        <v>13904</v>
      </c>
      <c r="H804" s="18">
        <v>13896</v>
      </c>
      <c r="I804" s="18">
        <v>14200</v>
      </c>
      <c r="J804" s="18">
        <v>13724</v>
      </c>
      <c r="K804" s="18">
        <v>12908</v>
      </c>
      <c r="L804" s="18">
        <v>12808</v>
      </c>
      <c r="M804" s="18">
        <v>12338</v>
      </c>
      <c r="N804" s="18">
        <v>12286</v>
      </c>
      <c r="O804" s="18">
        <v>11918</v>
      </c>
      <c r="P804" s="9"/>
    </row>
    <row r="805" spans="1:16" x14ac:dyDescent="0.25">
      <c r="A805" s="9"/>
      <c r="B805" s="12" t="s">
        <v>1619</v>
      </c>
      <c r="C805" s="12" t="s">
        <v>1618</v>
      </c>
      <c r="D805" s="18">
        <v>7798</v>
      </c>
      <c r="E805" s="18">
        <v>5906</v>
      </c>
      <c r="F805" s="18">
        <v>5850</v>
      </c>
      <c r="G805" s="18">
        <v>5746</v>
      </c>
      <c r="H805" s="18">
        <v>5650</v>
      </c>
      <c r="I805" s="18">
        <v>5866</v>
      </c>
      <c r="J805" s="18">
        <v>5684</v>
      </c>
      <c r="K805" s="18">
        <v>5682</v>
      </c>
      <c r="L805" s="18">
        <v>5228</v>
      </c>
      <c r="M805" s="18">
        <v>5044</v>
      </c>
      <c r="N805" s="18">
        <v>5152</v>
      </c>
      <c r="O805" s="18">
        <v>5256</v>
      </c>
      <c r="P805" s="9"/>
    </row>
    <row r="806" spans="1:16" x14ac:dyDescent="0.25">
      <c r="A806" s="9"/>
      <c r="B806" s="12" t="s">
        <v>1617</v>
      </c>
      <c r="C806" s="12" t="s">
        <v>1616</v>
      </c>
      <c r="D806" s="18">
        <v>20619</v>
      </c>
      <c r="E806" s="18">
        <v>11444</v>
      </c>
      <c r="F806" s="18">
        <v>11580</v>
      </c>
      <c r="G806" s="18">
        <v>11450</v>
      </c>
      <c r="H806" s="18">
        <v>11286</v>
      </c>
      <c r="I806" s="18">
        <v>11042</v>
      </c>
      <c r="J806" s="18">
        <v>10700</v>
      </c>
      <c r="K806" s="18">
        <v>10444</v>
      </c>
      <c r="L806" s="18">
        <v>10054</v>
      </c>
      <c r="M806" s="18">
        <v>9028</v>
      </c>
      <c r="N806" s="18">
        <v>7760</v>
      </c>
      <c r="O806" s="18">
        <v>7786</v>
      </c>
      <c r="P806" s="9"/>
    </row>
    <row r="807" spans="1:16" x14ac:dyDescent="0.25">
      <c r="A807" s="9"/>
      <c r="B807" s="12" t="s">
        <v>1615</v>
      </c>
      <c r="C807" s="12" t="s">
        <v>1614</v>
      </c>
      <c r="D807" s="18">
        <v>91139</v>
      </c>
      <c r="E807" s="18">
        <v>55054</v>
      </c>
      <c r="F807" s="18">
        <v>54730</v>
      </c>
      <c r="G807" s="18">
        <v>54950</v>
      </c>
      <c r="H807" s="18">
        <v>54290</v>
      </c>
      <c r="I807" s="18">
        <v>54924</v>
      </c>
      <c r="J807" s="18">
        <v>54244</v>
      </c>
      <c r="K807" s="18">
        <v>53176</v>
      </c>
      <c r="L807" s="18">
        <v>53550</v>
      </c>
      <c r="M807" s="18">
        <v>53400</v>
      </c>
      <c r="N807" s="18">
        <v>53432</v>
      </c>
      <c r="O807" s="18">
        <v>52944</v>
      </c>
      <c r="P807" s="9"/>
    </row>
    <row r="808" spans="1:16" x14ac:dyDescent="0.25">
      <c r="A808" s="9"/>
      <c r="B808" s="12" t="s">
        <v>1613</v>
      </c>
      <c r="C808" s="12" t="s">
        <v>1612</v>
      </c>
      <c r="D808" s="18">
        <v>36089</v>
      </c>
      <c r="E808" s="18">
        <v>28846</v>
      </c>
      <c r="F808" s="18">
        <v>29220</v>
      </c>
      <c r="G808" s="18">
        <v>29086</v>
      </c>
      <c r="H808" s="18">
        <v>28918</v>
      </c>
      <c r="I808" s="18">
        <v>30070</v>
      </c>
      <c r="J808" s="18">
        <v>31036</v>
      </c>
      <c r="K808" s="18">
        <v>30570</v>
      </c>
      <c r="L808" s="18">
        <v>31250</v>
      </c>
      <c r="M808" s="18">
        <v>30858</v>
      </c>
      <c r="N808" s="18">
        <v>31298</v>
      </c>
      <c r="O808" s="18">
        <v>32020</v>
      </c>
      <c r="P808" s="9"/>
    </row>
    <row r="809" spans="1:16" x14ac:dyDescent="0.25">
      <c r="A809" s="9"/>
      <c r="B809" s="12" t="s">
        <v>1611</v>
      </c>
      <c r="C809" s="12" t="s">
        <v>1610</v>
      </c>
      <c r="D809" s="18">
        <v>61147</v>
      </c>
      <c r="E809" s="18">
        <v>24060</v>
      </c>
      <c r="F809" s="18">
        <v>24082</v>
      </c>
      <c r="G809" s="18">
        <v>24188</v>
      </c>
      <c r="H809" s="18">
        <v>24916</v>
      </c>
      <c r="I809" s="18">
        <v>25564</v>
      </c>
      <c r="J809" s="18">
        <v>26112</v>
      </c>
      <c r="K809" s="18">
        <v>25522</v>
      </c>
      <c r="L809" s="18">
        <v>24978</v>
      </c>
      <c r="M809" s="18">
        <v>24292</v>
      </c>
      <c r="N809" s="18">
        <v>24466</v>
      </c>
      <c r="O809" s="18">
        <v>25008</v>
      </c>
      <c r="P809" s="9"/>
    </row>
    <row r="810" spans="1:16" x14ac:dyDescent="0.25">
      <c r="A810" s="9"/>
      <c r="B810" s="12" t="s">
        <v>1609</v>
      </c>
      <c r="C810" s="12" t="s">
        <v>1608</v>
      </c>
      <c r="D810" s="18">
        <v>12216</v>
      </c>
      <c r="E810" s="18">
        <v>11500</v>
      </c>
      <c r="F810" s="18">
        <v>11108</v>
      </c>
      <c r="G810" s="18">
        <v>11836</v>
      </c>
      <c r="H810" s="18">
        <v>12366</v>
      </c>
      <c r="I810" s="18">
        <v>12830</v>
      </c>
      <c r="J810" s="18">
        <v>13198</v>
      </c>
      <c r="K810" s="18">
        <v>13284</v>
      </c>
      <c r="L810" s="18">
        <v>13736</v>
      </c>
      <c r="M810" s="18">
        <v>13796</v>
      </c>
      <c r="N810" s="18">
        <v>13906</v>
      </c>
      <c r="O810" s="18">
        <v>14108</v>
      </c>
      <c r="P810" s="9"/>
    </row>
    <row r="811" spans="1:16" x14ac:dyDescent="0.25">
      <c r="A811" s="9"/>
      <c r="B811" s="12" t="s">
        <v>1607</v>
      </c>
      <c r="C811" s="12" t="s">
        <v>1606</v>
      </c>
      <c r="D811" s="18">
        <v>14563</v>
      </c>
      <c r="E811" s="18">
        <v>12226</v>
      </c>
      <c r="F811" s="18">
        <v>12602</v>
      </c>
      <c r="G811" s="18">
        <v>12244</v>
      </c>
      <c r="H811" s="18">
        <v>12116</v>
      </c>
      <c r="I811" s="18">
        <v>13318</v>
      </c>
      <c r="J811" s="18">
        <v>12580</v>
      </c>
      <c r="K811" s="18">
        <v>12628</v>
      </c>
      <c r="L811" s="18">
        <v>12670</v>
      </c>
      <c r="M811" s="18">
        <v>12708</v>
      </c>
      <c r="N811" s="18">
        <v>12862</v>
      </c>
      <c r="O811" s="18">
        <v>12610</v>
      </c>
      <c r="P811" s="9"/>
    </row>
    <row r="812" spans="1:16" x14ac:dyDescent="0.25">
      <c r="A812" s="9"/>
      <c r="B812" s="12" t="s">
        <v>1605</v>
      </c>
      <c r="C812" s="12" t="s">
        <v>1604</v>
      </c>
      <c r="D812" s="18">
        <v>10539</v>
      </c>
      <c r="E812" s="18">
        <v>8590</v>
      </c>
      <c r="F812" s="18">
        <v>8566</v>
      </c>
      <c r="G812" s="18">
        <v>8430</v>
      </c>
      <c r="H812" s="18">
        <v>8346</v>
      </c>
      <c r="I812" s="18">
        <v>9258</v>
      </c>
      <c r="J812" s="18">
        <v>9252</v>
      </c>
      <c r="K812" s="18">
        <v>9124</v>
      </c>
      <c r="L812" s="18">
        <v>9352</v>
      </c>
      <c r="M812" s="18">
        <v>9376</v>
      </c>
      <c r="N812" s="18">
        <v>9404</v>
      </c>
      <c r="O812" s="18">
        <v>9438</v>
      </c>
      <c r="P812" s="9"/>
    </row>
    <row r="813" spans="1:16" x14ac:dyDescent="0.25">
      <c r="A813" s="9"/>
      <c r="B813" s="12" t="s">
        <v>1603</v>
      </c>
      <c r="C813" s="12" t="s">
        <v>1602</v>
      </c>
      <c r="D813" s="19" t="s">
        <v>141</v>
      </c>
      <c r="E813" s="18">
        <v>14404</v>
      </c>
      <c r="F813" s="18">
        <v>14234</v>
      </c>
      <c r="G813" s="18">
        <v>13764</v>
      </c>
      <c r="H813" s="18">
        <v>16038</v>
      </c>
      <c r="I813" s="18">
        <v>13254</v>
      </c>
      <c r="J813" s="18">
        <v>12720</v>
      </c>
      <c r="K813" s="18">
        <v>12144</v>
      </c>
      <c r="L813" s="18">
        <v>10508</v>
      </c>
      <c r="M813" s="18">
        <v>9486</v>
      </c>
      <c r="N813" s="18">
        <v>8920</v>
      </c>
      <c r="O813" s="18">
        <v>8870</v>
      </c>
      <c r="P813" s="9"/>
    </row>
    <row r="814" spans="1:16" x14ac:dyDescent="0.25">
      <c r="A814" s="9"/>
      <c r="B814" s="12" t="s">
        <v>1601</v>
      </c>
      <c r="C814" s="12" t="s">
        <v>1600</v>
      </c>
      <c r="D814" s="19" t="s">
        <v>141</v>
      </c>
      <c r="E814" s="18">
        <v>12430</v>
      </c>
      <c r="F814" s="18">
        <v>12430</v>
      </c>
      <c r="G814" s="18">
        <v>7800</v>
      </c>
      <c r="H814" s="18">
        <v>8706</v>
      </c>
      <c r="I814" s="18">
        <v>12197</v>
      </c>
      <c r="J814" s="18">
        <v>9494</v>
      </c>
      <c r="K814" s="18">
        <v>9692</v>
      </c>
      <c r="L814" s="18">
        <v>9356</v>
      </c>
      <c r="M814" s="18">
        <v>8256</v>
      </c>
      <c r="N814" s="18">
        <v>7314</v>
      </c>
      <c r="O814" s="18">
        <v>7138</v>
      </c>
      <c r="P814" s="9"/>
    </row>
    <row r="815" spans="1:16" x14ac:dyDescent="0.25">
      <c r="A815" s="9"/>
      <c r="B815" s="12" t="s">
        <v>1599</v>
      </c>
      <c r="C815" s="12" t="s">
        <v>1598</v>
      </c>
      <c r="D815" s="19" t="s">
        <v>141</v>
      </c>
      <c r="E815" s="18">
        <v>2150</v>
      </c>
      <c r="F815" s="18">
        <v>2150</v>
      </c>
      <c r="G815" s="18">
        <v>2150</v>
      </c>
      <c r="H815" s="18">
        <v>2398</v>
      </c>
      <c r="I815" s="18">
        <v>2500</v>
      </c>
      <c r="J815" s="18">
        <v>2398</v>
      </c>
      <c r="K815" s="18">
        <v>2328</v>
      </c>
      <c r="L815" s="18">
        <v>2408</v>
      </c>
      <c r="M815" s="18">
        <v>2334</v>
      </c>
      <c r="N815" s="18">
        <v>2360</v>
      </c>
      <c r="O815" s="18">
        <v>2462</v>
      </c>
      <c r="P815" s="9"/>
    </row>
    <row r="816" spans="1:16" x14ac:dyDescent="0.25">
      <c r="A816" s="9"/>
      <c r="B816" s="12" t="s">
        <v>1597</v>
      </c>
      <c r="C816" s="12" t="s">
        <v>1596</v>
      </c>
      <c r="D816" s="19" t="s">
        <v>141</v>
      </c>
      <c r="E816" s="18">
        <v>6354</v>
      </c>
      <c r="F816" s="18">
        <v>5204</v>
      </c>
      <c r="G816" s="18">
        <v>5324</v>
      </c>
      <c r="H816" s="18">
        <v>7555</v>
      </c>
      <c r="I816" s="18">
        <v>7570</v>
      </c>
      <c r="J816" s="18">
        <v>6086</v>
      </c>
      <c r="K816" s="18">
        <v>4950</v>
      </c>
      <c r="L816" s="18">
        <v>4314</v>
      </c>
      <c r="M816" s="18">
        <v>4208</v>
      </c>
      <c r="N816" s="18">
        <v>4194</v>
      </c>
      <c r="O816" s="18">
        <v>4234</v>
      </c>
      <c r="P816" s="9"/>
    </row>
    <row r="817" spans="1:16" x14ac:dyDescent="0.25">
      <c r="A817" s="9"/>
      <c r="B817" s="12" t="s">
        <v>1595</v>
      </c>
      <c r="C817" s="12" t="s">
        <v>1594</v>
      </c>
      <c r="D817" s="18">
        <v>34610</v>
      </c>
      <c r="E817" s="18">
        <v>34146</v>
      </c>
      <c r="F817" s="18">
        <v>32762</v>
      </c>
      <c r="G817" s="18">
        <v>34680</v>
      </c>
      <c r="H817" s="18">
        <v>37350</v>
      </c>
      <c r="I817" s="18">
        <v>38918</v>
      </c>
      <c r="J817" s="18">
        <v>28505</v>
      </c>
      <c r="K817" s="18">
        <v>28086</v>
      </c>
      <c r="L817" s="18">
        <v>26904</v>
      </c>
      <c r="M817" s="18">
        <v>25079</v>
      </c>
      <c r="N817" s="18">
        <v>25136</v>
      </c>
      <c r="O817" s="18">
        <v>24459</v>
      </c>
      <c r="P817" s="9"/>
    </row>
    <row r="818" spans="1:16" x14ac:dyDescent="0.25">
      <c r="A818" s="9"/>
      <c r="B818" s="12" t="s">
        <v>1593</v>
      </c>
      <c r="C818" s="12" t="s">
        <v>1592</v>
      </c>
      <c r="D818" s="18">
        <v>3071</v>
      </c>
      <c r="E818" s="18">
        <v>2769</v>
      </c>
      <c r="F818" s="18">
        <v>2177</v>
      </c>
      <c r="G818" s="18">
        <v>2662</v>
      </c>
      <c r="H818" s="18">
        <v>3063</v>
      </c>
      <c r="I818" s="18">
        <v>2717</v>
      </c>
      <c r="J818" s="18">
        <v>1952</v>
      </c>
      <c r="K818" s="18">
        <v>1980</v>
      </c>
      <c r="L818" s="18">
        <v>2029</v>
      </c>
      <c r="M818" s="18">
        <v>2442</v>
      </c>
      <c r="N818" s="18">
        <v>2548</v>
      </c>
      <c r="O818" s="18">
        <v>2446</v>
      </c>
      <c r="P818" s="9"/>
    </row>
    <row r="819" spans="1:16" x14ac:dyDescent="0.25">
      <c r="A819" s="9"/>
      <c r="B819" s="12" t="s">
        <v>1591</v>
      </c>
      <c r="C819" s="12" t="s">
        <v>1590</v>
      </c>
      <c r="D819" s="18">
        <v>13545</v>
      </c>
      <c r="E819" s="18">
        <v>13715</v>
      </c>
      <c r="F819" s="18">
        <v>13605</v>
      </c>
      <c r="G819" s="18">
        <v>14909</v>
      </c>
      <c r="H819" s="18">
        <v>15416</v>
      </c>
      <c r="I819" s="18">
        <v>15633</v>
      </c>
      <c r="J819" s="18">
        <v>11469</v>
      </c>
      <c r="K819" s="18">
        <v>11675</v>
      </c>
      <c r="L819" s="18">
        <v>11039</v>
      </c>
      <c r="M819" s="18">
        <v>10910</v>
      </c>
      <c r="N819" s="18">
        <v>10984</v>
      </c>
      <c r="O819" s="18">
        <v>11579</v>
      </c>
      <c r="P819" s="9"/>
    </row>
    <row r="820" spans="1:16" x14ac:dyDescent="0.25">
      <c r="A820" s="9"/>
      <c r="B820" s="12" t="s">
        <v>1589</v>
      </c>
      <c r="C820" s="12" t="s">
        <v>1588</v>
      </c>
      <c r="D820" s="18">
        <v>6403</v>
      </c>
      <c r="E820" s="18">
        <v>7022</v>
      </c>
      <c r="F820" s="18">
        <v>8760</v>
      </c>
      <c r="G820" s="18">
        <v>9193</v>
      </c>
      <c r="H820" s="18">
        <v>9489</v>
      </c>
      <c r="I820" s="18">
        <v>9500</v>
      </c>
      <c r="J820" s="18">
        <v>7419</v>
      </c>
      <c r="K820" s="18">
        <v>7553</v>
      </c>
      <c r="L820" s="18">
        <v>7509</v>
      </c>
      <c r="M820" s="18">
        <v>7396</v>
      </c>
      <c r="N820" s="18">
        <v>7714</v>
      </c>
      <c r="O820" s="18">
        <v>7606</v>
      </c>
      <c r="P820" s="9"/>
    </row>
    <row r="821" spans="1:16" x14ac:dyDescent="0.25">
      <c r="A821" s="9"/>
      <c r="B821" s="12" t="s">
        <v>1587</v>
      </c>
      <c r="C821" s="12" t="s">
        <v>1586</v>
      </c>
      <c r="D821" s="18">
        <v>30662</v>
      </c>
      <c r="E821" s="18">
        <v>27986</v>
      </c>
      <c r="F821" s="18">
        <v>28798</v>
      </c>
      <c r="G821" s="18">
        <v>28737</v>
      </c>
      <c r="H821" s="18">
        <v>29607</v>
      </c>
      <c r="I821" s="18">
        <v>29433</v>
      </c>
      <c r="J821" s="18">
        <v>25571</v>
      </c>
      <c r="K821" s="18">
        <v>26233</v>
      </c>
      <c r="L821" s="18">
        <v>26334</v>
      </c>
      <c r="M821" s="18">
        <v>23824</v>
      </c>
      <c r="N821" s="18">
        <v>24372</v>
      </c>
      <c r="O821" s="18">
        <v>25675</v>
      </c>
      <c r="P821" s="9"/>
    </row>
    <row r="822" spans="1:16" x14ac:dyDescent="0.25">
      <c r="A822" s="9"/>
      <c r="B822" s="12" t="s">
        <v>1585</v>
      </c>
      <c r="C822" s="12" t="s">
        <v>1584</v>
      </c>
      <c r="D822" s="18">
        <v>75107</v>
      </c>
      <c r="E822" s="18">
        <v>72543</v>
      </c>
      <c r="F822" s="18">
        <v>71194</v>
      </c>
      <c r="G822" s="18">
        <v>72918</v>
      </c>
      <c r="H822" s="18">
        <v>71783</v>
      </c>
      <c r="I822" s="18">
        <v>72374</v>
      </c>
      <c r="J822" s="18">
        <v>57309</v>
      </c>
      <c r="K822" s="18">
        <v>55793</v>
      </c>
      <c r="L822" s="18">
        <v>55919</v>
      </c>
      <c r="M822" s="18">
        <v>45458</v>
      </c>
      <c r="N822" s="18">
        <v>45591</v>
      </c>
      <c r="O822" s="18">
        <v>47208</v>
      </c>
      <c r="P822" s="9"/>
    </row>
    <row r="823" spans="1:16" x14ac:dyDescent="0.25">
      <c r="A823" s="9"/>
      <c r="B823" s="12" t="s">
        <v>1583</v>
      </c>
      <c r="C823" s="12" t="s">
        <v>1582</v>
      </c>
      <c r="D823" s="18">
        <v>18797</v>
      </c>
      <c r="E823" s="18">
        <v>18596</v>
      </c>
      <c r="F823" s="18">
        <v>18143</v>
      </c>
      <c r="G823" s="18">
        <v>18571</v>
      </c>
      <c r="H823" s="18">
        <v>19602</v>
      </c>
      <c r="I823" s="18">
        <v>20136</v>
      </c>
      <c r="J823" s="18">
        <v>18635</v>
      </c>
      <c r="K823" s="18">
        <v>18727</v>
      </c>
      <c r="L823" s="18">
        <v>20182</v>
      </c>
      <c r="M823" s="18">
        <v>20933</v>
      </c>
      <c r="N823" s="18">
        <v>21216</v>
      </c>
      <c r="O823" s="18">
        <v>21863</v>
      </c>
      <c r="P823" s="9"/>
    </row>
    <row r="824" spans="1:16" x14ac:dyDescent="0.25">
      <c r="A824" s="9"/>
      <c r="B824" s="12" t="s">
        <v>1581</v>
      </c>
      <c r="C824" s="12" t="s">
        <v>1580</v>
      </c>
      <c r="D824" s="18">
        <v>6681</v>
      </c>
      <c r="E824" s="18">
        <v>4050</v>
      </c>
      <c r="F824" s="18">
        <v>5430</v>
      </c>
      <c r="G824" s="18">
        <v>4689</v>
      </c>
      <c r="H824" s="18">
        <v>5379</v>
      </c>
      <c r="I824" s="18">
        <v>6144</v>
      </c>
      <c r="J824" s="18">
        <v>5848</v>
      </c>
      <c r="K824" s="18">
        <v>6376</v>
      </c>
      <c r="L824" s="18">
        <v>6594</v>
      </c>
      <c r="M824" s="18">
        <v>6692</v>
      </c>
      <c r="N824" s="18">
        <v>6662</v>
      </c>
      <c r="O824" s="18">
        <v>6808</v>
      </c>
      <c r="P824" s="9"/>
    </row>
    <row r="825" spans="1:16" x14ac:dyDescent="0.25">
      <c r="A825" s="9"/>
      <c r="B825" s="12" t="s">
        <v>1579</v>
      </c>
      <c r="C825" s="12" t="s">
        <v>1578</v>
      </c>
      <c r="D825" s="18">
        <v>579</v>
      </c>
      <c r="E825" s="18">
        <v>415</v>
      </c>
      <c r="F825" s="18">
        <v>375</v>
      </c>
      <c r="G825" s="18">
        <v>448</v>
      </c>
      <c r="H825" s="18">
        <v>527</v>
      </c>
      <c r="I825" s="18">
        <v>648</v>
      </c>
      <c r="J825" s="18">
        <v>413</v>
      </c>
      <c r="K825" s="18">
        <v>313</v>
      </c>
      <c r="L825" s="18">
        <v>264</v>
      </c>
      <c r="M825" s="18">
        <v>364</v>
      </c>
      <c r="N825" s="18">
        <v>418</v>
      </c>
      <c r="O825" s="18">
        <v>285</v>
      </c>
      <c r="P825" s="9"/>
    </row>
    <row r="826" spans="1:16" x14ac:dyDescent="0.25">
      <c r="A826" s="9"/>
      <c r="B826" s="12" t="s">
        <v>1577</v>
      </c>
      <c r="C826" s="12" t="s">
        <v>1576</v>
      </c>
      <c r="D826" s="18">
        <v>1044</v>
      </c>
      <c r="E826" s="18">
        <v>487</v>
      </c>
      <c r="F826" s="18">
        <v>942</v>
      </c>
      <c r="G826" s="18">
        <v>837</v>
      </c>
      <c r="H826" s="18">
        <v>822</v>
      </c>
      <c r="I826" s="18">
        <v>856</v>
      </c>
      <c r="J826" s="18">
        <v>871</v>
      </c>
      <c r="K826" s="18">
        <v>1003</v>
      </c>
      <c r="L826" s="18">
        <v>1078</v>
      </c>
      <c r="M826" s="18">
        <v>1026</v>
      </c>
      <c r="N826" s="18">
        <v>1191</v>
      </c>
      <c r="O826" s="18">
        <v>1146</v>
      </c>
      <c r="P826" s="9"/>
    </row>
    <row r="827" spans="1:16" x14ac:dyDescent="0.25">
      <c r="A827" s="9"/>
      <c r="B827" s="12" t="s">
        <v>1575</v>
      </c>
      <c r="C827" s="12" t="s">
        <v>1574</v>
      </c>
      <c r="D827" s="18">
        <v>1499</v>
      </c>
      <c r="E827" s="18">
        <v>802</v>
      </c>
      <c r="F827" s="18">
        <v>761</v>
      </c>
      <c r="G827" s="18">
        <v>751</v>
      </c>
      <c r="H827" s="18">
        <v>764</v>
      </c>
      <c r="I827" s="18">
        <v>738</v>
      </c>
      <c r="J827" s="18">
        <v>469</v>
      </c>
      <c r="K827" s="18">
        <v>567</v>
      </c>
      <c r="L827" s="18">
        <v>583</v>
      </c>
      <c r="M827" s="18">
        <v>531</v>
      </c>
      <c r="N827" s="18">
        <v>559</v>
      </c>
      <c r="O827" s="18">
        <v>567</v>
      </c>
      <c r="P827" s="9"/>
    </row>
    <row r="828" spans="1:16" x14ac:dyDescent="0.25">
      <c r="A828" s="9"/>
      <c r="B828" s="12" t="s">
        <v>1573</v>
      </c>
      <c r="C828" s="12" t="s">
        <v>1572</v>
      </c>
      <c r="D828" s="18">
        <v>354</v>
      </c>
      <c r="E828" s="18">
        <v>338</v>
      </c>
      <c r="F828" s="18">
        <v>371</v>
      </c>
      <c r="G828" s="18">
        <v>362</v>
      </c>
      <c r="H828" s="18">
        <v>394</v>
      </c>
      <c r="I828" s="18">
        <v>404</v>
      </c>
      <c r="J828" s="18">
        <v>301</v>
      </c>
      <c r="K828" s="18">
        <v>301</v>
      </c>
      <c r="L828" s="18">
        <v>301</v>
      </c>
      <c r="M828" s="18">
        <v>356</v>
      </c>
      <c r="N828" s="18">
        <v>356</v>
      </c>
      <c r="O828" s="18">
        <v>315</v>
      </c>
      <c r="P828" s="9"/>
    </row>
    <row r="829" spans="1:16" x14ac:dyDescent="0.25">
      <c r="A829" s="9"/>
      <c r="B829" s="12" t="s">
        <v>1571</v>
      </c>
      <c r="C829" s="12" t="s">
        <v>1570</v>
      </c>
      <c r="D829" s="18">
        <v>336</v>
      </c>
      <c r="E829" s="18">
        <v>343</v>
      </c>
      <c r="F829" s="18">
        <v>372</v>
      </c>
      <c r="G829" s="18">
        <v>385</v>
      </c>
      <c r="H829" s="18">
        <v>386</v>
      </c>
      <c r="I829" s="18">
        <v>766</v>
      </c>
      <c r="J829" s="18">
        <v>225</v>
      </c>
      <c r="K829" s="18">
        <v>225</v>
      </c>
      <c r="L829" s="18">
        <v>220</v>
      </c>
      <c r="M829" s="18">
        <v>563</v>
      </c>
      <c r="N829" s="18">
        <v>624</v>
      </c>
      <c r="O829" s="18">
        <v>682</v>
      </c>
      <c r="P829" s="9"/>
    </row>
    <row r="830" spans="1:16" x14ac:dyDescent="0.25">
      <c r="A830" s="9"/>
      <c r="B830" s="12" t="s">
        <v>1569</v>
      </c>
      <c r="C830" s="12" t="s">
        <v>1568</v>
      </c>
      <c r="D830" s="18">
        <v>673</v>
      </c>
      <c r="E830" s="18">
        <v>457</v>
      </c>
      <c r="F830" s="18">
        <v>187</v>
      </c>
      <c r="G830" s="18">
        <v>182</v>
      </c>
      <c r="H830" s="18">
        <v>179</v>
      </c>
      <c r="I830" s="18">
        <v>216</v>
      </c>
      <c r="J830" s="18">
        <v>181</v>
      </c>
      <c r="K830" s="18">
        <v>171</v>
      </c>
      <c r="L830" s="18">
        <v>191</v>
      </c>
      <c r="M830" s="18">
        <v>210</v>
      </c>
      <c r="N830" s="18">
        <v>210</v>
      </c>
      <c r="O830" s="18">
        <v>219</v>
      </c>
      <c r="P830" s="9"/>
    </row>
    <row r="831" spans="1:16" x14ac:dyDescent="0.25">
      <c r="A831" s="9"/>
      <c r="B831" s="12" t="s">
        <v>1567</v>
      </c>
      <c r="C831" s="12" t="s">
        <v>1566</v>
      </c>
      <c r="D831" s="18">
        <v>213</v>
      </c>
      <c r="E831" s="18">
        <v>52</v>
      </c>
      <c r="F831" s="18">
        <v>60</v>
      </c>
      <c r="G831" s="18">
        <v>87</v>
      </c>
      <c r="H831" s="18">
        <v>82</v>
      </c>
      <c r="I831" s="18">
        <v>93</v>
      </c>
      <c r="J831" s="18">
        <v>59</v>
      </c>
      <c r="K831" s="18">
        <v>62</v>
      </c>
      <c r="L831" s="18">
        <v>77</v>
      </c>
      <c r="M831" s="18">
        <v>77</v>
      </c>
      <c r="N831" s="18">
        <v>86</v>
      </c>
      <c r="O831" s="18">
        <v>86</v>
      </c>
      <c r="P831" s="9"/>
    </row>
    <row r="832" spans="1:16" x14ac:dyDescent="0.25">
      <c r="A832" s="9"/>
      <c r="B832" s="12" t="s">
        <v>1565</v>
      </c>
      <c r="C832" s="12" t="s">
        <v>1564</v>
      </c>
      <c r="D832" s="18">
        <v>154</v>
      </c>
      <c r="E832" s="18">
        <v>163</v>
      </c>
      <c r="F832" s="18">
        <v>179</v>
      </c>
      <c r="G832" s="18">
        <v>158</v>
      </c>
      <c r="H832" s="18">
        <v>166</v>
      </c>
      <c r="I832" s="18">
        <v>157</v>
      </c>
      <c r="J832" s="18">
        <v>20</v>
      </c>
      <c r="K832" s="18">
        <v>20</v>
      </c>
      <c r="L832" s="18">
        <v>20</v>
      </c>
      <c r="M832" s="18">
        <v>57</v>
      </c>
      <c r="N832" s="18">
        <v>57</v>
      </c>
      <c r="O832" s="18">
        <v>57</v>
      </c>
      <c r="P832" s="9"/>
    </row>
    <row r="833" spans="1:16" x14ac:dyDescent="0.25">
      <c r="A833" s="9"/>
      <c r="B833" s="12" t="s">
        <v>1563</v>
      </c>
      <c r="C833" s="12" t="s">
        <v>1562</v>
      </c>
      <c r="D833" s="18">
        <v>440</v>
      </c>
      <c r="E833" s="18">
        <v>350</v>
      </c>
      <c r="F833" s="18">
        <v>415</v>
      </c>
      <c r="G833" s="18">
        <v>481</v>
      </c>
      <c r="H833" s="18">
        <v>487</v>
      </c>
      <c r="I833" s="18">
        <v>644</v>
      </c>
      <c r="J833" s="18">
        <v>364</v>
      </c>
      <c r="K833" s="18">
        <v>372</v>
      </c>
      <c r="L833" s="18">
        <v>415</v>
      </c>
      <c r="M833" s="18">
        <v>427</v>
      </c>
      <c r="N833" s="18">
        <v>366</v>
      </c>
      <c r="O833" s="18">
        <v>369</v>
      </c>
      <c r="P833" s="9"/>
    </row>
    <row r="834" spans="1:16" x14ac:dyDescent="0.25">
      <c r="A834" s="9"/>
      <c r="B834" s="12" t="s">
        <v>1561</v>
      </c>
      <c r="C834" s="12" t="s">
        <v>1560</v>
      </c>
      <c r="D834" s="18">
        <v>1607</v>
      </c>
      <c r="E834" s="18">
        <v>1408</v>
      </c>
      <c r="F834" s="18">
        <v>1424</v>
      </c>
      <c r="G834" s="18">
        <v>1396</v>
      </c>
      <c r="H834" s="18">
        <v>1192</v>
      </c>
      <c r="I834" s="18">
        <v>1593</v>
      </c>
      <c r="J834" s="18">
        <v>1363</v>
      </c>
      <c r="K834" s="18">
        <v>1488</v>
      </c>
      <c r="L834" s="18">
        <v>1628</v>
      </c>
      <c r="M834" s="18">
        <v>1611</v>
      </c>
      <c r="N834" s="18">
        <v>1429</v>
      </c>
      <c r="O834" s="18">
        <v>1290</v>
      </c>
      <c r="P834" s="9"/>
    </row>
    <row r="835" spans="1:16" x14ac:dyDescent="0.25">
      <c r="A835" s="9"/>
      <c r="B835" s="12" t="s">
        <v>1559</v>
      </c>
      <c r="C835" s="12" t="s">
        <v>1558</v>
      </c>
      <c r="D835" s="18">
        <v>657</v>
      </c>
      <c r="E835" s="18">
        <v>739</v>
      </c>
      <c r="F835" s="18">
        <v>638</v>
      </c>
      <c r="G835" s="18">
        <v>674</v>
      </c>
      <c r="H835" s="18">
        <v>706</v>
      </c>
      <c r="I835" s="18">
        <v>894</v>
      </c>
      <c r="J835" s="18">
        <v>805</v>
      </c>
      <c r="K835" s="18">
        <v>876</v>
      </c>
      <c r="L835" s="18">
        <v>876</v>
      </c>
      <c r="M835" s="18">
        <v>809</v>
      </c>
      <c r="N835" s="18">
        <v>841</v>
      </c>
      <c r="O835" s="18">
        <v>961</v>
      </c>
      <c r="P835" s="9"/>
    </row>
    <row r="836" spans="1:16" x14ac:dyDescent="0.25">
      <c r="A836" s="9"/>
      <c r="B836" s="12" t="s">
        <v>1557</v>
      </c>
      <c r="C836" s="12" t="s">
        <v>1556</v>
      </c>
      <c r="D836" s="18">
        <v>854</v>
      </c>
      <c r="E836" s="18">
        <v>903</v>
      </c>
      <c r="F836" s="18">
        <v>929</v>
      </c>
      <c r="G836" s="18">
        <v>995</v>
      </c>
      <c r="H836" s="18">
        <v>1210</v>
      </c>
      <c r="I836" s="18">
        <v>1197</v>
      </c>
      <c r="J836" s="18">
        <v>810</v>
      </c>
      <c r="K836" s="18">
        <v>866</v>
      </c>
      <c r="L836" s="18">
        <v>885</v>
      </c>
      <c r="M836" s="18">
        <v>769</v>
      </c>
      <c r="N836" s="18">
        <v>786</v>
      </c>
      <c r="O836" s="18">
        <v>621</v>
      </c>
      <c r="P836" s="9"/>
    </row>
    <row r="837" spans="1:16" x14ac:dyDescent="0.25">
      <c r="A837" s="9"/>
      <c r="B837" s="12" t="s">
        <v>1555</v>
      </c>
      <c r="C837" s="12" t="s">
        <v>1554</v>
      </c>
      <c r="D837" s="18">
        <v>560</v>
      </c>
      <c r="E837" s="18">
        <v>465</v>
      </c>
      <c r="F837" s="18">
        <v>425</v>
      </c>
      <c r="G837" s="18">
        <v>423</v>
      </c>
      <c r="H837" s="18">
        <v>429</v>
      </c>
      <c r="I837" s="18">
        <v>403</v>
      </c>
      <c r="J837" s="18">
        <v>579</v>
      </c>
      <c r="K837" s="18">
        <v>484</v>
      </c>
      <c r="L837" s="18">
        <v>498</v>
      </c>
      <c r="M837" s="18">
        <v>535</v>
      </c>
      <c r="N837" s="18">
        <v>535</v>
      </c>
      <c r="O837" s="18">
        <v>491</v>
      </c>
      <c r="P837" s="9"/>
    </row>
    <row r="838" spans="1:16" x14ac:dyDescent="0.25">
      <c r="A838" s="9"/>
      <c r="B838" s="12" t="s">
        <v>1553</v>
      </c>
      <c r="C838" s="12" t="s">
        <v>1552</v>
      </c>
      <c r="D838" s="19" t="s">
        <v>141</v>
      </c>
      <c r="E838" s="18">
        <v>33311</v>
      </c>
      <c r="F838" s="18">
        <v>34004</v>
      </c>
      <c r="G838" s="18">
        <v>35475</v>
      </c>
      <c r="H838" s="18">
        <v>36102</v>
      </c>
      <c r="I838" s="18">
        <v>35849</v>
      </c>
      <c r="J838" s="18">
        <v>37154</v>
      </c>
      <c r="K838" s="18">
        <v>37193</v>
      </c>
      <c r="L838" s="18">
        <v>36526</v>
      </c>
      <c r="M838" s="18">
        <v>38958</v>
      </c>
      <c r="N838" s="18">
        <v>40357</v>
      </c>
      <c r="O838" s="18">
        <v>41797</v>
      </c>
      <c r="P838" s="9"/>
    </row>
    <row r="839" spans="1:16" x14ac:dyDescent="0.25">
      <c r="A839" s="9"/>
      <c r="B839" s="12" t="s">
        <v>1551</v>
      </c>
      <c r="C839" s="12" t="s">
        <v>1550</v>
      </c>
      <c r="D839" s="19" t="s">
        <v>141</v>
      </c>
      <c r="E839" s="18">
        <v>5411</v>
      </c>
      <c r="F839" s="18">
        <v>5649</v>
      </c>
      <c r="G839" s="18">
        <v>5154</v>
      </c>
      <c r="H839" s="18">
        <v>5224</v>
      </c>
      <c r="I839" s="18">
        <v>5323</v>
      </c>
      <c r="J839" s="18">
        <v>5569</v>
      </c>
      <c r="K839" s="18">
        <v>5817</v>
      </c>
      <c r="L839" s="18">
        <v>5745</v>
      </c>
      <c r="M839" s="18">
        <v>6549</v>
      </c>
      <c r="N839" s="18">
        <v>7032</v>
      </c>
      <c r="O839" s="18">
        <v>7690</v>
      </c>
      <c r="P839" s="9"/>
    </row>
    <row r="840" spans="1:16" x14ac:dyDescent="0.25">
      <c r="A840" s="9"/>
      <c r="B840" s="12" t="s">
        <v>1549</v>
      </c>
      <c r="C840" s="12" t="s">
        <v>1548</v>
      </c>
      <c r="D840" s="19" t="s">
        <v>141</v>
      </c>
      <c r="E840" s="18">
        <v>2095</v>
      </c>
      <c r="F840" s="18">
        <v>2629</v>
      </c>
      <c r="G840" s="18">
        <v>3347</v>
      </c>
      <c r="H840" s="18">
        <v>3330</v>
      </c>
      <c r="I840" s="18">
        <v>3651</v>
      </c>
      <c r="J840" s="18">
        <v>3713</v>
      </c>
      <c r="K840" s="18">
        <v>3272</v>
      </c>
      <c r="L840" s="18">
        <v>2931</v>
      </c>
      <c r="M840" s="18">
        <v>3280</v>
      </c>
      <c r="N840" s="18">
        <v>3352</v>
      </c>
      <c r="O840" s="18">
        <v>4262</v>
      </c>
      <c r="P840" s="9"/>
    </row>
    <row r="841" spans="1:16" x14ac:dyDescent="0.25">
      <c r="A841" s="9"/>
      <c r="B841" s="12" t="s">
        <v>1547</v>
      </c>
      <c r="C841" s="12" t="s">
        <v>1546</v>
      </c>
      <c r="D841" s="19" t="s">
        <v>141</v>
      </c>
      <c r="E841" s="18">
        <v>2378</v>
      </c>
      <c r="F841" s="18">
        <v>2680</v>
      </c>
      <c r="G841" s="18">
        <v>2652</v>
      </c>
      <c r="H841" s="18">
        <v>2690</v>
      </c>
      <c r="I841" s="18">
        <v>3353</v>
      </c>
      <c r="J841" s="18">
        <v>2853</v>
      </c>
      <c r="K841" s="18">
        <v>2548</v>
      </c>
      <c r="L841" s="18">
        <v>2490</v>
      </c>
      <c r="M841" s="18">
        <v>2602</v>
      </c>
      <c r="N841" s="18">
        <v>2637</v>
      </c>
      <c r="O841" s="18">
        <v>2363</v>
      </c>
      <c r="P841" s="9"/>
    </row>
    <row r="842" spans="1:16" x14ac:dyDescent="0.25">
      <c r="A842" s="9"/>
      <c r="B842" s="12" t="s">
        <v>1545</v>
      </c>
      <c r="C842" s="12" t="s">
        <v>1544</v>
      </c>
      <c r="D842" s="19" t="s">
        <v>141</v>
      </c>
      <c r="E842" s="18">
        <v>12426</v>
      </c>
      <c r="F842" s="18">
        <v>12804</v>
      </c>
      <c r="G842" s="18">
        <v>13453</v>
      </c>
      <c r="H842" s="18">
        <v>13044</v>
      </c>
      <c r="I842" s="18">
        <v>14704</v>
      </c>
      <c r="J842" s="18">
        <v>14043</v>
      </c>
      <c r="K842" s="18">
        <v>11692</v>
      </c>
      <c r="L842" s="18">
        <v>12273</v>
      </c>
      <c r="M842" s="18">
        <v>12218</v>
      </c>
      <c r="N842" s="18">
        <v>12195</v>
      </c>
      <c r="O842" s="18">
        <v>12081</v>
      </c>
      <c r="P842" s="9"/>
    </row>
    <row r="843" spans="1:16" x14ac:dyDescent="0.25">
      <c r="A843" s="9"/>
      <c r="B843" s="12" t="s">
        <v>1543</v>
      </c>
      <c r="C843" s="12" t="s">
        <v>1542</v>
      </c>
      <c r="D843" s="19" t="s">
        <v>141</v>
      </c>
      <c r="E843" s="18">
        <v>7569</v>
      </c>
      <c r="F843" s="18">
        <v>8393</v>
      </c>
      <c r="G843" s="18">
        <v>7583</v>
      </c>
      <c r="H843" s="18">
        <v>8782</v>
      </c>
      <c r="I843" s="18">
        <v>8731</v>
      </c>
      <c r="J843" s="18">
        <v>7854</v>
      </c>
      <c r="K843" s="18">
        <v>7592</v>
      </c>
      <c r="L843" s="18">
        <v>8353</v>
      </c>
      <c r="M843" s="18">
        <v>8271</v>
      </c>
      <c r="N843" s="18">
        <v>9082</v>
      </c>
      <c r="O843" s="18">
        <v>9020</v>
      </c>
      <c r="P843" s="9"/>
    </row>
    <row r="844" spans="1:16" x14ac:dyDescent="0.25">
      <c r="A844" s="9"/>
      <c r="B844" s="12" t="s">
        <v>1541</v>
      </c>
      <c r="C844" s="12" t="s">
        <v>1540</v>
      </c>
      <c r="D844" s="19" t="s">
        <v>141</v>
      </c>
      <c r="E844" s="18">
        <v>6181</v>
      </c>
      <c r="F844" s="18">
        <v>5829</v>
      </c>
      <c r="G844" s="18">
        <v>5683</v>
      </c>
      <c r="H844" s="18">
        <v>6498</v>
      </c>
      <c r="I844" s="18">
        <v>6901</v>
      </c>
      <c r="J844" s="18">
        <v>6419</v>
      </c>
      <c r="K844" s="18">
        <v>6951</v>
      </c>
      <c r="L844" s="18">
        <v>7680</v>
      </c>
      <c r="M844" s="18">
        <v>8460</v>
      </c>
      <c r="N844" s="18">
        <v>8912</v>
      </c>
      <c r="O844" s="18">
        <v>8312</v>
      </c>
      <c r="P844" s="9"/>
    </row>
    <row r="845" spans="1:16" x14ac:dyDescent="0.25">
      <c r="A845" s="9"/>
      <c r="B845" s="12" t="s">
        <v>1539</v>
      </c>
      <c r="C845" s="12" t="s">
        <v>1538</v>
      </c>
      <c r="D845" s="19" t="s">
        <v>141</v>
      </c>
      <c r="E845" s="18">
        <v>12160</v>
      </c>
      <c r="F845" s="18">
        <v>11838</v>
      </c>
      <c r="G845" s="18">
        <v>13323</v>
      </c>
      <c r="H845" s="18">
        <v>12282</v>
      </c>
      <c r="I845" s="18">
        <v>13968</v>
      </c>
      <c r="J845" s="18">
        <v>13870</v>
      </c>
      <c r="K845" s="18">
        <v>13501</v>
      </c>
      <c r="L845" s="18">
        <v>13434</v>
      </c>
      <c r="M845" s="18">
        <v>14189</v>
      </c>
      <c r="N845" s="18">
        <v>14699</v>
      </c>
      <c r="O845" s="18">
        <v>14590</v>
      </c>
      <c r="P845" s="9"/>
    </row>
    <row r="846" spans="1:16" x14ac:dyDescent="0.25">
      <c r="A846" s="9"/>
      <c r="B846" s="12" t="s">
        <v>1537</v>
      </c>
      <c r="C846" s="12" t="s">
        <v>1536</v>
      </c>
      <c r="D846" s="19" t="s">
        <v>141</v>
      </c>
      <c r="E846" s="18">
        <v>5687</v>
      </c>
      <c r="F846" s="18">
        <v>5584</v>
      </c>
      <c r="G846" s="18">
        <v>5494</v>
      </c>
      <c r="H846" s="18">
        <v>5263</v>
      </c>
      <c r="I846" s="18">
        <v>5554</v>
      </c>
      <c r="J846" s="18">
        <v>5197</v>
      </c>
      <c r="K846" s="18">
        <v>5294</v>
      </c>
      <c r="L846" s="18">
        <v>5331</v>
      </c>
      <c r="M846" s="18">
        <v>5343</v>
      </c>
      <c r="N846" s="18">
        <v>5588</v>
      </c>
      <c r="O846" s="18">
        <v>5519</v>
      </c>
      <c r="P846" s="9"/>
    </row>
    <row r="847" spans="1:16" x14ac:dyDescent="0.25">
      <c r="A847" s="9"/>
      <c r="B847" s="12" t="s">
        <v>1535</v>
      </c>
      <c r="C847" s="12" t="s">
        <v>1534</v>
      </c>
      <c r="D847" s="19" t="s">
        <v>141</v>
      </c>
      <c r="E847" s="18">
        <v>18913</v>
      </c>
      <c r="F847" s="18">
        <v>20944</v>
      </c>
      <c r="G847" s="18">
        <v>20089</v>
      </c>
      <c r="H847" s="18">
        <v>21486</v>
      </c>
      <c r="I847" s="18">
        <v>20727</v>
      </c>
      <c r="J847" s="18">
        <v>19984</v>
      </c>
      <c r="K847" s="18">
        <v>18144</v>
      </c>
      <c r="L847" s="18">
        <v>17013</v>
      </c>
      <c r="M847" s="18">
        <v>16471</v>
      </c>
      <c r="N847" s="18">
        <v>15646</v>
      </c>
      <c r="O847" s="18">
        <v>12561</v>
      </c>
      <c r="P847" s="9"/>
    </row>
    <row r="848" spans="1:16" x14ac:dyDescent="0.25">
      <c r="A848" s="9"/>
      <c r="B848" s="12" t="s">
        <v>1533</v>
      </c>
      <c r="C848" s="12" t="s">
        <v>1532</v>
      </c>
      <c r="D848" s="19" t="s">
        <v>141</v>
      </c>
      <c r="E848" s="18">
        <v>1738</v>
      </c>
      <c r="F848" s="18">
        <v>2106</v>
      </c>
      <c r="G848" s="18">
        <v>2251</v>
      </c>
      <c r="H848" s="18">
        <v>2211</v>
      </c>
      <c r="I848" s="18">
        <v>2115</v>
      </c>
      <c r="J848" s="18">
        <v>2221</v>
      </c>
      <c r="K848" s="18">
        <v>2173</v>
      </c>
      <c r="L848" s="18">
        <v>2165</v>
      </c>
      <c r="M848" s="18">
        <v>1932</v>
      </c>
      <c r="N848" s="18">
        <v>1633</v>
      </c>
      <c r="O848" s="18">
        <v>1383</v>
      </c>
      <c r="P848" s="9"/>
    </row>
    <row r="849" spans="1:16" x14ac:dyDescent="0.25">
      <c r="A849" s="9"/>
      <c r="B849" s="12" t="s">
        <v>1531</v>
      </c>
      <c r="C849" s="12" t="s">
        <v>1530</v>
      </c>
      <c r="D849" s="19" t="s">
        <v>141</v>
      </c>
      <c r="E849" s="18">
        <v>8174</v>
      </c>
      <c r="F849" s="18">
        <v>7566</v>
      </c>
      <c r="G849" s="18">
        <v>8324</v>
      </c>
      <c r="H849" s="18">
        <v>7613</v>
      </c>
      <c r="I849" s="18">
        <v>8092</v>
      </c>
      <c r="J849" s="18">
        <v>6720</v>
      </c>
      <c r="K849" s="18">
        <v>7766</v>
      </c>
      <c r="L849" s="18">
        <v>7708</v>
      </c>
      <c r="M849" s="18">
        <v>7674</v>
      </c>
      <c r="N849" s="18">
        <v>7728</v>
      </c>
      <c r="O849" s="18">
        <v>6989</v>
      </c>
      <c r="P849" s="9"/>
    </row>
    <row r="850" spans="1:16" x14ac:dyDescent="0.25">
      <c r="A850" s="9"/>
      <c r="B850" s="12" t="s">
        <v>1529</v>
      </c>
      <c r="C850" s="12" t="s">
        <v>1528</v>
      </c>
      <c r="D850" s="19" t="s">
        <v>141</v>
      </c>
      <c r="E850" s="18">
        <v>4916</v>
      </c>
      <c r="F850" s="18">
        <v>4680</v>
      </c>
      <c r="G850" s="18">
        <v>5266</v>
      </c>
      <c r="H850" s="18">
        <v>5322</v>
      </c>
      <c r="I850" s="18">
        <v>5527</v>
      </c>
      <c r="J850" s="18">
        <v>5401</v>
      </c>
      <c r="K850" s="18">
        <v>5471</v>
      </c>
      <c r="L850" s="18">
        <v>5509</v>
      </c>
      <c r="M850" s="18">
        <v>5489</v>
      </c>
      <c r="N850" s="18">
        <v>5626</v>
      </c>
      <c r="O850" s="18">
        <v>6284</v>
      </c>
      <c r="P850" s="9"/>
    </row>
    <row r="851" spans="1:16" x14ac:dyDescent="0.25">
      <c r="A851" s="9"/>
      <c r="B851" s="12" t="s">
        <v>1527</v>
      </c>
      <c r="C851" s="12" t="s">
        <v>1526</v>
      </c>
      <c r="D851" s="19" t="s">
        <v>141</v>
      </c>
      <c r="E851" s="18">
        <v>2116</v>
      </c>
      <c r="F851" s="18">
        <v>2084</v>
      </c>
      <c r="G851" s="18">
        <v>2271</v>
      </c>
      <c r="H851" s="18">
        <v>1340</v>
      </c>
      <c r="I851" s="18">
        <v>1534</v>
      </c>
      <c r="J851" s="18">
        <v>1620</v>
      </c>
      <c r="K851" s="18">
        <v>1432</v>
      </c>
      <c r="L851" s="18">
        <v>1598</v>
      </c>
      <c r="M851" s="18">
        <v>1502</v>
      </c>
      <c r="N851" s="18">
        <v>1513</v>
      </c>
      <c r="O851" s="18">
        <v>1280</v>
      </c>
      <c r="P851" s="9"/>
    </row>
    <row r="852" spans="1:16" x14ac:dyDescent="0.25">
      <c r="A852" s="9"/>
      <c r="B852" s="12" t="s">
        <v>1525</v>
      </c>
      <c r="C852" s="12" t="s">
        <v>1524</v>
      </c>
      <c r="D852" s="19" t="s">
        <v>141</v>
      </c>
      <c r="E852" s="18">
        <v>8113</v>
      </c>
      <c r="F852" s="18">
        <v>9921</v>
      </c>
      <c r="G852" s="18">
        <v>9479</v>
      </c>
      <c r="H852" s="18">
        <v>9515</v>
      </c>
      <c r="I852" s="18">
        <v>9251</v>
      </c>
      <c r="J852" s="18">
        <v>9098</v>
      </c>
      <c r="K852" s="18">
        <v>9800</v>
      </c>
      <c r="L852" s="18">
        <v>9118</v>
      </c>
      <c r="M852" s="18">
        <v>9335</v>
      </c>
      <c r="N852" s="18">
        <v>10477</v>
      </c>
      <c r="O852" s="18">
        <v>8405</v>
      </c>
      <c r="P852" s="9"/>
    </row>
    <row r="853" spans="1:16" x14ac:dyDescent="0.25">
      <c r="A853" s="9"/>
      <c r="B853" s="12" t="s">
        <v>1523</v>
      </c>
      <c r="C853" s="12" t="s">
        <v>1522</v>
      </c>
      <c r="D853" s="19" t="s">
        <v>141</v>
      </c>
      <c r="E853" s="18">
        <v>2103</v>
      </c>
      <c r="F853" s="18">
        <v>2433</v>
      </c>
      <c r="G853" s="18">
        <v>2918</v>
      </c>
      <c r="H853" s="18">
        <v>2837</v>
      </c>
      <c r="I853" s="18">
        <v>3110</v>
      </c>
      <c r="J853" s="18">
        <v>2606</v>
      </c>
      <c r="K853" s="18">
        <v>2963</v>
      </c>
      <c r="L853" s="18">
        <v>3369</v>
      </c>
      <c r="M853" s="18">
        <v>3163</v>
      </c>
      <c r="N853" s="18">
        <v>3509</v>
      </c>
      <c r="O853" s="18">
        <v>2757</v>
      </c>
      <c r="P853" s="9"/>
    </row>
    <row r="854" spans="1:16" x14ac:dyDescent="0.25">
      <c r="A854" s="9"/>
      <c r="B854" s="12" t="s">
        <v>1521</v>
      </c>
      <c r="C854" s="12" t="s">
        <v>1520</v>
      </c>
      <c r="D854" s="19" t="s">
        <v>141</v>
      </c>
      <c r="E854" s="18">
        <v>4208</v>
      </c>
      <c r="F854" s="18">
        <v>4429</v>
      </c>
      <c r="G854" s="18">
        <v>4854</v>
      </c>
      <c r="H854" s="18">
        <v>3462</v>
      </c>
      <c r="I854" s="18">
        <v>2884</v>
      </c>
      <c r="J854" s="18">
        <v>3234</v>
      </c>
      <c r="K854" s="18">
        <v>2754</v>
      </c>
      <c r="L854" s="18">
        <v>2920</v>
      </c>
      <c r="M854" s="18">
        <v>2617</v>
      </c>
      <c r="N854" s="18">
        <v>2836</v>
      </c>
      <c r="O854" s="18">
        <v>3058</v>
      </c>
      <c r="P854" s="9"/>
    </row>
    <row r="855" spans="1:16" x14ac:dyDescent="0.25">
      <c r="A855" s="9"/>
      <c r="B855" s="12" t="s">
        <v>1519</v>
      </c>
      <c r="C855" s="12" t="s">
        <v>1518</v>
      </c>
      <c r="D855" s="19" t="s">
        <v>141</v>
      </c>
      <c r="E855" s="18">
        <v>4280</v>
      </c>
      <c r="F855" s="18">
        <v>4436</v>
      </c>
      <c r="G855" s="18">
        <v>4320</v>
      </c>
      <c r="H855" s="18">
        <v>3913</v>
      </c>
      <c r="I855" s="18">
        <v>4088</v>
      </c>
      <c r="J855" s="18">
        <v>4296</v>
      </c>
      <c r="K855" s="18">
        <v>3120</v>
      </c>
      <c r="L855" s="18">
        <v>3528</v>
      </c>
      <c r="M855" s="18">
        <v>3173</v>
      </c>
      <c r="N855" s="18">
        <v>3055</v>
      </c>
      <c r="O855" s="18">
        <v>3436</v>
      </c>
      <c r="P855" s="9"/>
    </row>
    <row r="856" spans="1:16" x14ac:dyDescent="0.25">
      <c r="A856" s="9"/>
      <c r="B856" s="12" t="s">
        <v>1517</v>
      </c>
      <c r="C856" s="12" t="s">
        <v>1516</v>
      </c>
      <c r="D856" s="19" t="s">
        <v>141</v>
      </c>
      <c r="E856" s="18">
        <v>3155</v>
      </c>
      <c r="F856" s="18">
        <v>3174</v>
      </c>
      <c r="G856" s="18">
        <v>3232</v>
      </c>
      <c r="H856" s="18">
        <v>3294</v>
      </c>
      <c r="I856" s="18">
        <v>3351</v>
      </c>
      <c r="J856" s="18">
        <v>3492</v>
      </c>
      <c r="K856" s="18">
        <v>3138</v>
      </c>
      <c r="L856" s="18">
        <v>3286</v>
      </c>
      <c r="M856" s="18">
        <v>3209</v>
      </c>
      <c r="N856" s="18">
        <v>2531</v>
      </c>
      <c r="O856" s="18">
        <v>3087</v>
      </c>
      <c r="P856" s="9"/>
    </row>
    <row r="857" spans="1:16" x14ac:dyDescent="0.25">
      <c r="A857" s="9"/>
      <c r="B857" s="12" t="s">
        <v>1515</v>
      </c>
      <c r="C857" s="12" t="s">
        <v>1514</v>
      </c>
      <c r="D857" s="19" t="s">
        <v>141</v>
      </c>
      <c r="E857" s="18">
        <v>3291</v>
      </c>
      <c r="F857" s="18">
        <v>3460</v>
      </c>
      <c r="G857" s="18">
        <v>3466</v>
      </c>
      <c r="H857" s="18">
        <v>3762</v>
      </c>
      <c r="I857" s="18">
        <v>3522</v>
      </c>
      <c r="J857" s="18">
        <v>3418</v>
      </c>
      <c r="K857" s="18">
        <v>3467</v>
      </c>
      <c r="L857" s="18">
        <v>3544</v>
      </c>
      <c r="M857" s="18">
        <v>3029</v>
      </c>
      <c r="N857" s="18">
        <v>2973</v>
      </c>
      <c r="O857" s="18">
        <v>3690</v>
      </c>
      <c r="P857" s="9"/>
    </row>
    <row r="858" spans="1:16" x14ac:dyDescent="0.25">
      <c r="A858" s="9"/>
      <c r="B858" s="12" t="s">
        <v>1513</v>
      </c>
      <c r="C858" s="12" t="s">
        <v>1512</v>
      </c>
      <c r="D858" s="18">
        <v>15161</v>
      </c>
      <c r="E858" s="18">
        <v>15264</v>
      </c>
      <c r="F858" s="18">
        <v>15675</v>
      </c>
      <c r="G858" s="18">
        <v>15532</v>
      </c>
      <c r="H858" s="18">
        <v>15314</v>
      </c>
      <c r="I858" s="18">
        <v>16345</v>
      </c>
      <c r="J858" s="18">
        <v>16737</v>
      </c>
      <c r="K858" s="18">
        <v>16757</v>
      </c>
      <c r="L858" s="18">
        <v>18361</v>
      </c>
      <c r="M858" s="18">
        <v>17671</v>
      </c>
      <c r="N858" s="18">
        <v>16967</v>
      </c>
      <c r="O858" s="18">
        <v>18116</v>
      </c>
      <c r="P858" s="9"/>
    </row>
    <row r="859" spans="1:16" x14ac:dyDescent="0.25">
      <c r="A859" s="9"/>
      <c r="B859" s="12" t="s">
        <v>1511</v>
      </c>
      <c r="C859" s="12" t="s">
        <v>1510</v>
      </c>
      <c r="D859" s="18">
        <v>3879</v>
      </c>
      <c r="E859" s="18">
        <v>3868</v>
      </c>
      <c r="F859" s="18">
        <v>4020</v>
      </c>
      <c r="G859" s="18">
        <v>4210</v>
      </c>
      <c r="H859" s="18">
        <v>3914</v>
      </c>
      <c r="I859" s="18">
        <v>4416</v>
      </c>
      <c r="J859" s="18">
        <v>4903</v>
      </c>
      <c r="K859" s="18">
        <v>5141</v>
      </c>
      <c r="L859" s="18">
        <v>5897</v>
      </c>
      <c r="M859" s="18">
        <v>6430</v>
      </c>
      <c r="N859" s="18">
        <v>5728</v>
      </c>
      <c r="O859" s="18">
        <v>6139</v>
      </c>
      <c r="P859" s="9"/>
    </row>
    <row r="860" spans="1:16" x14ac:dyDescent="0.25">
      <c r="A860" s="9"/>
      <c r="B860" s="12" t="s">
        <v>1509</v>
      </c>
      <c r="C860" s="12" t="s">
        <v>1508</v>
      </c>
      <c r="D860" s="18">
        <v>20587</v>
      </c>
      <c r="E860" s="18">
        <v>20639</v>
      </c>
      <c r="F860" s="18">
        <v>21264</v>
      </c>
      <c r="G860" s="18">
        <v>21222</v>
      </c>
      <c r="H860" s="18">
        <v>21185</v>
      </c>
      <c r="I860" s="18">
        <v>20912</v>
      </c>
      <c r="J860" s="18">
        <v>21010</v>
      </c>
      <c r="K860" s="18">
        <v>21785</v>
      </c>
      <c r="L860" s="18">
        <v>23056</v>
      </c>
      <c r="M860" s="18">
        <v>21532</v>
      </c>
      <c r="N860" s="18">
        <v>20277</v>
      </c>
      <c r="O860" s="18">
        <v>22401</v>
      </c>
      <c r="P860" s="9"/>
    </row>
    <row r="861" spans="1:16" x14ac:dyDescent="0.25">
      <c r="A861" s="9"/>
      <c r="B861" s="12" t="s">
        <v>1507</v>
      </c>
      <c r="C861" s="12" t="s">
        <v>1506</v>
      </c>
      <c r="D861" s="18">
        <v>29909</v>
      </c>
      <c r="E861" s="18">
        <v>31056</v>
      </c>
      <c r="F861" s="18">
        <v>32984</v>
      </c>
      <c r="G861" s="18">
        <v>33225</v>
      </c>
      <c r="H861" s="18">
        <v>32918</v>
      </c>
      <c r="I861" s="18">
        <v>34769</v>
      </c>
      <c r="J861" s="18">
        <v>35137</v>
      </c>
      <c r="K861" s="18">
        <v>39893</v>
      </c>
      <c r="L861" s="18">
        <v>42559</v>
      </c>
      <c r="M861" s="18">
        <v>43635</v>
      </c>
      <c r="N861" s="18">
        <v>40758</v>
      </c>
      <c r="O861" s="18">
        <v>46145</v>
      </c>
      <c r="P861" s="9"/>
    </row>
    <row r="862" spans="1:16" x14ac:dyDescent="0.25">
      <c r="A862" s="9"/>
      <c r="B862" s="12" t="s">
        <v>1505</v>
      </c>
      <c r="C862" s="12" t="s">
        <v>1504</v>
      </c>
      <c r="D862" s="18">
        <v>6760</v>
      </c>
      <c r="E862" s="18">
        <v>6799</v>
      </c>
      <c r="F862" s="18">
        <v>6953</v>
      </c>
      <c r="G862" s="18">
        <v>7876</v>
      </c>
      <c r="H862" s="18">
        <v>8302</v>
      </c>
      <c r="I862" s="18">
        <v>8360</v>
      </c>
      <c r="J862" s="18">
        <v>8397</v>
      </c>
      <c r="K862" s="18">
        <v>8687</v>
      </c>
      <c r="L862" s="18">
        <v>10749</v>
      </c>
      <c r="M862" s="18">
        <v>10876</v>
      </c>
      <c r="N862" s="18">
        <v>9767</v>
      </c>
      <c r="O862" s="18">
        <v>10767</v>
      </c>
      <c r="P862" s="9"/>
    </row>
    <row r="863" spans="1:16" x14ac:dyDescent="0.25">
      <c r="A863" s="9"/>
      <c r="B863" s="12" t="s">
        <v>1503</v>
      </c>
      <c r="C863" s="12" t="s">
        <v>1502</v>
      </c>
      <c r="D863" s="18">
        <v>14817</v>
      </c>
      <c r="E863" s="18">
        <v>14954</v>
      </c>
      <c r="F863" s="18">
        <v>15670</v>
      </c>
      <c r="G863" s="18">
        <v>15827</v>
      </c>
      <c r="H863" s="18">
        <v>15373</v>
      </c>
      <c r="I863" s="18">
        <v>15350</v>
      </c>
      <c r="J863" s="18">
        <v>14624</v>
      </c>
      <c r="K863" s="18">
        <v>15478</v>
      </c>
      <c r="L863" s="18">
        <v>16703</v>
      </c>
      <c r="M863" s="18">
        <v>14722</v>
      </c>
      <c r="N863" s="18">
        <v>14333</v>
      </c>
      <c r="O863" s="18">
        <v>15257</v>
      </c>
      <c r="P863" s="9"/>
    </row>
    <row r="864" spans="1:16" x14ac:dyDescent="0.25">
      <c r="A864" s="9"/>
      <c r="B864" s="12" t="s">
        <v>1501</v>
      </c>
      <c r="C864" s="12" t="s">
        <v>1500</v>
      </c>
      <c r="D864" s="18">
        <v>14584</v>
      </c>
      <c r="E864" s="18">
        <v>15297</v>
      </c>
      <c r="F864" s="18">
        <v>15552</v>
      </c>
      <c r="G864" s="18">
        <v>15499</v>
      </c>
      <c r="H864" s="18">
        <v>15250</v>
      </c>
      <c r="I864" s="18">
        <v>15848</v>
      </c>
      <c r="J864" s="18">
        <v>15425</v>
      </c>
      <c r="K864" s="18">
        <v>16712</v>
      </c>
      <c r="L864" s="18">
        <v>17365</v>
      </c>
      <c r="M864" s="18">
        <v>15794</v>
      </c>
      <c r="N864" s="18">
        <v>14743</v>
      </c>
      <c r="O864" s="18">
        <v>16198</v>
      </c>
      <c r="P864" s="9"/>
    </row>
    <row r="865" spans="1:16" x14ac:dyDescent="0.25">
      <c r="A865" s="9"/>
      <c r="B865" s="12" t="s">
        <v>1499</v>
      </c>
      <c r="C865" s="12" t="s">
        <v>1498</v>
      </c>
      <c r="D865" s="18">
        <v>32882</v>
      </c>
      <c r="E865" s="18">
        <v>33089</v>
      </c>
      <c r="F865" s="18">
        <v>32845</v>
      </c>
      <c r="G865" s="18">
        <v>32840</v>
      </c>
      <c r="H865" s="18">
        <v>32376</v>
      </c>
      <c r="I865" s="18">
        <v>32653</v>
      </c>
      <c r="J865" s="18">
        <v>31844</v>
      </c>
      <c r="K865" s="18">
        <v>32322</v>
      </c>
      <c r="L865" s="18">
        <v>33971</v>
      </c>
      <c r="M865" s="18">
        <v>32053</v>
      </c>
      <c r="N865" s="18">
        <v>29142</v>
      </c>
      <c r="O865" s="18">
        <v>31939</v>
      </c>
      <c r="P865" s="9"/>
    </row>
    <row r="866" spans="1:16" x14ac:dyDescent="0.25">
      <c r="A866" s="9"/>
      <c r="B866" s="12" t="s">
        <v>1497</v>
      </c>
      <c r="C866" s="12" t="s">
        <v>1496</v>
      </c>
      <c r="D866" s="18">
        <v>3808</v>
      </c>
      <c r="E866" s="18">
        <v>3978</v>
      </c>
      <c r="F866" s="18">
        <v>4375</v>
      </c>
      <c r="G866" s="18">
        <v>4889</v>
      </c>
      <c r="H866" s="18">
        <v>5011</v>
      </c>
      <c r="I866" s="18">
        <v>5557</v>
      </c>
      <c r="J866" s="18">
        <v>5829</v>
      </c>
      <c r="K866" s="18">
        <v>7121</v>
      </c>
      <c r="L866" s="18">
        <v>7366</v>
      </c>
      <c r="M866" s="18">
        <v>7366</v>
      </c>
      <c r="N866" s="18">
        <v>7761</v>
      </c>
      <c r="O866" s="18">
        <v>7720</v>
      </c>
      <c r="P866" s="9"/>
    </row>
    <row r="867" spans="1:16" x14ac:dyDescent="0.25">
      <c r="A867" s="9"/>
      <c r="B867" s="12" t="s">
        <v>1495</v>
      </c>
      <c r="C867" s="12" t="s">
        <v>1494</v>
      </c>
      <c r="D867" s="18">
        <v>8663</v>
      </c>
      <c r="E867" s="18">
        <v>8654</v>
      </c>
      <c r="F867" s="18">
        <v>9634</v>
      </c>
      <c r="G867" s="18">
        <v>9880</v>
      </c>
      <c r="H867" s="18">
        <v>10212</v>
      </c>
      <c r="I867" s="18">
        <v>11082</v>
      </c>
      <c r="J867" s="18">
        <v>11020</v>
      </c>
      <c r="K867" s="18">
        <v>11316</v>
      </c>
      <c r="L867" s="18">
        <v>11889</v>
      </c>
      <c r="M867" s="18">
        <v>11889</v>
      </c>
      <c r="N867" s="18">
        <v>12146</v>
      </c>
      <c r="O867" s="18">
        <v>13142</v>
      </c>
      <c r="P867" s="9"/>
    </row>
    <row r="868" spans="1:16" x14ac:dyDescent="0.25">
      <c r="A868" s="9"/>
      <c r="B868" s="12" t="s">
        <v>1493</v>
      </c>
      <c r="C868" s="12" t="s">
        <v>1492</v>
      </c>
      <c r="D868" s="18">
        <v>25918</v>
      </c>
      <c r="E868" s="18">
        <v>25750</v>
      </c>
      <c r="F868" s="18">
        <v>27115</v>
      </c>
      <c r="G868" s="18">
        <v>27076</v>
      </c>
      <c r="H868" s="18">
        <v>28683</v>
      </c>
      <c r="I868" s="18">
        <v>29446</v>
      </c>
      <c r="J868" s="18">
        <v>30069</v>
      </c>
      <c r="K868" s="18">
        <v>35860</v>
      </c>
      <c r="L868" s="18">
        <v>37813</v>
      </c>
      <c r="M868" s="18">
        <v>38940</v>
      </c>
      <c r="N868" s="18">
        <v>38840</v>
      </c>
      <c r="O868" s="18">
        <v>39042</v>
      </c>
      <c r="P868" s="9"/>
    </row>
    <row r="869" spans="1:16" x14ac:dyDescent="0.25">
      <c r="A869" s="9"/>
      <c r="B869" s="12" t="s">
        <v>1491</v>
      </c>
      <c r="C869" s="12" t="s">
        <v>1490</v>
      </c>
      <c r="D869" s="18">
        <v>2062</v>
      </c>
      <c r="E869" s="18">
        <v>2080</v>
      </c>
      <c r="F869" s="18">
        <v>2090</v>
      </c>
      <c r="G869" s="18">
        <v>1992</v>
      </c>
      <c r="H869" s="18">
        <v>2134</v>
      </c>
      <c r="I869" s="18">
        <v>2089</v>
      </c>
      <c r="J869" s="18">
        <v>2089</v>
      </c>
      <c r="K869" s="18">
        <v>2428</v>
      </c>
      <c r="L869" s="18">
        <v>2290</v>
      </c>
      <c r="M869" s="18">
        <v>2348</v>
      </c>
      <c r="N869" s="18">
        <v>2248</v>
      </c>
      <c r="O869" s="18">
        <v>2270</v>
      </c>
      <c r="P869" s="9"/>
    </row>
    <row r="870" spans="1:16" x14ac:dyDescent="0.25">
      <c r="A870" s="9"/>
      <c r="B870" s="12" t="s">
        <v>1489</v>
      </c>
      <c r="C870" s="12" t="s">
        <v>1488</v>
      </c>
      <c r="D870" s="18">
        <v>1598</v>
      </c>
      <c r="E870" s="18">
        <v>1525</v>
      </c>
      <c r="F870" s="18">
        <v>1508</v>
      </c>
      <c r="G870" s="18">
        <v>1456</v>
      </c>
      <c r="H870" s="18">
        <v>1505</v>
      </c>
      <c r="I870" s="18">
        <v>1583</v>
      </c>
      <c r="J870" s="18">
        <v>1600</v>
      </c>
      <c r="K870" s="18">
        <v>1535</v>
      </c>
      <c r="L870" s="18">
        <v>1608</v>
      </c>
      <c r="M870" s="18">
        <v>1594</v>
      </c>
      <c r="N870" s="18">
        <v>1435</v>
      </c>
      <c r="O870" s="18">
        <v>1413</v>
      </c>
      <c r="P870" s="9"/>
    </row>
    <row r="871" spans="1:16" x14ac:dyDescent="0.25">
      <c r="A871" s="9"/>
      <c r="B871" s="12" t="s">
        <v>1487</v>
      </c>
      <c r="C871" s="12" t="s">
        <v>1486</v>
      </c>
      <c r="D871" s="18">
        <v>12621</v>
      </c>
      <c r="E871" s="18">
        <v>12706</v>
      </c>
      <c r="F871" s="18">
        <v>12876</v>
      </c>
      <c r="G871" s="18">
        <v>12669</v>
      </c>
      <c r="H871" s="18">
        <v>12960</v>
      </c>
      <c r="I871" s="18">
        <v>13325</v>
      </c>
      <c r="J871" s="18">
        <v>14188</v>
      </c>
      <c r="K871" s="18">
        <v>14261</v>
      </c>
      <c r="L871" s="18">
        <v>14174</v>
      </c>
      <c r="M871" s="18">
        <v>13449</v>
      </c>
      <c r="N871" s="18">
        <v>13539</v>
      </c>
      <c r="O871" s="18">
        <v>13249</v>
      </c>
      <c r="P871" s="9"/>
    </row>
    <row r="872" spans="1:16" x14ac:dyDescent="0.25">
      <c r="A872" s="9"/>
      <c r="B872" s="12" t="s">
        <v>1485</v>
      </c>
      <c r="C872" s="12" t="s">
        <v>1484</v>
      </c>
      <c r="D872" s="18">
        <v>4774</v>
      </c>
      <c r="E872" s="18">
        <v>4783</v>
      </c>
      <c r="F872" s="18">
        <v>4845</v>
      </c>
      <c r="G872" s="18">
        <v>4913</v>
      </c>
      <c r="H872" s="18">
        <v>4913</v>
      </c>
      <c r="I872" s="18">
        <v>5185</v>
      </c>
      <c r="J872" s="18">
        <v>5797</v>
      </c>
      <c r="K872" s="18">
        <v>6240</v>
      </c>
      <c r="L872" s="18">
        <v>6274</v>
      </c>
      <c r="M872" s="18">
        <v>6659</v>
      </c>
      <c r="N872" s="18">
        <v>6570</v>
      </c>
      <c r="O872" s="18">
        <v>6571</v>
      </c>
      <c r="P872" s="9"/>
    </row>
    <row r="873" spans="1:16" x14ac:dyDescent="0.25">
      <c r="A873" s="9"/>
      <c r="B873" s="12" t="s">
        <v>1483</v>
      </c>
      <c r="C873" s="12" t="s">
        <v>1482</v>
      </c>
      <c r="D873" s="18">
        <v>12538</v>
      </c>
      <c r="E873" s="18">
        <v>12291</v>
      </c>
      <c r="F873" s="18">
        <v>12361</v>
      </c>
      <c r="G873" s="18">
        <v>12454</v>
      </c>
      <c r="H873" s="18">
        <v>12651</v>
      </c>
      <c r="I873" s="18">
        <v>13157</v>
      </c>
      <c r="J873" s="18">
        <v>13268</v>
      </c>
      <c r="K873" s="18">
        <v>13854</v>
      </c>
      <c r="L873" s="18">
        <v>13651</v>
      </c>
      <c r="M873" s="18">
        <v>13275</v>
      </c>
      <c r="N873" s="18">
        <v>13620</v>
      </c>
      <c r="O873" s="18">
        <v>13737</v>
      </c>
      <c r="P873" s="9"/>
    </row>
    <row r="874" spans="1:16" x14ac:dyDescent="0.25">
      <c r="A874" s="9"/>
      <c r="B874" s="12" t="s">
        <v>1481</v>
      </c>
      <c r="C874" s="12" t="s">
        <v>1480</v>
      </c>
      <c r="D874" s="18">
        <v>1456</v>
      </c>
      <c r="E874" s="18">
        <v>1576</v>
      </c>
      <c r="F874" s="18">
        <v>1609</v>
      </c>
      <c r="G874" s="18">
        <v>1719</v>
      </c>
      <c r="H874" s="18">
        <v>1757</v>
      </c>
      <c r="I874" s="18">
        <v>1750</v>
      </c>
      <c r="J874" s="18">
        <v>2066</v>
      </c>
      <c r="K874" s="18">
        <v>2066</v>
      </c>
      <c r="L874" s="18">
        <v>2082</v>
      </c>
      <c r="M874" s="18">
        <v>2140</v>
      </c>
      <c r="N874" s="18">
        <v>2120</v>
      </c>
      <c r="O874" s="18">
        <v>2146</v>
      </c>
      <c r="P874" s="9"/>
    </row>
    <row r="875" spans="1:16" x14ac:dyDescent="0.25">
      <c r="A875" s="9"/>
      <c r="B875" s="12" t="s">
        <v>1479</v>
      </c>
      <c r="C875" s="12" t="s">
        <v>1478</v>
      </c>
      <c r="D875" s="18">
        <v>5925</v>
      </c>
      <c r="E875" s="18">
        <v>5384</v>
      </c>
      <c r="F875" s="18">
        <v>5446</v>
      </c>
      <c r="G875" s="18">
        <v>5815</v>
      </c>
      <c r="H875" s="18">
        <v>5801</v>
      </c>
      <c r="I875" s="18">
        <v>6274</v>
      </c>
      <c r="J875" s="18">
        <v>6664</v>
      </c>
      <c r="K875" s="18">
        <v>6733</v>
      </c>
      <c r="L875" s="18">
        <v>6451</v>
      </c>
      <c r="M875" s="18">
        <v>6450</v>
      </c>
      <c r="N875" s="18">
        <v>6269</v>
      </c>
      <c r="O875" s="18">
        <v>6412</v>
      </c>
      <c r="P875" s="9"/>
    </row>
    <row r="876" spans="1:16" x14ac:dyDescent="0.25">
      <c r="A876" s="9"/>
      <c r="B876" s="12" t="s">
        <v>1477</v>
      </c>
      <c r="C876" s="12" t="s">
        <v>1476</v>
      </c>
      <c r="D876" s="18">
        <v>23188</v>
      </c>
      <c r="E876" s="18">
        <v>23225</v>
      </c>
      <c r="F876" s="18">
        <v>23261</v>
      </c>
      <c r="G876" s="18">
        <v>23349</v>
      </c>
      <c r="H876" s="18">
        <v>23463</v>
      </c>
      <c r="I876" s="18">
        <v>23764</v>
      </c>
      <c r="J876" s="18">
        <v>23627</v>
      </c>
      <c r="K876" s="18">
        <v>23606</v>
      </c>
      <c r="L876" s="18">
        <v>23333</v>
      </c>
      <c r="M876" s="18">
        <v>23567</v>
      </c>
      <c r="N876" s="18">
        <v>22929</v>
      </c>
      <c r="O876" s="18">
        <v>22924</v>
      </c>
      <c r="P876" s="9"/>
    </row>
    <row r="877" spans="1:16" x14ac:dyDescent="0.25">
      <c r="A877" s="9"/>
      <c r="B877" s="12" t="s">
        <v>1475</v>
      </c>
      <c r="C877" s="12" t="s">
        <v>1474</v>
      </c>
      <c r="D877" s="18">
        <v>17843</v>
      </c>
      <c r="E877" s="18">
        <v>17183</v>
      </c>
      <c r="F877" s="18">
        <v>16463</v>
      </c>
      <c r="G877" s="18">
        <v>16303</v>
      </c>
      <c r="H877" s="18">
        <v>15789</v>
      </c>
      <c r="I877" s="18">
        <v>16897</v>
      </c>
      <c r="J877" s="18">
        <v>16629</v>
      </c>
      <c r="K877" s="18">
        <v>16844</v>
      </c>
      <c r="L877" s="18">
        <v>15145</v>
      </c>
      <c r="M877" s="18">
        <v>14937</v>
      </c>
      <c r="N877" s="18">
        <v>14669</v>
      </c>
      <c r="O877" s="18">
        <v>13689</v>
      </c>
      <c r="P877" s="9"/>
    </row>
    <row r="878" spans="1:16" x14ac:dyDescent="0.25">
      <c r="A878" s="9"/>
      <c r="B878" s="12" t="s">
        <v>1473</v>
      </c>
      <c r="C878" s="12" t="s">
        <v>1472</v>
      </c>
      <c r="D878" s="18">
        <v>34094</v>
      </c>
      <c r="E878" s="18">
        <v>33475</v>
      </c>
      <c r="F878" s="18">
        <v>32528</v>
      </c>
      <c r="G878" s="18">
        <v>32102</v>
      </c>
      <c r="H878" s="18">
        <v>31311</v>
      </c>
      <c r="I878" s="18">
        <v>30639</v>
      </c>
      <c r="J878" s="18">
        <v>29722</v>
      </c>
      <c r="K878" s="18">
        <v>29351</v>
      </c>
      <c r="L878" s="18">
        <v>32622</v>
      </c>
      <c r="M878" s="18">
        <v>32391</v>
      </c>
      <c r="N878" s="18">
        <v>32518</v>
      </c>
      <c r="O878" s="18">
        <v>26442</v>
      </c>
      <c r="P878" s="9"/>
    </row>
    <row r="879" spans="1:16" x14ac:dyDescent="0.25">
      <c r="A879" s="9"/>
      <c r="B879" s="12" t="s">
        <v>1471</v>
      </c>
      <c r="C879" s="12" t="s">
        <v>1470</v>
      </c>
      <c r="D879" s="18">
        <v>18108</v>
      </c>
      <c r="E879" s="18">
        <v>18385</v>
      </c>
      <c r="F879" s="18">
        <v>18372</v>
      </c>
      <c r="G879" s="18">
        <v>18503</v>
      </c>
      <c r="H879" s="18">
        <v>18503</v>
      </c>
      <c r="I879" s="18">
        <v>18151</v>
      </c>
      <c r="J879" s="18">
        <v>18170</v>
      </c>
      <c r="K879" s="18">
        <v>18105</v>
      </c>
      <c r="L879" s="18">
        <v>18626</v>
      </c>
      <c r="M879" s="18">
        <v>18828</v>
      </c>
      <c r="N879" s="18">
        <v>18750</v>
      </c>
      <c r="O879" s="18">
        <v>18204</v>
      </c>
      <c r="P879" s="9"/>
    </row>
    <row r="880" spans="1:16" x14ac:dyDescent="0.25">
      <c r="A880" s="9"/>
      <c r="B880" s="12" t="s">
        <v>1469</v>
      </c>
      <c r="C880" s="12" t="s">
        <v>1468</v>
      </c>
      <c r="D880" s="18">
        <v>6556</v>
      </c>
      <c r="E880" s="18">
        <v>6639</v>
      </c>
      <c r="F880" s="18">
        <v>6788</v>
      </c>
      <c r="G880" s="18">
        <v>6858</v>
      </c>
      <c r="H880" s="18">
        <v>6941</v>
      </c>
      <c r="I880" s="18">
        <v>7061</v>
      </c>
      <c r="J880" s="18">
        <v>7125</v>
      </c>
      <c r="K880" s="18">
        <v>7356</v>
      </c>
      <c r="L880" s="18">
        <v>7903</v>
      </c>
      <c r="M880" s="18">
        <v>7833</v>
      </c>
      <c r="N880" s="18">
        <v>7847</v>
      </c>
      <c r="O880" s="18">
        <v>7735</v>
      </c>
      <c r="P880" s="9"/>
    </row>
    <row r="881" spans="1:16" x14ac:dyDescent="0.25">
      <c r="A881" s="9"/>
      <c r="B881" s="12" t="s">
        <v>1467</v>
      </c>
      <c r="C881" s="12" t="s">
        <v>1466</v>
      </c>
      <c r="D881" s="18">
        <v>6203</v>
      </c>
      <c r="E881" s="18">
        <v>6370</v>
      </c>
      <c r="F881" s="18">
        <v>6591</v>
      </c>
      <c r="G881" s="18">
        <v>6869</v>
      </c>
      <c r="H881" s="18">
        <v>7895</v>
      </c>
      <c r="I881" s="18">
        <v>8053</v>
      </c>
      <c r="J881" s="18">
        <v>8489</v>
      </c>
      <c r="K881" s="18">
        <v>10406</v>
      </c>
      <c r="L881" s="18">
        <v>10818</v>
      </c>
      <c r="M881" s="18">
        <v>11230</v>
      </c>
      <c r="N881" s="18">
        <v>11579</v>
      </c>
      <c r="O881" s="18">
        <v>13249</v>
      </c>
      <c r="P881" s="9"/>
    </row>
    <row r="882" spans="1:16" x14ac:dyDescent="0.25">
      <c r="A882" s="9"/>
      <c r="B882" s="12" t="s">
        <v>1465</v>
      </c>
      <c r="C882" s="12" t="s">
        <v>1464</v>
      </c>
      <c r="D882" s="18">
        <v>11976</v>
      </c>
      <c r="E882" s="18">
        <v>12272</v>
      </c>
      <c r="F882" s="18">
        <v>12272</v>
      </c>
      <c r="G882" s="18">
        <v>12483</v>
      </c>
      <c r="H882" s="18">
        <v>12662</v>
      </c>
      <c r="I882" s="18">
        <v>12035</v>
      </c>
      <c r="J882" s="18">
        <v>13227</v>
      </c>
      <c r="K882" s="18">
        <v>13637</v>
      </c>
      <c r="L882" s="18">
        <v>14466</v>
      </c>
      <c r="M882" s="18">
        <v>14561</v>
      </c>
      <c r="N882" s="18">
        <v>14450</v>
      </c>
      <c r="O882" s="18">
        <v>15200</v>
      </c>
      <c r="P882" s="9"/>
    </row>
    <row r="883" spans="1:16" x14ac:dyDescent="0.25">
      <c r="A883" s="9"/>
      <c r="B883" s="12" t="s">
        <v>1463</v>
      </c>
      <c r="C883" s="12" t="s">
        <v>1462</v>
      </c>
      <c r="D883" s="18">
        <v>3336</v>
      </c>
      <c r="E883" s="18">
        <v>3314</v>
      </c>
      <c r="F883" s="18">
        <v>3227</v>
      </c>
      <c r="G883" s="18">
        <v>3221</v>
      </c>
      <c r="H883" s="18">
        <v>3382</v>
      </c>
      <c r="I883" s="18">
        <v>3290</v>
      </c>
      <c r="J883" s="18">
        <v>3462</v>
      </c>
      <c r="K883" s="18">
        <v>3536</v>
      </c>
      <c r="L883" s="18">
        <v>3582</v>
      </c>
      <c r="M883" s="18">
        <v>3786</v>
      </c>
      <c r="N883" s="18">
        <v>3866</v>
      </c>
      <c r="O883" s="18">
        <v>3756</v>
      </c>
      <c r="P883" s="9"/>
    </row>
    <row r="884" spans="1:16" x14ac:dyDescent="0.25">
      <c r="A884" s="9"/>
      <c r="B884" s="12" t="s">
        <v>1461</v>
      </c>
      <c r="C884" s="12" t="s">
        <v>1460</v>
      </c>
      <c r="D884" s="18">
        <v>19343</v>
      </c>
      <c r="E884" s="18">
        <v>19234</v>
      </c>
      <c r="F884" s="18">
        <v>19269</v>
      </c>
      <c r="G884" s="18">
        <v>19330</v>
      </c>
      <c r="H884" s="18">
        <v>19617</v>
      </c>
      <c r="I884" s="18">
        <v>19297</v>
      </c>
      <c r="J884" s="18">
        <v>19006</v>
      </c>
      <c r="K884" s="18">
        <v>18906</v>
      </c>
      <c r="L884" s="18">
        <v>18981</v>
      </c>
      <c r="M884" s="18">
        <v>19000</v>
      </c>
      <c r="N884" s="18">
        <v>19031</v>
      </c>
      <c r="O884" s="18">
        <v>19055</v>
      </c>
      <c r="P884" s="9"/>
    </row>
    <row r="885" spans="1:16" x14ac:dyDescent="0.25">
      <c r="A885" s="9"/>
      <c r="B885" s="12" t="s">
        <v>1459</v>
      </c>
      <c r="C885" s="12" t="s">
        <v>1458</v>
      </c>
      <c r="D885" s="18">
        <v>11427</v>
      </c>
      <c r="E885" s="18">
        <v>11255</v>
      </c>
      <c r="F885" s="18">
        <v>11317</v>
      </c>
      <c r="G885" s="18">
        <v>11626</v>
      </c>
      <c r="H885" s="18">
        <v>11722</v>
      </c>
      <c r="I885" s="18">
        <v>11934</v>
      </c>
      <c r="J885" s="18">
        <v>12679</v>
      </c>
      <c r="K885" s="18">
        <v>12884</v>
      </c>
      <c r="L885" s="18">
        <v>13174</v>
      </c>
      <c r="M885" s="18">
        <v>13777</v>
      </c>
      <c r="N885" s="18">
        <v>14473</v>
      </c>
      <c r="O885" s="18">
        <v>14345</v>
      </c>
      <c r="P885" s="9"/>
    </row>
    <row r="886" spans="1:16" x14ac:dyDescent="0.25">
      <c r="A886" s="9"/>
      <c r="B886" s="12" t="s">
        <v>1457</v>
      </c>
      <c r="C886" s="12" t="s">
        <v>1456</v>
      </c>
      <c r="D886" s="18">
        <v>31344</v>
      </c>
      <c r="E886" s="18">
        <v>32046</v>
      </c>
      <c r="F886" s="18">
        <v>32466</v>
      </c>
      <c r="G886" s="18">
        <v>33043</v>
      </c>
      <c r="H886" s="18">
        <v>34046</v>
      </c>
      <c r="I886" s="18">
        <v>33875</v>
      </c>
      <c r="J886" s="18">
        <v>37909</v>
      </c>
      <c r="K886" s="18">
        <v>38786</v>
      </c>
      <c r="L886" s="18">
        <v>41194</v>
      </c>
      <c r="M886" s="18">
        <v>42471</v>
      </c>
      <c r="N886" s="18">
        <v>42990</v>
      </c>
      <c r="O886" s="18">
        <v>42213</v>
      </c>
      <c r="P886" s="9"/>
    </row>
    <row r="887" spans="1:16" x14ac:dyDescent="0.25">
      <c r="A887" s="9"/>
      <c r="B887" s="12" t="s">
        <v>1455</v>
      </c>
      <c r="C887" s="12" t="s">
        <v>1454</v>
      </c>
      <c r="D887" s="18">
        <v>4180</v>
      </c>
      <c r="E887" s="18">
        <v>4297</v>
      </c>
      <c r="F887" s="18">
        <v>4323</v>
      </c>
      <c r="G887" s="18">
        <v>4508</v>
      </c>
      <c r="H887" s="18">
        <v>4824</v>
      </c>
      <c r="I887" s="18">
        <v>4685</v>
      </c>
      <c r="J887" s="18">
        <v>4719</v>
      </c>
      <c r="K887" s="18">
        <v>4906</v>
      </c>
      <c r="L887" s="18">
        <v>5191</v>
      </c>
      <c r="M887" s="18">
        <v>5305</v>
      </c>
      <c r="N887" s="18">
        <v>5278</v>
      </c>
      <c r="O887" s="18">
        <v>5313</v>
      </c>
      <c r="P887" s="9"/>
    </row>
    <row r="888" spans="1:16" x14ac:dyDescent="0.25">
      <c r="A888" s="9"/>
      <c r="B888" s="12" t="s">
        <v>1453</v>
      </c>
      <c r="C888" s="12" t="s">
        <v>1452</v>
      </c>
      <c r="D888" s="18">
        <v>1176</v>
      </c>
      <c r="E888" s="18">
        <v>1176</v>
      </c>
      <c r="F888" s="18">
        <v>1227</v>
      </c>
      <c r="G888" s="18">
        <v>1212</v>
      </c>
      <c r="H888" s="18">
        <v>1212</v>
      </c>
      <c r="I888" s="18">
        <v>1630</v>
      </c>
      <c r="J888" s="18">
        <v>1782</v>
      </c>
      <c r="K888" s="18">
        <v>1960</v>
      </c>
      <c r="L888" s="18">
        <v>1835</v>
      </c>
      <c r="M888" s="18">
        <v>1902</v>
      </c>
      <c r="N888" s="18">
        <v>1900</v>
      </c>
      <c r="O888" s="18">
        <v>1900</v>
      </c>
      <c r="P888" s="9"/>
    </row>
    <row r="889" spans="1:16" x14ac:dyDescent="0.25">
      <c r="A889" s="9"/>
      <c r="B889" s="12" t="s">
        <v>1451</v>
      </c>
      <c r="C889" s="12" t="s">
        <v>1450</v>
      </c>
      <c r="D889" s="18">
        <v>1460</v>
      </c>
      <c r="E889" s="18">
        <v>1625</v>
      </c>
      <c r="F889" s="18">
        <v>1625</v>
      </c>
      <c r="G889" s="18">
        <v>1868</v>
      </c>
      <c r="H889" s="18">
        <v>1899</v>
      </c>
      <c r="I889" s="18">
        <v>2174</v>
      </c>
      <c r="J889" s="18">
        <v>2210</v>
      </c>
      <c r="K889" s="18">
        <v>2333</v>
      </c>
      <c r="L889" s="18">
        <v>2366</v>
      </c>
      <c r="M889" s="18">
        <v>2410</v>
      </c>
      <c r="N889" s="18">
        <v>2290</v>
      </c>
      <c r="O889" s="18">
        <v>2462</v>
      </c>
      <c r="P889" s="9"/>
    </row>
    <row r="890" spans="1:16" x14ac:dyDescent="0.25">
      <c r="A890" s="9"/>
      <c r="B890" s="12" t="s">
        <v>1449</v>
      </c>
      <c r="C890" s="12" t="s">
        <v>1448</v>
      </c>
      <c r="D890" s="18">
        <v>2932</v>
      </c>
      <c r="E890" s="18">
        <v>2920</v>
      </c>
      <c r="F890" s="18">
        <v>2911</v>
      </c>
      <c r="G890" s="18">
        <v>3172</v>
      </c>
      <c r="H890" s="18">
        <v>3194</v>
      </c>
      <c r="I890" s="18">
        <v>3417</v>
      </c>
      <c r="J890" s="18">
        <v>3474</v>
      </c>
      <c r="K890" s="18">
        <v>3466</v>
      </c>
      <c r="L890" s="18">
        <v>3667</v>
      </c>
      <c r="M890" s="18">
        <v>3590</v>
      </c>
      <c r="N890" s="18">
        <v>3406</v>
      </c>
      <c r="O890" s="18">
        <v>3738</v>
      </c>
      <c r="P890" s="9"/>
    </row>
    <row r="891" spans="1:16" x14ac:dyDescent="0.25">
      <c r="A891" s="9"/>
      <c r="B891" s="12" t="s">
        <v>1447</v>
      </c>
      <c r="C891" s="12" t="s">
        <v>1446</v>
      </c>
      <c r="D891" s="19" t="s">
        <v>141</v>
      </c>
      <c r="E891" s="19" t="s">
        <v>141</v>
      </c>
      <c r="F891" s="19" t="s">
        <v>141</v>
      </c>
      <c r="G891" s="19" t="s">
        <v>141</v>
      </c>
      <c r="H891" s="19" t="s">
        <v>141</v>
      </c>
      <c r="I891" s="19" t="s">
        <v>141</v>
      </c>
      <c r="J891" s="19" t="s">
        <v>141</v>
      </c>
      <c r="K891" s="19" t="s">
        <v>141</v>
      </c>
      <c r="L891" s="19" t="s">
        <v>141</v>
      </c>
      <c r="M891" s="19" t="s">
        <v>141</v>
      </c>
      <c r="N891" s="18">
        <v>77367</v>
      </c>
      <c r="O891" s="18">
        <v>76660</v>
      </c>
      <c r="P891" s="9"/>
    </row>
    <row r="892" spans="1:16" x14ac:dyDescent="0.25">
      <c r="A892" s="9"/>
      <c r="B892" s="12" t="s">
        <v>1445</v>
      </c>
      <c r="C892" s="12" t="s">
        <v>1444</v>
      </c>
      <c r="D892" s="19" t="s">
        <v>141</v>
      </c>
      <c r="E892" s="19" t="s">
        <v>141</v>
      </c>
      <c r="F892" s="19" t="s">
        <v>141</v>
      </c>
      <c r="G892" s="19" t="s">
        <v>141</v>
      </c>
      <c r="H892" s="19" t="s">
        <v>141</v>
      </c>
      <c r="I892" s="19" t="s">
        <v>141</v>
      </c>
      <c r="J892" s="19" t="s">
        <v>141</v>
      </c>
      <c r="K892" s="19" t="s">
        <v>141</v>
      </c>
      <c r="L892" s="19" t="s">
        <v>141</v>
      </c>
      <c r="M892" s="19" t="s">
        <v>141</v>
      </c>
      <c r="N892" s="18">
        <v>6057</v>
      </c>
      <c r="O892" s="18">
        <v>5856</v>
      </c>
      <c r="P892" s="9"/>
    </row>
    <row r="893" spans="1:16" x14ac:dyDescent="0.25">
      <c r="A893" s="9"/>
      <c r="B893" s="12" t="s">
        <v>1443</v>
      </c>
      <c r="C893" s="12" t="s">
        <v>1442</v>
      </c>
      <c r="D893" s="18">
        <v>12019</v>
      </c>
      <c r="E893" s="18">
        <v>12524</v>
      </c>
      <c r="F893" s="18">
        <v>12683</v>
      </c>
      <c r="G893" s="18">
        <v>12998</v>
      </c>
      <c r="H893" s="18">
        <v>13044</v>
      </c>
      <c r="I893" s="18">
        <v>12899</v>
      </c>
      <c r="J893" s="18">
        <v>13188</v>
      </c>
      <c r="K893" s="18">
        <v>13199</v>
      </c>
      <c r="L893" s="18">
        <v>13365</v>
      </c>
      <c r="M893" s="18">
        <v>13282</v>
      </c>
      <c r="N893" s="18">
        <v>12901</v>
      </c>
      <c r="O893" s="18">
        <v>13427</v>
      </c>
      <c r="P893" s="9"/>
    </row>
    <row r="894" spans="1:16" x14ac:dyDescent="0.25">
      <c r="A894" s="9"/>
      <c r="B894" s="12" t="s">
        <v>1441</v>
      </c>
      <c r="C894" s="12" t="s">
        <v>1440</v>
      </c>
      <c r="D894" s="18">
        <v>17474</v>
      </c>
      <c r="E894" s="18">
        <v>17818</v>
      </c>
      <c r="F894" s="18">
        <v>18178</v>
      </c>
      <c r="G894" s="18">
        <v>18475</v>
      </c>
      <c r="H894" s="18">
        <v>18824</v>
      </c>
      <c r="I894" s="18">
        <v>18765</v>
      </c>
      <c r="J894" s="18">
        <v>19383</v>
      </c>
      <c r="K894" s="18">
        <v>19057</v>
      </c>
      <c r="L894" s="18">
        <v>19458</v>
      </c>
      <c r="M894" s="18">
        <v>19928</v>
      </c>
      <c r="N894" s="18">
        <v>20287</v>
      </c>
      <c r="O894" s="18">
        <v>20287</v>
      </c>
      <c r="P894" s="9"/>
    </row>
    <row r="895" spans="1:16" x14ac:dyDescent="0.25">
      <c r="A895" s="9"/>
      <c r="B895" s="12" t="s">
        <v>1439</v>
      </c>
      <c r="C895" s="12" t="s">
        <v>1438</v>
      </c>
      <c r="D895" s="18">
        <v>8861</v>
      </c>
      <c r="E895" s="18">
        <v>8639</v>
      </c>
      <c r="F895" s="18">
        <v>8575</v>
      </c>
      <c r="G895" s="18">
        <v>8873</v>
      </c>
      <c r="H895" s="18">
        <v>8951</v>
      </c>
      <c r="I895" s="18">
        <v>8969</v>
      </c>
      <c r="J895" s="18">
        <v>8966</v>
      </c>
      <c r="K895" s="18">
        <v>8905</v>
      </c>
      <c r="L895" s="18">
        <v>8846</v>
      </c>
      <c r="M895" s="18">
        <v>8580</v>
      </c>
      <c r="N895" s="18">
        <v>8545</v>
      </c>
      <c r="O895" s="18">
        <v>8681</v>
      </c>
      <c r="P895" s="9"/>
    </row>
    <row r="896" spans="1:16" x14ac:dyDescent="0.25">
      <c r="A896" s="9"/>
      <c r="B896" s="12" t="s">
        <v>1437</v>
      </c>
      <c r="C896" s="12" t="s">
        <v>1436</v>
      </c>
      <c r="D896" s="18">
        <v>8001</v>
      </c>
      <c r="E896" s="18">
        <v>7948</v>
      </c>
      <c r="F896" s="18">
        <v>8157</v>
      </c>
      <c r="G896" s="18">
        <v>8362</v>
      </c>
      <c r="H896" s="18">
        <v>8321</v>
      </c>
      <c r="I896" s="18">
        <v>8533</v>
      </c>
      <c r="J896" s="18">
        <v>8634</v>
      </c>
      <c r="K896" s="18">
        <v>8793</v>
      </c>
      <c r="L896" s="18">
        <v>8762</v>
      </c>
      <c r="M896" s="18">
        <v>9127</v>
      </c>
      <c r="N896" s="18">
        <v>9254</v>
      </c>
      <c r="O896" s="18">
        <v>9389</v>
      </c>
      <c r="P896" s="9"/>
    </row>
    <row r="897" spans="1:16" x14ac:dyDescent="0.25">
      <c r="A897" s="9"/>
      <c r="B897" s="12" t="s">
        <v>1435</v>
      </c>
      <c r="C897" s="12" t="s">
        <v>1434</v>
      </c>
      <c r="D897" s="18">
        <v>1320</v>
      </c>
      <c r="E897" s="18">
        <v>1251</v>
      </c>
      <c r="F897" s="18">
        <v>1247</v>
      </c>
      <c r="G897" s="18">
        <v>1247</v>
      </c>
      <c r="H897" s="18">
        <v>1181</v>
      </c>
      <c r="I897" s="18">
        <v>1181</v>
      </c>
      <c r="J897" s="18">
        <v>1198</v>
      </c>
      <c r="K897" s="18">
        <v>1194</v>
      </c>
      <c r="L897" s="18">
        <v>1310</v>
      </c>
      <c r="M897" s="18">
        <v>1310</v>
      </c>
      <c r="N897" s="18">
        <v>1360</v>
      </c>
      <c r="O897" s="18">
        <v>1330</v>
      </c>
      <c r="P897" s="9"/>
    </row>
    <row r="898" spans="1:16" x14ac:dyDescent="0.25">
      <c r="A898" s="9"/>
      <c r="B898" s="12" t="s">
        <v>1433</v>
      </c>
      <c r="C898" s="12" t="s">
        <v>1432</v>
      </c>
      <c r="D898" s="18">
        <v>4181</v>
      </c>
      <c r="E898" s="18">
        <v>4133</v>
      </c>
      <c r="F898" s="18">
        <v>4065</v>
      </c>
      <c r="G898" s="18">
        <v>4432</v>
      </c>
      <c r="H898" s="18">
        <v>4632</v>
      </c>
      <c r="I898" s="18">
        <v>4737</v>
      </c>
      <c r="J898" s="18">
        <v>4757</v>
      </c>
      <c r="K898" s="18">
        <v>5507</v>
      </c>
      <c r="L898" s="18">
        <v>5116</v>
      </c>
      <c r="M898" s="18">
        <v>4986</v>
      </c>
      <c r="N898" s="18">
        <v>5023</v>
      </c>
      <c r="O898" s="18">
        <v>4757</v>
      </c>
      <c r="P898" s="9"/>
    </row>
    <row r="899" spans="1:16" x14ac:dyDescent="0.25">
      <c r="A899" s="9"/>
      <c r="B899" s="12" t="s">
        <v>1431</v>
      </c>
      <c r="C899" s="12" t="s">
        <v>1430</v>
      </c>
      <c r="D899" s="18">
        <v>5699</v>
      </c>
      <c r="E899" s="18">
        <v>5741</v>
      </c>
      <c r="F899" s="18">
        <v>7132</v>
      </c>
      <c r="G899" s="18">
        <v>7231</v>
      </c>
      <c r="H899" s="18">
        <v>7252</v>
      </c>
      <c r="I899" s="18">
        <v>7252</v>
      </c>
      <c r="J899" s="18">
        <v>8444</v>
      </c>
      <c r="K899" s="18">
        <v>8917</v>
      </c>
      <c r="L899" s="18">
        <v>9203</v>
      </c>
      <c r="M899" s="18">
        <v>8689</v>
      </c>
      <c r="N899" s="18">
        <v>8009</v>
      </c>
      <c r="O899" s="18">
        <v>7398</v>
      </c>
      <c r="P899" s="9"/>
    </row>
    <row r="900" spans="1:16" x14ac:dyDescent="0.25">
      <c r="A900" s="9"/>
      <c r="B900" s="12" t="s">
        <v>1429</v>
      </c>
      <c r="C900" s="12" t="s">
        <v>1428</v>
      </c>
      <c r="D900" s="18">
        <v>1488</v>
      </c>
      <c r="E900" s="18">
        <v>1520</v>
      </c>
      <c r="F900" s="18">
        <v>1633</v>
      </c>
      <c r="G900" s="18">
        <v>1640</v>
      </c>
      <c r="H900" s="18">
        <v>1727</v>
      </c>
      <c r="I900" s="18">
        <v>1946</v>
      </c>
      <c r="J900" s="18">
        <v>2006</v>
      </c>
      <c r="K900" s="18">
        <v>2137</v>
      </c>
      <c r="L900" s="18">
        <v>2171</v>
      </c>
      <c r="M900" s="18">
        <v>2274</v>
      </c>
      <c r="N900" s="18">
        <v>2420</v>
      </c>
      <c r="O900" s="18">
        <v>2453</v>
      </c>
      <c r="P900" s="9"/>
    </row>
    <row r="901" spans="1:16" x14ac:dyDescent="0.25">
      <c r="A901" s="9"/>
      <c r="B901" s="12" t="s">
        <v>1427</v>
      </c>
      <c r="C901" s="12" t="s">
        <v>1426</v>
      </c>
      <c r="D901" s="18">
        <v>53641</v>
      </c>
      <c r="E901" s="18">
        <v>54911</v>
      </c>
      <c r="F901" s="18">
        <v>54982</v>
      </c>
      <c r="G901" s="18">
        <v>57209</v>
      </c>
      <c r="H901" s="18">
        <v>59457</v>
      </c>
      <c r="I901" s="18">
        <v>60443</v>
      </c>
      <c r="J901" s="18">
        <v>61532</v>
      </c>
      <c r="K901" s="18">
        <v>62598</v>
      </c>
      <c r="L901" s="18">
        <v>63668</v>
      </c>
      <c r="M901" s="18">
        <v>69576</v>
      </c>
      <c r="N901" s="18">
        <v>68245</v>
      </c>
      <c r="O901" s="18">
        <v>68955</v>
      </c>
      <c r="P901" s="9"/>
    </row>
    <row r="902" spans="1:16" x14ac:dyDescent="0.25">
      <c r="A902" s="9"/>
      <c r="B902" s="12" t="s">
        <v>1425</v>
      </c>
      <c r="C902" s="12" t="s">
        <v>1424</v>
      </c>
      <c r="D902" s="18">
        <v>3685</v>
      </c>
      <c r="E902" s="18">
        <v>3679</v>
      </c>
      <c r="F902" s="18">
        <v>3836</v>
      </c>
      <c r="G902" s="18">
        <v>3890</v>
      </c>
      <c r="H902" s="18">
        <v>3946</v>
      </c>
      <c r="I902" s="18">
        <v>4116</v>
      </c>
      <c r="J902" s="18">
        <v>4173</v>
      </c>
      <c r="K902" s="18">
        <v>4081</v>
      </c>
      <c r="L902" s="18">
        <v>3871</v>
      </c>
      <c r="M902" s="18">
        <v>3903</v>
      </c>
      <c r="N902" s="18">
        <v>3907</v>
      </c>
      <c r="O902" s="18">
        <v>3907</v>
      </c>
      <c r="P902" s="9"/>
    </row>
    <row r="903" spans="1:16" x14ac:dyDescent="0.25">
      <c r="A903" s="9"/>
      <c r="B903" s="12" t="s">
        <v>1423</v>
      </c>
      <c r="C903" s="12" t="s">
        <v>1422</v>
      </c>
      <c r="D903" s="18">
        <v>23819</v>
      </c>
      <c r="E903" s="18">
        <v>23745</v>
      </c>
      <c r="F903" s="18">
        <v>24842</v>
      </c>
      <c r="G903" s="18">
        <v>25664</v>
      </c>
      <c r="H903" s="18">
        <v>25840</v>
      </c>
      <c r="I903" s="18">
        <v>25776</v>
      </c>
      <c r="J903" s="18">
        <v>26672</v>
      </c>
      <c r="K903" s="18">
        <v>28325</v>
      </c>
      <c r="L903" s="18">
        <v>28475</v>
      </c>
      <c r="M903" s="18">
        <v>29963</v>
      </c>
      <c r="N903" s="18">
        <v>31571</v>
      </c>
      <c r="O903" s="18">
        <v>32131</v>
      </c>
      <c r="P903" s="9"/>
    </row>
    <row r="904" spans="1:16" x14ac:dyDescent="0.25">
      <c r="A904" s="9"/>
      <c r="B904" s="12" t="s">
        <v>1421</v>
      </c>
      <c r="C904" s="12" t="s">
        <v>1420</v>
      </c>
      <c r="D904" s="18">
        <v>3905</v>
      </c>
      <c r="E904" s="18">
        <v>4505</v>
      </c>
      <c r="F904" s="18">
        <v>5395</v>
      </c>
      <c r="G904" s="18">
        <v>6309</v>
      </c>
      <c r="H904" s="18">
        <v>6772</v>
      </c>
      <c r="I904" s="18">
        <v>7005</v>
      </c>
      <c r="J904" s="18">
        <v>9575</v>
      </c>
      <c r="K904" s="18">
        <v>9001</v>
      </c>
      <c r="L904" s="18">
        <v>9945</v>
      </c>
      <c r="M904" s="18">
        <v>9709</v>
      </c>
      <c r="N904" s="18">
        <v>10345</v>
      </c>
      <c r="O904" s="18">
        <v>10608</v>
      </c>
      <c r="P904" s="9"/>
    </row>
    <row r="905" spans="1:16" x14ac:dyDescent="0.25">
      <c r="A905" s="9"/>
      <c r="B905" s="12" t="s">
        <v>1419</v>
      </c>
      <c r="C905" s="12" t="s">
        <v>1418</v>
      </c>
      <c r="D905" s="18">
        <v>6980</v>
      </c>
      <c r="E905" s="18">
        <v>7388</v>
      </c>
      <c r="F905" s="18">
        <v>8080</v>
      </c>
      <c r="G905" s="18">
        <v>8152</v>
      </c>
      <c r="H905" s="18">
        <v>8022</v>
      </c>
      <c r="I905" s="18">
        <v>8057</v>
      </c>
      <c r="J905" s="18">
        <v>8081</v>
      </c>
      <c r="K905" s="18">
        <v>8875</v>
      </c>
      <c r="L905" s="18">
        <v>9177</v>
      </c>
      <c r="M905" s="18">
        <v>9987</v>
      </c>
      <c r="N905" s="18">
        <v>10632</v>
      </c>
      <c r="O905" s="18">
        <v>10832</v>
      </c>
      <c r="P905" s="9"/>
    </row>
    <row r="906" spans="1:16" x14ac:dyDescent="0.25">
      <c r="A906" s="9"/>
      <c r="B906" s="12" t="s">
        <v>1417</v>
      </c>
      <c r="C906" s="12" t="s">
        <v>1416</v>
      </c>
      <c r="D906" s="18">
        <v>13007</v>
      </c>
      <c r="E906" s="18">
        <v>12830</v>
      </c>
      <c r="F906" s="18">
        <v>14839</v>
      </c>
      <c r="G906" s="18">
        <v>15384</v>
      </c>
      <c r="H906" s="18">
        <v>17339</v>
      </c>
      <c r="I906" s="18">
        <v>18148</v>
      </c>
      <c r="J906" s="18">
        <v>19304</v>
      </c>
      <c r="K906" s="18">
        <v>21179</v>
      </c>
      <c r="L906" s="18">
        <v>23816</v>
      </c>
      <c r="M906" s="18">
        <v>25797</v>
      </c>
      <c r="N906" s="18">
        <v>27364</v>
      </c>
      <c r="O906" s="18">
        <v>27830</v>
      </c>
      <c r="P906" s="9"/>
    </row>
    <row r="907" spans="1:16" x14ac:dyDescent="0.25">
      <c r="A907" s="9"/>
      <c r="B907" s="12" t="s">
        <v>1415</v>
      </c>
      <c r="C907" s="12" t="s">
        <v>1414</v>
      </c>
      <c r="D907" s="19" t="s">
        <v>141</v>
      </c>
      <c r="E907" s="19" t="s">
        <v>141</v>
      </c>
      <c r="F907" s="19" t="s">
        <v>141</v>
      </c>
      <c r="G907" s="19" t="s">
        <v>141</v>
      </c>
      <c r="H907" s="19" t="s">
        <v>141</v>
      </c>
      <c r="I907" s="19" t="s">
        <v>141</v>
      </c>
      <c r="J907" s="19" t="s">
        <v>141</v>
      </c>
      <c r="K907" s="19" t="s">
        <v>141</v>
      </c>
      <c r="L907" s="19" t="s">
        <v>141</v>
      </c>
      <c r="M907" s="19" t="s">
        <v>141</v>
      </c>
      <c r="N907" s="18">
        <v>26348</v>
      </c>
      <c r="O907" s="18">
        <v>27753</v>
      </c>
      <c r="P907" s="9"/>
    </row>
    <row r="908" spans="1:16" x14ac:dyDescent="0.25">
      <c r="A908" s="9"/>
      <c r="B908" s="12" t="s">
        <v>1413</v>
      </c>
      <c r="C908" s="12" t="s">
        <v>1412</v>
      </c>
      <c r="D908" s="19" t="s">
        <v>141</v>
      </c>
      <c r="E908" s="19" t="s">
        <v>141</v>
      </c>
      <c r="F908" s="19" t="s">
        <v>141</v>
      </c>
      <c r="G908" s="19" t="s">
        <v>141</v>
      </c>
      <c r="H908" s="19" t="s">
        <v>141</v>
      </c>
      <c r="I908" s="19" t="s">
        <v>141</v>
      </c>
      <c r="J908" s="19" t="s">
        <v>141</v>
      </c>
      <c r="K908" s="19" t="s">
        <v>141</v>
      </c>
      <c r="L908" s="19" t="s">
        <v>141</v>
      </c>
      <c r="M908" s="19" t="s">
        <v>141</v>
      </c>
      <c r="N908" s="18">
        <v>13717</v>
      </c>
      <c r="O908" s="18">
        <v>14690</v>
      </c>
      <c r="P908" s="9"/>
    </row>
    <row r="909" spans="1:16" x14ac:dyDescent="0.25">
      <c r="A909" s="9"/>
      <c r="B909" s="12" t="s">
        <v>1411</v>
      </c>
      <c r="C909" s="12" t="s">
        <v>1410</v>
      </c>
      <c r="D909" s="19" t="s">
        <v>141</v>
      </c>
      <c r="E909" s="19" t="s">
        <v>141</v>
      </c>
      <c r="F909" s="19" t="s">
        <v>141</v>
      </c>
      <c r="G909" s="19" t="s">
        <v>141</v>
      </c>
      <c r="H909" s="19" t="s">
        <v>141</v>
      </c>
      <c r="I909" s="19" t="s">
        <v>141</v>
      </c>
      <c r="J909" s="19" t="s">
        <v>141</v>
      </c>
      <c r="K909" s="19" t="s">
        <v>141</v>
      </c>
      <c r="L909" s="19" t="s">
        <v>141</v>
      </c>
      <c r="M909" s="19" t="s">
        <v>141</v>
      </c>
      <c r="N909" s="18">
        <v>2212</v>
      </c>
      <c r="O909" s="18">
        <v>2238</v>
      </c>
      <c r="P909" s="9"/>
    </row>
    <row r="910" spans="1:16" x14ac:dyDescent="0.25">
      <c r="A910" s="9"/>
      <c r="B910" s="12" t="s">
        <v>1409</v>
      </c>
      <c r="C910" s="12" t="s">
        <v>1408</v>
      </c>
      <c r="D910" s="18">
        <v>6774</v>
      </c>
      <c r="E910" s="18">
        <v>9279</v>
      </c>
      <c r="F910" s="18">
        <v>9824</v>
      </c>
      <c r="G910" s="18">
        <v>9679</v>
      </c>
      <c r="H910" s="18">
        <v>9679</v>
      </c>
      <c r="I910" s="18">
        <v>7869</v>
      </c>
      <c r="J910" s="18">
        <v>9712</v>
      </c>
      <c r="K910" s="18">
        <v>9923</v>
      </c>
      <c r="L910" s="18">
        <v>9800</v>
      </c>
      <c r="M910" s="18">
        <v>9817</v>
      </c>
      <c r="N910" s="18">
        <v>9822</v>
      </c>
      <c r="O910" s="18">
        <v>9390</v>
      </c>
      <c r="P910" s="9"/>
    </row>
    <row r="911" spans="1:16" x14ac:dyDescent="0.25">
      <c r="A911" s="9"/>
      <c r="B911" s="12" t="s">
        <v>1407</v>
      </c>
      <c r="C911" s="12" t="s">
        <v>1406</v>
      </c>
      <c r="D911" s="18">
        <v>5308</v>
      </c>
      <c r="E911" s="18">
        <v>7580</v>
      </c>
      <c r="F911" s="18">
        <v>8177</v>
      </c>
      <c r="G911" s="18">
        <v>11013</v>
      </c>
      <c r="H911" s="18">
        <v>11013</v>
      </c>
      <c r="I911" s="18">
        <v>8633</v>
      </c>
      <c r="J911" s="18">
        <v>11527</v>
      </c>
      <c r="K911" s="18">
        <v>12464</v>
      </c>
      <c r="L911" s="18">
        <v>12640</v>
      </c>
      <c r="M911" s="18">
        <v>12630</v>
      </c>
      <c r="N911" s="18">
        <v>12876</v>
      </c>
      <c r="O911" s="18">
        <v>13931</v>
      </c>
      <c r="P911" s="9"/>
    </row>
    <row r="912" spans="1:16" x14ac:dyDescent="0.25">
      <c r="A912" s="9"/>
      <c r="B912" s="12" t="s">
        <v>1405</v>
      </c>
      <c r="C912" s="12" t="s">
        <v>1404</v>
      </c>
      <c r="D912" s="18">
        <v>22751</v>
      </c>
      <c r="E912" s="18">
        <v>23489</v>
      </c>
      <c r="F912" s="18">
        <v>28490</v>
      </c>
      <c r="G912" s="18">
        <v>29762</v>
      </c>
      <c r="H912" s="18">
        <v>31038</v>
      </c>
      <c r="I912" s="18">
        <v>31349</v>
      </c>
      <c r="J912" s="18">
        <v>33136</v>
      </c>
      <c r="K912" s="18">
        <v>37783</v>
      </c>
      <c r="L912" s="18">
        <v>37435</v>
      </c>
      <c r="M912" s="18">
        <v>38124</v>
      </c>
      <c r="N912" s="18">
        <v>39932</v>
      </c>
      <c r="O912" s="18">
        <v>39932</v>
      </c>
      <c r="P912" s="9"/>
    </row>
    <row r="913" spans="1:16" x14ac:dyDescent="0.25">
      <c r="A913" s="9"/>
      <c r="B913" s="12" t="s">
        <v>1403</v>
      </c>
      <c r="C913" s="12" t="s">
        <v>1402</v>
      </c>
      <c r="D913" s="18">
        <v>8293</v>
      </c>
      <c r="E913" s="18">
        <v>9221</v>
      </c>
      <c r="F913" s="18">
        <v>8701</v>
      </c>
      <c r="G913" s="18">
        <v>9398</v>
      </c>
      <c r="H913" s="18">
        <v>9659</v>
      </c>
      <c r="I913" s="18">
        <v>9636</v>
      </c>
      <c r="J913" s="18">
        <v>9756</v>
      </c>
      <c r="K913" s="18">
        <v>10379</v>
      </c>
      <c r="L913" s="18">
        <v>10705</v>
      </c>
      <c r="M913" s="18">
        <v>10641</v>
      </c>
      <c r="N913" s="18">
        <v>11618</v>
      </c>
      <c r="O913" s="18">
        <v>11618</v>
      </c>
      <c r="P913" s="9"/>
    </row>
    <row r="914" spans="1:16" x14ac:dyDescent="0.25">
      <c r="A914" s="9"/>
      <c r="B914" s="12" t="s">
        <v>1401</v>
      </c>
      <c r="C914" s="12" t="s">
        <v>1400</v>
      </c>
      <c r="D914" s="18">
        <v>12999</v>
      </c>
      <c r="E914" s="18">
        <v>13260</v>
      </c>
      <c r="F914" s="18">
        <v>13066</v>
      </c>
      <c r="G914" s="18">
        <v>13407</v>
      </c>
      <c r="H914" s="18">
        <v>12453</v>
      </c>
      <c r="I914" s="18">
        <v>15411</v>
      </c>
      <c r="J914" s="18">
        <v>15842</v>
      </c>
      <c r="K914" s="18">
        <v>16804</v>
      </c>
      <c r="L914" s="18">
        <v>18632</v>
      </c>
      <c r="M914" s="18">
        <v>18994</v>
      </c>
      <c r="N914" s="18">
        <v>19571</v>
      </c>
      <c r="O914" s="18">
        <v>19571</v>
      </c>
      <c r="P914" s="9"/>
    </row>
    <row r="915" spans="1:16" x14ac:dyDescent="0.25">
      <c r="A915" s="9"/>
      <c r="B915" s="12" t="s">
        <v>1399</v>
      </c>
      <c r="C915" s="12" t="s">
        <v>1398</v>
      </c>
      <c r="D915" s="18">
        <v>15857</v>
      </c>
      <c r="E915" s="18">
        <v>18901</v>
      </c>
      <c r="F915" s="18">
        <v>19614</v>
      </c>
      <c r="G915" s="18">
        <v>21089</v>
      </c>
      <c r="H915" s="18">
        <v>21110</v>
      </c>
      <c r="I915" s="18">
        <v>21139</v>
      </c>
      <c r="J915" s="18">
        <v>21231</v>
      </c>
      <c r="K915" s="18">
        <v>21695</v>
      </c>
      <c r="L915" s="18">
        <v>22963</v>
      </c>
      <c r="M915" s="18">
        <v>22683</v>
      </c>
      <c r="N915" s="18">
        <v>24445</v>
      </c>
      <c r="O915" s="18">
        <v>24445</v>
      </c>
      <c r="P915" s="9"/>
    </row>
    <row r="916" spans="1:16" x14ac:dyDescent="0.25">
      <c r="A916" s="9"/>
      <c r="B916" s="12" t="s">
        <v>1397</v>
      </c>
      <c r="C916" s="12" t="s">
        <v>1396</v>
      </c>
      <c r="D916" s="18">
        <v>6380</v>
      </c>
      <c r="E916" s="18">
        <v>7642</v>
      </c>
      <c r="F916" s="18">
        <v>7607</v>
      </c>
      <c r="G916" s="18">
        <v>7142</v>
      </c>
      <c r="H916" s="18">
        <v>7120</v>
      </c>
      <c r="I916" s="18">
        <v>8327</v>
      </c>
      <c r="J916" s="18">
        <v>8652</v>
      </c>
      <c r="K916" s="18">
        <v>8816</v>
      </c>
      <c r="L916" s="18">
        <v>8787</v>
      </c>
      <c r="M916" s="18">
        <v>8692</v>
      </c>
      <c r="N916" s="18">
        <v>8685</v>
      </c>
      <c r="O916" s="18">
        <v>8685</v>
      </c>
      <c r="P916" s="9"/>
    </row>
    <row r="917" spans="1:16" x14ac:dyDescent="0.25">
      <c r="A917" s="9"/>
      <c r="B917" s="12" t="s">
        <v>1395</v>
      </c>
      <c r="C917" s="12" t="s">
        <v>1394</v>
      </c>
      <c r="D917" s="18">
        <v>6926</v>
      </c>
      <c r="E917" s="18">
        <v>7439</v>
      </c>
      <c r="F917" s="18">
        <v>7551</v>
      </c>
      <c r="G917" s="18">
        <v>8621</v>
      </c>
      <c r="H917" s="18">
        <v>9979</v>
      </c>
      <c r="I917" s="18">
        <v>11238</v>
      </c>
      <c r="J917" s="18">
        <v>13156</v>
      </c>
      <c r="K917" s="18">
        <v>13990</v>
      </c>
      <c r="L917" s="18">
        <v>14909</v>
      </c>
      <c r="M917" s="18">
        <v>14909</v>
      </c>
      <c r="N917" s="18">
        <v>16026</v>
      </c>
      <c r="O917" s="18">
        <v>15600</v>
      </c>
      <c r="P917" s="9"/>
    </row>
    <row r="918" spans="1:16" x14ac:dyDescent="0.25">
      <c r="A918" s="9"/>
      <c r="B918" s="12" t="s">
        <v>1393</v>
      </c>
      <c r="C918" s="12" t="s">
        <v>1392</v>
      </c>
      <c r="D918" s="18">
        <v>18372</v>
      </c>
      <c r="E918" s="18">
        <v>20557</v>
      </c>
      <c r="F918" s="18">
        <v>22847</v>
      </c>
      <c r="G918" s="18">
        <v>22877</v>
      </c>
      <c r="H918" s="18">
        <v>25108</v>
      </c>
      <c r="I918" s="18">
        <v>25787</v>
      </c>
      <c r="J918" s="18">
        <v>26615</v>
      </c>
      <c r="K918" s="18">
        <v>27781</v>
      </c>
      <c r="L918" s="18">
        <v>27694</v>
      </c>
      <c r="M918" s="18">
        <v>28269</v>
      </c>
      <c r="N918" s="18">
        <v>28506</v>
      </c>
      <c r="O918" s="18">
        <v>27628</v>
      </c>
      <c r="P918" s="9"/>
    </row>
    <row r="919" spans="1:16" x14ac:dyDescent="0.25">
      <c r="A919" s="9"/>
      <c r="B919" s="12" t="s">
        <v>1391</v>
      </c>
      <c r="C919" s="12" t="s">
        <v>1390</v>
      </c>
      <c r="D919" s="18">
        <v>22808</v>
      </c>
      <c r="E919" s="18">
        <v>23117</v>
      </c>
      <c r="F919" s="18">
        <v>23667</v>
      </c>
      <c r="G919" s="18">
        <v>24127</v>
      </c>
      <c r="H919" s="18">
        <v>25028</v>
      </c>
      <c r="I919" s="18">
        <v>25925</v>
      </c>
      <c r="J919" s="18">
        <v>26385</v>
      </c>
      <c r="K919" s="18">
        <v>27983</v>
      </c>
      <c r="L919" s="18">
        <v>29093</v>
      </c>
      <c r="M919" s="18">
        <v>29626</v>
      </c>
      <c r="N919" s="18">
        <v>30299</v>
      </c>
      <c r="O919" s="18">
        <v>31045</v>
      </c>
      <c r="P919" s="9"/>
    </row>
    <row r="920" spans="1:16" x14ac:dyDescent="0.25">
      <c r="A920" s="9"/>
      <c r="B920" s="12" t="s">
        <v>1389</v>
      </c>
      <c r="C920" s="12" t="s">
        <v>1388</v>
      </c>
      <c r="D920" s="18">
        <v>7894</v>
      </c>
      <c r="E920" s="18">
        <v>8029</v>
      </c>
      <c r="F920" s="18">
        <v>7623</v>
      </c>
      <c r="G920" s="18">
        <v>8370</v>
      </c>
      <c r="H920" s="18">
        <v>8419</v>
      </c>
      <c r="I920" s="18">
        <v>9581</v>
      </c>
      <c r="J920" s="18">
        <v>9997</v>
      </c>
      <c r="K920" s="18">
        <v>12100</v>
      </c>
      <c r="L920" s="18">
        <v>10880</v>
      </c>
      <c r="M920" s="18">
        <v>12195</v>
      </c>
      <c r="N920" s="18">
        <v>12281</v>
      </c>
      <c r="O920" s="18">
        <v>12405</v>
      </c>
      <c r="P920" s="9"/>
    </row>
    <row r="921" spans="1:16" x14ac:dyDescent="0.25">
      <c r="A921" s="9"/>
      <c r="B921" s="12" t="s">
        <v>1387</v>
      </c>
      <c r="C921" s="12" t="s">
        <v>1386</v>
      </c>
      <c r="D921" s="18">
        <v>911</v>
      </c>
      <c r="E921" s="18">
        <v>871</v>
      </c>
      <c r="F921" s="18">
        <v>801</v>
      </c>
      <c r="G921" s="18">
        <v>805</v>
      </c>
      <c r="H921" s="18">
        <v>805</v>
      </c>
      <c r="I921" s="18">
        <v>804</v>
      </c>
      <c r="J921" s="18">
        <v>871</v>
      </c>
      <c r="K921" s="18">
        <v>1028</v>
      </c>
      <c r="L921" s="18">
        <v>1852</v>
      </c>
      <c r="M921" s="18">
        <v>1897</v>
      </c>
      <c r="N921" s="18">
        <v>1912</v>
      </c>
      <c r="O921" s="18">
        <v>1912</v>
      </c>
      <c r="P921" s="9"/>
    </row>
    <row r="922" spans="1:16" x14ac:dyDescent="0.25">
      <c r="A922" s="9"/>
      <c r="B922" s="12" t="s">
        <v>1385</v>
      </c>
      <c r="C922" s="12" t="s">
        <v>1384</v>
      </c>
      <c r="D922" s="18">
        <v>920</v>
      </c>
      <c r="E922" s="18">
        <v>988</v>
      </c>
      <c r="F922" s="18">
        <v>963</v>
      </c>
      <c r="G922" s="18">
        <v>993</v>
      </c>
      <c r="H922" s="18">
        <v>1030</v>
      </c>
      <c r="I922" s="18">
        <v>1308</v>
      </c>
      <c r="J922" s="18">
        <v>1321</v>
      </c>
      <c r="K922" s="18">
        <v>1472</v>
      </c>
      <c r="L922" s="18">
        <v>1416</v>
      </c>
      <c r="M922" s="18">
        <v>1487</v>
      </c>
      <c r="N922" s="18">
        <v>1630</v>
      </c>
      <c r="O922" s="18">
        <v>1492</v>
      </c>
      <c r="P922" s="9"/>
    </row>
    <row r="923" spans="1:16" x14ac:dyDescent="0.25">
      <c r="A923" s="9"/>
      <c r="B923" s="12" t="s">
        <v>1383</v>
      </c>
      <c r="C923" s="12" t="s">
        <v>1382</v>
      </c>
      <c r="D923" s="18">
        <v>9364</v>
      </c>
      <c r="E923" s="18">
        <v>9843</v>
      </c>
      <c r="F923" s="18">
        <v>10303</v>
      </c>
      <c r="G923" s="18">
        <v>10981</v>
      </c>
      <c r="H923" s="18">
        <v>11465</v>
      </c>
      <c r="I923" s="18">
        <v>11955</v>
      </c>
      <c r="J923" s="18">
        <v>12508</v>
      </c>
      <c r="K923" s="18">
        <v>12384</v>
      </c>
      <c r="L923" s="18">
        <v>12867</v>
      </c>
      <c r="M923" s="18">
        <v>13919</v>
      </c>
      <c r="N923" s="18">
        <v>13152</v>
      </c>
      <c r="O923" s="18">
        <v>12833</v>
      </c>
      <c r="P923" s="9"/>
    </row>
    <row r="924" spans="1:16" x14ac:dyDescent="0.25">
      <c r="A924" s="9"/>
      <c r="B924" s="12" t="s">
        <v>1381</v>
      </c>
      <c r="C924" s="12" t="s">
        <v>1380</v>
      </c>
      <c r="D924" s="18">
        <v>5721</v>
      </c>
      <c r="E924" s="18">
        <v>5769</v>
      </c>
      <c r="F924" s="18">
        <v>6871</v>
      </c>
      <c r="G924" s="18">
        <v>6917</v>
      </c>
      <c r="H924" s="18">
        <v>6987</v>
      </c>
      <c r="I924" s="18">
        <v>7092</v>
      </c>
      <c r="J924" s="18">
        <v>8310</v>
      </c>
      <c r="K924" s="18">
        <v>9286</v>
      </c>
      <c r="L924" s="18">
        <v>8624</v>
      </c>
      <c r="M924" s="18">
        <v>9266</v>
      </c>
      <c r="N924" s="18">
        <v>9793</v>
      </c>
      <c r="O924" s="18">
        <v>10498</v>
      </c>
      <c r="P924" s="9"/>
    </row>
    <row r="925" spans="1:16" x14ac:dyDescent="0.25">
      <c r="A925" s="9"/>
      <c r="B925" s="12" t="s">
        <v>1379</v>
      </c>
      <c r="C925" s="12" t="s">
        <v>1378</v>
      </c>
      <c r="D925" s="18">
        <v>5311</v>
      </c>
      <c r="E925" s="18">
        <v>5626</v>
      </c>
      <c r="F925" s="18">
        <v>6010</v>
      </c>
      <c r="G925" s="18">
        <v>6581</v>
      </c>
      <c r="H925" s="18">
        <v>8330</v>
      </c>
      <c r="I925" s="18">
        <v>8486</v>
      </c>
      <c r="J925" s="18">
        <v>8559</v>
      </c>
      <c r="K925" s="18">
        <v>8559</v>
      </c>
      <c r="L925" s="18">
        <v>9637</v>
      </c>
      <c r="M925" s="18">
        <v>7797</v>
      </c>
      <c r="N925" s="18">
        <v>10420</v>
      </c>
      <c r="O925" s="18">
        <v>10693</v>
      </c>
      <c r="P925" s="9"/>
    </row>
    <row r="926" spans="1:16" x14ac:dyDescent="0.25">
      <c r="A926" s="9"/>
      <c r="B926" s="12" t="s">
        <v>1377</v>
      </c>
      <c r="C926" s="12" t="s">
        <v>1376</v>
      </c>
      <c r="D926" s="18">
        <v>14404</v>
      </c>
      <c r="E926" s="18">
        <v>14340</v>
      </c>
      <c r="F926" s="18">
        <v>14611</v>
      </c>
      <c r="G926" s="18">
        <v>14635</v>
      </c>
      <c r="H926" s="18">
        <v>14725</v>
      </c>
      <c r="I926" s="18">
        <v>15161</v>
      </c>
      <c r="J926" s="18">
        <v>15505</v>
      </c>
      <c r="K926" s="18">
        <v>15722</v>
      </c>
      <c r="L926" s="18">
        <v>15825</v>
      </c>
      <c r="M926" s="18">
        <v>15727</v>
      </c>
      <c r="N926" s="18">
        <v>16012</v>
      </c>
      <c r="O926" s="18">
        <v>17302</v>
      </c>
      <c r="P926" s="9"/>
    </row>
    <row r="927" spans="1:16" x14ac:dyDescent="0.25">
      <c r="A927" s="9"/>
      <c r="B927" s="12" t="s">
        <v>1375</v>
      </c>
      <c r="C927" s="12" t="s">
        <v>1374</v>
      </c>
      <c r="D927" s="18">
        <v>7159</v>
      </c>
      <c r="E927" s="18">
        <v>7568</v>
      </c>
      <c r="F927" s="18">
        <v>8652</v>
      </c>
      <c r="G927" s="18">
        <v>8874</v>
      </c>
      <c r="H927" s="18">
        <v>8895</v>
      </c>
      <c r="I927" s="18">
        <v>8950</v>
      </c>
      <c r="J927" s="18">
        <v>9137</v>
      </c>
      <c r="K927" s="18">
        <v>9094</v>
      </c>
      <c r="L927" s="18">
        <v>10327</v>
      </c>
      <c r="M927" s="18">
        <v>10311</v>
      </c>
      <c r="N927" s="18">
        <v>10486</v>
      </c>
      <c r="O927" s="18">
        <v>10455</v>
      </c>
      <c r="P927" s="9"/>
    </row>
    <row r="928" spans="1:16" x14ac:dyDescent="0.25">
      <c r="A928" s="9"/>
      <c r="B928" s="12" t="s">
        <v>1373</v>
      </c>
      <c r="C928" s="12" t="s">
        <v>1372</v>
      </c>
      <c r="D928" s="18">
        <v>19370</v>
      </c>
      <c r="E928" s="18">
        <v>19448</v>
      </c>
      <c r="F928" s="18">
        <v>19839</v>
      </c>
      <c r="G928" s="18">
        <v>20421</v>
      </c>
      <c r="H928" s="18">
        <v>21048</v>
      </c>
      <c r="I928" s="18">
        <v>21056</v>
      </c>
      <c r="J928" s="18">
        <v>22817</v>
      </c>
      <c r="K928" s="18">
        <v>23450</v>
      </c>
      <c r="L928" s="18">
        <v>23897</v>
      </c>
      <c r="M928" s="18">
        <v>24386</v>
      </c>
      <c r="N928" s="18">
        <v>24724</v>
      </c>
      <c r="O928" s="18">
        <v>24724</v>
      </c>
      <c r="P928" s="9"/>
    </row>
    <row r="929" spans="1:16" x14ac:dyDescent="0.25">
      <c r="A929" s="9"/>
      <c r="B929" s="12" t="s">
        <v>1371</v>
      </c>
      <c r="C929" s="12" t="s">
        <v>1370</v>
      </c>
      <c r="D929" s="18">
        <v>2512</v>
      </c>
      <c r="E929" s="18">
        <v>2843</v>
      </c>
      <c r="F929" s="18">
        <v>2824</v>
      </c>
      <c r="G929" s="18">
        <v>2851</v>
      </c>
      <c r="H929" s="18">
        <v>2663</v>
      </c>
      <c r="I929" s="18">
        <v>3184</v>
      </c>
      <c r="J929" s="18">
        <v>3284</v>
      </c>
      <c r="K929" s="18">
        <v>3380</v>
      </c>
      <c r="L929" s="18">
        <v>3577</v>
      </c>
      <c r="M929" s="18">
        <v>3640</v>
      </c>
      <c r="N929" s="18">
        <v>3640</v>
      </c>
      <c r="O929" s="18">
        <v>3828</v>
      </c>
      <c r="P929" s="9"/>
    </row>
    <row r="930" spans="1:16" x14ac:dyDescent="0.25">
      <c r="A930" s="9"/>
      <c r="B930" s="12" t="s">
        <v>1369</v>
      </c>
      <c r="C930" s="12" t="s">
        <v>1368</v>
      </c>
      <c r="D930" s="18">
        <v>25054</v>
      </c>
      <c r="E930" s="18">
        <v>25401</v>
      </c>
      <c r="F930" s="18">
        <v>27655</v>
      </c>
      <c r="G930" s="18">
        <v>28899</v>
      </c>
      <c r="H930" s="18">
        <v>31281</v>
      </c>
      <c r="I930" s="18">
        <v>32836</v>
      </c>
      <c r="J930" s="18">
        <v>37256</v>
      </c>
      <c r="K930" s="18">
        <v>37943</v>
      </c>
      <c r="L930" s="18">
        <v>39936</v>
      </c>
      <c r="M930" s="18">
        <v>40085</v>
      </c>
      <c r="N930" s="18">
        <v>41439</v>
      </c>
      <c r="O930" s="18">
        <v>42281</v>
      </c>
      <c r="P930" s="9"/>
    </row>
    <row r="931" spans="1:16" x14ac:dyDescent="0.25">
      <c r="A931" s="9"/>
      <c r="B931" s="12" t="s">
        <v>1367</v>
      </c>
      <c r="C931" s="12" t="s">
        <v>1366</v>
      </c>
      <c r="D931" s="18">
        <v>4163</v>
      </c>
      <c r="E931" s="18">
        <v>3854</v>
      </c>
      <c r="F931" s="18">
        <v>3974</v>
      </c>
      <c r="G931" s="18">
        <v>4084</v>
      </c>
      <c r="H931" s="18">
        <v>3980</v>
      </c>
      <c r="I931" s="18">
        <v>4077</v>
      </c>
      <c r="J931" s="18">
        <v>2579</v>
      </c>
      <c r="K931" s="18">
        <v>3269</v>
      </c>
      <c r="L931" s="18">
        <v>3148</v>
      </c>
      <c r="M931" s="18">
        <v>3460</v>
      </c>
      <c r="N931" s="18">
        <v>5810</v>
      </c>
      <c r="O931" s="18">
        <v>5866</v>
      </c>
      <c r="P931" s="9"/>
    </row>
    <row r="932" spans="1:16" x14ac:dyDescent="0.25">
      <c r="A932" s="9"/>
      <c r="B932" s="12" t="s">
        <v>1365</v>
      </c>
      <c r="C932" s="12" t="s">
        <v>1364</v>
      </c>
      <c r="D932" s="18">
        <v>1060</v>
      </c>
      <c r="E932" s="18">
        <v>1203</v>
      </c>
      <c r="F932" s="18">
        <v>1344</v>
      </c>
      <c r="G932" s="18">
        <v>1356</v>
      </c>
      <c r="H932" s="18">
        <v>1376</v>
      </c>
      <c r="I932" s="18">
        <v>1376</v>
      </c>
      <c r="J932" s="18">
        <v>1616</v>
      </c>
      <c r="K932" s="18">
        <v>1678</v>
      </c>
      <c r="L932" s="18">
        <v>1692</v>
      </c>
      <c r="M932" s="18">
        <v>1709</v>
      </c>
      <c r="N932" s="18">
        <v>1643</v>
      </c>
      <c r="O932" s="18">
        <v>1165</v>
      </c>
      <c r="P932" s="9"/>
    </row>
    <row r="933" spans="1:16" x14ac:dyDescent="0.25">
      <c r="A933" s="9"/>
      <c r="B933" s="12" t="s">
        <v>1363</v>
      </c>
      <c r="C933" s="12" t="s">
        <v>1362</v>
      </c>
      <c r="D933" s="18">
        <v>1356</v>
      </c>
      <c r="E933" s="18">
        <v>1678</v>
      </c>
      <c r="F933" s="18">
        <v>1765</v>
      </c>
      <c r="G933" s="18">
        <v>1894</v>
      </c>
      <c r="H933" s="18">
        <v>2015</v>
      </c>
      <c r="I933" s="18">
        <v>2015</v>
      </c>
      <c r="J933" s="18">
        <v>2412</v>
      </c>
      <c r="K933" s="18">
        <v>2622</v>
      </c>
      <c r="L933" s="18">
        <v>2442</v>
      </c>
      <c r="M933" s="18">
        <v>2505</v>
      </c>
      <c r="N933" s="18">
        <v>2793</v>
      </c>
      <c r="O933" s="18">
        <v>2869</v>
      </c>
      <c r="P933" s="9"/>
    </row>
    <row r="934" spans="1:16" x14ac:dyDescent="0.25">
      <c r="A934" s="9"/>
      <c r="B934" s="12" t="s">
        <v>1361</v>
      </c>
      <c r="C934" s="12" t="s">
        <v>1360</v>
      </c>
      <c r="D934" s="19" t="s">
        <v>141</v>
      </c>
      <c r="E934" s="19" t="s">
        <v>141</v>
      </c>
      <c r="F934" s="19" t="s">
        <v>141</v>
      </c>
      <c r="G934" s="19" t="s">
        <v>141</v>
      </c>
      <c r="H934" s="19" t="s">
        <v>141</v>
      </c>
      <c r="I934" s="19" t="s">
        <v>141</v>
      </c>
      <c r="J934" s="19" t="s">
        <v>141</v>
      </c>
      <c r="K934" s="19" t="s">
        <v>141</v>
      </c>
      <c r="L934" s="19" t="s">
        <v>141</v>
      </c>
      <c r="M934" s="19" t="s">
        <v>141</v>
      </c>
      <c r="N934" s="18">
        <v>151187</v>
      </c>
      <c r="O934" s="18">
        <v>151704</v>
      </c>
      <c r="P934" s="9"/>
    </row>
    <row r="935" spans="1:16" x14ac:dyDescent="0.25">
      <c r="A935" s="9"/>
      <c r="B935" s="12" t="s">
        <v>1359</v>
      </c>
      <c r="C935" s="12" t="s">
        <v>1358</v>
      </c>
      <c r="D935" s="19" t="s">
        <v>141</v>
      </c>
      <c r="E935" s="19" t="s">
        <v>141</v>
      </c>
      <c r="F935" s="19" t="s">
        <v>141</v>
      </c>
      <c r="G935" s="19" t="s">
        <v>141</v>
      </c>
      <c r="H935" s="19" t="s">
        <v>141</v>
      </c>
      <c r="I935" s="19" t="s">
        <v>141</v>
      </c>
      <c r="J935" s="19" t="s">
        <v>141</v>
      </c>
      <c r="K935" s="19" t="s">
        <v>141</v>
      </c>
      <c r="L935" s="19" t="s">
        <v>141</v>
      </c>
      <c r="M935" s="19" t="s">
        <v>141</v>
      </c>
      <c r="N935" s="18">
        <v>95250</v>
      </c>
      <c r="O935" s="18">
        <v>93985</v>
      </c>
      <c r="P935" s="9"/>
    </row>
    <row r="936" spans="1:16" x14ac:dyDescent="0.25">
      <c r="A936" s="9"/>
      <c r="B936" s="12" t="s">
        <v>1357</v>
      </c>
      <c r="C936" s="12" t="s">
        <v>1356</v>
      </c>
      <c r="D936" s="19" t="s">
        <v>141</v>
      </c>
      <c r="E936" s="19" t="s">
        <v>141</v>
      </c>
      <c r="F936" s="19" t="s">
        <v>141</v>
      </c>
      <c r="G936" s="19" t="s">
        <v>141</v>
      </c>
      <c r="H936" s="19" t="s">
        <v>141</v>
      </c>
      <c r="I936" s="19" t="s">
        <v>141</v>
      </c>
      <c r="J936" s="19" t="s">
        <v>141</v>
      </c>
      <c r="K936" s="19" t="s">
        <v>141</v>
      </c>
      <c r="L936" s="19" t="s">
        <v>141</v>
      </c>
      <c r="M936" s="19" t="s">
        <v>141</v>
      </c>
      <c r="N936" s="18">
        <v>41645</v>
      </c>
      <c r="O936" s="18">
        <v>42464</v>
      </c>
      <c r="P936" s="9"/>
    </row>
    <row r="937" spans="1:16" x14ac:dyDescent="0.25">
      <c r="A937" s="9"/>
      <c r="B937" s="12" t="s">
        <v>1355</v>
      </c>
      <c r="C937" s="12" t="s">
        <v>1354</v>
      </c>
      <c r="D937" s="19" t="s">
        <v>141</v>
      </c>
      <c r="E937" s="19" t="s">
        <v>141</v>
      </c>
      <c r="F937" s="19" t="s">
        <v>141</v>
      </c>
      <c r="G937" s="19" t="s">
        <v>141</v>
      </c>
      <c r="H937" s="19" t="s">
        <v>141</v>
      </c>
      <c r="I937" s="19" t="s">
        <v>141</v>
      </c>
      <c r="J937" s="19" t="s">
        <v>141</v>
      </c>
      <c r="K937" s="19" t="s">
        <v>141</v>
      </c>
      <c r="L937" s="19" t="s">
        <v>141</v>
      </c>
      <c r="M937" s="19" t="s">
        <v>141</v>
      </c>
      <c r="N937" s="18">
        <v>13721</v>
      </c>
      <c r="O937" s="18">
        <v>13763</v>
      </c>
      <c r="P937" s="9"/>
    </row>
    <row r="938" spans="1:16" x14ac:dyDescent="0.25">
      <c r="A938" s="9"/>
      <c r="B938" s="12" t="s">
        <v>1353</v>
      </c>
      <c r="C938" s="12" t="s">
        <v>1352</v>
      </c>
      <c r="D938" s="19" t="s">
        <v>141</v>
      </c>
      <c r="E938" s="19" t="s">
        <v>141</v>
      </c>
      <c r="F938" s="19" t="s">
        <v>141</v>
      </c>
      <c r="G938" s="19" t="s">
        <v>141</v>
      </c>
      <c r="H938" s="19" t="s">
        <v>141</v>
      </c>
      <c r="I938" s="19" t="s">
        <v>141</v>
      </c>
      <c r="J938" s="19" t="s">
        <v>141</v>
      </c>
      <c r="K938" s="19" t="s">
        <v>141</v>
      </c>
      <c r="L938" s="19" t="s">
        <v>141</v>
      </c>
      <c r="M938" s="19" t="s">
        <v>141</v>
      </c>
      <c r="N938" s="18">
        <v>20388</v>
      </c>
      <c r="O938" s="18">
        <v>20664</v>
      </c>
      <c r="P938" s="9"/>
    </row>
    <row r="939" spans="1:16" x14ac:dyDescent="0.25">
      <c r="A939" s="9"/>
      <c r="B939" s="12" t="s">
        <v>1351</v>
      </c>
      <c r="C939" s="12" t="s">
        <v>1350</v>
      </c>
      <c r="D939" s="19" t="s">
        <v>141</v>
      </c>
      <c r="E939" s="19" t="s">
        <v>141</v>
      </c>
      <c r="F939" s="19" t="s">
        <v>141</v>
      </c>
      <c r="G939" s="19" t="s">
        <v>141</v>
      </c>
      <c r="H939" s="19" t="s">
        <v>141</v>
      </c>
      <c r="I939" s="19" t="s">
        <v>141</v>
      </c>
      <c r="J939" s="19" t="s">
        <v>141</v>
      </c>
      <c r="K939" s="19" t="s">
        <v>141</v>
      </c>
      <c r="L939" s="19" t="s">
        <v>141</v>
      </c>
      <c r="M939" s="19" t="s">
        <v>141</v>
      </c>
      <c r="N939" s="18">
        <v>8621</v>
      </c>
      <c r="O939" s="18">
        <v>9296</v>
      </c>
      <c r="P939" s="9"/>
    </row>
    <row r="940" spans="1:16" x14ac:dyDescent="0.25">
      <c r="A940" s="9"/>
      <c r="B940" s="12" t="s">
        <v>1349</v>
      </c>
      <c r="C940" s="12" t="s">
        <v>1348</v>
      </c>
      <c r="D940" s="19" t="s">
        <v>141</v>
      </c>
      <c r="E940" s="19" t="s">
        <v>141</v>
      </c>
      <c r="F940" s="19" t="s">
        <v>141</v>
      </c>
      <c r="G940" s="19" t="s">
        <v>141</v>
      </c>
      <c r="H940" s="19" t="s">
        <v>141</v>
      </c>
      <c r="I940" s="19" t="s">
        <v>141</v>
      </c>
      <c r="J940" s="19" t="s">
        <v>141</v>
      </c>
      <c r="K940" s="19" t="s">
        <v>141</v>
      </c>
      <c r="L940" s="19" t="s">
        <v>141</v>
      </c>
      <c r="M940" s="19" t="s">
        <v>141</v>
      </c>
      <c r="N940" s="18">
        <v>94279</v>
      </c>
      <c r="O940" s="18">
        <v>93908</v>
      </c>
      <c r="P940" s="9"/>
    </row>
    <row r="941" spans="1:16" x14ac:dyDescent="0.25">
      <c r="A941" s="9"/>
      <c r="B941" s="12" t="s">
        <v>1347</v>
      </c>
      <c r="C941" s="12" t="s">
        <v>1346</v>
      </c>
      <c r="D941" s="19" t="s">
        <v>141</v>
      </c>
      <c r="E941" s="19" t="s">
        <v>141</v>
      </c>
      <c r="F941" s="19" t="s">
        <v>141</v>
      </c>
      <c r="G941" s="19" t="s">
        <v>141</v>
      </c>
      <c r="H941" s="19" t="s">
        <v>141</v>
      </c>
      <c r="I941" s="19" t="s">
        <v>141</v>
      </c>
      <c r="J941" s="19" t="s">
        <v>141</v>
      </c>
      <c r="K941" s="19" t="s">
        <v>141</v>
      </c>
      <c r="L941" s="19" t="s">
        <v>141</v>
      </c>
      <c r="M941" s="19" t="s">
        <v>141</v>
      </c>
      <c r="N941" s="18">
        <v>27968</v>
      </c>
      <c r="O941" s="18">
        <v>28360</v>
      </c>
      <c r="P941" s="9"/>
    </row>
    <row r="942" spans="1:16" x14ac:dyDescent="0.25">
      <c r="A942" s="9"/>
      <c r="B942" s="12" t="s">
        <v>1345</v>
      </c>
      <c r="C942" s="12" t="s">
        <v>1344</v>
      </c>
      <c r="D942" s="19" t="s">
        <v>141</v>
      </c>
      <c r="E942" s="19" t="s">
        <v>141</v>
      </c>
      <c r="F942" s="19" t="s">
        <v>141</v>
      </c>
      <c r="G942" s="19" t="s">
        <v>141</v>
      </c>
      <c r="H942" s="19" t="s">
        <v>141</v>
      </c>
      <c r="I942" s="19" t="s">
        <v>141</v>
      </c>
      <c r="J942" s="19" t="s">
        <v>141</v>
      </c>
      <c r="K942" s="19" t="s">
        <v>141</v>
      </c>
      <c r="L942" s="19" t="s">
        <v>141</v>
      </c>
      <c r="M942" s="19" t="s">
        <v>141</v>
      </c>
      <c r="N942" s="18">
        <v>3078</v>
      </c>
      <c r="O942" s="18">
        <v>3227</v>
      </c>
      <c r="P942" s="9"/>
    </row>
    <row r="943" spans="1:16" x14ac:dyDescent="0.25">
      <c r="A943" s="9"/>
      <c r="B943" s="12" t="s">
        <v>1343</v>
      </c>
      <c r="C943" s="12" t="s">
        <v>1342</v>
      </c>
      <c r="D943" s="19" t="s">
        <v>141</v>
      </c>
      <c r="E943" s="19" t="s">
        <v>141</v>
      </c>
      <c r="F943" s="19" t="s">
        <v>141</v>
      </c>
      <c r="G943" s="19" t="s">
        <v>141</v>
      </c>
      <c r="H943" s="19" t="s">
        <v>141</v>
      </c>
      <c r="I943" s="19" t="s">
        <v>141</v>
      </c>
      <c r="J943" s="19" t="s">
        <v>141</v>
      </c>
      <c r="K943" s="19" t="s">
        <v>141</v>
      </c>
      <c r="L943" s="19" t="s">
        <v>141</v>
      </c>
      <c r="M943" s="19" t="s">
        <v>141</v>
      </c>
      <c r="N943" s="18">
        <v>5040</v>
      </c>
      <c r="O943" s="18">
        <v>5113</v>
      </c>
      <c r="P943" s="9"/>
    </row>
    <row r="944" spans="1:16" x14ac:dyDescent="0.25">
      <c r="A944" s="9"/>
      <c r="B944" s="12" t="s">
        <v>1341</v>
      </c>
      <c r="C944" s="12" t="s">
        <v>1340</v>
      </c>
      <c r="D944" s="19" t="s">
        <v>141</v>
      </c>
      <c r="E944" s="19" t="s">
        <v>141</v>
      </c>
      <c r="F944" s="19" t="s">
        <v>141</v>
      </c>
      <c r="G944" s="19" t="s">
        <v>141</v>
      </c>
      <c r="H944" s="19" t="s">
        <v>141</v>
      </c>
      <c r="I944" s="19" t="s">
        <v>141</v>
      </c>
      <c r="J944" s="19" t="s">
        <v>141</v>
      </c>
      <c r="K944" s="19" t="s">
        <v>141</v>
      </c>
      <c r="L944" s="19" t="s">
        <v>141</v>
      </c>
      <c r="M944" s="19" t="s">
        <v>141</v>
      </c>
      <c r="N944" s="18">
        <v>25150</v>
      </c>
      <c r="O944" s="18">
        <v>25537</v>
      </c>
      <c r="P944" s="9"/>
    </row>
    <row r="945" spans="1:16" x14ac:dyDescent="0.25">
      <c r="A945" s="9"/>
      <c r="B945" s="12" t="s">
        <v>1339</v>
      </c>
      <c r="C945" s="12" t="s">
        <v>1338</v>
      </c>
      <c r="D945" s="19" t="s">
        <v>141</v>
      </c>
      <c r="E945" s="19" t="s">
        <v>141</v>
      </c>
      <c r="F945" s="19" t="s">
        <v>141</v>
      </c>
      <c r="G945" s="19" t="s">
        <v>141</v>
      </c>
      <c r="H945" s="19" t="s">
        <v>141</v>
      </c>
      <c r="I945" s="19" t="s">
        <v>141</v>
      </c>
      <c r="J945" s="19" t="s">
        <v>141</v>
      </c>
      <c r="K945" s="19" t="s">
        <v>141</v>
      </c>
      <c r="L945" s="19" t="s">
        <v>141</v>
      </c>
      <c r="M945" s="19" t="s">
        <v>141</v>
      </c>
      <c r="N945" s="18">
        <v>6498</v>
      </c>
      <c r="O945" s="18">
        <v>6603</v>
      </c>
      <c r="P945" s="9"/>
    </row>
    <row r="946" spans="1:16" x14ac:dyDescent="0.25">
      <c r="A946" s="9"/>
      <c r="B946" s="12" t="s">
        <v>1337</v>
      </c>
      <c r="C946" s="12" t="s">
        <v>1336</v>
      </c>
      <c r="D946" s="19" t="s">
        <v>141</v>
      </c>
      <c r="E946" s="19" t="s">
        <v>141</v>
      </c>
      <c r="F946" s="19" t="s">
        <v>141</v>
      </c>
      <c r="G946" s="19" t="s">
        <v>141</v>
      </c>
      <c r="H946" s="19" t="s">
        <v>141</v>
      </c>
      <c r="I946" s="19" t="s">
        <v>141</v>
      </c>
      <c r="J946" s="19" t="s">
        <v>141</v>
      </c>
      <c r="K946" s="19" t="s">
        <v>141</v>
      </c>
      <c r="L946" s="19" t="s">
        <v>141</v>
      </c>
      <c r="M946" s="19" t="s">
        <v>141</v>
      </c>
      <c r="N946" s="18">
        <v>4233</v>
      </c>
      <c r="O946" s="18">
        <v>4348</v>
      </c>
      <c r="P946" s="9"/>
    </row>
    <row r="947" spans="1:16" x14ac:dyDescent="0.25">
      <c r="A947" s="9"/>
      <c r="B947" s="12" t="s">
        <v>1335</v>
      </c>
      <c r="C947" s="12" t="s">
        <v>1334</v>
      </c>
      <c r="D947" s="19" t="s">
        <v>141</v>
      </c>
      <c r="E947" s="19" t="s">
        <v>141</v>
      </c>
      <c r="F947" s="19" t="s">
        <v>141</v>
      </c>
      <c r="G947" s="19" t="s">
        <v>141</v>
      </c>
      <c r="H947" s="19" t="s">
        <v>141</v>
      </c>
      <c r="I947" s="19" t="s">
        <v>141</v>
      </c>
      <c r="J947" s="19" t="s">
        <v>141</v>
      </c>
      <c r="K947" s="19" t="s">
        <v>141</v>
      </c>
      <c r="L947" s="19" t="s">
        <v>141</v>
      </c>
      <c r="M947" s="19" t="s">
        <v>141</v>
      </c>
      <c r="N947" s="18">
        <v>3721</v>
      </c>
      <c r="O947" s="18">
        <v>3700</v>
      </c>
      <c r="P947" s="9"/>
    </row>
    <row r="948" spans="1:16" x14ac:dyDescent="0.25">
      <c r="A948" s="9"/>
      <c r="B948" s="12" t="s">
        <v>1333</v>
      </c>
      <c r="C948" s="12" t="s">
        <v>1332</v>
      </c>
      <c r="D948" s="19" t="s">
        <v>141</v>
      </c>
      <c r="E948" s="19" t="s">
        <v>141</v>
      </c>
      <c r="F948" s="19" t="s">
        <v>141</v>
      </c>
      <c r="G948" s="19" t="s">
        <v>141</v>
      </c>
      <c r="H948" s="19" t="s">
        <v>141</v>
      </c>
      <c r="I948" s="19" t="s">
        <v>141</v>
      </c>
      <c r="J948" s="19" t="s">
        <v>141</v>
      </c>
      <c r="K948" s="19" t="s">
        <v>141</v>
      </c>
      <c r="L948" s="19" t="s">
        <v>141</v>
      </c>
      <c r="M948" s="19" t="s">
        <v>141</v>
      </c>
      <c r="N948" s="18">
        <v>11864</v>
      </c>
      <c r="O948" s="18">
        <v>11936</v>
      </c>
      <c r="P948" s="9"/>
    </row>
    <row r="949" spans="1:16" x14ac:dyDescent="0.25">
      <c r="A949" s="9"/>
      <c r="B949" s="12" t="s">
        <v>1331</v>
      </c>
      <c r="C949" s="12" t="s">
        <v>1330</v>
      </c>
      <c r="D949" s="19" t="s">
        <v>141</v>
      </c>
      <c r="E949" s="19" t="s">
        <v>141</v>
      </c>
      <c r="F949" s="19" t="s">
        <v>141</v>
      </c>
      <c r="G949" s="19" t="s">
        <v>141</v>
      </c>
      <c r="H949" s="19" t="s">
        <v>141</v>
      </c>
      <c r="I949" s="19" t="s">
        <v>141</v>
      </c>
      <c r="J949" s="19" t="s">
        <v>141</v>
      </c>
      <c r="K949" s="19" t="s">
        <v>141</v>
      </c>
      <c r="L949" s="19" t="s">
        <v>141</v>
      </c>
      <c r="M949" s="19" t="s">
        <v>141</v>
      </c>
      <c r="N949" s="18">
        <v>6569</v>
      </c>
      <c r="O949" s="18">
        <v>6490</v>
      </c>
      <c r="P949" s="9"/>
    </row>
    <row r="950" spans="1:16" x14ac:dyDescent="0.25">
      <c r="A950" s="9"/>
      <c r="B950" s="12" t="s">
        <v>1329</v>
      </c>
      <c r="C950" s="12" t="s">
        <v>1328</v>
      </c>
      <c r="D950" s="19" t="s">
        <v>141</v>
      </c>
      <c r="E950" s="19" t="s">
        <v>141</v>
      </c>
      <c r="F950" s="19" t="s">
        <v>141</v>
      </c>
      <c r="G950" s="19" t="s">
        <v>141</v>
      </c>
      <c r="H950" s="19" t="s">
        <v>141</v>
      </c>
      <c r="I950" s="19" t="s">
        <v>141</v>
      </c>
      <c r="J950" s="19" t="s">
        <v>141</v>
      </c>
      <c r="K950" s="19" t="s">
        <v>141</v>
      </c>
      <c r="L950" s="19" t="s">
        <v>141</v>
      </c>
      <c r="M950" s="19" t="s">
        <v>141</v>
      </c>
      <c r="N950" s="18">
        <v>13246</v>
      </c>
      <c r="O950" s="18">
        <v>12946</v>
      </c>
      <c r="P950" s="9"/>
    </row>
    <row r="951" spans="1:16" x14ac:dyDescent="0.25">
      <c r="A951" s="9"/>
      <c r="B951" s="12" t="s">
        <v>1327</v>
      </c>
      <c r="C951" s="12" t="s">
        <v>1326</v>
      </c>
      <c r="D951" s="19" t="s">
        <v>141</v>
      </c>
      <c r="E951" s="19" t="s">
        <v>141</v>
      </c>
      <c r="F951" s="19" t="s">
        <v>141</v>
      </c>
      <c r="G951" s="19" t="s">
        <v>141</v>
      </c>
      <c r="H951" s="19" t="s">
        <v>141</v>
      </c>
      <c r="I951" s="19" t="s">
        <v>141</v>
      </c>
      <c r="J951" s="19" t="s">
        <v>141</v>
      </c>
      <c r="K951" s="19" t="s">
        <v>141</v>
      </c>
      <c r="L951" s="19" t="s">
        <v>141</v>
      </c>
      <c r="M951" s="19" t="s">
        <v>141</v>
      </c>
      <c r="N951" s="18">
        <v>25855</v>
      </c>
      <c r="O951" s="18">
        <v>26074</v>
      </c>
      <c r="P951" s="9"/>
    </row>
    <row r="952" spans="1:16" x14ac:dyDescent="0.25">
      <c r="A952" s="9"/>
      <c r="B952" s="12" t="s">
        <v>1325</v>
      </c>
      <c r="C952" s="12" t="s">
        <v>1324</v>
      </c>
      <c r="D952" s="19" t="s">
        <v>141</v>
      </c>
      <c r="E952" s="19" t="s">
        <v>141</v>
      </c>
      <c r="F952" s="19" t="s">
        <v>141</v>
      </c>
      <c r="G952" s="19" t="s">
        <v>141</v>
      </c>
      <c r="H952" s="19" t="s">
        <v>141</v>
      </c>
      <c r="I952" s="19" t="s">
        <v>141</v>
      </c>
      <c r="J952" s="19" t="s">
        <v>141</v>
      </c>
      <c r="K952" s="19" t="s">
        <v>141</v>
      </c>
      <c r="L952" s="19" t="s">
        <v>141</v>
      </c>
      <c r="M952" s="19" t="s">
        <v>141</v>
      </c>
      <c r="N952" s="18">
        <v>6296</v>
      </c>
      <c r="O952" s="18">
        <v>6451</v>
      </c>
      <c r="P952" s="9"/>
    </row>
    <row r="953" spans="1:16" x14ac:dyDescent="0.25">
      <c r="A953" s="9"/>
      <c r="B953" s="12" t="s">
        <v>1323</v>
      </c>
      <c r="C953" s="12" t="s">
        <v>1322</v>
      </c>
      <c r="D953" s="19" t="s">
        <v>141</v>
      </c>
      <c r="E953" s="19" t="s">
        <v>141</v>
      </c>
      <c r="F953" s="19" t="s">
        <v>141</v>
      </c>
      <c r="G953" s="19" t="s">
        <v>141</v>
      </c>
      <c r="H953" s="19" t="s">
        <v>141</v>
      </c>
      <c r="I953" s="19" t="s">
        <v>141</v>
      </c>
      <c r="J953" s="19" t="s">
        <v>141</v>
      </c>
      <c r="K953" s="19" t="s">
        <v>141</v>
      </c>
      <c r="L953" s="19" t="s">
        <v>141</v>
      </c>
      <c r="M953" s="19" t="s">
        <v>141</v>
      </c>
      <c r="N953" s="18">
        <v>42047</v>
      </c>
      <c r="O953" s="18">
        <v>41675</v>
      </c>
      <c r="P953" s="9"/>
    </row>
    <row r="954" spans="1:16" x14ac:dyDescent="0.25">
      <c r="A954" s="9"/>
      <c r="B954" s="12" t="s">
        <v>1321</v>
      </c>
      <c r="C954" s="12" t="s">
        <v>1320</v>
      </c>
      <c r="D954" s="19" t="s">
        <v>141</v>
      </c>
      <c r="E954" s="19" t="s">
        <v>141</v>
      </c>
      <c r="F954" s="19" t="s">
        <v>141</v>
      </c>
      <c r="G954" s="19" t="s">
        <v>141</v>
      </c>
      <c r="H954" s="19" t="s">
        <v>141</v>
      </c>
      <c r="I954" s="19" t="s">
        <v>141</v>
      </c>
      <c r="J954" s="19" t="s">
        <v>141</v>
      </c>
      <c r="K954" s="19" t="s">
        <v>141</v>
      </c>
      <c r="L954" s="19" t="s">
        <v>141</v>
      </c>
      <c r="M954" s="19" t="s">
        <v>141</v>
      </c>
      <c r="N954" s="18">
        <v>43655</v>
      </c>
      <c r="O954" s="18">
        <v>43295</v>
      </c>
      <c r="P954" s="9"/>
    </row>
    <row r="955" spans="1:16" x14ac:dyDescent="0.25">
      <c r="A955" s="9"/>
      <c r="B955" s="12" t="s">
        <v>1319</v>
      </c>
      <c r="C955" s="12" t="s">
        <v>1318</v>
      </c>
      <c r="D955" s="19" t="s">
        <v>141</v>
      </c>
      <c r="E955" s="19" t="s">
        <v>141</v>
      </c>
      <c r="F955" s="19" t="s">
        <v>141</v>
      </c>
      <c r="G955" s="19" t="s">
        <v>141</v>
      </c>
      <c r="H955" s="19" t="s">
        <v>141</v>
      </c>
      <c r="I955" s="19" t="s">
        <v>141</v>
      </c>
      <c r="J955" s="19" t="s">
        <v>141</v>
      </c>
      <c r="K955" s="19" t="s">
        <v>141</v>
      </c>
      <c r="L955" s="19" t="s">
        <v>141</v>
      </c>
      <c r="M955" s="19" t="s">
        <v>141</v>
      </c>
      <c r="N955" s="18">
        <v>145445</v>
      </c>
      <c r="O955" s="18">
        <v>146231</v>
      </c>
      <c r="P955" s="9"/>
    </row>
    <row r="956" spans="1:16" x14ac:dyDescent="0.25">
      <c r="A956" s="9"/>
      <c r="B956" s="12" t="s">
        <v>1317</v>
      </c>
      <c r="C956" s="12" t="s">
        <v>1316</v>
      </c>
      <c r="D956" s="19" t="s">
        <v>141</v>
      </c>
      <c r="E956" s="19" t="s">
        <v>141</v>
      </c>
      <c r="F956" s="19" t="s">
        <v>141</v>
      </c>
      <c r="G956" s="19" t="s">
        <v>141</v>
      </c>
      <c r="H956" s="19" t="s">
        <v>141</v>
      </c>
      <c r="I956" s="19" t="s">
        <v>141</v>
      </c>
      <c r="J956" s="19" t="s">
        <v>141</v>
      </c>
      <c r="K956" s="19" t="s">
        <v>141</v>
      </c>
      <c r="L956" s="19" t="s">
        <v>141</v>
      </c>
      <c r="M956" s="19" t="s">
        <v>141</v>
      </c>
      <c r="N956" s="18">
        <v>6939</v>
      </c>
      <c r="O956" s="18">
        <v>6463</v>
      </c>
      <c r="P956" s="9"/>
    </row>
    <row r="957" spans="1:16" x14ac:dyDescent="0.25">
      <c r="A957" s="9"/>
      <c r="B957" s="12" t="s">
        <v>1315</v>
      </c>
      <c r="C957" s="12" t="s">
        <v>1314</v>
      </c>
      <c r="D957" s="19" t="s">
        <v>141</v>
      </c>
      <c r="E957" s="19" t="s">
        <v>141</v>
      </c>
      <c r="F957" s="19" t="s">
        <v>141</v>
      </c>
      <c r="G957" s="19" t="s">
        <v>141</v>
      </c>
      <c r="H957" s="19" t="s">
        <v>141</v>
      </c>
      <c r="I957" s="19" t="s">
        <v>141</v>
      </c>
      <c r="J957" s="19" t="s">
        <v>141</v>
      </c>
      <c r="K957" s="19" t="s">
        <v>141</v>
      </c>
      <c r="L957" s="19" t="s">
        <v>141</v>
      </c>
      <c r="M957" s="19" t="s">
        <v>141</v>
      </c>
      <c r="N957" s="18">
        <v>24164</v>
      </c>
      <c r="O957" s="18">
        <v>23768</v>
      </c>
      <c r="P957" s="9"/>
    </row>
    <row r="958" spans="1:16" x14ac:dyDescent="0.25">
      <c r="A958" s="9"/>
      <c r="B958" s="12" t="s">
        <v>1313</v>
      </c>
      <c r="C958" s="12" t="s">
        <v>1312</v>
      </c>
      <c r="D958" s="19" t="s">
        <v>141</v>
      </c>
      <c r="E958" s="19" t="s">
        <v>141</v>
      </c>
      <c r="F958" s="19" t="s">
        <v>141</v>
      </c>
      <c r="G958" s="19" t="s">
        <v>141</v>
      </c>
      <c r="H958" s="19" t="s">
        <v>141</v>
      </c>
      <c r="I958" s="19" t="s">
        <v>141</v>
      </c>
      <c r="J958" s="19" t="s">
        <v>141</v>
      </c>
      <c r="K958" s="19" t="s">
        <v>141</v>
      </c>
      <c r="L958" s="19" t="s">
        <v>141</v>
      </c>
      <c r="M958" s="19" t="s">
        <v>141</v>
      </c>
      <c r="N958" s="18">
        <v>18627</v>
      </c>
      <c r="O958" s="18">
        <v>18415</v>
      </c>
      <c r="P958" s="9"/>
    </row>
    <row r="959" spans="1:16" x14ac:dyDescent="0.25">
      <c r="A959" s="9"/>
      <c r="B959" s="12" t="s">
        <v>1311</v>
      </c>
      <c r="C959" s="12" t="s">
        <v>1310</v>
      </c>
      <c r="D959" s="19" t="s">
        <v>141</v>
      </c>
      <c r="E959" s="19" t="s">
        <v>141</v>
      </c>
      <c r="F959" s="19" t="s">
        <v>141</v>
      </c>
      <c r="G959" s="19" t="s">
        <v>141</v>
      </c>
      <c r="H959" s="19" t="s">
        <v>141</v>
      </c>
      <c r="I959" s="19" t="s">
        <v>141</v>
      </c>
      <c r="J959" s="19" t="s">
        <v>141</v>
      </c>
      <c r="K959" s="19" t="s">
        <v>141</v>
      </c>
      <c r="L959" s="19" t="s">
        <v>141</v>
      </c>
      <c r="M959" s="19" t="s">
        <v>141</v>
      </c>
      <c r="N959" s="18">
        <v>45032</v>
      </c>
      <c r="O959" s="18">
        <v>45077</v>
      </c>
      <c r="P959" s="9"/>
    </row>
    <row r="960" spans="1:16" x14ac:dyDescent="0.25">
      <c r="A960" s="9"/>
      <c r="B960" s="12" t="s">
        <v>1309</v>
      </c>
      <c r="C960" s="12" t="s">
        <v>1308</v>
      </c>
      <c r="D960" s="19" t="s">
        <v>141</v>
      </c>
      <c r="E960" s="19" t="s">
        <v>141</v>
      </c>
      <c r="F960" s="19" t="s">
        <v>141</v>
      </c>
      <c r="G960" s="19" t="s">
        <v>141</v>
      </c>
      <c r="H960" s="19" t="s">
        <v>141</v>
      </c>
      <c r="I960" s="19" t="s">
        <v>141</v>
      </c>
      <c r="J960" s="19" t="s">
        <v>141</v>
      </c>
      <c r="K960" s="19" t="s">
        <v>141</v>
      </c>
      <c r="L960" s="19" t="s">
        <v>141</v>
      </c>
      <c r="M960" s="19" t="s">
        <v>141</v>
      </c>
      <c r="N960" s="18">
        <v>1935</v>
      </c>
      <c r="O960" s="18">
        <v>1930</v>
      </c>
      <c r="P960" s="9"/>
    </row>
    <row r="961" spans="1:16" x14ac:dyDescent="0.25">
      <c r="A961" s="9"/>
      <c r="B961" s="12" t="s">
        <v>1307</v>
      </c>
      <c r="C961" s="12" t="s">
        <v>1306</v>
      </c>
      <c r="D961" s="19" t="s">
        <v>141</v>
      </c>
      <c r="E961" s="19" t="s">
        <v>141</v>
      </c>
      <c r="F961" s="19" t="s">
        <v>141</v>
      </c>
      <c r="G961" s="19" t="s">
        <v>141</v>
      </c>
      <c r="H961" s="19" t="s">
        <v>141</v>
      </c>
      <c r="I961" s="19" t="s">
        <v>141</v>
      </c>
      <c r="J961" s="19" t="s">
        <v>141</v>
      </c>
      <c r="K961" s="19" t="s">
        <v>141</v>
      </c>
      <c r="L961" s="19" t="s">
        <v>141</v>
      </c>
      <c r="M961" s="19" t="s">
        <v>141</v>
      </c>
      <c r="N961" s="18">
        <v>29007</v>
      </c>
      <c r="O961" s="18">
        <v>30464</v>
      </c>
      <c r="P961" s="9"/>
    </row>
    <row r="962" spans="1:16" x14ac:dyDescent="0.25">
      <c r="A962" s="9"/>
      <c r="B962" s="12" t="s">
        <v>1305</v>
      </c>
      <c r="C962" s="12" t="s">
        <v>1304</v>
      </c>
      <c r="D962" s="19" t="s">
        <v>141</v>
      </c>
      <c r="E962" s="19" t="s">
        <v>141</v>
      </c>
      <c r="F962" s="19" t="s">
        <v>141</v>
      </c>
      <c r="G962" s="19" t="s">
        <v>141</v>
      </c>
      <c r="H962" s="19" t="s">
        <v>141</v>
      </c>
      <c r="I962" s="19" t="s">
        <v>141</v>
      </c>
      <c r="J962" s="19" t="s">
        <v>141</v>
      </c>
      <c r="K962" s="19" t="s">
        <v>141</v>
      </c>
      <c r="L962" s="19" t="s">
        <v>141</v>
      </c>
      <c r="M962" s="19" t="s">
        <v>141</v>
      </c>
      <c r="N962" s="18">
        <v>11843</v>
      </c>
      <c r="O962" s="18">
        <v>11911</v>
      </c>
      <c r="P962" s="9"/>
    </row>
    <row r="963" spans="1:16" x14ac:dyDescent="0.25">
      <c r="A963" s="9"/>
      <c r="B963" s="12" t="s">
        <v>1303</v>
      </c>
      <c r="C963" s="12" t="s">
        <v>1302</v>
      </c>
      <c r="D963" s="19" t="s">
        <v>141</v>
      </c>
      <c r="E963" s="19" t="s">
        <v>141</v>
      </c>
      <c r="F963" s="19" t="s">
        <v>141</v>
      </c>
      <c r="G963" s="19" t="s">
        <v>141</v>
      </c>
      <c r="H963" s="19" t="s">
        <v>141</v>
      </c>
      <c r="I963" s="19" t="s">
        <v>141</v>
      </c>
      <c r="J963" s="19" t="s">
        <v>141</v>
      </c>
      <c r="K963" s="19" t="s">
        <v>141</v>
      </c>
      <c r="L963" s="19" t="s">
        <v>141</v>
      </c>
      <c r="M963" s="19" t="s">
        <v>141</v>
      </c>
      <c r="N963" s="18">
        <v>7279</v>
      </c>
      <c r="O963" s="18">
        <v>7735</v>
      </c>
      <c r="P963" s="9"/>
    </row>
    <row r="964" spans="1:16" x14ac:dyDescent="0.25">
      <c r="A964" s="9"/>
      <c r="B964" s="12" t="s">
        <v>1301</v>
      </c>
      <c r="C964" s="12" t="s">
        <v>1300</v>
      </c>
      <c r="D964" s="19" t="s">
        <v>141</v>
      </c>
      <c r="E964" s="19" t="s">
        <v>141</v>
      </c>
      <c r="F964" s="19" t="s">
        <v>141</v>
      </c>
      <c r="G964" s="19" t="s">
        <v>141</v>
      </c>
      <c r="H964" s="19" t="s">
        <v>141</v>
      </c>
      <c r="I964" s="19" t="s">
        <v>141</v>
      </c>
      <c r="J964" s="19" t="s">
        <v>141</v>
      </c>
      <c r="K964" s="19" t="s">
        <v>141</v>
      </c>
      <c r="L964" s="19" t="s">
        <v>141</v>
      </c>
      <c r="M964" s="19" t="s">
        <v>141</v>
      </c>
      <c r="N964" s="18">
        <v>29662</v>
      </c>
      <c r="O964" s="18">
        <v>30050</v>
      </c>
      <c r="P964" s="9"/>
    </row>
    <row r="965" spans="1:16" x14ac:dyDescent="0.25">
      <c r="A965" s="9"/>
      <c r="B965" s="12" t="s">
        <v>1299</v>
      </c>
      <c r="C965" s="12" t="s">
        <v>1298</v>
      </c>
      <c r="D965" s="19" t="s">
        <v>141</v>
      </c>
      <c r="E965" s="19" t="s">
        <v>141</v>
      </c>
      <c r="F965" s="19" t="s">
        <v>141</v>
      </c>
      <c r="G965" s="19" t="s">
        <v>141</v>
      </c>
      <c r="H965" s="19" t="s">
        <v>141</v>
      </c>
      <c r="I965" s="19" t="s">
        <v>141</v>
      </c>
      <c r="J965" s="19" t="s">
        <v>141</v>
      </c>
      <c r="K965" s="19" t="s">
        <v>141</v>
      </c>
      <c r="L965" s="19" t="s">
        <v>141</v>
      </c>
      <c r="M965" s="19" t="s">
        <v>141</v>
      </c>
      <c r="N965" s="18">
        <v>19159</v>
      </c>
      <c r="O965" s="18">
        <v>19799</v>
      </c>
      <c r="P965" s="9"/>
    </row>
    <row r="966" spans="1:16" x14ac:dyDescent="0.25">
      <c r="A966" s="9"/>
      <c r="B966" s="12" t="s">
        <v>1297</v>
      </c>
      <c r="C966" s="12" t="s">
        <v>1296</v>
      </c>
      <c r="D966" s="19" t="s">
        <v>141</v>
      </c>
      <c r="E966" s="19" t="s">
        <v>141</v>
      </c>
      <c r="F966" s="19" t="s">
        <v>141</v>
      </c>
      <c r="G966" s="19" t="s">
        <v>141</v>
      </c>
      <c r="H966" s="19" t="s">
        <v>141</v>
      </c>
      <c r="I966" s="19" t="s">
        <v>141</v>
      </c>
      <c r="J966" s="19" t="s">
        <v>141</v>
      </c>
      <c r="K966" s="19" t="s">
        <v>141</v>
      </c>
      <c r="L966" s="19" t="s">
        <v>141</v>
      </c>
      <c r="M966" s="19" t="s">
        <v>141</v>
      </c>
      <c r="N966" s="18">
        <v>24965</v>
      </c>
      <c r="O966" s="18">
        <v>25016</v>
      </c>
      <c r="P966" s="9"/>
    </row>
    <row r="967" spans="1:16" x14ac:dyDescent="0.25">
      <c r="A967" s="9"/>
      <c r="B967" s="12" t="s">
        <v>1295</v>
      </c>
      <c r="C967" s="12" t="s">
        <v>1294</v>
      </c>
      <c r="D967" s="19" t="s">
        <v>141</v>
      </c>
      <c r="E967" s="19" t="s">
        <v>141</v>
      </c>
      <c r="F967" s="19" t="s">
        <v>141</v>
      </c>
      <c r="G967" s="19" t="s">
        <v>141</v>
      </c>
      <c r="H967" s="19" t="s">
        <v>141</v>
      </c>
      <c r="I967" s="19" t="s">
        <v>141</v>
      </c>
      <c r="J967" s="19" t="s">
        <v>141</v>
      </c>
      <c r="K967" s="19" t="s">
        <v>141</v>
      </c>
      <c r="L967" s="19" t="s">
        <v>141</v>
      </c>
      <c r="M967" s="19" t="s">
        <v>141</v>
      </c>
      <c r="N967" s="18">
        <v>4490</v>
      </c>
      <c r="O967" s="18">
        <v>4412</v>
      </c>
      <c r="P967" s="9"/>
    </row>
    <row r="968" spans="1:16" x14ac:dyDescent="0.25">
      <c r="A968" s="9"/>
      <c r="B968" s="12" t="s">
        <v>1293</v>
      </c>
      <c r="C968" s="12" t="s">
        <v>1292</v>
      </c>
      <c r="D968" s="19" t="s">
        <v>141</v>
      </c>
      <c r="E968" s="19" t="s">
        <v>141</v>
      </c>
      <c r="F968" s="19" t="s">
        <v>141</v>
      </c>
      <c r="G968" s="19" t="s">
        <v>141</v>
      </c>
      <c r="H968" s="19" t="s">
        <v>141</v>
      </c>
      <c r="I968" s="19" t="s">
        <v>141</v>
      </c>
      <c r="J968" s="19" t="s">
        <v>141</v>
      </c>
      <c r="K968" s="19" t="s">
        <v>141</v>
      </c>
      <c r="L968" s="19" t="s">
        <v>141</v>
      </c>
      <c r="M968" s="19" t="s">
        <v>141</v>
      </c>
      <c r="N968" s="18">
        <v>22657</v>
      </c>
      <c r="O968" s="18">
        <v>21904</v>
      </c>
      <c r="P968" s="9"/>
    </row>
    <row r="969" spans="1:16" x14ac:dyDescent="0.25">
      <c r="A969" s="9"/>
      <c r="B969" s="12" t="s">
        <v>1291</v>
      </c>
      <c r="C969" s="12" t="s">
        <v>1290</v>
      </c>
      <c r="D969" s="19" t="s">
        <v>141</v>
      </c>
      <c r="E969" s="19" t="s">
        <v>141</v>
      </c>
      <c r="F969" s="19" t="s">
        <v>141</v>
      </c>
      <c r="G969" s="19" t="s">
        <v>141</v>
      </c>
      <c r="H969" s="19" t="s">
        <v>141</v>
      </c>
      <c r="I969" s="19" t="s">
        <v>141</v>
      </c>
      <c r="J969" s="19" t="s">
        <v>141</v>
      </c>
      <c r="K969" s="19" t="s">
        <v>141</v>
      </c>
      <c r="L969" s="19" t="s">
        <v>141</v>
      </c>
      <c r="M969" s="19" t="s">
        <v>141</v>
      </c>
      <c r="N969" s="18">
        <v>17295</v>
      </c>
      <c r="O969" s="18">
        <v>16541</v>
      </c>
      <c r="P969" s="9"/>
    </row>
    <row r="970" spans="1:16" x14ac:dyDescent="0.25">
      <c r="A970" s="9"/>
      <c r="B970" s="12" t="s">
        <v>1289</v>
      </c>
      <c r="C970" s="12" t="s">
        <v>1288</v>
      </c>
      <c r="D970" s="19" t="s">
        <v>141</v>
      </c>
      <c r="E970" s="19" t="s">
        <v>141</v>
      </c>
      <c r="F970" s="19" t="s">
        <v>141</v>
      </c>
      <c r="G970" s="19" t="s">
        <v>141</v>
      </c>
      <c r="H970" s="19" t="s">
        <v>141</v>
      </c>
      <c r="I970" s="19" t="s">
        <v>141</v>
      </c>
      <c r="J970" s="19" t="s">
        <v>141</v>
      </c>
      <c r="K970" s="19" t="s">
        <v>141</v>
      </c>
      <c r="L970" s="19" t="s">
        <v>141</v>
      </c>
      <c r="M970" s="19" t="s">
        <v>141</v>
      </c>
      <c r="N970" s="18">
        <v>6561</v>
      </c>
      <c r="O970" s="18">
        <v>6632</v>
      </c>
      <c r="P970" s="9"/>
    </row>
    <row r="971" spans="1:16" x14ac:dyDescent="0.25">
      <c r="A971" s="9"/>
      <c r="B971" s="12" t="s">
        <v>1287</v>
      </c>
      <c r="C971" s="12" t="s">
        <v>1286</v>
      </c>
      <c r="D971" s="19" t="s">
        <v>141</v>
      </c>
      <c r="E971" s="19" t="s">
        <v>141</v>
      </c>
      <c r="F971" s="19" t="s">
        <v>141</v>
      </c>
      <c r="G971" s="19" t="s">
        <v>141</v>
      </c>
      <c r="H971" s="19" t="s">
        <v>141</v>
      </c>
      <c r="I971" s="19" t="s">
        <v>141</v>
      </c>
      <c r="J971" s="19" t="s">
        <v>141</v>
      </c>
      <c r="K971" s="19" t="s">
        <v>141</v>
      </c>
      <c r="L971" s="19" t="s">
        <v>141</v>
      </c>
      <c r="M971" s="19" t="s">
        <v>141</v>
      </c>
      <c r="N971" s="18">
        <v>16292</v>
      </c>
      <c r="O971" s="18">
        <v>14913</v>
      </c>
      <c r="P971" s="9"/>
    </row>
    <row r="972" spans="1:16" x14ac:dyDescent="0.25">
      <c r="A972" s="9"/>
      <c r="B972" s="12" t="s">
        <v>1285</v>
      </c>
      <c r="C972" s="12" t="s">
        <v>1284</v>
      </c>
      <c r="D972" s="19" t="s">
        <v>141</v>
      </c>
      <c r="E972" s="19" t="s">
        <v>141</v>
      </c>
      <c r="F972" s="19" t="s">
        <v>141</v>
      </c>
      <c r="G972" s="19" t="s">
        <v>141</v>
      </c>
      <c r="H972" s="19" t="s">
        <v>141</v>
      </c>
      <c r="I972" s="19" t="s">
        <v>141</v>
      </c>
      <c r="J972" s="19" t="s">
        <v>141</v>
      </c>
      <c r="K972" s="19" t="s">
        <v>141</v>
      </c>
      <c r="L972" s="19" t="s">
        <v>141</v>
      </c>
      <c r="M972" s="19" t="s">
        <v>141</v>
      </c>
      <c r="N972" s="18">
        <v>3750</v>
      </c>
      <c r="O972" s="18">
        <v>3709</v>
      </c>
      <c r="P972" s="9"/>
    </row>
    <row r="973" spans="1:16" x14ac:dyDescent="0.25">
      <c r="A973" s="9"/>
      <c r="B973" s="12" t="s">
        <v>1283</v>
      </c>
      <c r="C973" s="12" t="s">
        <v>1282</v>
      </c>
      <c r="D973" s="19" t="s">
        <v>141</v>
      </c>
      <c r="E973" s="19" t="s">
        <v>141</v>
      </c>
      <c r="F973" s="19" t="s">
        <v>141</v>
      </c>
      <c r="G973" s="19" t="s">
        <v>141</v>
      </c>
      <c r="H973" s="19" t="s">
        <v>141</v>
      </c>
      <c r="I973" s="19" t="s">
        <v>141</v>
      </c>
      <c r="J973" s="19" t="s">
        <v>141</v>
      </c>
      <c r="K973" s="19" t="s">
        <v>141</v>
      </c>
      <c r="L973" s="19" t="s">
        <v>141</v>
      </c>
      <c r="M973" s="19" t="s">
        <v>141</v>
      </c>
      <c r="N973" s="18">
        <v>6678</v>
      </c>
      <c r="O973" s="18">
        <v>6678</v>
      </c>
      <c r="P973" s="9"/>
    </row>
    <row r="974" spans="1:16" x14ac:dyDescent="0.25">
      <c r="A974" s="9"/>
      <c r="B974" s="12" t="s">
        <v>1281</v>
      </c>
      <c r="C974" s="12" t="s">
        <v>1280</v>
      </c>
      <c r="D974" s="19" t="s">
        <v>141</v>
      </c>
      <c r="E974" s="19" t="s">
        <v>141</v>
      </c>
      <c r="F974" s="19" t="s">
        <v>141</v>
      </c>
      <c r="G974" s="19" t="s">
        <v>141</v>
      </c>
      <c r="H974" s="19" t="s">
        <v>141</v>
      </c>
      <c r="I974" s="19" t="s">
        <v>141</v>
      </c>
      <c r="J974" s="19" t="s">
        <v>141</v>
      </c>
      <c r="K974" s="19" t="s">
        <v>141</v>
      </c>
      <c r="L974" s="19" t="s">
        <v>141</v>
      </c>
      <c r="M974" s="19" t="s">
        <v>141</v>
      </c>
      <c r="N974" s="18">
        <v>2672</v>
      </c>
      <c r="O974" s="18">
        <v>2664</v>
      </c>
      <c r="P974" s="9"/>
    </row>
    <row r="975" spans="1:16" x14ac:dyDescent="0.25">
      <c r="A975" s="9"/>
      <c r="B975" s="12" t="s">
        <v>1279</v>
      </c>
      <c r="C975" s="12" t="s">
        <v>1278</v>
      </c>
      <c r="D975" s="19" t="s">
        <v>141</v>
      </c>
      <c r="E975" s="19" t="s">
        <v>141</v>
      </c>
      <c r="F975" s="19" t="s">
        <v>141</v>
      </c>
      <c r="G975" s="19" t="s">
        <v>141</v>
      </c>
      <c r="H975" s="19" t="s">
        <v>141</v>
      </c>
      <c r="I975" s="19" t="s">
        <v>141</v>
      </c>
      <c r="J975" s="19" t="s">
        <v>141</v>
      </c>
      <c r="K975" s="19" t="s">
        <v>141</v>
      </c>
      <c r="L975" s="19" t="s">
        <v>141</v>
      </c>
      <c r="M975" s="19" t="s">
        <v>141</v>
      </c>
      <c r="N975" s="18">
        <v>129810</v>
      </c>
      <c r="O975" s="18">
        <v>127217</v>
      </c>
      <c r="P975" s="9"/>
    </row>
    <row r="976" spans="1:16" x14ac:dyDescent="0.25">
      <c r="A976" s="9"/>
      <c r="B976" s="12" t="s">
        <v>1277</v>
      </c>
      <c r="C976" s="12" t="s">
        <v>1276</v>
      </c>
      <c r="D976" s="19" t="s">
        <v>141</v>
      </c>
      <c r="E976" s="19" t="s">
        <v>141</v>
      </c>
      <c r="F976" s="19" t="s">
        <v>141</v>
      </c>
      <c r="G976" s="19" t="s">
        <v>141</v>
      </c>
      <c r="H976" s="19" t="s">
        <v>141</v>
      </c>
      <c r="I976" s="19" t="s">
        <v>141</v>
      </c>
      <c r="J976" s="19" t="s">
        <v>141</v>
      </c>
      <c r="K976" s="19" t="s">
        <v>141</v>
      </c>
      <c r="L976" s="19" t="s">
        <v>141</v>
      </c>
      <c r="M976" s="19" t="s">
        <v>141</v>
      </c>
      <c r="N976" s="18">
        <v>11742</v>
      </c>
      <c r="O976" s="18">
        <v>11795</v>
      </c>
      <c r="P976" s="9"/>
    </row>
    <row r="977" spans="1:16" x14ac:dyDescent="0.25">
      <c r="A977" s="9"/>
      <c r="B977" s="12" t="s">
        <v>1275</v>
      </c>
      <c r="C977" s="12" t="s">
        <v>1274</v>
      </c>
      <c r="D977" s="19" t="s">
        <v>141</v>
      </c>
      <c r="E977" s="19" t="s">
        <v>141</v>
      </c>
      <c r="F977" s="19" t="s">
        <v>141</v>
      </c>
      <c r="G977" s="19" t="s">
        <v>141</v>
      </c>
      <c r="H977" s="19" t="s">
        <v>141</v>
      </c>
      <c r="I977" s="19" t="s">
        <v>141</v>
      </c>
      <c r="J977" s="19" t="s">
        <v>141</v>
      </c>
      <c r="K977" s="19" t="s">
        <v>141</v>
      </c>
      <c r="L977" s="19" t="s">
        <v>141</v>
      </c>
      <c r="M977" s="19" t="s">
        <v>141</v>
      </c>
      <c r="N977" s="18">
        <v>13331</v>
      </c>
      <c r="O977" s="18">
        <v>13358</v>
      </c>
      <c r="P977" s="9"/>
    </row>
    <row r="978" spans="1:16" x14ac:dyDescent="0.25">
      <c r="A978" s="9"/>
      <c r="B978" s="12" t="s">
        <v>1273</v>
      </c>
      <c r="C978" s="12" t="s">
        <v>45</v>
      </c>
      <c r="D978" s="18">
        <v>1184</v>
      </c>
      <c r="E978" s="18">
        <v>1155</v>
      </c>
      <c r="F978" s="18">
        <v>1270</v>
      </c>
      <c r="G978" s="18">
        <v>1160</v>
      </c>
      <c r="H978" s="18">
        <v>1176</v>
      </c>
      <c r="I978" s="18">
        <v>1189</v>
      </c>
      <c r="J978" s="18">
        <v>1263</v>
      </c>
      <c r="K978" s="18">
        <v>1265</v>
      </c>
      <c r="L978" s="18">
        <v>1195</v>
      </c>
      <c r="M978" s="18">
        <v>1110</v>
      </c>
      <c r="N978" s="18">
        <v>1098</v>
      </c>
      <c r="O978" s="18">
        <v>1121</v>
      </c>
      <c r="P978" s="9"/>
    </row>
    <row r="979" spans="1:16" x14ac:dyDescent="0.25">
      <c r="A979" s="9"/>
      <c r="B979" s="12" t="s">
        <v>1272</v>
      </c>
      <c r="C979" s="12" t="s">
        <v>1271</v>
      </c>
      <c r="D979" s="19" t="s">
        <v>141</v>
      </c>
      <c r="E979" s="19" t="s">
        <v>141</v>
      </c>
      <c r="F979" s="18">
        <v>568</v>
      </c>
      <c r="G979" s="18">
        <v>473</v>
      </c>
      <c r="H979" s="18">
        <v>2290</v>
      </c>
      <c r="I979" s="18">
        <v>2657</v>
      </c>
      <c r="J979" s="18">
        <v>2917</v>
      </c>
      <c r="K979" s="18">
        <v>2893</v>
      </c>
      <c r="L979" s="18">
        <v>2167</v>
      </c>
      <c r="M979" s="18">
        <v>2255</v>
      </c>
      <c r="N979" s="18">
        <v>2929</v>
      </c>
      <c r="O979" s="18">
        <v>2758</v>
      </c>
      <c r="P979" s="9"/>
    </row>
    <row r="980" spans="1:16" x14ac:dyDescent="0.25">
      <c r="A980" s="9"/>
      <c r="B980" s="12" t="s">
        <v>1270</v>
      </c>
      <c r="C980" s="12" t="s">
        <v>1269</v>
      </c>
      <c r="D980" s="19" t="s">
        <v>141</v>
      </c>
      <c r="E980" s="19" t="s">
        <v>141</v>
      </c>
      <c r="F980" s="18">
        <v>1325</v>
      </c>
      <c r="G980" s="18">
        <v>1361</v>
      </c>
      <c r="H980" s="18">
        <v>1491</v>
      </c>
      <c r="I980" s="18">
        <v>1626</v>
      </c>
      <c r="J980" s="18">
        <v>1965</v>
      </c>
      <c r="K980" s="18">
        <v>2012</v>
      </c>
      <c r="L980" s="18">
        <v>2502</v>
      </c>
      <c r="M980" s="18">
        <v>2944</v>
      </c>
      <c r="N980" s="18">
        <v>2989</v>
      </c>
      <c r="O980" s="18">
        <v>3029</v>
      </c>
      <c r="P980" s="9"/>
    </row>
    <row r="981" spans="1:16" x14ac:dyDescent="0.25">
      <c r="A981" s="9"/>
      <c r="B981" s="12" t="s">
        <v>1268</v>
      </c>
      <c r="C981" s="12" t="s">
        <v>1267</v>
      </c>
      <c r="D981" s="19" t="s">
        <v>141</v>
      </c>
      <c r="E981" s="19" t="s">
        <v>141</v>
      </c>
      <c r="F981" s="18">
        <v>3312</v>
      </c>
      <c r="G981" s="18">
        <v>3911</v>
      </c>
      <c r="H981" s="18">
        <v>5062</v>
      </c>
      <c r="I981" s="18">
        <v>5170</v>
      </c>
      <c r="J981" s="18">
        <v>5745</v>
      </c>
      <c r="K981" s="18">
        <v>5847</v>
      </c>
      <c r="L981" s="18">
        <v>5517</v>
      </c>
      <c r="M981" s="18">
        <v>5690</v>
      </c>
      <c r="N981" s="18">
        <v>5538</v>
      </c>
      <c r="O981" s="18">
        <v>6053</v>
      </c>
      <c r="P981" s="9"/>
    </row>
    <row r="982" spans="1:16" x14ac:dyDescent="0.25">
      <c r="A982" s="9"/>
      <c r="B982" s="12" t="s">
        <v>1266</v>
      </c>
      <c r="C982" s="12" t="s">
        <v>1265</v>
      </c>
      <c r="D982" s="19" t="s">
        <v>141</v>
      </c>
      <c r="E982" s="19" t="s">
        <v>141</v>
      </c>
      <c r="F982" s="18">
        <v>165</v>
      </c>
      <c r="G982" s="18">
        <v>155</v>
      </c>
      <c r="H982" s="18">
        <v>169</v>
      </c>
      <c r="I982" s="18">
        <v>233</v>
      </c>
      <c r="J982" s="18">
        <v>259</v>
      </c>
      <c r="K982" s="18">
        <v>223</v>
      </c>
      <c r="L982" s="18">
        <v>332</v>
      </c>
      <c r="M982" s="18">
        <v>303</v>
      </c>
      <c r="N982" s="18">
        <v>278</v>
      </c>
      <c r="O982" s="18">
        <v>280</v>
      </c>
      <c r="P982" s="9"/>
    </row>
    <row r="983" spans="1:16" x14ac:dyDescent="0.25">
      <c r="A983" s="9"/>
      <c r="B983" s="12" t="s">
        <v>1264</v>
      </c>
      <c r="C983" s="12" t="s">
        <v>1263</v>
      </c>
      <c r="D983" s="19" t="s">
        <v>141</v>
      </c>
      <c r="E983" s="19" t="s">
        <v>141</v>
      </c>
      <c r="F983" s="18">
        <v>425</v>
      </c>
      <c r="G983" s="18">
        <v>382</v>
      </c>
      <c r="H983" s="18">
        <v>439</v>
      </c>
      <c r="I983" s="18">
        <v>572</v>
      </c>
      <c r="J983" s="18">
        <v>496</v>
      </c>
      <c r="K983" s="18">
        <v>573</v>
      </c>
      <c r="L983" s="18">
        <v>709</v>
      </c>
      <c r="M983" s="18">
        <v>692</v>
      </c>
      <c r="N983" s="18">
        <v>623</v>
      </c>
      <c r="O983" s="18">
        <v>780</v>
      </c>
      <c r="P983" s="9"/>
    </row>
    <row r="984" spans="1:16" x14ac:dyDescent="0.25">
      <c r="A984" s="9"/>
      <c r="B984" s="12" t="s">
        <v>1262</v>
      </c>
      <c r="C984" s="12" t="s">
        <v>1261</v>
      </c>
      <c r="D984" s="19" t="s">
        <v>141</v>
      </c>
      <c r="E984" s="19" t="s">
        <v>141</v>
      </c>
      <c r="F984" s="18">
        <v>705</v>
      </c>
      <c r="G984" s="18">
        <v>735</v>
      </c>
      <c r="H984" s="18">
        <v>770</v>
      </c>
      <c r="I984" s="18">
        <v>826</v>
      </c>
      <c r="J984" s="18">
        <v>925</v>
      </c>
      <c r="K984" s="18">
        <v>981</v>
      </c>
      <c r="L984" s="18">
        <v>1091</v>
      </c>
      <c r="M984" s="18">
        <v>1054</v>
      </c>
      <c r="N984" s="18">
        <v>1128</v>
      </c>
      <c r="O984" s="18">
        <v>1487</v>
      </c>
      <c r="P984" s="9"/>
    </row>
    <row r="985" spans="1:16" x14ac:dyDescent="0.25">
      <c r="A985" s="9"/>
      <c r="B985" s="12" t="s">
        <v>1260</v>
      </c>
      <c r="C985" s="12" t="s">
        <v>1259</v>
      </c>
      <c r="D985" s="19" t="s">
        <v>141</v>
      </c>
      <c r="E985" s="19" t="s">
        <v>141</v>
      </c>
      <c r="F985" s="18">
        <v>56</v>
      </c>
      <c r="G985" s="18">
        <v>61</v>
      </c>
      <c r="H985" s="18">
        <v>61</v>
      </c>
      <c r="I985" s="18">
        <v>143</v>
      </c>
      <c r="J985" s="18">
        <v>134</v>
      </c>
      <c r="K985" s="18">
        <v>133</v>
      </c>
      <c r="L985" s="18">
        <v>156</v>
      </c>
      <c r="M985" s="18">
        <v>154</v>
      </c>
      <c r="N985" s="18">
        <v>183</v>
      </c>
      <c r="O985" s="18">
        <v>171</v>
      </c>
      <c r="P985" s="9"/>
    </row>
    <row r="986" spans="1:16" x14ac:dyDescent="0.25">
      <c r="A986" s="9"/>
      <c r="B986" s="12" t="s">
        <v>1258</v>
      </c>
      <c r="C986" s="12" t="s">
        <v>1257</v>
      </c>
      <c r="D986" s="19" t="s">
        <v>141</v>
      </c>
      <c r="E986" s="19" t="s">
        <v>141</v>
      </c>
      <c r="F986" s="18">
        <v>253</v>
      </c>
      <c r="G986" s="18">
        <v>282</v>
      </c>
      <c r="H986" s="18">
        <v>422</v>
      </c>
      <c r="I986" s="18">
        <v>458</v>
      </c>
      <c r="J986" s="18">
        <v>449</v>
      </c>
      <c r="K986" s="18">
        <v>558</v>
      </c>
      <c r="L986" s="18">
        <v>581</v>
      </c>
      <c r="M986" s="18">
        <v>672</v>
      </c>
      <c r="N986" s="18">
        <v>766</v>
      </c>
      <c r="O986" s="18">
        <v>824</v>
      </c>
      <c r="P986" s="9"/>
    </row>
    <row r="987" spans="1:16" x14ac:dyDescent="0.25">
      <c r="A987" s="9"/>
      <c r="B987" s="12" t="s">
        <v>1256</v>
      </c>
      <c r="C987" s="12" t="s">
        <v>1255</v>
      </c>
      <c r="D987" s="19" t="s">
        <v>141</v>
      </c>
      <c r="E987" s="19" t="s">
        <v>141</v>
      </c>
      <c r="F987" s="18">
        <v>370</v>
      </c>
      <c r="G987" s="18">
        <v>353</v>
      </c>
      <c r="H987" s="18">
        <v>369</v>
      </c>
      <c r="I987" s="18">
        <v>387</v>
      </c>
      <c r="J987" s="18">
        <v>438</v>
      </c>
      <c r="K987" s="18">
        <v>465</v>
      </c>
      <c r="L987" s="18">
        <v>512</v>
      </c>
      <c r="M987" s="18">
        <v>561</v>
      </c>
      <c r="N987" s="18">
        <v>581</v>
      </c>
      <c r="O987" s="18">
        <v>584</v>
      </c>
      <c r="P987" s="9"/>
    </row>
    <row r="988" spans="1:16" x14ac:dyDescent="0.25">
      <c r="A988" s="9"/>
      <c r="B988" s="12" t="s">
        <v>1254</v>
      </c>
      <c r="C988" s="12" t="s">
        <v>1253</v>
      </c>
      <c r="D988" s="19" t="s">
        <v>141</v>
      </c>
      <c r="E988" s="19" t="s">
        <v>141</v>
      </c>
      <c r="F988" s="18">
        <v>4801</v>
      </c>
      <c r="G988" s="18">
        <v>6633</v>
      </c>
      <c r="H988" s="18">
        <v>7557</v>
      </c>
      <c r="I988" s="18">
        <v>7868</v>
      </c>
      <c r="J988" s="18">
        <v>8176</v>
      </c>
      <c r="K988" s="18">
        <v>8186</v>
      </c>
      <c r="L988" s="18">
        <v>8457</v>
      </c>
      <c r="M988" s="18">
        <v>9514</v>
      </c>
      <c r="N988" s="18">
        <v>9287</v>
      </c>
      <c r="O988" s="18">
        <v>10148</v>
      </c>
      <c r="P988" s="9"/>
    </row>
    <row r="989" spans="1:16" x14ac:dyDescent="0.25">
      <c r="A989" s="9"/>
      <c r="B989" s="12" t="s">
        <v>1252</v>
      </c>
      <c r="C989" s="12" t="s">
        <v>49</v>
      </c>
      <c r="D989" s="18">
        <v>14352</v>
      </c>
      <c r="E989" s="18">
        <v>14185</v>
      </c>
      <c r="F989" s="18">
        <v>14562</v>
      </c>
      <c r="G989" s="18">
        <v>14638</v>
      </c>
      <c r="H989" s="18">
        <v>14237</v>
      </c>
      <c r="I989" s="18">
        <v>14427</v>
      </c>
      <c r="J989" s="18">
        <v>14239</v>
      </c>
      <c r="K989" s="18">
        <v>14559</v>
      </c>
      <c r="L989" s="18">
        <v>14445</v>
      </c>
      <c r="M989" s="18">
        <v>14709</v>
      </c>
      <c r="N989" s="18">
        <v>16156</v>
      </c>
      <c r="O989" s="18">
        <v>16300</v>
      </c>
      <c r="P989" s="9"/>
    </row>
    <row r="990" spans="1:16" x14ac:dyDescent="0.25">
      <c r="A990" s="9"/>
      <c r="B990" s="12" t="s">
        <v>1251</v>
      </c>
      <c r="C990" s="12" t="s">
        <v>1250</v>
      </c>
      <c r="D990" s="18">
        <v>1097</v>
      </c>
      <c r="E990" s="18">
        <v>1237</v>
      </c>
      <c r="F990" s="18">
        <v>1299</v>
      </c>
      <c r="G990" s="18">
        <v>1493</v>
      </c>
      <c r="H990" s="18">
        <v>1495</v>
      </c>
      <c r="I990" s="18">
        <v>1939</v>
      </c>
      <c r="J990" s="18">
        <v>1867</v>
      </c>
      <c r="K990" s="18">
        <v>2141</v>
      </c>
      <c r="L990" s="18">
        <v>2899</v>
      </c>
      <c r="M990" s="18">
        <v>3339</v>
      </c>
      <c r="N990" s="18">
        <v>3177</v>
      </c>
      <c r="O990" s="18">
        <v>3583</v>
      </c>
      <c r="P990" s="9"/>
    </row>
    <row r="991" spans="1:16" x14ac:dyDescent="0.25">
      <c r="A991" s="9"/>
      <c r="B991" s="12" t="s">
        <v>1249</v>
      </c>
      <c r="C991" s="12" t="s">
        <v>1248</v>
      </c>
      <c r="D991" s="18">
        <v>741</v>
      </c>
      <c r="E991" s="18">
        <v>850</v>
      </c>
      <c r="F991" s="18">
        <v>755</v>
      </c>
      <c r="G991" s="18">
        <v>808</v>
      </c>
      <c r="H991" s="18">
        <v>1001</v>
      </c>
      <c r="I991" s="18">
        <v>1008</v>
      </c>
      <c r="J991" s="18">
        <v>1288</v>
      </c>
      <c r="K991" s="18">
        <v>1405</v>
      </c>
      <c r="L991" s="18">
        <v>1578</v>
      </c>
      <c r="M991" s="18">
        <v>1651</v>
      </c>
      <c r="N991" s="18">
        <v>1499</v>
      </c>
      <c r="O991" s="18">
        <v>1386</v>
      </c>
      <c r="P991" s="9"/>
    </row>
    <row r="992" spans="1:16" x14ac:dyDescent="0.25">
      <c r="A992" s="9"/>
      <c r="B992" s="12" t="s">
        <v>1247</v>
      </c>
      <c r="C992" s="12" t="s">
        <v>1246</v>
      </c>
      <c r="D992" s="18">
        <v>4480</v>
      </c>
      <c r="E992" s="18">
        <v>5433</v>
      </c>
      <c r="F992" s="18">
        <v>5797</v>
      </c>
      <c r="G992" s="18">
        <v>6101</v>
      </c>
      <c r="H992" s="18">
        <v>8433</v>
      </c>
      <c r="I992" s="18">
        <v>8646</v>
      </c>
      <c r="J992" s="18">
        <v>9225</v>
      </c>
      <c r="K992" s="18">
        <v>9940</v>
      </c>
      <c r="L992" s="18">
        <v>10914</v>
      </c>
      <c r="M992" s="18">
        <v>10907</v>
      </c>
      <c r="N992" s="18">
        <v>12109</v>
      </c>
      <c r="O992" s="18">
        <v>11640</v>
      </c>
      <c r="P992" s="9"/>
    </row>
    <row r="993" spans="1:16" x14ac:dyDescent="0.25">
      <c r="A993" s="9"/>
      <c r="B993" s="12" t="s">
        <v>1245</v>
      </c>
      <c r="C993" s="12" t="s">
        <v>1244</v>
      </c>
      <c r="D993" s="18">
        <v>4359</v>
      </c>
      <c r="E993" s="18">
        <v>4171</v>
      </c>
      <c r="F993" s="18">
        <v>4175</v>
      </c>
      <c r="G993" s="18">
        <v>4520</v>
      </c>
      <c r="H993" s="18">
        <v>4789</v>
      </c>
      <c r="I993" s="18">
        <v>5103</v>
      </c>
      <c r="J993" s="18">
        <v>4714</v>
      </c>
      <c r="K993" s="18">
        <v>4617</v>
      </c>
      <c r="L993" s="18">
        <v>5335</v>
      </c>
      <c r="M993" s="18">
        <v>6104</v>
      </c>
      <c r="N993" s="18">
        <v>6693</v>
      </c>
      <c r="O993" s="18">
        <v>6504</v>
      </c>
      <c r="P993" s="9"/>
    </row>
    <row r="994" spans="1:16" x14ac:dyDescent="0.25">
      <c r="A994" s="9"/>
      <c r="B994" s="12" t="s">
        <v>1243</v>
      </c>
      <c r="C994" s="12" t="s">
        <v>1242</v>
      </c>
      <c r="D994" s="18">
        <v>646</v>
      </c>
      <c r="E994" s="18">
        <v>844</v>
      </c>
      <c r="F994" s="18">
        <v>1060</v>
      </c>
      <c r="G994" s="18">
        <v>1335</v>
      </c>
      <c r="H994" s="18">
        <v>1553</v>
      </c>
      <c r="I994" s="18">
        <v>1581</v>
      </c>
      <c r="J994" s="18">
        <v>1597</v>
      </c>
      <c r="K994" s="18">
        <v>1634</v>
      </c>
      <c r="L994" s="18">
        <v>1760</v>
      </c>
      <c r="M994" s="18">
        <v>2082</v>
      </c>
      <c r="N994" s="18">
        <v>2563</v>
      </c>
      <c r="O994" s="18">
        <v>2576</v>
      </c>
      <c r="P994" s="9"/>
    </row>
    <row r="995" spans="1:16" x14ac:dyDescent="0.25">
      <c r="A995" s="9"/>
      <c r="B995" s="12" t="s">
        <v>1241</v>
      </c>
      <c r="C995" s="12" t="s">
        <v>1240</v>
      </c>
      <c r="D995" s="18">
        <v>567</v>
      </c>
      <c r="E995" s="18">
        <v>604</v>
      </c>
      <c r="F995" s="18">
        <v>658</v>
      </c>
      <c r="G995" s="18">
        <v>726</v>
      </c>
      <c r="H995" s="18">
        <v>662</v>
      </c>
      <c r="I995" s="18">
        <v>952</v>
      </c>
      <c r="J995" s="18">
        <v>959</v>
      </c>
      <c r="K995" s="18">
        <v>948</v>
      </c>
      <c r="L995" s="18">
        <v>1055</v>
      </c>
      <c r="M995" s="18">
        <v>1309</v>
      </c>
      <c r="N995" s="18">
        <v>1348</v>
      </c>
      <c r="O995" s="18">
        <v>1378</v>
      </c>
      <c r="P995" s="9"/>
    </row>
    <row r="996" spans="1:16" x14ac:dyDescent="0.25">
      <c r="A996" s="9"/>
      <c r="B996" s="12" t="s">
        <v>1239</v>
      </c>
      <c r="C996" s="12" t="s">
        <v>1238</v>
      </c>
      <c r="D996" s="19" t="s">
        <v>141</v>
      </c>
      <c r="E996" s="19" t="s">
        <v>141</v>
      </c>
      <c r="F996" s="19" t="s">
        <v>141</v>
      </c>
      <c r="G996" s="19" t="s">
        <v>141</v>
      </c>
      <c r="H996" s="19" t="s">
        <v>141</v>
      </c>
      <c r="I996" s="19" t="s">
        <v>141</v>
      </c>
      <c r="J996" s="19" t="s">
        <v>141</v>
      </c>
      <c r="K996" s="19" t="s">
        <v>141</v>
      </c>
      <c r="L996" s="19" t="s">
        <v>141</v>
      </c>
      <c r="M996" s="19" t="s">
        <v>141</v>
      </c>
      <c r="N996" s="19" t="s">
        <v>141</v>
      </c>
      <c r="O996" s="19" t="s">
        <v>141</v>
      </c>
      <c r="P996" s="9"/>
    </row>
    <row r="997" spans="1:16" x14ac:dyDescent="0.25">
      <c r="A997" s="9"/>
      <c r="B997" s="12" t="s">
        <v>1237</v>
      </c>
      <c r="C997" s="12" t="s">
        <v>1236</v>
      </c>
      <c r="D997" s="19" t="s">
        <v>141</v>
      </c>
      <c r="E997" s="19" t="s">
        <v>141</v>
      </c>
      <c r="F997" s="19" t="s">
        <v>141</v>
      </c>
      <c r="G997" s="19" t="s">
        <v>141</v>
      </c>
      <c r="H997" s="19" t="s">
        <v>141</v>
      </c>
      <c r="I997" s="19" t="s">
        <v>141</v>
      </c>
      <c r="J997" s="19" t="s">
        <v>141</v>
      </c>
      <c r="K997" s="19" t="s">
        <v>141</v>
      </c>
      <c r="L997" s="18">
        <v>293</v>
      </c>
      <c r="M997" s="18">
        <v>282</v>
      </c>
      <c r="N997" s="18">
        <v>439</v>
      </c>
      <c r="O997" s="18">
        <v>514</v>
      </c>
      <c r="P997" s="9"/>
    </row>
    <row r="998" spans="1:16" x14ac:dyDescent="0.25">
      <c r="A998" s="9"/>
      <c r="B998" s="12" t="s">
        <v>1235</v>
      </c>
      <c r="C998" s="12" t="s">
        <v>1234</v>
      </c>
      <c r="D998" s="19" t="s">
        <v>141</v>
      </c>
      <c r="E998" s="19" t="s">
        <v>141</v>
      </c>
      <c r="F998" s="19" t="s">
        <v>141</v>
      </c>
      <c r="G998" s="19" t="s">
        <v>141</v>
      </c>
      <c r="H998" s="19" t="s">
        <v>141</v>
      </c>
      <c r="I998" s="19" t="s">
        <v>141</v>
      </c>
      <c r="J998" s="19" t="s">
        <v>141</v>
      </c>
      <c r="K998" s="19" t="s">
        <v>141</v>
      </c>
      <c r="L998" s="18">
        <v>382</v>
      </c>
      <c r="M998" s="18">
        <v>380</v>
      </c>
      <c r="N998" s="18">
        <v>579</v>
      </c>
      <c r="O998" s="18">
        <v>660</v>
      </c>
      <c r="P998" s="9"/>
    </row>
    <row r="999" spans="1:16" x14ac:dyDescent="0.25">
      <c r="A999" s="9"/>
      <c r="B999" s="12" t="s">
        <v>1233</v>
      </c>
      <c r="C999" s="12" t="s">
        <v>1232</v>
      </c>
      <c r="D999" s="19" t="s">
        <v>141</v>
      </c>
      <c r="E999" s="19" t="s">
        <v>141</v>
      </c>
      <c r="F999" s="19" t="s">
        <v>141</v>
      </c>
      <c r="G999" s="19" t="s">
        <v>141</v>
      </c>
      <c r="H999" s="19" t="s">
        <v>141</v>
      </c>
      <c r="I999" s="19" t="s">
        <v>141</v>
      </c>
      <c r="J999" s="19" t="s">
        <v>141</v>
      </c>
      <c r="K999" s="19" t="s">
        <v>141</v>
      </c>
      <c r="L999" s="18">
        <v>5555</v>
      </c>
      <c r="M999" s="18">
        <v>5886</v>
      </c>
      <c r="N999" s="18">
        <v>5916</v>
      </c>
      <c r="O999" s="18">
        <v>6201</v>
      </c>
      <c r="P999" s="9"/>
    </row>
    <row r="1000" spans="1:16" x14ac:dyDescent="0.25">
      <c r="A1000" s="9"/>
      <c r="B1000" s="12" t="s">
        <v>1231</v>
      </c>
      <c r="C1000" s="12" t="s">
        <v>1230</v>
      </c>
      <c r="D1000" s="19" t="s">
        <v>141</v>
      </c>
      <c r="E1000" s="19" t="s">
        <v>141</v>
      </c>
      <c r="F1000" s="19" t="s">
        <v>141</v>
      </c>
      <c r="G1000" s="19" t="s">
        <v>141</v>
      </c>
      <c r="H1000" s="19" t="s">
        <v>141</v>
      </c>
      <c r="I1000" s="19" t="s">
        <v>141</v>
      </c>
      <c r="J1000" s="19" t="s">
        <v>141</v>
      </c>
      <c r="K1000" s="19" t="s">
        <v>141</v>
      </c>
      <c r="L1000" s="18">
        <v>867</v>
      </c>
      <c r="M1000" s="18">
        <v>862</v>
      </c>
      <c r="N1000" s="18">
        <v>868</v>
      </c>
      <c r="O1000" s="18">
        <v>1116</v>
      </c>
      <c r="P1000" s="9"/>
    </row>
    <row r="1001" spans="1:16" x14ac:dyDescent="0.25">
      <c r="A1001" s="9"/>
      <c r="B1001" s="12" t="s">
        <v>1229</v>
      </c>
      <c r="C1001" s="12" t="s">
        <v>1228</v>
      </c>
      <c r="D1001" s="19" t="s">
        <v>141</v>
      </c>
      <c r="E1001" s="19" t="s">
        <v>141</v>
      </c>
      <c r="F1001" s="19" t="s">
        <v>141</v>
      </c>
      <c r="G1001" s="19" t="s">
        <v>141</v>
      </c>
      <c r="H1001" s="19" t="s">
        <v>141</v>
      </c>
      <c r="I1001" s="19" t="s">
        <v>141</v>
      </c>
      <c r="J1001" s="19" t="s">
        <v>141</v>
      </c>
      <c r="K1001" s="19" t="s">
        <v>141</v>
      </c>
      <c r="L1001" s="18">
        <v>785</v>
      </c>
      <c r="M1001" s="18">
        <v>840</v>
      </c>
      <c r="N1001" s="18">
        <v>1059</v>
      </c>
      <c r="O1001" s="18">
        <v>1076</v>
      </c>
      <c r="P1001" s="9"/>
    </row>
    <row r="1002" spans="1:16" x14ac:dyDescent="0.25">
      <c r="A1002" s="9"/>
      <c r="B1002" s="12" t="s">
        <v>1227</v>
      </c>
      <c r="C1002" s="12" t="s">
        <v>1226</v>
      </c>
      <c r="D1002" s="19" t="s">
        <v>141</v>
      </c>
      <c r="E1002" s="19" t="s">
        <v>141</v>
      </c>
      <c r="F1002" s="19" t="s">
        <v>141</v>
      </c>
      <c r="G1002" s="19" t="s">
        <v>141</v>
      </c>
      <c r="H1002" s="19" t="s">
        <v>141</v>
      </c>
      <c r="I1002" s="19" t="s">
        <v>141</v>
      </c>
      <c r="J1002" s="19" t="s">
        <v>141</v>
      </c>
      <c r="K1002" s="19" t="s">
        <v>141</v>
      </c>
      <c r="L1002" s="18">
        <v>590</v>
      </c>
      <c r="M1002" s="18">
        <v>931</v>
      </c>
      <c r="N1002" s="18">
        <v>1300</v>
      </c>
      <c r="O1002" s="18">
        <v>1301</v>
      </c>
      <c r="P1002" s="9"/>
    </row>
    <row r="1003" spans="1:16" x14ac:dyDescent="0.25">
      <c r="A1003" s="9"/>
      <c r="B1003" s="12" t="s">
        <v>1225</v>
      </c>
      <c r="C1003" s="12" t="s">
        <v>1224</v>
      </c>
      <c r="D1003" s="19" t="s">
        <v>141</v>
      </c>
      <c r="E1003" s="19" t="s">
        <v>141</v>
      </c>
      <c r="F1003" s="19" t="s">
        <v>141</v>
      </c>
      <c r="G1003" s="19" t="s">
        <v>141</v>
      </c>
      <c r="H1003" s="19" t="s">
        <v>141</v>
      </c>
      <c r="I1003" s="19" t="s">
        <v>141</v>
      </c>
      <c r="J1003" s="19" t="s">
        <v>141</v>
      </c>
      <c r="K1003" s="19" t="s">
        <v>141</v>
      </c>
      <c r="L1003" s="18">
        <v>230</v>
      </c>
      <c r="M1003" s="18">
        <v>242</v>
      </c>
      <c r="N1003" s="18">
        <v>257</v>
      </c>
      <c r="O1003" s="18">
        <v>274</v>
      </c>
      <c r="P1003" s="9"/>
    </row>
    <row r="1004" spans="1:16" x14ac:dyDescent="0.25">
      <c r="A1004" s="9"/>
      <c r="B1004" s="12" t="s">
        <v>1223</v>
      </c>
      <c r="C1004" s="12" t="s">
        <v>1222</v>
      </c>
      <c r="D1004" s="19" t="s">
        <v>141</v>
      </c>
      <c r="E1004" s="19" t="s">
        <v>141</v>
      </c>
      <c r="F1004" s="19" t="s">
        <v>141</v>
      </c>
      <c r="G1004" s="19" t="s">
        <v>141</v>
      </c>
      <c r="H1004" s="19" t="s">
        <v>141</v>
      </c>
      <c r="I1004" s="19" t="s">
        <v>141</v>
      </c>
      <c r="J1004" s="19" t="s">
        <v>141</v>
      </c>
      <c r="K1004" s="19" t="s">
        <v>141</v>
      </c>
      <c r="L1004" s="18">
        <v>2207</v>
      </c>
      <c r="M1004" s="18">
        <v>2481</v>
      </c>
      <c r="N1004" s="18">
        <v>2628</v>
      </c>
      <c r="O1004" s="18">
        <v>2801</v>
      </c>
      <c r="P1004" s="9"/>
    </row>
    <row r="1005" spans="1:16" x14ac:dyDescent="0.25">
      <c r="A1005" s="9"/>
      <c r="B1005" s="12" t="s">
        <v>1221</v>
      </c>
      <c r="C1005" s="12" t="s">
        <v>55</v>
      </c>
      <c r="D1005" s="19" t="s">
        <v>141</v>
      </c>
      <c r="E1005" s="19" t="s">
        <v>141</v>
      </c>
      <c r="F1005" s="19" t="s">
        <v>141</v>
      </c>
      <c r="G1005" s="18">
        <v>38470</v>
      </c>
      <c r="H1005" s="18">
        <v>38903</v>
      </c>
      <c r="I1005" s="18">
        <v>35650</v>
      </c>
      <c r="J1005" s="18">
        <v>37764</v>
      </c>
      <c r="K1005" s="18">
        <v>38331</v>
      </c>
      <c r="L1005" s="18">
        <v>37161</v>
      </c>
      <c r="M1005" s="18">
        <v>37337</v>
      </c>
      <c r="N1005" s="18">
        <v>37468</v>
      </c>
      <c r="O1005" s="18">
        <v>36664</v>
      </c>
      <c r="P1005" s="9"/>
    </row>
    <row r="1006" spans="1:16" x14ac:dyDescent="0.25">
      <c r="A1006" s="9"/>
      <c r="B1006" s="12" t="s">
        <v>1220</v>
      </c>
      <c r="C1006" s="12" t="s">
        <v>1219</v>
      </c>
      <c r="D1006" s="19" t="s">
        <v>141</v>
      </c>
      <c r="E1006" s="19" t="s">
        <v>141</v>
      </c>
      <c r="F1006" s="19" t="s">
        <v>141</v>
      </c>
      <c r="G1006" s="18">
        <v>1645</v>
      </c>
      <c r="H1006" s="18">
        <v>1876</v>
      </c>
      <c r="I1006" s="18">
        <v>1672</v>
      </c>
      <c r="J1006" s="18">
        <v>1754</v>
      </c>
      <c r="K1006" s="18">
        <v>1654</v>
      </c>
      <c r="L1006" s="18">
        <v>1715</v>
      </c>
      <c r="M1006" s="18">
        <v>1725</v>
      </c>
      <c r="N1006" s="18">
        <v>1671</v>
      </c>
      <c r="O1006" s="18">
        <v>1661</v>
      </c>
      <c r="P1006" s="9"/>
    </row>
    <row r="1007" spans="1:16" x14ac:dyDescent="0.25">
      <c r="A1007" s="9"/>
      <c r="B1007" s="12" t="s">
        <v>1218</v>
      </c>
      <c r="C1007" s="12" t="s">
        <v>1217</v>
      </c>
      <c r="D1007" s="19" t="s">
        <v>141</v>
      </c>
      <c r="E1007" s="18">
        <v>1079</v>
      </c>
      <c r="F1007" s="18">
        <v>1107</v>
      </c>
      <c r="G1007" s="18">
        <v>1158</v>
      </c>
      <c r="H1007" s="18">
        <v>1228</v>
      </c>
      <c r="I1007" s="18">
        <v>1174</v>
      </c>
      <c r="J1007" s="18">
        <v>1144</v>
      </c>
      <c r="K1007" s="18">
        <v>1127</v>
      </c>
      <c r="L1007" s="18">
        <v>1247</v>
      </c>
      <c r="M1007" s="18">
        <v>1169</v>
      </c>
      <c r="N1007" s="18">
        <v>1201</v>
      </c>
      <c r="O1007" s="18">
        <v>1146</v>
      </c>
      <c r="P1007" s="9"/>
    </row>
    <row r="1008" spans="1:16" x14ac:dyDescent="0.25">
      <c r="A1008" s="9"/>
      <c r="B1008" s="12" t="s">
        <v>1216</v>
      </c>
      <c r="C1008" s="12" t="s">
        <v>1215</v>
      </c>
      <c r="D1008" s="19" t="s">
        <v>141</v>
      </c>
      <c r="E1008" s="18">
        <v>345</v>
      </c>
      <c r="F1008" s="18">
        <v>389</v>
      </c>
      <c r="G1008" s="18">
        <v>397</v>
      </c>
      <c r="H1008" s="18">
        <v>441</v>
      </c>
      <c r="I1008" s="18">
        <v>481</v>
      </c>
      <c r="J1008" s="18">
        <v>489</v>
      </c>
      <c r="K1008" s="18">
        <v>538</v>
      </c>
      <c r="L1008" s="18">
        <v>531</v>
      </c>
      <c r="M1008" s="18">
        <v>558</v>
      </c>
      <c r="N1008" s="18">
        <v>503</v>
      </c>
      <c r="O1008" s="18">
        <v>543</v>
      </c>
      <c r="P1008" s="9"/>
    </row>
    <row r="1009" spans="1:16" x14ac:dyDescent="0.25">
      <c r="A1009" s="9"/>
      <c r="B1009" s="12" t="s">
        <v>1214</v>
      </c>
      <c r="C1009" s="12" t="s">
        <v>1213</v>
      </c>
      <c r="D1009" s="19" t="s">
        <v>141</v>
      </c>
      <c r="E1009" s="18">
        <v>2259</v>
      </c>
      <c r="F1009" s="18">
        <v>2332</v>
      </c>
      <c r="G1009" s="18">
        <v>2437</v>
      </c>
      <c r="H1009" s="18">
        <v>2548</v>
      </c>
      <c r="I1009" s="18">
        <v>2523</v>
      </c>
      <c r="J1009" s="18">
        <v>2497</v>
      </c>
      <c r="K1009" s="18">
        <v>2783</v>
      </c>
      <c r="L1009" s="18">
        <v>2599</v>
      </c>
      <c r="M1009" s="18">
        <v>2687</v>
      </c>
      <c r="N1009" s="18">
        <v>2986</v>
      </c>
      <c r="O1009" s="18">
        <v>3121</v>
      </c>
      <c r="P1009" s="9"/>
    </row>
    <row r="1010" spans="1:16" x14ac:dyDescent="0.25">
      <c r="A1010" s="9"/>
      <c r="B1010" s="12" t="s">
        <v>1212</v>
      </c>
      <c r="C1010" s="12" t="s">
        <v>1211</v>
      </c>
      <c r="D1010" s="19" t="s">
        <v>141</v>
      </c>
      <c r="E1010" s="18">
        <v>6196</v>
      </c>
      <c r="F1010" s="18">
        <v>6374</v>
      </c>
      <c r="G1010" s="18">
        <v>6715</v>
      </c>
      <c r="H1010" s="18">
        <v>6854</v>
      </c>
      <c r="I1010" s="18">
        <v>6873</v>
      </c>
      <c r="J1010" s="18">
        <v>7352</v>
      </c>
      <c r="K1010" s="18">
        <v>7363</v>
      </c>
      <c r="L1010" s="18">
        <v>7012</v>
      </c>
      <c r="M1010" s="18">
        <v>7597</v>
      </c>
      <c r="N1010" s="18">
        <v>7939</v>
      </c>
      <c r="O1010" s="18">
        <v>7538</v>
      </c>
      <c r="P1010" s="9"/>
    </row>
    <row r="1011" spans="1:16" x14ac:dyDescent="0.25">
      <c r="A1011" s="9"/>
      <c r="B1011" s="12" t="s">
        <v>1210</v>
      </c>
      <c r="C1011" s="12" t="s">
        <v>1209</v>
      </c>
      <c r="D1011" s="19" t="s">
        <v>141</v>
      </c>
      <c r="E1011" s="18">
        <v>1751</v>
      </c>
      <c r="F1011" s="18">
        <v>1783</v>
      </c>
      <c r="G1011" s="18">
        <v>1784</v>
      </c>
      <c r="H1011" s="18">
        <v>1877</v>
      </c>
      <c r="I1011" s="18">
        <v>1874</v>
      </c>
      <c r="J1011" s="18">
        <v>2055</v>
      </c>
      <c r="K1011" s="18">
        <v>1888</v>
      </c>
      <c r="L1011" s="18">
        <v>1948</v>
      </c>
      <c r="M1011" s="18">
        <v>1941</v>
      </c>
      <c r="N1011" s="18">
        <v>1948</v>
      </c>
      <c r="O1011" s="18">
        <v>2081</v>
      </c>
      <c r="P1011" s="9"/>
    </row>
    <row r="1012" spans="1:16" x14ac:dyDescent="0.25">
      <c r="A1012" s="9"/>
      <c r="B1012" s="12" t="s">
        <v>1208</v>
      </c>
      <c r="C1012" s="12" t="s">
        <v>1207</v>
      </c>
      <c r="D1012" s="19" t="s">
        <v>141</v>
      </c>
      <c r="E1012" s="18">
        <v>1449</v>
      </c>
      <c r="F1012" s="18">
        <v>1452</v>
      </c>
      <c r="G1012" s="18">
        <v>1404</v>
      </c>
      <c r="H1012" s="18">
        <v>1492</v>
      </c>
      <c r="I1012" s="18">
        <v>1404</v>
      </c>
      <c r="J1012" s="18">
        <v>1464</v>
      </c>
      <c r="K1012" s="18">
        <v>1976</v>
      </c>
      <c r="L1012" s="18">
        <v>1874</v>
      </c>
      <c r="M1012" s="18">
        <v>1978</v>
      </c>
      <c r="N1012" s="18">
        <v>1944</v>
      </c>
      <c r="O1012" s="18">
        <v>1948</v>
      </c>
      <c r="P1012" s="9"/>
    </row>
    <row r="1013" spans="1:16" x14ac:dyDescent="0.25">
      <c r="A1013" s="9"/>
      <c r="B1013" s="12" t="s">
        <v>1206</v>
      </c>
      <c r="C1013" s="12" t="s">
        <v>1205</v>
      </c>
      <c r="D1013" s="19" t="s">
        <v>141</v>
      </c>
      <c r="E1013" s="18">
        <v>2430</v>
      </c>
      <c r="F1013" s="18">
        <v>2518</v>
      </c>
      <c r="G1013" s="18">
        <v>2467</v>
      </c>
      <c r="H1013" s="18">
        <v>2751</v>
      </c>
      <c r="I1013" s="18">
        <v>2745</v>
      </c>
      <c r="J1013" s="18">
        <v>2952</v>
      </c>
      <c r="K1013" s="18">
        <v>2511</v>
      </c>
      <c r="L1013" s="18">
        <v>2463</v>
      </c>
      <c r="M1013" s="18">
        <v>2398</v>
      </c>
      <c r="N1013" s="18">
        <v>2125</v>
      </c>
      <c r="O1013" s="18">
        <v>2780</v>
      </c>
      <c r="P1013" s="9"/>
    </row>
    <row r="1014" spans="1:16" x14ac:dyDescent="0.25">
      <c r="A1014" s="9"/>
      <c r="B1014" s="12" t="s">
        <v>1204</v>
      </c>
      <c r="C1014" s="12" t="s">
        <v>1203</v>
      </c>
      <c r="D1014" s="19" t="s">
        <v>141</v>
      </c>
      <c r="E1014" s="18">
        <v>1022</v>
      </c>
      <c r="F1014" s="18">
        <v>1045</v>
      </c>
      <c r="G1014" s="18">
        <v>1244</v>
      </c>
      <c r="H1014" s="18">
        <v>1375</v>
      </c>
      <c r="I1014" s="18">
        <v>1558</v>
      </c>
      <c r="J1014" s="18">
        <v>1599</v>
      </c>
      <c r="K1014" s="18">
        <v>1493</v>
      </c>
      <c r="L1014" s="18">
        <v>1474</v>
      </c>
      <c r="M1014" s="18">
        <v>1334</v>
      </c>
      <c r="N1014" s="18">
        <v>1420</v>
      </c>
      <c r="O1014" s="18">
        <v>1321</v>
      </c>
      <c r="P1014" s="9"/>
    </row>
    <row r="1015" spans="1:16" x14ac:dyDescent="0.25">
      <c r="A1015" s="9"/>
      <c r="B1015" s="12" t="s">
        <v>1202</v>
      </c>
      <c r="C1015" s="12" t="s">
        <v>1201</v>
      </c>
      <c r="D1015" s="19" t="s">
        <v>141</v>
      </c>
      <c r="E1015" s="18">
        <v>1046</v>
      </c>
      <c r="F1015" s="18">
        <v>1092</v>
      </c>
      <c r="G1015" s="18">
        <v>981</v>
      </c>
      <c r="H1015" s="18">
        <v>1093</v>
      </c>
      <c r="I1015" s="18">
        <v>1118</v>
      </c>
      <c r="J1015" s="18">
        <v>1244</v>
      </c>
      <c r="K1015" s="18">
        <v>1178</v>
      </c>
      <c r="L1015" s="18">
        <v>1172</v>
      </c>
      <c r="M1015" s="18">
        <v>1209</v>
      </c>
      <c r="N1015" s="18">
        <v>1259</v>
      </c>
      <c r="O1015" s="18">
        <v>1282</v>
      </c>
      <c r="P1015" s="9"/>
    </row>
    <row r="1016" spans="1:16" x14ac:dyDescent="0.25">
      <c r="A1016" s="9"/>
      <c r="B1016" s="12" t="s">
        <v>1200</v>
      </c>
      <c r="C1016" s="12" t="s">
        <v>1199</v>
      </c>
      <c r="D1016" s="19" t="s">
        <v>141</v>
      </c>
      <c r="E1016" s="18">
        <v>1534</v>
      </c>
      <c r="F1016" s="18">
        <v>1593</v>
      </c>
      <c r="G1016" s="18">
        <v>2061</v>
      </c>
      <c r="H1016" s="18">
        <v>2907</v>
      </c>
      <c r="I1016" s="18">
        <v>2420</v>
      </c>
      <c r="J1016" s="18">
        <v>1880</v>
      </c>
      <c r="K1016" s="18">
        <v>2518</v>
      </c>
      <c r="L1016" s="18">
        <v>2269</v>
      </c>
      <c r="M1016" s="18">
        <v>2116</v>
      </c>
      <c r="N1016" s="18">
        <v>2315</v>
      </c>
      <c r="O1016" s="18">
        <v>2434</v>
      </c>
      <c r="P1016" s="9"/>
    </row>
    <row r="1017" spans="1:16" x14ac:dyDescent="0.25">
      <c r="A1017" s="9"/>
      <c r="B1017" s="12" t="s">
        <v>1198</v>
      </c>
      <c r="C1017" s="12" t="s">
        <v>1197</v>
      </c>
      <c r="D1017" s="19" t="s">
        <v>141</v>
      </c>
      <c r="E1017" s="18">
        <v>648</v>
      </c>
      <c r="F1017" s="18">
        <v>676</v>
      </c>
      <c r="G1017" s="18">
        <v>430</v>
      </c>
      <c r="H1017" s="18">
        <v>478</v>
      </c>
      <c r="I1017" s="18">
        <v>451</v>
      </c>
      <c r="J1017" s="18">
        <v>484</v>
      </c>
      <c r="K1017" s="18">
        <v>455</v>
      </c>
      <c r="L1017" s="18">
        <v>591</v>
      </c>
      <c r="M1017" s="18">
        <v>599</v>
      </c>
      <c r="N1017" s="18">
        <v>584</v>
      </c>
      <c r="O1017" s="18">
        <v>592</v>
      </c>
      <c r="P1017" s="9"/>
    </row>
    <row r="1018" spans="1:16" x14ac:dyDescent="0.25">
      <c r="A1018" s="9"/>
      <c r="B1018" s="12" t="s">
        <v>1196</v>
      </c>
      <c r="C1018" s="12" t="s">
        <v>1195</v>
      </c>
      <c r="D1018" s="19" t="s">
        <v>141</v>
      </c>
      <c r="E1018" s="18">
        <v>5612</v>
      </c>
      <c r="F1018" s="18">
        <v>5683</v>
      </c>
      <c r="G1018" s="18">
        <v>6107</v>
      </c>
      <c r="H1018" s="18">
        <v>6496</v>
      </c>
      <c r="I1018" s="18">
        <v>6480</v>
      </c>
      <c r="J1018" s="18">
        <v>6434</v>
      </c>
      <c r="K1018" s="18">
        <v>6673</v>
      </c>
      <c r="L1018" s="18">
        <v>6705</v>
      </c>
      <c r="M1018" s="18">
        <v>6215</v>
      </c>
      <c r="N1018" s="18">
        <v>6414</v>
      </c>
      <c r="O1018" s="18">
        <v>5990</v>
      </c>
      <c r="P1018" s="9"/>
    </row>
    <row r="1019" spans="1:16" x14ac:dyDescent="0.25">
      <c r="A1019" s="9"/>
      <c r="B1019" s="12" t="s">
        <v>1194</v>
      </c>
      <c r="C1019" s="12" t="s">
        <v>1193</v>
      </c>
      <c r="D1019" s="19" t="s">
        <v>141</v>
      </c>
      <c r="E1019" s="18">
        <v>7402</v>
      </c>
      <c r="F1019" s="18">
        <v>7726</v>
      </c>
      <c r="G1019" s="18">
        <v>7915</v>
      </c>
      <c r="H1019" s="18">
        <v>8053</v>
      </c>
      <c r="I1019" s="18">
        <v>7851</v>
      </c>
      <c r="J1019" s="18">
        <v>7809</v>
      </c>
      <c r="K1019" s="18">
        <v>8345</v>
      </c>
      <c r="L1019" s="18">
        <v>8736</v>
      </c>
      <c r="M1019" s="18">
        <v>9003</v>
      </c>
      <c r="N1019" s="18">
        <v>9113</v>
      </c>
      <c r="O1019" s="18">
        <v>9111</v>
      </c>
      <c r="P1019" s="9"/>
    </row>
    <row r="1020" spans="1:16" x14ac:dyDescent="0.25">
      <c r="A1020" s="9"/>
      <c r="B1020" s="12" t="s">
        <v>1192</v>
      </c>
      <c r="C1020" s="12" t="s">
        <v>1191</v>
      </c>
      <c r="D1020" s="19" t="s">
        <v>141</v>
      </c>
      <c r="E1020" s="18">
        <v>678</v>
      </c>
      <c r="F1020" s="18">
        <v>775</v>
      </c>
      <c r="G1020" s="18">
        <v>792</v>
      </c>
      <c r="H1020" s="18">
        <v>578</v>
      </c>
      <c r="I1020" s="18">
        <v>581</v>
      </c>
      <c r="J1020" s="18">
        <v>525</v>
      </c>
      <c r="K1020" s="18">
        <v>804</v>
      </c>
      <c r="L1020" s="18">
        <v>783</v>
      </c>
      <c r="M1020" s="18">
        <v>809</v>
      </c>
      <c r="N1020" s="18">
        <v>862</v>
      </c>
      <c r="O1020" s="18">
        <v>905</v>
      </c>
      <c r="P1020" s="9"/>
    </row>
    <row r="1021" spans="1:16" x14ac:dyDescent="0.25">
      <c r="A1021" s="9"/>
      <c r="B1021" s="12" t="s">
        <v>1190</v>
      </c>
      <c r="C1021" s="12" t="s">
        <v>1189</v>
      </c>
      <c r="D1021" s="19" t="s">
        <v>141</v>
      </c>
      <c r="E1021" s="18">
        <v>2687</v>
      </c>
      <c r="F1021" s="18">
        <v>2803</v>
      </c>
      <c r="G1021" s="18">
        <v>2786</v>
      </c>
      <c r="H1021" s="18">
        <v>3195</v>
      </c>
      <c r="I1021" s="18">
        <v>3387</v>
      </c>
      <c r="J1021" s="18">
        <v>2987</v>
      </c>
      <c r="K1021" s="18">
        <v>2991</v>
      </c>
      <c r="L1021" s="18">
        <v>3096</v>
      </c>
      <c r="M1021" s="18">
        <v>3294</v>
      </c>
      <c r="N1021" s="18">
        <v>3253</v>
      </c>
      <c r="O1021" s="18">
        <v>3194</v>
      </c>
      <c r="P1021" s="9"/>
    </row>
    <row r="1022" spans="1:16" x14ac:dyDescent="0.25">
      <c r="A1022" s="9"/>
      <c r="B1022" s="12" t="s">
        <v>1188</v>
      </c>
      <c r="C1022" s="12" t="s">
        <v>1187</v>
      </c>
      <c r="D1022" s="19" t="s">
        <v>141</v>
      </c>
      <c r="E1022" s="18">
        <v>5312</v>
      </c>
      <c r="F1022" s="18">
        <v>5370</v>
      </c>
      <c r="G1022" s="18">
        <v>5092</v>
      </c>
      <c r="H1022" s="18">
        <v>5234</v>
      </c>
      <c r="I1022" s="18">
        <v>5158</v>
      </c>
      <c r="J1022" s="18">
        <v>5359</v>
      </c>
      <c r="K1022" s="18">
        <v>5296</v>
      </c>
      <c r="L1022" s="18">
        <v>5324</v>
      </c>
      <c r="M1022" s="18">
        <v>5431</v>
      </c>
      <c r="N1022" s="18">
        <v>5589</v>
      </c>
      <c r="O1022" s="18">
        <v>5968</v>
      </c>
      <c r="P1022" s="9"/>
    </row>
    <row r="1023" spans="1:16" x14ac:dyDescent="0.25">
      <c r="A1023" s="9"/>
      <c r="B1023" s="12" t="s">
        <v>1186</v>
      </c>
      <c r="C1023" s="12" t="s">
        <v>1185</v>
      </c>
      <c r="D1023" s="18">
        <v>821</v>
      </c>
      <c r="E1023" s="18">
        <v>818</v>
      </c>
      <c r="F1023" s="18">
        <v>950</v>
      </c>
      <c r="G1023" s="18">
        <v>1032</v>
      </c>
      <c r="H1023" s="18">
        <v>1023</v>
      </c>
      <c r="I1023" s="18">
        <v>1044</v>
      </c>
      <c r="J1023" s="18">
        <v>1148</v>
      </c>
      <c r="K1023" s="18">
        <v>1065</v>
      </c>
      <c r="L1023" s="18">
        <v>1135</v>
      </c>
      <c r="M1023" s="18">
        <v>1341</v>
      </c>
      <c r="N1023" s="18">
        <v>1363</v>
      </c>
      <c r="O1023" s="18">
        <v>1527</v>
      </c>
      <c r="P1023" s="9"/>
    </row>
    <row r="1024" spans="1:16" x14ac:dyDescent="0.25">
      <c r="A1024" s="9"/>
      <c r="B1024" s="12" t="s">
        <v>1184</v>
      </c>
      <c r="C1024" s="12" t="s">
        <v>1183</v>
      </c>
      <c r="D1024" s="18">
        <v>7374</v>
      </c>
      <c r="E1024" s="18">
        <v>7378</v>
      </c>
      <c r="F1024" s="18">
        <v>7533</v>
      </c>
      <c r="G1024" s="18">
        <v>7928</v>
      </c>
      <c r="H1024" s="18">
        <v>8601</v>
      </c>
      <c r="I1024" s="18">
        <v>9106</v>
      </c>
      <c r="J1024" s="18">
        <v>9029</v>
      </c>
      <c r="K1024" s="18">
        <v>9410</v>
      </c>
      <c r="L1024" s="18">
        <v>9445</v>
      </c>
      <c r="M1024" s="18">
        <v>9724</v>
      </c>
      <c r="N1024" s="18">
        <v>9784</v>
      </c>
      <c r="O1024" s="18">
        <v>10439</v>
      </c>
      <c r="P1024" s="9"/>
    </row>
    <row r="1025" spans="1:16" x14ac:dyDescent="0.25">
      <c r="A1025" s="9"/>
      <c r="B1025" s="12" t="s">
        <v>1182</v>
      </c>
      <c r="C1025" s="12" t="s">
        <v>1181</v>
      </c>
      <c r="D1025" s="19" t="s">
        <v>141</v>
      </c>
      <c r="E1025" s="18">
        <v>4426</v>
      </c>
      <c r="F1025" s="18">
        <v>4279</v>
      </c>
      <c r="G1025" s="18">
        <v>4104</v>
      </c>
      <c r="H1025" s="18">
        <v>4129</v>
      </c>
      <c r="I1025" s="18">
        <v>4385</v>
      </c>
      <c r="J1025" s="18">
        <v>4261</v>
      </c>
      <c r="K1025" s="18">
        <v>4485</v>
      </c>
      <c r="L1025" s="18">
        <v>4062</v>
      </c>
      <c r="M1025" s="18">
        <v>4266</v>
      </c>
      <c r="N1025" s="18">
        <v>4721</v>
      </c>
      <c r="O1025" s="18">
        <v>4636</v>
      </c>
      <c r="P1025" s="9"/>
    </row>
    <row r="1026" spans="1:16" x14ac:dyDescent="0.25">
      <c r="A1026" s="9"/>
      <c r="B1026" s="12" t="s">
        <v>1180</v>
      </c>
      <c r="C1026" s="12" t="s">
        <v>1179</v>
      </c>
      <c r="D1026" s="19" t="s">
        <v>141</v>
      </c>
      <c r="E1026" s="18">
        <v>4134</v>
      </c>
      <c r="F1026" s="18">
        <v>3965</v>
      </c>
      <c r="G1026" s="18">
        <v>3601</v>
      </c>
      <c r="H1026" s="18">
        <v>3818</v>
      </c>
      <c r="I1026" s="18">
        <v>3957</v>
      </c>
      <c r="J1026" s="18">
        <v>4138</v>
      </c>
      <c r="K1026" s="18">
        <v>4295</v>
      </c>
      <c r="L1026" s="18">
        <v>4292</v>
      </c>
      <c r="M1026" s="18">
        <v>4222</v>
      </c>
      <c r="N1026" s="18">
        <v>4355</v>
      </c>
      <c r="O1026" s="18">
        <v>4002</v>
      </c>
      <c r="P1026" s="9"/>
    </row>
    <row r="1027" spans="1:16" x14ac:dyDescent="0.25">
      <c r="A1027" s="9"/>
      <c r="B1027" s="12" t="s">
        <v>1178</v>
      </c>
      <c r="C1027" s="12" t="s">
        <v>1177</v>
      </c>
      <c r="D1027" s="19" t="s">
        <v>141</v>
      </c>
      <c r="E1027" s="18">
        <v>1267</v>
      </c>
      <c r="F1027" s="19" t="s">
        <v>141</v>
      </c>
      <c r="G1027" s="18">
        <v>1959</v>
      </c>
      <c r="H1027" s="18">
        <v>2135</v>
      </c>
      <c r="I1027" s="18">
        <v>2141</v>
      </c>
      <c r="J1027" s="18">
        <v>1944</v>
      </c>
      <c r="K1027" s="18">
        <v>2001</v>
      </c>
      <c r="L1027" s="18">
        <v>2191</v>
      </c>
      <c r="M1027" s="18">
        <v>2090</v>
      </c>
      <c r="N1027" s="18">
        <v>2122</v>
      </c>
      <c r="O1027" s="18">
        <v>2187</v>
      </c>
      <c r="P1027" s="9"/>
    </row>
    <row r="1028" spans="1:16" x14ac:dyDescent="0.25">
      <c r="A1028" s="9"/>
      <c r="B1028" s="12" t="s">
        <v>1176</v>
      </c>
      <c r="C1028" s="12" t="s">
        <v>1175</v>
      </c>
      <c r="D1028" s="19" t="s">
        <v>141</v>
      </c>
      <c r="E1028" s="18">
        <v>3115</v>
      </c>
      <c r="F1028" s="18">
        <v>3039</v>
      </c>
      <c r="G1028" s="18">
        <v>3153</v>
      </c>
      <c r="H1028" s="18">
        <v>3228</v>
      </c>
      <c r="I1028" s="18">
        <v>3219</v>
      </c>
      <c r="J1028" s="18">
        <v>3161</v>
      </c>
      <c r="K1028" s="18">
        <v>3304</v>
      </c>
      <c r="L1028" s="18">
        <v>3444</v>
      </c>
      <c r="M1028" s="18">
        <v>3418</v>
      </c>
      <c r="N1028" s="18">
        <v>3560</v>
      </c>
      <c r="O1028" s="18">
        <v>3380</v>
      </c>
      <c r="P1028" s="9"/>
    </row>
    <row r="1029" spans="1:16" x14ac:dyDescent="0.25">
      <c r="A1029" s="9"/>
      <c r="B1029" s="12" t="s">
        <v>1174</v>
      </c>
      <c r="C1029" s="12" t="s">
        <v>1173</v>
      </c>
      <c r="D1029" s="19" t="s">
        <v>141</v>
      </c>
      <c r="E1029" s="19" t="s">
        <v>141</v>
      </c>
      <c r="F1029" s="19" t="s">
        <v>141</v>
      </c>
      <c r="G1029" s="19" t="s">
        <v>141</v>
      </c>
      <c r="H1029" s="18">
        <v>640</v>
      </c>
      <c r="I1029" s="18">
        <v>613</v>
      </c>
      <c r="J1029" s="18">
        <v>613</v>
      </c>
      <c r="K1029" s="18">
        <v>620</v>
      </c>
      <c r="L1029" s="18">
        <v>520</v>
      </c>
      <c r="M1029" s="18">
        <v>617</v>
      </c>
      <c r="N1029" s="18">
        <v>642</v>
      </c>
      <c r="O1029" s="18">
        <v>820</v>
      </c>
      <c r="P1029" s="9"/>
    </row>
    <row r="1030" spans="1:16" x14ac:dyDescent="0.25">
      <c r="A1030" s="9"/>
      <c r="B1030" s="12" t="s">
        <v>1172</v>
      </c>
      <c r="C1030" s="12" t="s">
        <v>1171</v>
      </c>
      <c r="D1030" s="19" t="s">
        <v>141</v>
      </c>
      <c r="E1030" s="18">
        <v>40977</v>
      </c>
      <c r="F1030" s="18">
        <v>41901</v>
      </c>
      <c r="G1030" s="18">
        <v>43015</v>
      </c>
      <c r="H1030" s="18">
        <v>45675</v>
      </c>
      <c r="I1030" s="18">
        <v>46866</v>
      </c>
      <c r="J1030" s="18">
        <v>47058</v>
      </c>
      <c r="K1030" s="18">
        <v>49014</v>
      </c>
      <c r="L1030" s="18">
        <v>48794</v>
      </c>
      <c r="M1030" s="18">
        <v>52319</v>
      </c>
      <c r="N1030" s="18">
        <v>56091</v>
      </c>
      <c r="O1030" s="18">
        <v>56196</v>
      </c>
      <c r="P1030" s="9"/>
    </row>
    <row r="1031" spans="1:16" x14ac:dyDescent="0.25">
      <c r="A1031" s="9"/>
      <c r="B1031" s="12" t="s">
        <v>1170</v>
      </c>
      <c r="C1031" s="12" t="s">
        <v>1169</v>
      </c>
      <c r="D1031" s="19" t="s">
        <v>141</v>
      </c>
      <c r="E1031" s="19" t="s">
        <v>141</v>
      </c>
      <c r="F1031" s="18">
        <v>1304</v>
      </c>
      <c r="G1031" s="19" t="s">
        <v>141</v>
      </c>
      <c r="H1031" s="18">
        <v>1503</v>
      </c>
      <c r="I1031" s="18">
        <v>1564</v>
      </c>
      <c r="J1031" s="18">
        <v>1536</v>
      </c>
      <c r="K1031" s="18">
        <v>1510</v>
      </c>
      <c r="L1031" s="18">
        <v>1571</v>
      </c>
      <c r="M1031" s="18">
        <v>1604</v>
      </c>
      <c r="N1031" s="18">
        <v>1495</v>
      </c>
      <c r="O1031" s="18">
        <v>1501</v>
      </c>
      <c r="P1031" s="9"/>
    </row>
    <row r="1032" spans="1:16" x14ac:dyDescent="0.25">
      <c r="A1032" s="9"/>
      <c r="B1032" s="12" t="s">
        <v>1168</v>
      </c>
      <c r="C1032" s="12" t="s">
        <v>1167</v>
      </c>
      <c r="D1032" s="19" t="s">
        <v>141</v>
      </c>
      <c r="E1032" s="18">
        <v>7496</v>
      </c>
      <c r="F1032" s="18">
        <v>7539</v>
      </c>
      <c r="G1032" s="18">
        <v>7702</v>
      </c>
      <c r="H1032" s="18">
        <v>7728</v>
      </c>
      <c r="I1032" s="18">
        <v>8170</v>
      </c>
      <c r="J1032" s="18">
        <v>8008</v>
      </c>
      <c r="K1032" s="18">
        <v>8873</v>
      </c>
      <c r="L1032" s="18">
        <v>9313</v>
      </c>
      <c r="M1032" s="18">
        <v>9393</v>
      </c>
      <c r="N1032" s="18">
        <v>9410</v>
      </c>
      <c r="O1032" s="18">
        <v>9727</v>
      </c>
      <c r="P1032" s="9"/>
    </row>
    <row r="1033" spans="1:16" x14ac:dyDescent="0.25">
      <c r="A1033" s="9"/>
      <c r="B1033" s="12" t="s">
        <v>1166</v>
      </c>
      <c r="C1033" s="12" t="s">
        <v>1165</v>
      </c>
      <c r="D1033" s="19" t="s">
        <v>141</v>
      </c>
      <c r="E1033" s="18">
        <v>1062</v>
      </c>
      <c r="F1033" s="18">
        <v>1106</v>
      </c>
      <c r="G1033" s="18">
        <v>1139</v>
      </c>
      <c r="H1033" s="18">
        <v>1364</v>
      </c>
      <c r="I1033" s="18">
        <v>1338</v>
      </c>
      <c r="J1033" s="18">
        <v>1251</v>
      </c>
      <c r="K1033" s="18">
        <v>1195</v>
      </c>
      <c r="L1033" s="18">
        <v>1160</v>
      </c>
      <c r="M1033" s="18">
        <v>1259</v>
      </c>
      <c r="N1033" s="18">
        <v>1569</v>
      </c>
      <c r="O1033" s="18">
        <v>1653</v>
      </c>
      <c r="P1033" s="9"/>
    </row>
    <row r="1034" spans="1:16" x14ac:dyDescent="0.25">
      <c r="A1034" s="9"/>
      <c r="B1034" s="12" t="s">
        <v>1164</v>
      </c>
      <c r="C1034" s="12" t="s">
        <v>1163</v>
      </c>
      <c r="D1034" s="19" t="s">
        <v>141</v>
      </c>
      <c r="E1034" s="18">
        <v>7950</v>
      </c>
      <c r="F1034" s="18">
        <v>8200</v>
      </c>
      <c r="G1034" s="18">
        <v>7680</v>
      </c>
      <c r="H1034" s="18">
        <v>7766</v>
      </c>
      <c r="I1034" s="18">
        <v>7746</v>
      </c>
      <c r="J1034" s="18">
        <v>7763</v>
      </c>
      <c r="K1034" s="18">
        <v>7860</v>
      </c>
      <c r="L1034" s="18">
        <v>7757</v>
      </c>
      <c r="M1034" s="18">
        <v>7848</v>
      </c>
      <c r="N1034" s="18">
        <v>8104</v>
      </c>
      <c r="O1034" s="18">
        <v>8241</v>
      </c>
      <c r="P1034" s="9"/>
    </row>
    <row r="1035" spans="1:16" x14ac:dyDescent="0.25">
      <c r="A1035" s="9"/>
      <c r="B1035" s="12" t="s">
        <v>1162</v>
      </c>
      <c r="C1035" s="12" t="s">
        <v>1161</v>
      </c>
      <c r="D1035" s="19" t="s">
        <v>141</v>
      </c>
      <c r="E1035" s="18">
        <v>1064</v>
      </c>
      <c r="F1035" s="18">
        <v>1083</v>
      </c>
      <c r="G1035" s="18">
        <v>1098</v>
      </c>
      <c r="H1035" s="18">
        <v>1133</v>
      </c>
      <c r="I1035" s="18">
        <v>1110</v>
      </c>
      <c r="J1035" s="18">
        <v>1084</v>
      </c>
      <c r="K1035" s="18">
        <v>1137</v>
      </c>
      <c r="L1035" s="18">
        <v>1122</v>
      </c>
      <c r="M1035" s="18">
        <v>1125</v>
      </c>
      <c r="N1035" s="18">
        <v>915</v>
      </c>
      <c r="O1035" s="18">
        <v>915</v>
      </c>
      <c r="P1035" s="9"/>
    </row>
    <row r="1036" spans="1:16" x14ac:dyDescent="0.25">
      <c r="A1036" s="9"/>
      <c r="B1036" s="12" t="s">
        <v>1160</v>
      </c>
      <c r="C1036" s="12" t="s">
        <v>1159</v>
      </c>
      <c r="D1036" s="19" t="s">
        <v>141</v>
      </c>
      <c r="E1036" s="18">
        <v>8144</v>
      </c>
      <c r="F1036" s="18">
        <v>8238</v>
      </c>
      <c r="G1036" s="18">
        <v>8259</v>
      </c>
      <c r="H1036" s="18">
        <v>8282</v>
      </c>
      <c r="I1036" s="18">
        <v>8305</v>
      </c>
      <c r="J1036" s="18">
        <v>8767</v>
      </c>
      <c r="K1036" s="18">
        <v>9308</v>
      </c>
      <c r="L1036" s="18">
        <v>9213</v>
      </c>
      <c r="M1036" s="18">
        <v>9155</v>
      </c>
      <c r="N1036" s="18">
        <v>9799</v>
      </c>
      <c r="O1036" s="18">
        <v>10320</v>
      </c>
      <c r="P1036" s="9"/>
    </row>
    <row r="1037" spans="1:16" x14ac:dyDescent="0.25">
      <c r="A1037" s="9"/>
      <c r="B1037" s="12" t="s">
        <v>1158</v>
      </c>
      <c r="C1037" s="12" t="s">
        <v>1157</v>
      </c>
      <c r="D1037" s="19" t="s">
        <v>141</v>
      </c>
      <c r="E1037" s="18">
        <v>1699</v>
      </c>
      <c r="F1037" s="18">
        <v>1700</v>
      </c>
      <c r="G1037" s="18">
        <v>1370</v>
      </c>
      <c r="H1037" s="18">
        <v>1525</v>
      </c>
      <c r="I1037" s="18">
        <v>1448</v>
      </c>
      <c r="J1037" s="18">
        <v>1446</v>
      </c>
      <c r="K1037" s="18">
        <v>1432</v>
      </c>
      <c r="L1037" s="18">
        <v>1347</v>
      </c>
      <c r="M1037" s="18">
        <v>1397</v>
      </c>
      <c r="N1037" s="18">
        <v>1397</v>
      </c>
      <c r="O1037" s="18">
        <v>1539</v>
      </c>
      <c r="P1037" s="9"/>
    </row>
    <row r="1038" spans="1:16" x14ac:dyDescent="0.25">
      <c r="A1038" s="9"/>
      <c r="B1038" s="12" t="s">
        <v>1156</v>
      </c>
      <c r="C1038" s="12" t="s">
        <v>1155</v>
      </c>
      <c r="D1038" s="19" t="s">
        <v>141</v>
      </c>
      <c r="E1038" s="18">
        <v>2332</v>
      </c>
      <c r="F1038" s="18">
        <v>2344</v>
      </c>
      <c r="G1038" s="18">
        <v>2388</v>
      </c>
      <c r="H1038" s="18">
        <v>2386</v>
      </c>
      <c r="I1038" s="18">
        <v>2319</v>
      </c>
      <c r="J1038" s="18">
        <v>2302</v>
      </c>
      <c r="K1038" s="18">
        <v>2278</v>
      </c>
      <c r="L1038" s="18">
        <v>2102</v>
      </c>
      <c r="M1038" s="18">
        <v>2114</v>
      </c>
      <c r="N1038" s="18">
        <v>2198</v>
      </c>
      <c r="O1038" s="18">
        <v>2160</v>
      </c>
      <c r="P1038" s="9"/>
    </row>
    <row r="1039" spans="1:16" x14ac:dyDescent="0.25">
      <c r="A1039" s="9"/>
      <c r="B1039" s="12" t="s">
        <v>1154</v>
      </c>
      <c r="C1039" s="12" t="s">
        <v>1153</v>
      </c>
      <c r="D1039" s="19" t="s">
        <v>141</v>
      </c>
      <c r="E1039" s="18">
        <v>6551</v>
      </c>
      <c r="F1039" s="18">
        <v>6630</v>
      </c>
      <c r="G1039" s="18">
        <v>6711</v>
      </c>
      <c r="H1039" s="18">
        <v>7098</v>
      </c>
      <c r="I1039" s="18">
        <v>7019</v>
      </c>
      <c r="J1039" s="18">
        <v>6992</v>
      </c>
      <c r="K1039" s="18">
        <v>7015</v>
      </c>
      <c r="L1039" s="18">
        <v>6763</v>
      </c>
      <c r="M1039" s="18">
        <v>6658</v>
      </c>
      <c r="N1039" s="18">
        <v>6740</v>
      </c>
      <c r="O1039" s="18">
        <v>6844</v>
      </c>
      <c r="P1039" s="9"/>
    </row>
    <row r="1040" spans="1:16" x14ac:dyDescent="0.25">
      <c r="A1040" s="9"/>
      <c r="B1040" s="12" t="s">
        <v>1152</v>
      </c>
      <c r="C1040" s="12" t="s">
        <v>1151</v>
      </c>
      <c r="D1040" s="19" t="s">
        <v>141</v>
      </c>
      <c r="E1040" s="18">
        <v>3181</v>
      </c>
      <c r="F1040" s="18">
        <v>3336</v>
      </c>
      <c r="G1040" s="18">
        <v>3740</v>
      </c>
      <c r="H1040" s="18">
        <v>3803</v>
      </c>
      <c r="I1040" s="18">
        <v>3915</v>
      </c>
      <c r="J1040" s="18">
        <v>3936</v>
      </c>
      <c r="K1040" s="18">
        <v>4468</v>
      </c>
      <c r="L1040" s="18">
        <v>4386</v>
      </c>
      <c r="M1040" s="18">
        <v>4518</v>
      </c>
      <c r="N1040" s="18">
        <v>4422</v>
      </c>
      <c r="O1040" s="18">
        <v>4677</v>
      </c>
      <c r="P1040" s="9"/>
    </row>
    <row r="1041" spans="1:16" x14ac:dyDescent="0.25">
      <c r="A1041" s="9"/>
      <c r="B1041" s="12" t="s">
        <v>1150</v>
      </c>
      <c r="C1041" s="12" t="s">
        <v>1149</v>
      </c>
      <c r="D1041" s="19" t="s">
        <v>141</v>
      </c>
      <c r="E1041" s="18">
        <v>2879</v>
      </c>
      <c r="F1041" s="18">
        <v>2933</v>
      </c>
      <c r="G1041" s="18">
        <v>2996</v>
      </c>
      <c r="H1041" s="18">
        <v>3302</v>
      </c>
      <c r="I1041" s="18">
        <v>3250</v>
      </c>
      <c r="J1041" s="18">
        <v>2955</v>
      </c>
      <c r="K1041" s="18">
        <v>3192</v>
      </c>
      <c r="L1041" s="18">
        <v>3190</v>
      </c>
      <c r="M1041" s="18">
        <v>3413</v>
      </c>
      <c r="N1041" s="18">
        <v>3417</v>
      </c>
      <c r="O1041" s="18">
        <v>3411</v>
      </c>
      <c r="P1041" s="9"/>
    </row>
    <row r="1042" spans="1:16" x14ac:dyDescent="0.25">
      <c r="A1042" s="9"/>
      <c r="B1042" s="12" t="s">
        <v>1148</v>
      </c>
      <c r="C1042" s="12" t="s">
        <v>1147</v>
      </c>
      <c r="D1042" s="19" t="s">
        <v>141</v>
      </c>
      <c r="E1042" s="18">
        <v>2705</v>
      </c>
      <c r="F1042" s="18">
        <v>2766</v>
      </c>
      <c r="G1042" s="18">
        <v>2835</v>
      </c>
      <c r="H1042" s="18">
        <v>3006</v>
      </c>
      <c r="I1042" s="18">
        <v>3158</v>
      </c>
      <c r="J1042" s="18">
        <v>3042</v>
      </c>
      <c r="K1042" s="18">
        <v>3345</v>
      </c>
      <c r="L1042" s="18">
        <v>3410</v>
      </c>
      <c r="M1042" s="18">
        <v>3178</v>
      </c>
      <c r="N1042" s="18">
        <v>3431</v>
      </c>
      <c r="O1042" s="18">
        <v>3559</v>
      </c>
      <c r="P1042" s="9"/>
    </row>
    <row r="1043" spans="1:16" x14ac:dyDescent="0.25">
      <c r="A1043" s="9"/>
      <c r="B1043" s="12" t="s">
        <v>1146</v>
      </c>
      <c r="C1043" s="12" t="s">
        <v>1145</v>
      </c>
      <c r="D1043" s="19" t="s">
        <v>141</v>
      </c>
      <c r="E1043" s="18">
        <v>4664</v>
      </c>
      <c r="F1043" s="18">
        <v>4732</v>
      </c>
      <c r="G1043" s="18">
        <v>4669</v>
      </c>
      <c r="H1043" s="18">
        <v>5628</v>
      </c>
      <c r="I1043" s="18">
        <v>5867</v>
      </c>
      <c r="J1043" s="18">
        <v>5943</v>
      </c>
      <c r="K1043" s="18">
        <v>6489</v>
      </c>
      <c r="L1043" s="18">
        <v>6289</v>
      </c>
      <c r="M1043" s="18">
        <v>6500</v>
      </c>
      <c r="N1043" s="18">
        <v>7457</v>
      </c>
      <c r="O1043" s="18">
        <v>7197</v>
      </c>
      <c r="P1043" s="9"/>
    </row>
    <row r="1044" spans="1:16" x14ac:dyDescent="0.25">
      <c r="A1044" s="9"/>
      <c r="B1044" s="12" t="s">
        <v>1144</v>
      </c>
      <c r="C1044" s="12" t="s">
        <v>1143</v>
      </c>
      <c r="D1044" s="19" t="s">
        <v>141</v>
      </c>
      <c r="E1044" s="18">
        <v>2360</v>
      </c>
      <c r="F1044" s="18">
        <v>2383</v>
      </c>
      <c r="G1044" s="18">
        <v>2330</v>
      </c>
      <c r="H1044" s="18">
        <v>2343</v>
      </c>
      <c r="I1044" s="18">
        <v>2297</v>
      </c>
      <c r="J1044" s="18">
        <v>2377</v>
      </c>
      <c r="K1044" s="18">
        <v>2372</v>
      </c>
      <c r="L1044" s="18">
        <v>2509</v>
      </c>
      <c r="M1044" s="18">
        <v>2738</v>
      </c>
      <c r="N1044" s="18">
        <v>2604</v>
      </c>
      <c r="O1044" s="18">
        <v>2557</v>
      </c>
      <c r="P1044" s="9"/>
    </row>
    <row r="1045" spans="1:16" x14ac:dyDescent="0.25">
      <c r="A1045" s="9"/>
      <c r="B1045" s="12" t="s">
        <v>1142</v>
      </c>
      <c r="C1045" s="12" t="s">
        <v>1141</v>
      </c>
      <c r="D1045" s="19" t="s">
        <v>141</v>
      </c>
      <c r="E1045" s="18">
        <v>1499</v>
      </c>
      <c r="F1045" s="18">
        <v>1397</v>
      </c>
      <c r="G1045" s="18">
        <v>1412</v>
      </c>
      <c r="H1045" s="18">
        <v>1556</v>
      </c>
      <c r="I1045" s="18">
        <v>1651</v>
      </c>
      <c r="J1045" s="18">
        <v>1636</v>
      </c>
      <c r="K1045" s="18">
        <v>1635</v>
      </c>
      <c r="L1045" s="18">
        <v>1626</v>
      </c>
      <c r="M1045" s="18">
        <v>1566</v>
      </c>
      <c r="N1045" s="18">
        <v>1576</v>
      </c>
      <c r="O1045" s="18">
        <v>1535</v>
      </c>
      <c r="P1045" s="9"/>
    </row>
    <row r="1046" spans="1:16" x14ac:dyDescent="0.25">
      <c r="A1046" s="9"/>
      <c r="B1046" s="12" t="s">
        <v>1140</v>
      </c>
      <c r="C1046" s="12" t="s">
        <v>1139</v>
      </c>
      <c r="D1046" s="18">
        <v>18787</v>
      </c>
      <c r="E1046" s="18">
        <v>15217</v>
      </c>
      <c r="F1046" s="18">
        <v>15410</v>
      </c>
      <c r="G1046" s="18">
        <v>15172</v>
      </c>
      <c r="H1046" s="18">
        <v>15563</v>
      </c>
      <c r="I1046" s="18">
        <v>15649</v>
      </c>
      <c r="J1046" s="18">
        <v>15403</v>
      </c>
      <c r="K1046" s="18">
        <v>16012</v>
      </c>
      <c r="L1046" s="18">
        <v>15182</v>
      </c>
      <c r="M1046" s="18">
        <v>15051</v>
      </c>
      <c r="N1046" s="18">
        <v>15145</v>
      </c>
      <c r="O1046" s="18">
        <v>14955</v>
      </c>
      <c r="P1046" s="9"/>
    </row>
    <row r="1047" spans="1:16" x14ac:dyDescent="0.25">
      <c r="A1047" s="9"/>
      <c r="B1047" s="12" t="s">
        <v>1138</v>
      </c>
      <c r="C1047" s="12" t="s">
        <v>1137</v>
      </c>
      <c r="D1047" s="18">
        <v>14409</v>
      </c>
      <c r="E1047" s="18">
        <v>15107</v>
      </c>
      <c r="F1047" s="18">
        <v>7155</v>
      </c>
      <c r="G1047" s="18">
        <v>15232</v>
      </c>
      <c r="H1047" s="18">
        <v>15349</v>
      </c>
      <c r="I1047" s="18">
        <v>7786</v>
      </c>
      <c r="J1047" s="18">
        <v>8662</v>
      </c>
      <c r="K1047" s="18">
        <v>16283</v>
      </c>
      <c r="L1047" s="18">
        <v>16997</v>
      </c>
      <c r="M1047" s="18">
        <v>17750</v>
      </c>
      <c r="N1047" s="18">
        <v>18890</v>
      </c>
      <c r="O1047" s="18">
        <v>20248</v>
      </c>
      <c r="P1047" s="9"/>
    </row>
    <row r="1048" spans="1:16" x14ac:dyDescent="0.25">
      <c r="A1048" s="9"/>
      <c r="B1048" s="12" t="s">
        <v>1136</v>
      </c>
      <c r="C1048" s="12" t="s">
        <v>1135</v>
      </c>
      <c r="D1048" s="18">
        <v>6111</v>
      </c>
      <c r="E1048" s="18">
        <v>6327</v>
      </c>
      <c r="F1048" s="18">
        <v>15083</v>
      </c>
      <c r="G1048" s="18">
        <v>7166</v>
      </c>
      <c r="H1048" s="18">
        <v>7581</v>
      </c>
      <c r="I1048" s="18">
        <v>15235</v>
      </c>
      <c r="J1048" s="18">
        <v>15773</v>
      </c>
      <c r="K1048" s="18">
        <v>9813</v>
      </c>
      <c r="L1048" s="18">
        <v>10227</v>
      </c>
      <c r="M1048" s="18">
        <v>10977</v>
      </c>
      <c r="N1048" s="18">
        <v>12738</v>
      </c>
      <c r="O1048" s="18">
        <v>12554</v>
      </c>
      <c r="P1048" s="9"/>
    </row>
    <row r="1049" spans="1:16" x14ac:dyDescent="0.25">
      <c r="A1049" s="9"/>
      <c r="B1049" s="12" t="s">
        <v>1134</v>
      </c>
      <c r="C1049" s="12" t="s">
        <v>1133</v>
      </c>
      <c r="D1049" s="18">
        <v>5668</v>
      </c>
      <c r="E1049" s="18">
        <v>5736</v>
      </c>
      <c r="F1049" s="18">
        <v>5297</v>
      </c>
      <c r="G1049" s="18">
        <v>5329</v>
      </c>
      <c r="H1049" s="18">
        <v>5391</v>
      </c>
      <c r="I1049" s="18">
        <v>5500</v>
      </c>
      <c r="J1049" s="18">
        <v>5438</v>
      </c>
      <c r="K1049" s="18">
        <v>5466</v>
      </c>
      <c r="L1049" s="18">
        <v>5559</v>
      </c>
      <c r="M1049" s="18">
        <v>6581</v>
      </c>
      <c r="N1049" s="18">
        <v>6754</v>
      </c>
      <c r="O1049" s="18">
        <v>7221</v>
      </c>
      <c r="P1049" s="9"/>
    </row>
    <row r="1050" spans="1:16" x14ac:dyDescent="0.25">
      <c r="A1050" s="9"/>
      <c r="B1050" s="12" t="s">
        <v>1132</v>
      </c>
      <c r="C1050" s="12" t="s">
        <v>1131</v>
      </c>
      <c r="D1050" s="18">
        <v>22553</v>
      </c>
      <c r="E1050" s="18">
        <v>22705</v>
      </c>
      <c r="F1050" s="18">
        <v>21380</v>
      </c>
      <c r="G1050" s="18">
        <v>20582</v>
      </c>
      <c r="H1050" s="18">
        <v>18950</v>
      </c>
      <c r="I1050" s="18">
        <v>19424</v>
      </c>
      <c r="J1050" s="18">
        <v>19826</v>
      </c>
      <c r="K1050" s="18">
        <v>19764</v>
      </c>
      <c r="L1050" s="18">
        <v>19443</v>
      </c>
      <c r="M1050" s="18">
        <v>20756</v>
      </c>
      <c r="N1050" s="18">
        <v>20494</v>
      </c>
      <c r="O1050" s="18">
        <v>18592</v>
      </c>
      <c r="P1050" s="9"/>
    </row>
    <row r="1051" spans="1:16" x14ac:dyDescent="0.25">
      <c r="A1051" s="9"/>
      <c r="B1051" s="12" t="s">
        <v>1130</v>
      </c>
      <c r="C1051" s="12" t="s">
        <v>1129</v>
      </c>
      <c r="D1051" s="18">
        <v>2240</v>
      </c>
      <c r="E1051" s="18">
        <v>2217</v>
      </c>
      <c r="F1051" s="18">
        <v>2210</v>
      </c>
      <c r="G1051" s="18">
        <v>2293</v>
      </c>
      <c r="H1051" s="18">
        <v>2239</v>
      </c>
      <c r="I1051" s="18">
        <v>2423</v>
      </c>
      <c r="J1051" s="18">
        <v>2513</v>
      </c>
      <c r="K1051" s="18">
        <v>2970</v>
      </c>
      <c r="L1051" s="18">
        <v>3038</v>
      </c>
      <c r="M1051" s="18">
        <v>3381</v>
      </c>
      <c r="N1051" s="18">
        <v>3283</v>
      </c>
      <c r="O1051" s="18">
        <v>3233</v>
      </c>
      <c r="P1051" s="9"/>
    </row>
    <row r="1052" spans="1:16" x14ac:dyDescent="0.25">
      <c r="A1052" s="9"/>
      <c r="B1052" s="12" t="s">
        <v>1128</v>
      </c>
      <c r="C1052" s="12" t="s">
        <v>1127</v>
      </c>
      <c r="D1052" s="18">
        <v>13232</v>
      </c>
      <c r="E1052" s="18">
        <v>13527</v>
      </c>
      <c r="F1052" s="18">
        <v>14112</v>
      </c>
      <c r="G1052" s="18">
        <v>14543</v>
      </c>
      <c r="H1052" s="18">
        <v>14475</v>
      </c>
      <c r="I1052" s="18">
        <v>13866</v>
      </c>
      <c r="J1052" s="18">
        <v>14660</v>
      </c>
      <c r="K1052" s="18">
        <v>13805</v>
      </c>
      <c r="L1052" s="18">
        <v>13455</v>
      </c>
      <c r="M1052" s="18">
        <v>16791</v>
      </c>
      <c r="N1052" s="18">
        <v>17639</v>
      </c>
      <c r="O1052" s="18">
        <v>17887</v>
      </c>
      <c r="P1052" s="9"/>
    </row>
    <row r="1053" spans="1:16" x14ac:dyDescent="0.25">
      <c r="A1053" s="9"/>
      <c r="B1053" s="12" t="s">
        <v>1126</v>
      </c>
      <c r="C1053" s="12" t="s">
        <v>1125</v>
      </c>
      <c r="D1053" s="18">
        <v>3203</v>
      </c>
      <c r="E1053" s="18">
        <v>3310</v>
      </c>
      <c r="F1053" s="18">
        <v>3726</v>
      </c>
      <c r="G1053" s="18">
        <v>3740</v>
      </c>
      <c r="H1053" s="18">
        <v>3746</v>
      </c>
      <c r="I1053" s="18">
        <v>3865</v>
      </c>
      <c r="J1053" s="18">
        <v>4290</v>
      </c>
      <c r="K1053" s="18">
        <v>4222</v>
      </c>
      <c r="L1053" s="18">
        <v>4189</v>
      </c>
      <c r="M1053" s="18">
        <v>4702</v>
      </c>
      <c r="N1053" s="18">
        <v>4702</v>
      </c>
      <c r="O1053" s="18">
        <v>4890</v>
      </c>
      <c r="P1053" s="9"/>
    </row>
    <row r="1054" spans="1:16" x14ac:dyDescent="0.25">
      <c r="A1054" s="9"/>
      <c r="B1054" s="12" t="s">
        <v>1124</v>
      </c>
      <c r="C1054" s="12" t="s">
        <v>1123</v>
      </c>
      <c r="D1054" s="18">
        <v>7255</v>
      </c>
      <c r="E1054" s="18">
        <v>7611</v>
      </c>
      <c r="F1054" s="18">
        <v>7497</v>
      </c>
      <c r="G1054" s="18">
        <v>7368</v>
      </c>
      <c r="H1054" s="18">
        <v>7449</v>
      </c>
      <c r="I1054" s="18">
        <v>7515</v>
      </c>
      <c r="J1054" s="18">
        <v>7300</v>
      </c>
      <c r="K1054" s="18">
        <v>8372</v>
      </c>
      <c r="L1054" s="18">
        <v>8494</v>
      </c>
      <c r="M1054" s="18">
        <v>8611</v>
      </c>
      <c r="N1054" s="18">
        <v>8635</v>
      </c>
      <c r="O1054" s="18">
        <v>8493</v>
      </c>
      <c r="P1054" s="9"/>
    </row>
    <row r="1055" spans="1:16" x14ac:dyDescent="0.25">
      <c r="A1055" s="9"/>
      <c r="B1055" s="12" t="s">
        <v>1122</v>
      </c>
      <c r="C1055" s="12" t="s">
        <v>1121</v>
      </c>
      <c r="D1055" s="18">
        <v>3817</v>
      </c>
      <c r="E1055" s="18">
        <v>3820</v>
      </c>
      <c r="F1055" s="18">
        <v>4002</v>
      </c>
      <c r="G1055" s="18">
        <v>3848</v>
      </c>
      <c r="H1055" s="18">
        <v>3172</v>
      </c>
      <c r="I1055" s="18">
        <v>3043</v>
      </c>
      <c r="J1055" s="18">
        <v>3009</v>
      </c>
      <c r="K1055" s="18">
        <v>3332</v>
      </c>
      <c r="L1055" s="18">
        <v>3255</v>
      </c>
      <c r="M1055" s="18">
        <v>3697</v>
      </c>
      <c r="N1055" s="18">
        <v>3346</v>
      </c>
      <c r="O1055" s="18">
        <v>3285</v>
      </c>
      <c r="P1055" s="9"/>
    </row>
    <row r="1056" spans="1:16" x14ac:dyDescent="0.25">
      <c r="A1056" s="9"/>
      <c r="B1056" s="12" t="s">
        <v>1120</v>
      </c>
      <c r="C1056" s="12" t="s">
        <v>1119</v>
      </c>
      <c r="D1056" s="18">
        <v>4531</v>
      </c>
      <c r="E1056" s="18">
        <v>5012</v>
      </c>
      <c r="F1056" s="18">
        <v>5009</v>
      </c>
      <c r="G1056" s="18">
        <v>5193</v>
      </c>
      <c r="H1056" s="18">
        <v>5163</v>
      </c>
      <c r="I1056" s="18">
        <v>5496</v>
      </c>
      <c r="J1056" s="18">
        <v>6042</v>
      </c>
      <c r="K1056" s="18">
        <v>5803</v>
      </c>
      <c r="L1056" s="18">
        <v>6014</v>
      </c>
      <c r="M1056" s="18">
        <v>6447</v>
      </c>
      <c r="N1056" s="18">
        <v>6546</v>
      </c>
      <c r="O1056" s="18">
        <v>7551</v>
      </c>
      <c r="P1056" s="9"/>
    </row>
    <row r="1057" spans="1:16" x14ac:dyDescent="0.25">
      <c r="A1057" s="9"/>
      <c r="B1057" s="12" t="s">
        <v>1118</v>
      </c>
      <c r="C1057" s="12" t="s">
        <v>1117</v>
      </c>
      <c r="D1057" s="18">
        <v>6567</v>
      </c>
      <c r="E1057" s="18">
        <v>7061</v>
      </c>
      <c r="F1057" s="18">
        <v>7044</v>
      </c>
      <c r="G1057" s="18">
        <v>7029</v>
      </c>
      <c r="H1057" s="18">
        <v>7119</v>
      </c>
      <c r="I1057" s="18">
        <v>7406</v>
      </c>
      <c r="J1057" s="18">
        <v>8486</v>
      </c>
      <c r="K1057" s="18">
        <v>8666</v>
      </c>
      <c r="L1057" s="18">
        <v>8595</v>
      </c>
      <c r="M1057" s="18">
        <v>8886</v>
      </c>
      <c r="N1057" s="18">
        <v>10005</v>
      </c>
      <c r="O1057" s="18">
        <v>10573</v>
      </c>
      <c r="P1057" s="9"/>
    </row>
    <row r="1058" spans="1:16" x14ac:dyDescent="0.25">
      <c r="A1058" s="9"/>
      <c r="B1058" s="12" t="s">
        <v>1116</v>
      </c>
      <c r="C1058" s="12" t="s">
        <v>1115</v>
      </c>
      <c r="D1058" s="18">
        <v>12847</v>
      </c>
      <c r="E1058" s="18">
        <v>13022</v>
      </c>
      <c r="F1058" s="18">
        <v>12744</v>
      </c>
      <c r="G1058" s="18">
        <v>12784</v>
      </c>
      <c r="H1058" s="18">
        <v>13088</v>
      </c>
      <c r="I1058" s="18">
        <v>12930</v>
      </c>
      <c r="J1058" s="18">
        <v>13226</v>
      </c>
      <c r="K1058" s="18">
        <v>13502</v>
      </c>
      <c r="L1058" s="18">
        <v>13804</v>
      </c>
      <c r="M1058" s="18">
        <v>13793</v>
      </c>
      <c r="N1058" s="18">
        <v>13994</v>
      </c>
      <c r="O1058" s="18">
        <v>14696</v>
      </c>
      <c r="P1058" s="9"/>
    </row>
    <row r="1059" spans="1:16" x14ac:dyDescent="0.25">
      <c r="A1059" s="9"/>
      <c r="B1059" s="12" t="s">
        <v>1114</v>
      </c>
      <c r="C1059" s="12" t="s">
        <v>1113</v>
      </c>
      <c r="D1059" s="18">
        <v>7139</v>
      </c>
      <c r="E1059" s="18">
        <v>7122</v>
      </c>
      <c r="F1059" s="18">
        <v>6985</v>
      </c>
      <c r="G1059" s="18">
        <v>7076</v>
      </c>
      <c r="H1059" s="18">
        <v>6697</v>
      </c>
      <c r="I1059" s="18">
        <v>6773</v>
      </c>
      <c r="J1059" s="18">
        <v>7758</v>
      </c>
      <c r="K1059" s="18">
        <v>7852</v>
      </c>
      <c r="L1059" s="18">
        <v>7904</v>
      </c>
      <c r="M1059" s="18">
        <v>8084</v>
      </c>
      <c r="N1059" s="18">
        <v>7996</v>
      </c>
      <c r="O1059" s="18">
        <v>7753</v>
      </c>
      <c r="P1059" s="9"/>
    </row>
    <row r="1060" spans="1:16" x14ac:dyDescent="0.25">
      <c r="A1060" s="9"/>
      <c r="B1060" s="12" t="s">
        <v>1112</v>
      </c>
      <c r="C1060" s="12" t="s">
        <v>1111</v>
      </c>
      <c r="D1060" s="18">
        <v>5434</v>
      </c>
      <c r="E1060" s="18">
        <v>5367</v>
      </c>
      <c r="F1060" s="18">
        <v>5782</v>
      </c>
      <c r="G1060" s="18">
        <v>5768</v>
      </c>
      <c r="H1060" s="18">
        <v>5698</v>
      </c>
      <c r="I1060" s="18">
        <v>5884</v>
      </c>
      <c r="J1060" s="18">
        <v>6353</v>
      </c>
      <c r="K1060" s="18">
        <v>6476</v>
      </c>
      <c r="L1060" s="18">
        <v>6901</v>
      </c>
      <c r="M1060" s="18">
        <v>6938</v>
      </c>
      <c r="N1060" s="18">
        <v>7094</v>
      </c>
      <c r="O1060" s="18">
        <v>7596</v>
      </c>
      <c r="P1060" s="9"/>
    </row>
    <row r="1061" spans="1:16" x14ac:dyDescent="0.25">
      <c r="A1061" s="9"/>
      <c r="B1061" s="12" t="s">
        <v>1110</v>
      </c>
      <c r="C1061" s="12" t="s">
        <v>1109</v>
      </c>
      <c r="D1061" s="18">
        <v>7294</v>
      </c>
      <c r="E1061" s="18">
        <v>7359</v>
      </c>
      <c r="F1061" s="18">
        <v>7164</v>
      </c>
      <c r="G1061" s="18">
        <v>7784</v>
      </c>
      <c r="H1061" s="18">
        <v>7759</v>
      </c>
      <c r="I1061" s="18">
        <v>7871</v>
      </c>
      <c r="J1061" s="18">
        <v>8366</v>
      </c>
      <c r="K1061" s="18">
        <v>8306</v>
      </c>
      <c r="L1061" s="18">
        <v>8808</v>
      </c>
      <c r="M1061" s="18">
        <v>10408</v>
      </c>
      <c r="N1061" s="18">
        <v>9934</v>
      </c>
      <c r="O1061" s="18">
        <v>9789</v>
      </c>
      <c r="P1061" s="9"/>
    </row>
    <row r="1062" spans="1:16" x14ac:dyDescent="0.25">
      <c r="A1062" s="9"/>
      <c r="B1062" s="12" t="s">
        <v>1108</v>
      </c>
      <c r="C1062" s="12" t="s">
        <v>1107</v>
      </c>
      <c r="D1062" s="18">
        <v>2303</v>
      </c>
      <c r="E1062" s="18">
        <v>2277</v>
      </c>
      <c r="F1062" s="18">
        <v>2288</v>
      </c>
      <c r="G1062" s="18">
        <v>2232</v>
      </c>
      <c r="H1062" s="18">
        <v>2119</v>
      </c>
      <c r="I1062" s="18">
        <v>2573</v>
      </c>
      <c r="J1062" s="18">
        <v>2965</v>
      </c>
      <c r="K1062" s="18">
        <v>3078</v>
      </c>
      <c r="L1062" s="18">
        <v>3095</v>
      </c>
      <c r="M1062" s="18">
        <v>3437</v>
      </c>
      <c r="N1062" s="18">
        <v>3439</v>
      </c>
      <c r="O1062" s="18">
        <v>3526</v>
      </c>
      <c r="P1062" s="9"/>
    </row>
    <row r="1063" spans="1:16" x14ac:dyDescent="0.25">
      <c r="A1063" s="9"/>
      <c r="B1063" s="12" t="s">
        <v>1106</v>
      </c>
      <c r="C1063" s="12" t="s">
        <v>1105</v>
      </c>
      <c r="D1063" s="18">
        <v>7997</v>
      </c>
      <c r="E1063" s="18">
        <v>7922</v>
      </c>
      <c r="F1063" s="18">
        <v>7825</v>
      </c>
      <c r="G1063" s="18">
        <v>7679</v>
      </c>
      <c r="H1063" s="18">
        <v>7226</v>
      </c>
      <c r="I1063" s="18">
        <v>7785</v>
      </c>
      <c r="J1063" s="18">
        <v>8040</v>
      </c>
      <c r="K1063" s="18">
        <v>7761</v>
      </c>
      <c r="L1063" s="18">
        <v>7641</v>
      </c>
      <c r="M1063" s="18">
        <v>8142</v>
      </c>
      <c r="N1063" s="18">
        <v>8525</v>
      </c>
      <c r="O1063" s="18">
        <v>9062</v>
      </c>
      <c r="P1063" s="9"/>
    </row>
    <row r="1064" spans="1:16" x14ac:dyDescent="0.25">
      <c r="A1064" s="9"/>
      <c r="B1064" s="12" t="s">
        <v>1104</v>
      </c>
      <c r="C1064" s="12" t="s">
        <v>1103</v>
      </c>
      <c r="D1064" s="18">
        <v>4078</v>
      </c>
      <c r="E1064" s="18">
        <v>4573</v>
      </c>
      <c r="F1064" s="18">
        <v>4593</v>
      </c>
      <c r="G1064" s="18">
        <v>4423</v>
      </c>
      <c r="H1064" s="18">
        <v>4468</v>
      </c>
      <c r="I1064" s="18">
        <v>4616</v>
      </c>
      <c r="J1064" s="18">
        <v>4709</v>
      </c>
      <c r="K1064" s="18">
        <v>4886</v>
      </c>
      <c r="L1064" s="18">
        <v>5504</v>
      </c>
      <c r="M1064" s="18">
        <v>5515</v>
      </c>
      <c r="N1064" s="18">
        <v>6312</v>
      </c>
      <c r="O1064" s="18">
        <v>6235</v>
      </c>
      <c r="P1064" s="9"/>
    </row>
    <row r="1065" spans="1:16" x14ac:dyDescent="0.25">
      <c r="A1065" s="9"/>
      <c r="B1065" s="12" t="s">
        <v>1102</v>
      </c>
      <c r="C1065" s="12" t="s">
        <v>1101</v>
      </c>
      <c r="D1065" s="18">
        <v>3902</v>
      </c>
      <c r="E1065" s="18">
        <v>3729</v>
      </c>
      <c r="F1065" s="18">
        <v>3738</v>
      </c>
      <c r="G1065" s="18">
        <v>3729</v>
      </c>
      <c r="H1065" s="18">
        <v>3406</v>
      </c>
      <c r="I1065" s="18">
        <v>3577</v>
      </c>
      <c r="J1065" s="18">
        <v>3836</v>
      </c>
      <c r="K1065" s="18">
        <v>3954</v>
      </c>
      <c r="L1065" s="18">
        <v>4343</v>
      </c>
      <c r="M1065" s="18">
        <v>4349</v>
      </c>
      <c r="N1065" s="18">
        <v>5140</v>
      </c>
      <c r="O1065" s="18">
        <v>5019</v>
      </c>
      <c r="P1065" s="9"/>
    </row>
    <row r="1066" spans="1:16" x14ac:dyDescent="0.25">
      <c r="A1066" s="9"/>
      <c r="B1066" s="12" t="s">
        <v>1100</v>
      </c>
      <c r="C1066" s="12" t="s">
        <v>1099</v>
      </c>
      <c r="D1066" s="18">
        <v>2402</v>
      </c>
      <c r="E1066" s="18">
        <v>2274</v>
      </c>
      <c r="F1066" s="18">
        <v>2114</v>
      </c>
      <c r="G1066" s="18">
        <v>2212</v>
      </c>
      <c r="H1066" s="18">
        <v>2462</v>
      </c>
      <c r="I1066" s="18">
        <v>2483</v>
      </c>
      <c r="J1066" s="18">
        <v>2490</v>
      </c>
      <c r="K1066" s="18">
        <v>2781</v>
      </c>
      <c r="L1066" s="18">
        <v>3056</v>
      </c>
      <c r="M1066" s="18">
        <v>3732</v>
      </c>
      <c r="N1066" s="18">
        <v>4022</v>
      </c>
      <c r="O1066" s="18">
        <v>4361</v>
      </c>
      <c r="P1066" s="9"/>
    </row>
    <row r="1067" spans="1:16" x14ac:dyDescent="0.25">
      <c r="A1067" s="9"/>
      <c r="B1067" s="12" t="s">
        <v>1098</v>
      </c>
      <c r="C1067" s="12" t="s">
        <v>1097</v>
      </c>
      <c r="D1067" s="18">
        <v>600</v>
      </c>
      <c r="E1067" s="18">
        <v>552</v>
      </c>
      <c r="F1067" s="18">
        <v>606</v>
      </c>
      <c r="G1067" s="18">
        <v>654</v>
      </c>
      <c r="H1067" s="18">
        <v>973</v>
      </c>
      <c r="I1067" s="18">
        <v>944</v>
      </c>
      <c r="J1067" s="18">
        <v>1101</v>
      </c>
      <c r="K1067" s="18">
        <v>1325</v>
      </c>
      <c r="L1067" s="18">
        <v>1385</v>
      </c>
      <c r="M1067" s="18">
        <v>1447</v>
      </c>
      <c r="N1067" s="18">
        <v>1783</v>
      </c>
      <c r="O1067" s="18">
        <v>1826</v>
      </c>
      <c r="P1067" s="9"/>
    </row>
    <row r="1068" spans="1:16" x14ac:dyDescent="0.25">
      <c r="A1068" s="9"/>
      <c r="B1068" s="12" t="s">
        <v>1096</v>
      </c>
      <c r="C1068" s="12" t="s">
        <v>1095</v>
      </c>
      <c r="D1068" s="18">
        <v>1482</v>
      </c>
      <c r="E1068" s="18">
        <v>1474</v>
      </c>
      <c r="F1068" s="18">
        <v>1652</v>
      </c>
      <c r="G1068" s="18">
        <v>1521</v>
      </c>
      <c r="H1068" s="18">
        <v>2129</v>
      </c>
      <c r="I1068" s="18">
        <v>2330</v>
      </c>
      <c r="J1068" s="18">
        <v>2659</v>
      </c>
      <c r="K1068" s="18">
        <v>3020</v>
      </c>
      <c r="L1068" s="18">
        <v>2861</v>
      </c>
      <c r="M1068" s="18">
        <v>2953</v>
      </c>
      <c r="N1068" s="18">
        <v>3098</v>
      </c>
      <c r="O1068" s="18">
        <v>3024</v>
      </c>
      <c r="P1068" s="9"/>
    </row>
    <row r="1069" spans="1:16" x14ac:dyDescent="0.25">
      <c r="A1069" s="9"/>
      <c r="B1069" s="12" t="s">
        <v>1094</v>
      </c>
      <c r="C1069" s="12" t="s">
        <v>1093</v>
      </c>
      <c r="D1069" s="18">
        <v>193</v>
      </c>
      <c r="E1069" s="18">
        <v>146</v>
      </c>
      <c r="F1069" s="18">
        <v>327</v>
      </c>
      <c r="G1069" s="18">
        <v>341</v>
      </c>
      <c r="H1069" s="18">
        <v>448</v>
      </c>
      <c r="I1069" s="18">
        <v>453</v>
      </c>
      <c r="J1069" s="18">
        <v>448</v>
      </c>
      <c r="K1069" s="18">
        <v>415</v>
      </c>
      <c r="L1069" s="18">
        <v>521</v>
      </c>
      <c r="M1069" s="18">
        <v>690</v>
      </c>
      <c r="N1069" s="18">
        <v>986</v>
      </c>
      <c r="O1069" s="18">
        <v>1144</v>
      </c>
      <c r="P1069" s="9"/>
    </row>
    <row r="1070" spans="1:16" x14ac:dyDescent="0.25">
      <c r="A1070" s="9"/>
      <c r="B1070" s="12" t="s">
        <v>1092</v>
      </c>
      <c r="C1070" s="12" t="s">
        <v>1091</v>
      </c>
      <c r="D1070" s="18">
        <v>297</v>
      </c>
      <c r="E1070" s="18">
        <v>324</v>
      </c>
      <c r="F1070" s="18">
        <v>379</v>
      </c>
      <c r="G1070" s="18">
        <v>264</v>
      </c>
      <c r="H1070" s="18">
        <v>663</v>
      </c>
      <c r="I1070" s="18">
        <v>700</v>
      </c>
      <c r="J1070" s="18">
        <v>650</v>
      </c>
      <c r="K1070" s="18">
        <v>647</v>
      </c>
      <c r="L1070" s="18">
        <v>988</v>
      </c>
      <c r="M1070" s="18">
        <v>1063</v>
      </c>
      <c r="N1070" s="18">
        <v>2154</v>
      </c>
      <c r="O1070" s="18">
        <v>2179</v>
      </c>
      <c r="P1070" s="9"/>
    </row>
    <row r="1071" spans="1:16" x14ac:dyDescent="0.25">
      <c r="A1071" s="9"/>
      <c r="B1071" s="12" t="s">
        <v>1090</v>
      </c>
      <c r="C1071" s="12" t="s">
        <v>1089</v>
      </c>
      <c r="D1071" s="18">
        <v>810</v>
      </c>
      <c r="E1071" s="18">
        <v>1162</v>
      </c>
      <c r="F1071" s="18">
        <v>1325</v>
      </c>
      <c r="G1071" s="18">
        <v>1247</v>
      </c>
      <c r="H1071" s="18">
        <v>1287</v>
      </c>
      <c r="I1071" s="18">
        <v>1384</v>
      </c>
      <c r="J1071" s="18">
        <v>1342</v>
      </c>
      <c r="K1071" s="18">
        <v>1366</v>
      </c>
      <c r="L1071" s="18">
        <v>1302</v>
      </c>
      <c r="M1071" s="18">
        <v>1417</v>
      </c>
      <c r="N1071" s="18">
        <v>1530</v>
      </c>
      <c r="O1071" s="18">
        <v>1717</v>
      </c>
      <c r="P1071" s="9"/>
    </row>
    <row r="1072" spans="1:16" x14ac:dyDescent="0.25">
      <c r="A1072" s="9"/>
      <c r="B1072" s="12" t="s">
        <v>1088</v>
      </c>
      <c r="C1072" s="12" t="s">
        <v>1087</v>
      </c>
      <c r="D1072" s="18">
        <v>661</v>
      </c>
      <c r="E1072" s="18">
        <v>743</v>
      </c>
      <c r="F1072" s="18">
        <v>942</v>
      </c>
      <c r="G1072" s="18">
        <v>804</v>
      </c>
      <c r="H1072" s="18">
        <v>1296</v>
      </c>
      <c r="I1072" s="18">
        <v>1145</v>
      </c>
      <c r="J1072" s="18">
        <v>1047</v>
      </c>
      <c r="K1072" s="18">
        <v>1048</v>
      </c>
      <c r="L1072" s="18">
        <v>1147</v>
      </c>
      <c r="M1072" s="18">
        <v>1087</v>
      </c>
      <c r="N1072" s="18">
        <v>1196</v>
      </c>
      <c r="O1072" s="18">
        <v>1120</v>
      </c>
      <c r="P1072" s="9"/>
    </row>
    <row r="1073" spans="1:16" x14ac:dyDescent="0.25">
      <c r="A1073" s="9"/>
      <c r="B1073" s="12" t="s">
        <v>1086</v>
      </c>
      <c r="C1073" s="12" t="s">
        <v>1085</v>
      </c>
      <c r="D1073" s="18">
        <v>11263</v>
      </c>
      <c r="E1073" s="18">
        <v>14723</v>
      </c>
      <c r="F1073" s="18">
        <v>16290</v>
      </c>
      <c r="G1073" s="18">
        <v>15929</v>
      </c>
      <c r="H1073" s="18">
        <v>19361</v>
      </c>
      <c r="I1073" s="18">
        <v>19183</v>
      </c>
      <c r="J1073" s="18">
        <v>18708</v>
      </c>
      <c r="K1073" s="18">
        <v>18610</v>
      </c>
      <c r="L1073" s="18">
        <v>22677</v>
      </c>
      <c r="M1073" s="18">
        <v>20083</v>
      </c>
      <c r="N1073" s="18">
        <v>20493</v>
      </c>
      <c r="O1073" s="18">
        <v>20791</v>
      </c>
      <c r="P1073" s="9"/>
    </row>
    <row r="1074" spans="1:16" x14ac:dyDescent="0.25">
      <c r="A1074" s="9"/>
      <c r="B1074" s="12" t="s">
        <v>1084</v>
      </c>
      <c r="C1074" s="12" t="s">
        <v>1083</v>
      </c>
      <c r="D1074" s="18">
        <v>155</v>
      </c>
      <c r="E1074" s="18">
        <v>181</v>
      </c>
      <c r="F1074" s="18">
        <v>494</v>
      </c>
      <c r="G1074" s="18">
        <v>529</v>
      </c>
      <c r="H1074" s="18">
        <v>654</v>
      </c>
      <c r="I1074" s="18">
        <v>645</v>
      </c>
      <c r="J1074" s="18">
        <v>678</v>
      </c>
      <c r="K1074" s="18">
        <v>690</v>
      </c>
      <c r="L1074" s="18">
        <v>684</v>
      </c>
      <c r="M1074" s="18">
        <v>997</v>
      </c>
      <c r="N1074" s="18">
        <v>1128</v>
      </c>
      <c r="O1074" s="18">
        <v>1163</v>
      </c>
      <c r="P1074" s="9"/>
    </row>
    <row r="1075" spans="1:16" x14ac:dyDescent="0.25">
      <c r="A1075" s="9"/>
      <c r="B1075" s="12" t="s">
        <v>1082</v>
      </c>
      <c r="C1075" s="12" t="s">
        <v>1081</v>
      </c>
      <c r="D1075" s="18">
        <v>227</v>
      </c>
      <c r="E1075" s="18">
        <v>482</v>
      </c>
      <c r="F1075" s="18">
        <v>565</v>
      </c>
      <c r="G1075" s="18">
        <v>947</v>
      </c>
      <c r="H1075" s="18">
        <v>1044</v>
      </c>
      <c r="I1075" s="18">
        <v>1255</v>
      </c>
      <c r="J1075" s="18">
        <v>1281</v>
      </c>
      <c r="K1075" s="18">
        <v>1410</v>
      </c>
      <c r="L1075" s="18">
        <v>1696</v>
      </c>
      <c r="M1075" s="18">
        <v>1931</v>
      </c>
      <c r="N1075" s="18">
        <v>2861</v>
      </c>
      <c r="O1075" s="18">
        <v>3286</v>
      </c>
      <c r="P1075" s="9"/>
    </row>
    <row r="1076" spans="1:16" x14ac:dyDescent="0.25">
      <c r="A1076" s="9"/>
      <c r="B1076" s="12" t="s">
        <v>1080</v>
      </c>
      <c r="C1076" s="12" t="s">
        <v>1079</v>
      </c>
      <c r="D1076" s="18">
        <v>708</v>
      </c>
      <c r="E1076" s="18">
        <v>937</v>
      </c>
      <c r="F1076" s="18">
        <v>815</v>
      </c>
      <c r="G1076" s="18">
        <v>1809</v>
      </c>
      <c r="H1076" s="18">
        <v>1416</v>
      </c>
      <c r="I1076" s="18">
        <v>1336</v>
      </c>
      <c r="J1076" s="18">
        <v>1344</v>
      </c>
      <c r="K1076" s="18">
        <v>1111</v>
      </c>
      <c r="L1076" s="18">
        <v>2531</v>
      </c>
      <c r="M1076" s="18">
        <v>2815</v>
      </c>
      <c r="N1076" s="18">
        <v>2990</v>
      </c>
      <c r="O1076" s="18">
        <v>3116</v>
      </c>
      <c r="P1076" s="9"/>
    </row>
    <row r="1077" spans="1:16" x14ac:dyDescent="0.25">
      <c r="A1077" s="9"/>
      <c r="B1077" s="12" t="s">
        <v>1078</v>
      </c>
      <c r="C1077" s="12" t="s">
        <v>1077</v>
      </c>
      <c r="D1077" s="18">
        <v>6707</v>
      </c>
      <c r="E1077" s="18">
        <v>7248</v>
      </c>
      <c r="F1077" s="18">
        <v>9288</v>
      </c>
      <c r="G1077" s="18">
        <v>9902</v>
      </c>
      <c r="H1077" s="18">
        <v>11037</v>
      </c>
      <c r="I1077" s="18">
        <v>10612</v>
      </c>
      <c r="J1077" s="18">
        <v>12157</v>
      </c>
      <c r="K1077" s="18">
        <v>14690</v>
      </c>
      <c r="L1077" s="18">
        <v>15910</v>
      </c>
      <c r="M1077" s="18">
        <v>16446</v>
      </c>
      <c r="N1077" s="18">
        <v>17993</v>
      </c>
      <c r="O1077" s="18">
        <v>19240</v>
      </c>
      <c r="P1077" s="9"/>
    </row>
    <row r="1078" spans="1:16" x14ac:dyDescent="0.25">
      <c r="A1078" s="9"/>
      <c r="B1078" s="12" t="s">
        <v>1076</v>
      </c>
      <c r="C1078" s="12" t="s">
        <v>1075</v>
      </c>
      <c r="D1078" s="18">
        <v>140</v>
      </c>
      <c r="E1078" s="18">
        <v>587</v>
      </c>
      <c r="F1078" s="18">
        <v>768</v>
      </c>
      <c r="G1078" s="18">
        <v>1131</v>
      </c>
      <c r="H1078" s="18">
        <v>1444</v>
      </c>
      <c r="I1078" s="18">
        <v>1366</v>
      </c>
      <c r="J1078" s="18">
        <v>1471</v>
      </c>
      <c r="K1078" s="18">
        <v>1668</v>
      </c>
      <c r="L1078" s="18">
        <v>1921</v>
      </c>
      <c r="M1078" s="18">
        <v>2410</v>
      </c>
      <c r="N1078" s="18">
        <v>2543</v>
      </c>
      <c r="O1078" s="18">
        <v>2994</v>
      </c>
      <c r="P1078" s="9"/>
    </row>
    <row r="1079" spans="1:16" x14ac:dyDescent="0.25">
      <c r="A1079" s="9"/>
      <c r="B1079" s="12" t="s">
        <v>1074</v>
      </c>
      <c r="C1079" s="12" t="s">
        <v>1073</v>
      </c>
      <c r="D1079" s="18">
        <v>10963</v>
      </c>
      <c r="E1079" s="18">
        <v>9603</v>
      </c>
      <c r="F1079" s="18">
        <v>7867</v>
      </c>
      <c r="G1079" s="18">
        <v>7631</v>
      </c>
      <c r="H1079" s="18">
        <v>8353</v>
      </c>
      <c r="I1079" s="18">
        <v>7479</v>
      </c>
      <c r="J1079" s="18">
        <v>7953</v>
      </c>
      <c r="K1079" s="18">
        <v>7996</v>
      </c>
      <c r="L1079" s="18">
        <v>9548</v>
      </c>
      <c r="M1079" s="18">
        <v>10216</v>
      </c>
      <c r="N1079" s="18">
        <v>10969</v>
      </c>
      <c r="O1079" s="18">
        <v>12192</v>
      </c>
      <c r="P1079" s="9"/>
    </row>
    <row r="1080" spans="1:16" x14ac:dyDescent="0.25">
      <c r="A1080" s="9"/>
      <c r="B1080" s="12" t="s">
        <v>1072</v>
      </c>
      <c r="C1080" s="12" t="s">
        <v>1071</v>
      </c>
      <c r="D1080" s="18">
        <v>451</v>
      </c>
      <c r="E1080" s="18">
        <v>577</v>
      </c>
      <c r="F1080" s="18">
        <v>638</v>
      </c>
      <c r="G1080" s="18">
        <v>739</v>
      </c>
      <c r="H1080" s="18">
        <v>920</v>
      </c>
      <c r="I1080" s="18">
        <v>799</v>
      </c>
      <c r="J1080" s="18">
        <v>808</v>
      </c>
      <c r="K1080" s="18">
        <v>916</v>
      </c>
      <c r="L1080" s="18">
        <v>908</v>
      </c>
      <c r="M1080" s="18">
        <v>1068</v>
      </c>
      <c r="N1080" s="18">
        <v>1376</v>
      </c>
      <c r="O1080" s="18">
        <v>1695</v>
      </c>
      <c r="P1080" s="9"/>
    </row>
    <row r="1081" spans="1:16" x14ac:dyDescent="0.25">
      <c r="A1081" s="9"/>
      <c r="B1081" s="12" t="s">
        <v>1070</v>
      </c>
      <c r="C1081" s="12" t="s">
        <v>1069</v>
      </c>
      <c r="D1081" s="18">
        <v>306</v>
      </c>
      <c r="E1081" s="18">
        <v>291</v>
      </c>
      <c r="F1081" s="18">
        <v>446</v>
      </c>
      <c r="G1081" s="18">
        <v>494</v>
      </c>
      <c r="H1081" s="18">
        <v>495</v>
      </c>
      <c r="I1081" s="18">
        <v>477</v>
      </c>
      <c r="J1081" s="18">
        <v>523</v>
      </c>
      <c r="K1081" s="18">
        <v>527</v>
      </c>
      <c r="L1081" s="18">
        <v>653</v>
      </c>
      <c r="M1081" s="18">
        <v>736</v>
      </c>
      <c r="N1081" s="18">
        <v>803</v>
      </c>
      <c r="O1081" s="18">
        <v>976</v>
      </c>
      <c r="P1081" s="9"/>
    </row>
    <row r="1082" spans="1:16" x14ac:dyDescent="0.25">
      <c r="A1082" s="9"/>
      <c r="B1082" s="12" t="s">
        <v>1068</v>
      </c>
      <c r="C1082" s="12" t="s">
        <v>1067</v>
      </c>
      <c r="D1082" s="18">
        <v>681</v>
      </c>
      <c r="E1082" s="18">
        <v>376</v>
      </c>
      <c r="F1082" s="18">
        <v>769</v>
      </c>
      <c r="G1082" s="18">
        <v>798</v>
      </c>
      <c r="H1082" s="18">
        <v>746</v>
      </c>
      <c r="I1082" s="18">
        <v>1292</v>
      </c>
      <c r="J1082" s="18">
        <v>1242</v>
      </c>
      <c r="K1082" s="18">
        <v>1262</v>
      </c>
      <c r="L1082" s="18">
        <v>1162</v>
      </c>
      <c r="M1082" s="18">
        <v>1449</v>
      </c>
      <c r="N1082" s="18">
        <v>1581</v>
      </c>
      <c r="O1082" s="18">
        <v>1650</v>
      </c>
      <c r="P1082" s="9"/>
    </row>
    <row r="1083" spans="1:16" x14ac:dyDescent="0.25">
      <c r="A1083" s="9"/>
      <c r="B1083" s="12" t="s">
        <v>1066</v>
      </c>
      <c r="C1083" s="12" t="s">
        <v>1065</v>
      </c>
      <c r="D1083" s="18">
        <v>6344</v>
      </c>
      <c r="E1083" s="18">
        <v>2590</v>
      </c>
      <c r="F1083" s="18">
        <v>3334</v>
      </c>
      <c r="G1083" s="18">
        <v>4103</v>
      </c>
      <c r="H1083" s="18">
        <v>6227</v>
      </c>
      <c r="I1083" s="18">
        <v>6763</v>
      </c>
      <c r="J1083" s="18">
        <v>6782</v>
      </c>
      <c r="K1083" s="18">
        <v>6320</v>
      </c>
      <c r="L1083" s="18">
        <v>8022</v>
      </c>
      <c r="M1083" s="18">
        <v>9020</v>
      </c>
      <c r="N1083" s="18">
        <v>9217</v>
      </c>
      <c r="O1083" s="18">
        <v>9254</v>
      </c>
      <c r="P1083" s="9"/>
    </row>
    <row r="1084" spans="1:16" x14ac:dyDescent="0.25">
      <c r="A1084" s="9"/>
      <c r="B1084" s="12" t="s">
        <v>1064</v>
      </c>
      <c r="C1084" s="12" t="s">
        <v>1063</v>
      </c>
      <c r="D1084" s="18">
        <v>881</v>
      </c>
      <c r="E1084" s="18">
        <v>605</v>
      </c>
      <c r="F1084" s="18">
        <v>591</v>
      </c>
      <c r="G1084" s="18">
        <v>788</v>
      </c>
      <c r="H1084" s="18">
        <v>995</v>
      </c>
      <c r="I1084" s="18">
        <v>926</v>
      </c>
      <c r="J1084" s="18">
        <v>1077</v>
      </c>
      <c r="K1084" s="18">
        <v>1221</v>
      </c>
      <c r="L1084" s="18">
        <v>1208</v>
      </c>
      <c r="M1084" s="18">
        <v>1122</v>
      </c>
      <c r="N1084" s="18">
        <v>1327</v>
      </c>
      <c r="O1084" s="18">
        <v>1284</v>
      </c>
      <c r="P1084" s="9"/>
    </row>
    <row r="1085" spans="1:16" x14ac:dyDescent="0.25">
      <c r="A1085" s="9"/>
      <c r="B1085" s="12" t="s">
        <v>1062</v>
      </c>
      <c r="C1085" s="12" t="s">
        <v>1061</v>
      </c>
      <c r="D1085" s="18">
        <v>427</v>
      </c>
      <c r="E1085" s="18">
        <v>105</v>
      </c>
      <c r="F1085" s="18">
        <v>202</v>
      </c>
      <c r="G1085" s="18">
        <v>274</v>
      </c>
      <c r="H1085" s="18">
        <v>399</v>
      </c>
      <c r="I1085" s="18">
        <v>626</v>
      </c>
      <c r="J1085" s="18">
        <v>629</v>
      </c>
      <c r="K1085" s="18">
        <v>631</v>
      </c>
      <c r="L1085" s="18">
        <v>572</v>
      </c>
      <c r="M1085" s="18">
        <v>988</v>
      </c>
      <c r="N1085" s="18">
        <v>1254</v>
      </c>
      <c r="O1085" s="18">
        <v>1513</v>
      </c>
      <c r="P1085" s="9"/>
    </row>
    <row r="1086" spans="1:16" x14ac:dyDescent="0.25">
      <c r="A1086" s="9"/>
      <c r="B1086" s="12" t="s">
        <v>1060</v>
      </c>
      <c r="C1086" s="12" t="s">
        <v>1059</v>
      </c>
      <c r="D1086" s="18">
        <v>709</v>
      </c>
      <c r="E1086" s="18">
        <v>449</v>
      </c>
      <c r="F1086" s="18">
        <v>491</v>
      </c>
      <c r="G1086" s="18">
        <v>911</v>
      </c>
      <c r="H1086" s="18">
        <v>1101</v>
      </c>
      <c r="I1086" s="18">
        <v>1101</v>
      </c>
      <c r="J1086" s="18">
        <v>1205</v>
      </c>
      <c r="K1086" s="18">
        <v>1211</v>
      </c>
      <c r="L1086" s="18">
        <v>1288</v>
      </c>
      <c r="M1086" s="18">
        <v>1418</v>
      </c>
      <c r="N1086" s="18">
        <v>1785</v>
      </c>
      <c r="O1086" s="18">
        <v>1964</v>
      </c>
      <c r="P1086" s="9"/>
    </row>
    <row r="1087" spans="1:16" x14ac:dyDescent="0.25">
      <c r="A1087" s="9"/>
      <c r="B1087" s="12" t="s">
        <v>1058</v>
      </c>
      <c r="C1087" s="12" t="s">
        <v>1057</v>
      </c>
      <c r="D1087" s="18">
        <v>2513</v>
      </c>
      <c r="E1087" s="18">
        <v>1785</v>
      </c>
      <c r="F1087" s="18">
        <v>2068</v>
      </c>
      <c r="G1087" s="18">
        <v>2260</v>
      </c>
      <c r="H1087" s="18">
        <v>2659</v>
      </c>
      <c r="I1087" s="18">
        <v>2760</v>
      </c>
      <c r="J1087" s="18">
        <v>2709</v>
      </c>
      <c r="K1087" s="18">
        <v>2824</v>
      </c>
      <c r="L1087" s="18">
        <v>2933</v>
      </c>
      <c r="M1087" s="18">
        <v>3116</v>
      </c>
      <c r="N1087" s="18">
        <v>3835</v>
      </c>
      <c r="O1087" s="18">
        <v>4042</v>
      </c>
      <c r="P1087" s="9"/>
    </row>
    <row r="1088" spans="1:16" x14ac:dyDescent="0.25">
      <c r="A1088" s="9"/>
      <c r="B1088" s="12" t="s">
        <v>1056</v>
      </c>
      <c r="C1088" s="12" t="s">
        <v>1055</v>
      </c>
      <c r="D1088" s="18">
        <v>987</v>
      </c>
      <c r="E1088" s="18">
        <v>513</v>
      </c>
      <c r="F1088" s="18">
        <v>582</v>
      </c>
      <c r="G1088" s="18">
        <v>653</v>
      </c>
      <c r="H1088" s="18">
        <v>1604</v>
      </c>
      <c r="I1088" s="18">
        <v>1650</v>
      </c>
      <c r="J1088" s="18">
        <v>1663</v>
      </c>
      <c r="K1088" s="18">
        <v>1766</v>
      </c>
      <c r="L1088" s="18">
        <v>1829</v>
      </c>
      <c r="M1088" s="18">
        <v>2182</v>
      </c>
      <c r="N1088" s="18">
        <v>2350</v>
      </c>
      <c r="O1088" s="18">
        <v>2747</v>
      </c>
      <c r="P1088" s="9"/>
    </row>
    <row r="1089" spans="1:16" x14ac:dyDescent="0.25">
      <c r="A1089" s="9"/>
      <c r="B1089" s="12" t="s">
        <v>1054</v>
      </c>
      <c r="C1089" s="12" t="s">
        <v>1053</v>
      </c>
      <c r="D1089" s="18">
        <v>544</v>
      </c>
      <c r="E1089" s="18">
        <v>313</v>
      </c>
      <c r="F1089" s="18">
        <v>420</v>
      </c>
      <c r="G1089" s="18">
        <v>402</v>
      </c>
      <c r="H1089" s="18">
        <v>718</v>
      </c>
      <c r="I1089" s="18">
        <v>808</v>
      </c>
      <c r="J1089" s="18">
        <v>842</v>
      </c>
      <c r="K1089" s="18">
        <v>879</v>
      </c>
      <c r="L1089" s="18">
        <v>1062</v>
      </c>
      <c r="M1089" s="18">
        <v>1304</v>
      </c>
      <c r="N1089" s="18">
        <v>1482</v>
      </c>
      <c r="O1089" s="18">
        <v>1427</v>
      </c>
      <c r="P1089" s="9"/>
    </row>
    <row r="1090" spans="1:16" x14ac:dyDescent="0.25">
      <c r="A1090" s="9"/>
      <c r="B1090" s="12" t="s">
        <v>1052</v>
      </c>
      <c r="C1090" s="12" t="s">
        <v>1051</v>
      </c>
      <c r="D1090" s="18">
        <v>345</v>
      </c>
      <c r="E1090" s="18">
        <v>347</v>
      </c>
      <c r="F1090" s="18">
        <v>342</v>
      </c>
      <c r="G1090" s="18">
        <v>403</v>
      </c>
      <c r="H1090" s="18">
        <v>1151</v>
      </c>
      <c r="I1090" s="18">
        <v>1042</v>
      </c>
      <c r="J1090" s="18">
        <v>1058</v>
      </c>
      <c r="K1090" s="18">
        <v>1083</v>
      </c>
      <c r="L1090" s="18">
        <v>1104</v>
      </c>
      <c r="M1090" s="18">
        <v>1053</v>
      </c>
      <c r="N1090" s="18">
        <v>1139</v>
      </c>
      <c r="O1090" s="18">
        <v>1056</v>
      </c>
      <c r="P1090" s="9"/>
    </row>
    <row r="1091" spans="1:16" x14ac:dyDescent="0.25">
      <c r="A1091" s="9"/>
      <c r="B1091" s="12" t="s">
        <v>1050</v>
      </c>
      <c r="C1091" s="12" t="s">
        <v>1049</v>
      </c>
      <c r="D1091" s="18">
        <v>836</v>
      </c>
      <c r="E1091" s="18">
        <v>810</v>
      </c>
      <c r="F1091" s="18">
        <v>677</v>
      </c>
      <c r="G1091" s="18">
        <v>699</v>
      </c>
      <c r="H1091" s="18">
        <v>1376</v>
      </c>
      <c r="I1091" s="18">
        <v>1249</v>
      </c>
      <c r="J1091" s="18">
        <v>1422</v>
      </c>
      <c r="K1091" s="18">
        <v>1531</v>
      </c>
      <c r="L1091" s="18">
        <v>1480</v>
      </c>
      <c r="M1091" s="18">
        <v>1544</v>
      </c>
      <c r="N1091" s="18">
        <v>1722</v>
      </c>
      <c r="O1091" s="18">
        <v>1842</v>
      </c>
      <c r="P1091" s="9"/>
    </row>
    <row r="1092" spans="1:16" x14ac:dyDescent="0.25">
      <c r="A1092" s="9"/>
      <c r="B1092" s="12" t="s">
        <v>1048</v>
      </c>
      <c r="C1092" s="12" t="s">
        <v>1047</v>
      </c>
      <c r="D1092" s="18">
        <v>1340</v>
      </c>
      <c r="E1092" s="18">
        <v>1254</v>
      </c>
      <c r="F1092" s="18">
        <v>1528</v>
      </c>
      <c r="G1092" s="18">
        <v>1462</v>
      </c>
      <c r="H1092" s="18">
        <v>1870</v>
      </c>
      <c r="I1092" s="18">
        <v>2107</v>
      </c>
      <c r="J1092" s="18">
        <v>2270</v>
      </c>
      <c r="K1092" s="18">
        <v>2056</v>
      </c>
      <c r="L1092" s="18">
        <v>2167</v>
      </c>
      <c r="M1092" s="18">
        <v>2073</v>
      </c>
      <c r="N1092" s="18">
        <v>2232</v>
      </c>
      <c r="O1092" s="18">
        <v>2451</v>
      </c>
      <c r="P1092" s="9"/>
    </row>
    <row r="1093" spans="1:16" x14ac:dyDescent="0.25">
      <c r="A1093" s="9"/>
      <c r="B1093" s="12" t="s">
        <v>1046</v>
      </c>
      <c r="C1093" s="12" t="s">
        <v>1045</v>
      </c>
      <c r="D1093" s="18">
        <v>725</v>
      </c>
      <c r="E1093" s="18">
        <v>722</v>
      </c>
      <c r="F1093" s="18">
        <v>682</v>
      </c>
      <c r="G1093" s="18">
        <v>669</v>
      </c>
      <c r="H1093" s="18">
        <v>820</v>
      </c>
      <c r="I1093" s="18">
        <v>864</v>
      </c>
      <c r="J1093" s="18">
        <v>877</v>
      </c>
      <c r="K1093" s="18">
        <v>1026</v>
      </c>
      <c r="L1093" s="18">
        <v>1475</v>
      </c>
      <c r="M1093" s="18">
        <v>1529</v>
      </c>
      <c r="N1093" s="18">
        <v>1847</v>
      </c>
      <c r="O1093" s="18">
        <v>1645</v>
      </c>
      <c r="P1093" s="9"/>
    </row>
    <row r="1094" spans="1:16" x14ac:dyDescent="0.25">
      <c r="A1094" s="9"/>
      <c r="B1094" s="12" t="s">
        <v>1044</v>
      </c>
      <c r="C1094" s="12" t="s">
        <v>1043</v>
      </c>
      <c r="D1094" s="18">
        <v>1328</v>
      </c>
      <c r="E1094" s="18">
        <v>1324</v>
      </c>
      <c r="F1094" s="18">
        <v>1503</v>
      </c>
      <c r="G1094" s="18">
        <v>1339</v>
      </c>
      <c r="H1094" s="18">
        <v>1197</v>
      </c>
      <c r="I1094" s="18">
        <v>1428</v>
      </c>
      <c r="J1094" s="18">
        <v>1876</v>
      </c>
      <c r="K1094" s="18">
        <v>1957</v>
      </c>
      <c r="L1094" s="18">
        <v>1932</v>
      </c>
      <c r="M1094" s="18">
        <v>2054</v>
      </c>
      <c r="N1094" s="18">
        <v>2205</v>
      </c>
      <c r="O1094" s="18">
        <v>2372</v>
      </c>
      <c r="P1094" s="9"/>
    </row>
    <row r="1095" spans="1:16" x14ac:dyDescent="0.25">
      <c r="A1095" s="9"/>
      <c r="B1095" s="12" t="s">
        <v>1042</v>
      </c>
      <c r="C1095" s="12" t="s">
        <v>1041</v>
      </c>
      <c r="D1095" s="18">
        <v>959</v>
      </c>
      <c r="E1095" s="18">
        <v>779</v>
      </c>
      <c r="F1095" s="18">
        <v>751</v>
      </c>
      <c r="G1095" s="18">
        <v>731</v>
      </c>
      <c r="H1095" s="18">
        <v>967</v>
      </c>
      <c r="I1095" s="18">
        <v>1022</v>
      </c>
      <c r="J1095" s="18">
        <v>1052</v>
      </c>
      <c r="K1095" s="18">
        <v>1109</v>
      </c>
      <c r="L1095" s="18">
        <v>1348</v>
      </c>
      <c r="M1095" s="18">
        <v>1231</v>
      </c>
      <c r="N1095" s="18">
        <v>1250</v>
      </c>
      <c r="O1095" s="18">
        <v>1144</v>
      </c>
      <c r="P1095" s="9"/>
    </row>
    <row r="1096" spans="1:16" x14ac:dyDescent="0.25">
      <c r="A1096" s="9"/>
      <c r="B1096" s="12" t="s">
        <v>1040</v>
      </c>
      <c r="C1096" s="12" t="s">
        <v>1039</v>
      </c>
      <c r="D1096" s="18">
        <v>1157</v>
      </c>
      <c r="E1096" s="18">
        <v>983</v>
      </c>
      <c r="F1096" s="18">
        <v>945</v>
      </c>
      <c r="G1096" s="18">
        <v>983</v>
      </c>
      <c r="H1096" s="18">
        <v>2021</v>
      </c>
      <c r="I1096" s="18">
        <v>2148</v>
      </c>
      <c r="J1096" s="18">
        <v>2313</v>
      </c>
      <c r="K1096" s="18">
        <v>1901</v>
      </c>
      <c r="L1096" s="18">
        <v>2489</v>
      </c>
      <c r="M1096" s="18">
        <v>2760</v>
      </c>
      <c r="N1096" s="18">
        <v>3106</v>
      </c>
      <c r="O1096" s="18">
        <v>2952</v>
      </c>
      <c r="P1096" s="9"/>
    </row>
    <row r="1097" spans="1:16" x14ac:dyDescent="0.25">
      <c r="A1097" s="9"/>
      <c r="B1097" s="12" t="s">
        <v>1038</v>
      </c>
      <c r="C1097" s="12" t="s">
        <v>1037</v>
      </c>
      <c r="D1097" s="18">
        <v>791</v>
      </c>
      <c r="E1097" s="18">
        <v>575</v>
      </c>
      <c r="F1097" s="18">
        <v>566</v>
      </c>
      <c r="G1097" s="18">
        <v>602</v>
      </c>
      <c r="H1097" s="18">
        <v>958</v>
      </c>
      <c r="I1097" s="18">
        <v>989</v>
      </c>
      <c r="J1097" s="18">
        <v>1099</v>
      </c>
      <c r="K1097" s="18">
        <v>1194</v>
      </c>
      <c r="L1097" s="18">
        <v>1371</v>
      </c>
      <c r="M1097" s="18">
        <v>1401</v>
      </c>
      <c r="N1097" s="18">
        <v>1460</v>
      </c>
      <c r="O1097" s="18">
        <v>1373</v>
      </c>
      <c r="P1097" s="9"/>
    </row>
    <row r="1098" spans="1:16" x14ac:dyDescent="0.25">
      <c r="A1098" s="9"/>
      <c r="B1098" s="12" t="s">
        <v>1036</v>
      </c>
      <c r="C1098" s="12" t="s">
        <v>1035</v>
      </c>
      <c r="D1098" s="18">
        <v>1478</v>
      </c>
      <c r="E1098" s="18">
        <v>1619</v>
      </c>
      <c r="F1098" s="18">
        <v>1980</v>
      </c>
      <c r="G1098" s="18">
        <v>2583</v>
      </c>
      <c r="H1098" s="18">
        <v>2642</v>
      </c>
      <c r="I1098" s="18">
        <v>2862</v>
      </c>
      <c r="J1098" s="18">
        <v>3243</v>
      </c>
      <c r="K1098" s="18">
        <v>3530</v>
      </c>
      <c r="L1098" s="18">
        <v>3538</v>
      </c>
      <c r="M1098" s="18">
        <v>4225</v>
      </c>
      <c r="N1098" s="18">
        <v>4720</v>
      </c>
      <c r="O1098" s="18">
        <v>4886</v>
      </c>
      <c r="P1098" s="9"/>
    </row>
    <row r="1099" spans="1:16" x14ac:dyDescent="0.25">
      <c r="A1099" s="9"/>
      <c r="B1099" s="12" t="s">
        <v>1034</v>
      </c>
      <c r="C1099" s="12" t="s">
        <v>1033</v>
      </c>
      <c r="D1099" s="18">
        <v>559</v>
      </c>
      <c r="E1099" s="18">
        <v>563</v>
      </c>
      <c r="F1099" s="18">
        <v>701</v>
      </c>
      <c r="G1099" s="18">
        <v>722</v>
      </c>
      <c r="H1099" s="18">
        <v>779</v>
      </c>
      <c r="I1099" s="18">
        <v>720</v>
      </c>
      <c r="J1099" s="18">
        <v>896</v>
      </c>
      <c r="K1099" s="18">
        <v>1094</v>
      </c>
      <c r="L1099" s="18">
        <v>1032</v>
      </c>
      <c r="M1099" s="18">
        <v>1196</v>
      </c>
      <c r="N1099" s="18">
        <v>1579</v>
      </c>
      <c r="O1099" s="18">
        <v>1628</v>
      </c>
      <c r="P1099" s="9"/>
    </row>
    <row r="1100" spans="1:16" x14ac:dyDescent="0.25">
      <c r="A1100" s="9"/>
      <c r="B1100" s="12" t="s">
        <v>1032</v>
      </c>
      <c r="C1100" s="12" t="s">
        <v>1031</v>
      </c>
      <c r="D1100" s="18">
        <v>910</v>
      </c>
      <c r="E1100" s="18">
        <v>1034</v>
      </c>
      <c r="F1100" s="18">
        <v>1252</v>
      </c>
      <c r="G1100" s="18">
        <v>1212</v>
      </c>
      <c r="H1100" s="18">
        <v>1080</v>
      </c>
      <c r="I1100" s="18">
        <v>1533</v>
      </c>
      <c r="J1100" s="18">
        <v>1523</v>
      </c>
      <c r="K1100" s="18">
        <v>1591</v>
      </c>
      <c r="L1100" s="18">
        <v>1984</v>
      </c>
      <c r="M1100" s="18">
        <v>2155</v>
      </c>
      <c r="N1100" s="18">
        <v>2369</v>
      </c>
      <c r="O1100" s="18">
        <v>2560</v>
      </c>
      <c r="P1100" s="9"/>
    </row>
    <row r="1101" spans="1:16" x14ac:dyDescent="0.25">
      <c r="A1101" s="9"/>
      <c r="B1101" s="12" t="s">
        <v>1030</v>
      </c>
      <c r="C1101" s="12" t="s">
        <v>1029</v>
      </c>
      <c r="D1101" s="18">
        <v>581</v>
      </c>
      <c r="E1101" s="18">
        <v>436</v>
      </c>
      <c r="F1101" s="18">
        <v>758</v>
      </c>
      <c r="G1101" s="18">
        <v>803</v>
      </c>
      <c r="H1101" s="18">
        <v>825</v>
      </c>
      <c r="I1101" s="18">
        <v>762</v>
      </c>
      <c r="J1101" s="18">
        <v>769</v>
      </c>
      <c r="K1101" s="18">
        <v>768</v>
      </c>
      <c r="L1101" s="18">
        <v>859</v>
      </c>
      <c r="M1101" s="18">
        <v>877</v>
      </c>
      <c r="N1101" s="18">
        <v>1166</v>
      </c>
      <c r="O1101" s="18">
        <v>1411</v>
      </c>
      <c r="P1101" s="9"/>
    </row>
    <row r="1102" spans="1:16" x14ac:dyDescent="0.25">
      <c r="A1102" s="9"/>
      <c r="B1102" s="12" t="s">
        <v>1028</v>
      </c>
      <c r="C1102" s="12" t="s">
        <v>1027</v>
      </c>
      <c r="D1102" s="18">
        <v>820</v>
      </c>
      <c r="E1102" s="18">
        <v>694</v>
      </c>
      <c r="F1102" s="18">
        <v>554</v>
      </c>
      <c r="G1102" s="18">
        <v>541</v>
      </c>
      <c r="H1102" s="18">
        <v>778</v>
      </c>
      <c r="I1102" s="18">
        <v>783</v>
      </c>
      <c r="J1102" s="18">
        <v>823</v>
      </c>
      <c r="K1102" s="18">
        <v>920</v>
      </c>
      <c r="L1102" s="18">
        <v>957</v>
      </c>
      <c r="M1102" s="18">
        <v>902</v>
      </c>
      <c r="N1102" s="18">
        <v>1099</v>
      </c>
      <c r="O1102" s="18">
        <v>1180</v>
      </c>
      <c r="P1102" s="9"/>
    </row>
    <row r="1103" spans="1:16" x14ac:dyDescent="0.25">
      <c r="A1103" s="9"/>
      <c r="B1103" s="12" t="s">
        <v>1026</v>
      </c>
      <c r="C1103" s="12" t="s">
        <v>1025</v>
      </c>
      <c r="D1103" s="18">
        <v>1225</v>
      </c>
      <c r="E1103" s="18">
        <v>1278</v>
      </c>
      <c r="F1103" s="18">
        <v>1105</v>
      </c>
      <c r="G1103" s="18">
        <v>1242</v>
      </c>
      <c r="H1103" s="18">
        <v>1455</v>
      </c>
      <c r="I1103" s="18">
        <v>1508</v>
      </c>
      <c r="J1103" s="18">
        <v>1491</v>
      </c>
      <c r="K1103" s="18">
        <v>1515</v>
      </c>
      <c r="L1103" s="18">
        <v>1483</v>
      </c>
      <c r="M1103" s="18">
        <v>1582</v>
      </c>
      <c r="N1103" s="18">
        <v>1659</v>
      </c>
      <c r="O1103" s="18">
        <v>1657</v>
      </c>
      <c r="P1103" s="9"/>
    </row>
    <row r="1104" spans="1:16" x14ac:dyDescent="0.25">
      <c r="A1104" s="9"/>
      <c r="B1104" s="12" t="s">
        <v>1024</v>
      </c>
      <c r="C1104" s="12" t="s">
        <v>1023</v>
      </c>
      <c r="D1104" s="18">
        <v>1367</v>
      </c>
      <c r="E1104" s="18">
        <v>1558</v>
      </c>
      <c r="F1104" s="18">
        <v>1702</v>
      </c>
      <c r="G1104" s="18">
        <v>1647</v>
      </c>
      <c r="H1104" s="18">
        <v>3373</v>
      </c>
      <c r="I1104" s="18">
        <v>3288</v>
      </c>
      <c r="J1104" s="18">
        <v>3316</v>
      </c>
      <c r="K1104" s="18">
        <v>3422</v>
      </c>
      <c r="L1104" s="18">
        <v>3497</v>
      </c>
      <c r="M1104" s="18">
        <v>3660</v>
      </c>
      <c r="N1104" s="18">
        <v>4243</v>
      </c>
      <c r="O1104" s="18">
        <v>4281</v>
      </c>
      <c r="P1104" s="9"/>
    </row>
    <row r="1105" spans="1:16" x14ac:dyDescent="0.25">
      <c r="A1105" s="9"/>
      <c r="B1105" s="12" t="s">
        <v>1022</v>
      </c>
      <c r="C1105" s="12" t="s">
        <v>1021</v>
      </c>
      <c r="D1105" s="18">
        <v>3741</v>
      </c>
      <c r="E1105" s="18">
        <v>3935</v>
      </c>
      <c r="F1105" s="18">
        <v>4480</v>
      </c>
      <c r="G1105" s="18">
        <v>4554</v>
      </c>
      <c r="H1105" s="18">
        <v>4755</v>
      </c>
      <c r="I1105" s="18">
        <v>4946</v>
      </c>
      <c r="J1105" s="18">
        <v>5381</v>
      </c>
      <c r="K1105" s="18">
        <v>5808</v>
      </c>
      <c r="L1105" s="18">
        <v>6073</v>
      </c>
      <c r="M1105" s="18">
        <v>6424</v>
      </c>
      <c r="N1105" s="18">
        <v>6185</v>
      </c>
      <c r="O1105" s="18">
        <v>6350</v>
      </c>
      <c r="P1105" s="9"/>
    </row>
    <row r="1106" spans="1:16" x14ac:dyDescent="0.25">
      <c r="A1106" s="9"/>
      <c r="B1106" s="12" t="s">
        <v>1020</v>
      </c>
      <c r="C1106" s="12" t="s">
        <v>1019</v>
      </c>
      <c r="D1106" s="18">
        <v>914</v>
      </c>
      <c r="E1106" s="18">
        <v>1094</v>
      </c>
      <c r="F1106" s="18">
        <v>1111</v>
      </c>
      <c r="G1106" s="18">
        <v>1078</v>
      </c>
      <c r="H1106" s="18">
        <v>1219</v>
      </c>
      <c r="I1106" s="18">
        <v>1342</v>
      </c>
      <c r="J1106" s="18">
        <v>1446</v>
      </c>
      <c r="K1106" s="18">
        <v>1942</v>
      </c>
      <c r="L1106" s="18">
        <v>2578</v>
      </c>
      <c r="M1106" s="18">
        <v>2392</v>
      </c>
      <c r="N1106" s="18">
        <v>2472</v>
      </c>
      <c r="O1106" s="18">
        <v>2377</v>
      </c>
      <c r="P1106" s="9"/>
    </row>
    <row r="1107" spans="1:16" x14ac:dyDescent="0.25">
      <c r="A1107" s="9"/>
      <c r="B1107" s="12" t="s">
        <v>1018</v>
      </c>
      <c r="C1107" s="12" t="s">
        <v>1017</v>
      </c>
      <c r="D1107" s="18">
        <v>794</v>
      </c>
      <c r="E1107" s="18">
        <v>939</v>
      </c>
      <c r="F1107" s="18">
        <v>946</v>
      </c>
      <c r="G1107" s="18">
        <v>786</v>
      </c>
      <c r="H1107" s="18">
        <v>1109</v>
      </c>
      <c r="I1107" s="18">
        <v>1233</v>
      </c>
      <c r="J1107" s="18">
        <v>1258</v>
      </c>
      <c r="K1107" s="18">
        <v>1262</v>
      </c>
      <c r="L1107" s="18">
        <v>1904</v>
      </c>
      <c r="M1107" s="18">
        <v>2038</v>
      </c>
      <c r="N1107" s="18">
        <v>2711</v>
      </c>
      <c r="O1107" s="18">
        <v>3073</v>
      </c>
      <c r="P1107" s="9"/>
    </row>
    <row r="1108" spans="1:16" x14ac:dyDescent="0.25">
      <c r="A1108" s="9"/>
      <c r="B1108" s="12" t="s">
        <v>1016</v>
      </c>
      <c r="C1108" s="12" t="s">
        <v>1015</v>
      </c>
      <c r="D1108" s="18">
        <v>462</v>
      </c>
      <c r="E1108" s="18">
        <v>627</v>
      </c>
      <c r="F1108" s="18">
        <v>940</v>
      </c>
      <c r="G1108" s="18">
        <v>1394</v>
      </c>
      <c r="H1108" s="18">
        <v>1805</v>
      </c>
      <c r="I1108" s="18">
        <v>1882</v>
      </c>
      <c r="J1108" s="18">
        <v>1895</v>
      </c>
      <c r="K1108" s="18">
        <v>1793</v>
      </c>
      <c r="L1108" s="18">
        <v>2536</v>
      </c>
      <c r="M1108" s="18">
        <v>2851</v>
      </c>
      <c r="N1108" s="18">
        <v>3389</v>
      </c>
      <c r="O1108" s="18">
        <v>3656</v>
      </c>
      <c r="P1108" s="9"/>
    </row>
    <row r="1109" spans="1:16" x14ac:dyDescent="0.25">
      <c r="A1109" s="9"/>
      <c r="B1109" s="12" t="s">
        <v>1014</v>
      </c>
      <c r="C1109" s="12" t="s">
        <v>1013</v>
      </c>
      <c r="D1109" s="18">
        <v>2729</v>
      </c>
      <c r="E1109" s="18">
        <v>2442</v>
      </c>
      <c r="F1109" s="18">
        <v>2617</v>
      </c>
      <c r="G1109" s="18">
        <v>2869</v>
      </c>
      <c r="H1109" s="18">
        <v>3598</v>
      </c>
      <c r="I1109" s="18">
        <v>4392</v>
      </c>
      <c r="J1109" s="18">
        <v>4333</v>
      </c>
      <c r="K1109" s="18">
        <v>5032</v>
      </c>
      <c r="L1109" s="18">
        <v>5233</v>
      </c>
      <c r="M1109" s="18">
        <v>5285</v>
      </c>
      <c r="N1109" s="18">
        <v>6238</v>
      </c>
      <c r="O1109" s="18">
        <v>6607</v>
      </c>
      <c r="P1109" s="9"/>
    </row>
    <row r="1110" spans="1:16" x14ac:dyDescent="0.25">
      <c r="A1110" s="9"/>
      <c r="B1110" s="12" t="s">
        <v>1012</v>
      </c>
      <c r="C1110" s="12" t="s">
        <v>1011</v>
      </c>
      <c r="D1110" s="18">
        <v>888</v>
      </c>
      <c r="E1110" s="18">
        <v>576</v>
      </c>
      <c r="F1110" s="18">
        <v>600</v>
      </c>
      <c r="G1110" s="18">
        <v>744</v>
      </c>
      <c r="H1110" s="18">
        <v>1135</v>
      </c>
      <c r="I1110" s="18">
        <v>1217</v>
      </c>
      <c r="J1110" s="18">
        <v>1393</v>
      </c>
      <c r="K1110" s="18">
        <v>1633</v>
      </c>
      <c r="L1110" s="18">
        <v>1902</v>
      </c>
      <c r="M1110" s="18">
        <v>2054</v>
      </c>
      <c r="N1110" s="18">
        <v>2278</v>
      </c>
      <c r="O1110" s="18">
        <v>2286</v>
      </c>
      <c r="P1110" s="9"/>
    </row>
    <row r="1111" spans="1:16" x14ac:dyDescent="0.25">
      <c r="A1111" s="9"/>
      <c r="B1111" s="12" t="s">
        <v>1010</v>
      </c>
      <c r="C1111" s="12" t="s">
        <v>1009</v>
      </c>
      <c r="D1111" s="18">
        <v>2460</v>
      </c>
      <c r="E1111" s="18">
        <v>2376</v>
      </c>
      <c r="F1111" s="18">
        <v>2814</v>
      </c>
      <c r="G1111" s="18">
        <v>2758</v>
      </c>
      <c r="H1111" s="18">
        <v>3645</v>
      </c>
      <c r="I1111" s="18">
        <v>3651</v>
      </c>
      <c r="J1111" s="18">
        <v>3593</v>
      </c>
      <c r="K1111" s="18">
        <v>3845</v>
      </c>
      <c r="L1111" s="18">
        <v>3840</v>
      </c>
      <c r="M1111" s="18">
        <v>4216</v>
      </c>
      <c r="N1111" s="18">
        <v>4244</v>
      </c>
      <c r="O1111" s="18">
        <v>3717</v>
      </c>
      <c r="P1111" s="9"/>
    </row>
    <row r="1112" spans="1:16" x14ac:dyDescent="0.25">
      <c r="A1112" s="9"/>
      <c r="B1112" s="12" t="s">
        <v>1008</v>
      </c>
      <c r="C1112" s="12" t="s">
        <v>1007</v>
      </c>
      <c r="D1112" s="18">
        <v>1454</v>
      </c>
      <c r="E1112" s="18">
        <v>1144</v>
      </c>
      <c r="F1112" s="18">
        <v>1394</v>
      </c>
      <c r="G1112" s="18">
        <v>1652</v>
      </c>
      <c r="H1112" s="18">
        <v>2673</v>
      </c>
      <c r="I1112" s="18">
        <v>2917</v>
      </c>
      <c r="J1112" s="18">
        <v>3168</v>
      </c>
      <c r="K1112" s="18">
        <v>3809</v>
      </c>
      <c r="L1112" s="18">
        <v>3902</v>
      </c>
      <c r="M1112" s="18">
        <v>3955</v>
      </c>
      <c r="N1112" s="18">
        <v>4797</v>
      </c>
      <c r="O1112" s="18">
        <v>4757</v>
      </c>
      <c r="P1112" s="9"/>
    </row>
    <row r="1113" spans="1:16" x14ac:dyDescent="0.25">
      <c r="A1113" s="9"/>
      <c r="B1113" s="12" t="s">
        <v>1006</v>
      </c>
      <c r="C1113" s="12" t="s">
        <v>1005</v>
      </c>
      <c r="D1113" s="18">
        <v>1247</v>
      </c>
      <c r="E1113" s="18">
        <v>1583</v>
      </c>
      <c r="F1113" s="18">
        <v>1661</v>
      </c>
      <c r="G1113" s="18">
        <v>1758</v>
      </c>
      <c r="H1113" s="18">
        <v>2985</v>
      </c>
      <c r="I1113" s="18">
        <v>2913</v>
      </c>
      <c r="J1113" s="18">
        <v>2884</v>
      </c>
      <c r="K1113" s="18">
        <v>3857</v>
      </c>
      <c r="L1113" s="18">
        <v>3730</v>
      </c>
      <c r="M1113" s="18">
        <v>4259</v>
      </c>
      <c r="N1113" s="18">
        <v>3651</v>
      </c>
      <c r="O1113" s="18">
        <v>3730</v>
      </c>
      <c r="P1113" s="9"/>
    </row>
    <row r="1114" spans="1:16" x14ac:dyDescent="0.25">
      <c r="A1114" s="9"/>
      <c r="B1114" s="12" t="s">
        <v>1004</v>
      </c>
      <c r="C1114" s="12" t="s">
        <v>1003</v>
      </c>
      <c r="D1114" s="18">
        <v>2150</v>
      </c>
      <c r="E1114" s="18">
        <v>2350</v>
      </c>
      <c r="F1114" s="18">
        <v>2364</v>
      </c>
      <c r="G1114" s="18">
        <v>2604</v>
      </c>
      <c r="H1114" s="18">
        <v>3177</v>
      </c>
      <c r="I1114" s="18">
        <v>3039</v>
      </c>
      <c r="J1114" s="18">
        <v>3167</v>
      </c>
      <c r="K1114" s="18">
        <v>3626</v>
      </c>
      <c r="L1114" s="18">
        <v>4156</v>
      </c>
      <c r="M1114" s="18">
        <v>3946</v>
      </c>
      <c r="N1114" s="18">
        <v>3833</v>
      </c>
      <c r="O1114" s="18">
        <v>3801</v>
      </c>
      <c r="P1114" s="9"/>
    </row>
    <row r="1115" spans="1:16" x14ac:dyDescent="0.25">
      <c r="A1115" s="9"/>
      <c r="B1115" s="12" t="s">
        <v>1002</v>
      </c>
      <c r="C1115" s="12" t="s">
        <v>1001</v>
      </c>
      <c r="D1115" s="18">
        <v>3574</v>
      </c>
      <c r="E1115" s="18">
        <v>4307</v>
      </c>
      <c r="F1115" s="18">
        <v>5181</v>
      </c>
      <c r="G1115" s="18">
        <v>5430</v>
      </c>
      <c r="H1115" s="18">
        <v>5405</v>
      </c>
      <c r="I1115" s="18">
        <v>5375</v>
      </c>
      <c r="J1115" s="18">
        <v>5459</v>
      </c>
      <c r="K1115" s="18">
        <v>5505</v>
      </c>
      <c r="L1115" s="18">
        <v>5593</v>
      </c>
      <c r="M1115" s="18">
        <v>5779</v>
      </c>
      <c r="N1115" s="18">
        <v>6999</v>
      </c>
      <c r="O1115" s="18">
        <v>7410</v>
      </c>
      <c r="P1115" s="9"/>
    </row>
    <row r="1116" spans="1:16" x14ac:dyDescent="0.25">
      <c r="A1116" s="9"/>
      <c r="B1116" s="12" t="s">
        <v>1000</v>
      </c>
      <c r="C1116" s="12" t="s">
        <v>999</v>
      </c>
      <c r="D1116" s="18">
        <v>7364</v>
      </c>
      <c r="E1116" s="18">
        <v>6778</v>
      </c>
      <c r="F1116" s="18">
        <v>6721</v>
      </c>
      <c r="G1116" s="18">
        <v>7086</v>
      </c>
      <c r="H1116" s="18">
        <v>7801</v>
      </c>
      <c r="I1116" s="18">
        <v>7890</v>
      </c>
      <c r="J1116" s="18">
        <v>9013</v>
      </c>
      <c r="K1116" s="18">
        <v>9563</v>
      </c>
      <c r="L1116" s="18">
        <v>10286</v>
      </c>
      <c r="M1116" s="18">
        <v>10561</v>
      </c>
      <c r="N1116" s="18">
        <v>10431</v>
      </c>
      <c r="O1116" s="18">
        <v>11834</v>
      </c>
      <c r="P1116" s="9"/>
    </row>
    <row r="1117" spans="1:16" x14ac:dyDescent="0.25">
      <c r="A1117" s="9"/>
      <c r="B1117" s="12" t="s">
        <v>998</v>
      </c>
      <c r="C1117" s="12" t="s">
        <v>997</v>
      </c>
      <c r="D1117" s="18">
        <v>765</v>
      </c>
      <c r="E1117" s="18">
        <v>728</v>
      </c>
      <c r="F1117" s="18">
        <v>895</v>
      </c>
      <c r="G1117" s="18">
        <v>1008</v>
      </c>
      <c r="H1117" s="18">
        <v>1324</v>
      </c>
      <c r="I1117" s="18">
        <v>1359</v>
      </c>
      <c r="J1117" s="18">
        <v>1635</v>
      </c>
      <c r="K1117" s="18">
        <v>1651</v>
      </c>
      <c r="L1117" s="18">
        <v>1807</v>
      </c>
      <c r="M1117" s="18">
        <v>1845</v>
      </c>
      <c r="N1117" s="18">
        <v>1919</v>
      </c>
      <c r="O1117" s="18">
        <v>1771</v>
      </c>
      <c r="P1117" s="9"/>
    </row>
    <row r="1118" spans="1:16" x14ac:dyDescent="0.25">
      <c r="A1118" s="9"/>
      <c r="B1118" s="12" t="s">
        <v>996</v>
      </c>
      <c r="C1118" s="12" t="s">
        <v>995</v>
      </c>
      <c r="D1118" s="18">
        <v>2038</v>
      </c>
      <c r="E1118" s="18">
        <v>2248</v>
      </c>
      <c r="F1118" s="18">
        <v>2374</v>
      </c>
      <c r="G1118" s="18">
        <v>2079</v>
      </c>
      <c r="H1118" s="18">
        <v>2636</v>
      </c>
      <c r="I1118" s="18">
        <v>2347</v>
      </c>
      <c r="J1118" s="18">
        <v>2093</v>
      </c>
      <c r="K1118" s="18">
        <v>3244</v>
      </c>
      <c r="L1118" s="18">
        <v>3539</v>
      </c>
      <c r="M1118" s="18">
        <v>4181</v>
      </c>
      <c r="N1118" s="18">
        <v>5293</v>
      </c>
      <c r="O1118" s="18">
        <v>5280</v>
      </c>
      <c r="P1118" s="9"/>
    </row>
    <row r="1119" spans="1:16" x14ac:dyDescent="0.25">
      <c r="A1119" s="9"/>
      <c r="B1119" s="12" t="s">
        <v>994</v>
      </c>
      <c r="C1119" s="12" t="s">
        <v>993</v>
      </c>
      <c r="D1119" s="18">
        <v>428</v>
      </c>
      <c r="E1119" s="18">
        <v>526</v>
      </c>
      <c r="F1119" s="18">
        <v>664</v>
      </c>
      <c r="G1119" s="18">
        <v>653</v>
      </c>
      <c r="H1119" s="18">
        <v>898</v>
      </c>
      <c r="I1119" s="18">
        <v>944</v>
      </c>
      <c r="J1119" s="18">
        <v>967</v>
      </c>
      <c r="K1119" s="18">
        <v>1082</v>
      </c>
      <c r="L1119" s="18">
        <v>1321</v>
      </c>
      <c r="M1119" s="18">
        <v>1496</v>
      </c>
      <c r="N1119" s="18">
        <v>1567</v>
      </c>
      <c r="O1119" s="18">
        <v>1647</v>
      </c>
      <c r="P1119" s="9"/>
    </row>
    <row r="1120" spans="1:16" x14ac:dyDescent="0.25">
      <c r="A1120" s="9"/>
      <c r="B1120" s="12" t="s">
        <v>992</v>
      </c>
      <c r="C1120" s="12" t="s">
        <v>991</v>
      </c>
      <c r="D1120" s="18">
        <v>537</v>
      </c>
      <c r="E1120" s="18">
        <v>559</v>
      </c>
      <c r="F1120" s="18">
        <v>272</v>
      </c>
      <c r="G1120" s="18">
        <v>448</v>
      </c>
      <c r="H1120" s="18">
        <v>794</v>
      </c>
      <c r="I1120" s="18">
        <v>801</v>
      </c>
      <c r="J1120" s="18">
        <v>673</v>
      </c>
      <c r="K1120" s="18">
        <v>940</v>
      </c>
      <c r="L1120" s="18">
        <v>821</v>
      </c>
      <c r="M1120" s="18">
        <v>836</v>
      </c>
      <c r="N1120" s="18">
        <v>900</v>
      </c>
      <c r="O1120" s="18">
        <v>952</v>
      </c>
      <c r="P1120" s="9"/>
    </row>
    <row r="1121" spans="1:16" x14ac:dyDescent="0.25">
      <c r="A1121" s="9"/>
      <c r="B1121" s="12" t="s">
        <v>990</v>
      </c>
      <c r="C1121" s="12" t="s">
        <v>989</v>
      </c>
      <c r="D1121" s="18">
        <v>938</v>
      </c>
      <c r="E1121" s="18">
        <v>1059</v>
      </c>
      <c r="F1121" s="18">
        <v>1000</v>
      </c>
      <c r="G1121" s="18">
        <v>1176</v>
      </c>
      <c r="H1121" s="18">
        <v>1230</v>
      </c>
      <c r="I1121" s="18">
        <v>1320</v>
      </c>
      <c r="J1121" s="18">
        <v>1338</v>
      </c>
      <c r="K1121" s="18">
        <v>1515</v>
      </c>
      <c r="L1121" s="18">
        <v>1467</v>
      </c>
      <c r="M1121" s="18">
        <v>1539</v>
      </c>
      <c r="N1121" s="18">
        <v>1945</v>
      </c>
      <c r="O1121" s="18">
        <v>1971</v>
      </c>
      <c r="P1121" s="9"/>
    </row>
    <row r="1122" spans="1:16" x14ac:dyDescent="0.25">
      <c r="A1122" s="9"/>
      <c r="B1122" s="12" t="s">
        <v>988</v>
      </c>
      <c r="C1122" s="12" t="s">
        <v>987</v>
      </c>
      <c r="D1122" s="18">
        <v>2464</v>
      </c>
      <c r="E1122" s="18">
        <v>2414</v>
      </c>
      <c r="F1122" s="18">
        <v>2411</v>
      </c>
      <c r="G1122" s="18">
        <v>2783</v>
      </c>
      <c r="H1122" s="18">
        <v>3216</v>
      </c>
      <c r="I1122" s="18">
        <v>3848</v>
      </c>
      <c r="J1122" s="18">
        <v>4089</v>
      </c>
      <c r="K1122" s="18">
        <v>4215</v>
      </c>
      <c r="L1122" s="18">
        <v>4406</v>
      </c>
      <c r="M1122" s="18">
        <v>4894</v>
      </c>
      <c r="N1122" s="18">
        <v>4987</v>
      </c>
      <c r="O1122" s="18">
        <v>5158</v>
      </c>
      <c r="P1122" s="9"/>
    </row>
    <row r="1123" spans="1:16" x14ac:dyDescent="0.25">
      <c r="A1123" s="9"/>
      <c r="B1123" s="12" t="s">
        <v>986</v>
      </c>
      <c r="C1123" s="12" t="s">
        <v>985</v>
      </c>
      <c r="D1123" s="18">
        <v>257</v>
      </c>
      <c r="E1123" s="18">
        <v>381</v>
      </c>
      <c r="F1123" s="18">
        <v>434</v>
      </c>
      <c r="G1123" s="18">
        <v>386</v>
      </c>
      <c r="H1123" s="18">
        <v>742</v>
      </c>
      <c r="I1123" s="18">
        <v>784</v>
      </c>
      <c r="J1123" s="18">
        <v>730</v>
      </c>
      <c r="K1123" s="18">
        <v>761</v>
      </c>
      <c r="L1123" s="18">
        <v>914</v>
      </c>
      <c r="M1123" s="18">
        <v>985</v>
      </c>
      <c r="N1123" s="18">
        <v>1224</v>
      </c>
      <c r="O1123" s="18">
        <v>1336</v>
      </c>
      <c r="P1123" s="9"/>
    </row>
    <row r="1124" spans="1:16" x14ac:dyDescent="0.25">
      <c r="A1124" s="9"/>
      <c r="B1124" s="12" t="s">
        <v>984</v>
      </c>
      <c r="C1124" s="12" t="s">
        <v>983</v>
      </c>
      <c r="D1124" s="18">
        <v>1307</v>
      </c>
      <c r="E1124" s="18">
        <v>1483</v>
      </c>
      <c r="F1124" s="18">
        <v>1128</v>
      </c>
      <c r="G1124" s="18">
        <v>1366</v>
      </c>
      <c r="H1124" s="18">
        <v>2088</v>
      </c>
      <c r="I1124" s="18">
        <v>2167</v>
      </c>
      <c r="J1124" s="18">
        <v>2162</v>
      </c>
      <c r="K1124" s="18">
        <v>2203</v>
      </c>
      <c r="L1124" s="18">
        <v>2174</v>
      </c>
      <c r="M1124" s="18">
        <v>2428</v>
      </c>
      <c r="N1124" s="18">
        <v>2375</v>
      </c>
      <c r="O1124" s="18">
        <v>2470</v>
      </c>
      <c r="P1124" s="9"/>
    </row>
    <row r="1125" spans="1:16" x14ac:dyDescent="0.25">
      <c r="A1125" s="9"/>
      <c r="B1125" s="12" t="s">
        <v>982</v>
      </c>
      <c r="C1125" s="12" t="s">
        <v>981</v>
      </c>
      <c r="D1125" s="18">
        <v>1802</v>
      </c>
      <c r="E1125" s="18">
        <v>1855</v>
      </c>
      <c r="F1125" s="18">
        <v>1856</v>
      </c>
      <c r="G1125" s="18">
        <v>1835</v>
      </c>
      <c r="H1125" s="18">
        <v>2291</v>
      </c>
      <c r="I1125" s="18">
        <v>2482</v>
      </c>
      <c r="J1125" s="18">
        <v>2937</v>
      </c>
      <c r="K1125" s="18">
        <v>2814</v>
      </c>
      <c r="L1125" s="18">
        <v>3046</v>
      </c>
      <c r="M1125" s="18">
        <v>3425</v>
      </c>
      <c r="N1125" s="18">
        <v>3519</v>
      </c>
      <c r="O1125" s="18">
        <v>4129</v>
      </c>
      <c r="P1125" s="9"/>
    </row>
    <row r="1126" spans="1:16" x14ac:dyDescent="0.25">
      <c r="A1126" s="9"/>
      <c r="B1126" s="12" t="s">
        <v>980</v>
      </c>
      <c r="C1126" s="12" t="s">
        <v>979</v>
      </c>
      <c r="D1126" s="18">
        <v>5665</v>
      </c>
      <c r="E1126" s="18">
        <v>5940</v>
      </c>
      <c r="F1126" s="18">
        <v>6187</v>
      </c>
      <c r="G1126" s="18">
        <v>6498</v>
      </c>
      <c r="H1126" s="18">
        <v>6803</v>
      </c>
      <c r="I1126" s="18">
        <v>7214</v>
      </c>
      <c r="J1126" s="18">
        <v>7867</v>
      </c>
      <c r="K1126" s="18">
        <v>7724</v>
      </c>
      <c r="L1126" s="18">
        <v>7938</v>
      </c>
      <c r="M1126" s="18">
        <v>7314</v>
      </c>
      <c r="N1126" s="18">
        <v>7157</v>
      </c>
      <c r="O1126" s="18">
        <v>8126</v>
      </c>
      <c r="P1126" s="9"/>
    </row>
    <row r="1127" spans="1:16" x14ac:dyDescent="0.25">
      <c r="A1127" s="9"/>
      <c r="B1127" s="12" t="s">
        <v>978</v>
      </c>
      <c r="C1127" s="12" t="s">
        <v>977</v>
      </c>
      <c r="D1127" s="18">
        <v>1174</v>
      </c>
      <c r="E1127" s="18">
        <v>1311</v>
      </c>
      <c r="F1127" s="18">
        <v>1036</v>
      </c>
      <c r="G1127" s="18">
        <v>1121</v>
      </c>
      <c r="H1127" s="18">
        <v>1360</v>
      </c>
      <c r="I1127" s="18">
        <v>1251</v>
      </c>
      <c r="J1127" s="18">
        <v>1291</v>
      </c>
      <c r="K1127" s="18">
        <v>1826</v>
      </c>
      <c r="L1127" s="18">
        <v>2009</v>
      </c>
      <c r="M1127" s="18">
        <v>1909</v>
      </c>
      <c r="N1127" s="18">
        <v>2396</v>
      </c>
      <c r="O1127" s="18">
        <v>2491</v>
      </c>
      <c r="P1127" s="9"/>
    </row>
    <row r="1128" spans="1:16" x14ac:dyDescent="0.25">
      <c r="A1128" s="9"/>
      <c r="B1128" s="12" t="s">
        <v>976</v>
      </c>
      <c r="C1128" s="12" t="s">
        <v>975</v>
      </c>
      <c r="D1128" s="18">
        <v>904</v>
      </c>
      <c r="E1128" s="18">
        <v>1081</v>
      </c>
      <c r="F1128" s="18">
        <v>1479</v>
      </c>
      <c r="G1128" s="18">
        <v>1658</v>
      </c>
      <c r="H1128" s="18">
        <v>2974</v>
      </c>
      <c r="I1128" s="18">
        <v>2738</v>
      </c>
      <c r="J1128" s="18">
        <v>2835</v>
      </c>
      <c r="K1128" s="18">
        <v>2923</v>
      </c>
      <c r="L1128" s="18">
        <v>3087</v>
      </c>
      <c r="M1128" s="18">
        <v>3444</v>
      </c>
      <c r="N1128" s="18">
        <v>3514</v>
      </c>
      <c r="O1128" s="18">
        <v>3346</v>
      </c>
      <c r="P1128" s="9"/>
    </row>
    <row r="1129" spans="1:16" x14ac:dyDescent="0.25">
      <c r="A1129" s="9"/>
      <c r="B1129" s="12" t="s">
        <v>974</v>
      </c>
      <c r="C1129" s="12" t="s">
        <v>973</v>
      </c>
      <c r="D1129" s="18">
        <v>4420</v>
      </c>
      <c r="E1129" s="18">
        <v>4360</v>
      </c>
      <c r="F1129" s="18">
        <v>4782</v>
      </c>
      <c r="G1129" s="18">
        <v>4799</v>
      </c>
      <c r="H1129" s="18">
        <v>5537</v>
      </c>
      <c r="I1129" s="18">
        <v>6128</v>
      </c>
      <c r="J1129" s="18">
        <v>6119</v>
      </c>
      <c r="K1129" s="18">
        <v>6648</v>
      </c>
      <c r="L1129" s="18">
        <v>7249</v>
      </c>
      <c r="M1129" s="18">
        <v>8202</v>
      </c>
      <c r="N1129" s="18">
        <v>8702</v>
      </c>
      <c r="O1129" s="18">
        <v>9196</v>
      </c>
      <c r="P1129" s="9"/>
    </row>
    <row r="1130" spans="1:16" x14ac:dyDescent="0.25">
      <c r="A1130" s="9"/>
      <c r="B1130" s="12" t="s">
        <v>972</v>
      </c>
      <c r="C1130" s="12" t="s">
        <v>971</v>
      </c>
      <c r="D1130" s="18">
        <v>3898</v>
      </c>
      <c r="E1130" s="18">
        <v>3075</v>
      </c>
      <c r="F1130" s="18">
        <v>3091</v>
      </c>
      <c r="G1130" s="18">
        <v>2708</v>
      </c>
      <c r="H1130" s="18">
        <v>3331</v>
      </c>
      <c r="I1130" s="18">
        <v>3714</v>
      </c>
      <c r="J1130" s="18">
        <v>4601</v>
      </c>
      <c r="K1130" s="18">
        <v>4940</v>
      </c>
      <c r="L1130" s="18">
        <v>5143</v>
      </c>
      <c r="M1130" s="18">
        <v>5822</v>
      </c>
      <c r="N1130" s="18">
        <v>5979</v>
      </c>
      <c r="O1130" s="18">
        <v>6005</v>
      </c>
      <c r="P1130" s="9"/>
    </row>
    <row r="1131" spans="1:16" x14ac:dyDescent="0.25">
      <c r="A1131" s="9"/>
      <c r="B1131" s="12" t="s">
        <v>970</v>
      </c>
      <c r="C1131" s="12" t="s">
        <v>969</v>
      </c>
      <c r="D1131" s="18">
        <v>1034</v>
      </c>
      <c r="E1131" s="18">
        <v>1026</v>
      </c>
      <c r="F1131" s="18">
        <v>1102</v>
      </c>
      <c r="G1131" s="18">
        <v>1111</v>
      </c>
      <c r="H1131" s="18">
        <v>1057</v>
      </c>
      <c r="I1131" s="18">
        <v>893</v>
      </c>
      <c r="J1131" s="18">
        <v>892</v>
      </c>
      <c r="K1131" s="18">
        <v>1195</v>
      </c>
      <c r="L1131" s="18">
        <v>1273</v>
      </c>
      <c r="M1131" s="18">
        <v>1621</v>
      </c>
      <c r="N1131" s="18">
        <v>1710</v>
      </c>
      <c r="O1131" s="18">
        <v>1892</v>
      </c>
      <c r="P1131" s="9"/>
    </row>
    <row r="1132" spans="1:16" x14ac:dyDescent="0.25">
      <c r="A1132" s="9"/>
      <c r="B1132" s="12" t="s">
        <v>968</v>
      </c>
      <c r="C1132" s="12" t="s">
        <v>967</v>
      </c>
      <c r="D1132" s="18">
        <v>2706</v>
      </c>
      <c r="E1132" s="18">
        <v>2596</v>
      </c>
      <c r="F1132" s="18">
        <v>3192</v>
      </c>
      <c r="G1132" s="18">
        <v>3285</v>
      </c>
      <c r="H1132" s="18">
        <v>3269</v>
      </c>
      <c r="I1132" s="18">
        <v>3622</v>
      </c>
      <c r="J1132" s="18">
        <v>3733</v>
      </c>
      <c r="K1132" s="18">
        <v>4057</v>
      </c>
      <c r="L1132" s="18">
        <v>4989</v>
      </c>
      <c r="M1132" s="18">
        <v>4104</v>
      </c>
      <c r="N1132" s="18">
        <v>3504</v>
      </c>
      <c r="O1132" s="18">
        <v>3614</v>
      </c>
      <c r="P1132" s="9"/>
    </row>
    <row r="1133" spans="1:16" x14ac:dyDescent="0.25">
      <c r="A1133" s="9"/>
      <c r="B1133" s="12" t="s">
        <v>966</v>
      </c>
      <c r="C1133" s="12" t="s">
        <v>965</v>
      </c>
      <c r="D1133" s="18">
        <v>3769</v>
      </c>
      <c r="E1133" s="18">
        <v>3881</v>
      </c>
      <c r="F1133" s="18">
        <v>4237</v>
      </c>
      <c r="G1133" s="18">
        <v>4234</v>
      </c>
      <c r="H1133" s="18">
        <v>4426</v>
      </c>
      <c r="I1133" s="18">
        <v>4356</v>
      </c>
      <c r="J1133" s="18">
        <v>4528</v>
      </c>
      <c r="K1133" s="18">
        <v>4722</v>
      </c>
      <c r="L1133" s="18">
        <v>4966</v>
      </c>
      <c r="M1133" s="18">
        <v>4958</v>
      </c>
      <c r="N1133" s="18">
        <v>4773</v>
      </c>
      <c r="O1133" s="18">
        <v>5451</v>
      </c>
      <c r="P1133" s="9"/>
    </row>
    <row r="1134" spans="1:16" x14ac:dyDescent="0.25">
      <c r="A1134" s="9"/>
      <c r="B1134" s="12" t="s">
        <v>964</v>
      </c>
      <c r="C1134" s="12" t="s">
        <v>963</v>
      </c>
      <c r="D1134" s="18">
        <v>1822</v>
      </c>
      <c r="E1134" s="18">
        <v>2814</v>
      </c>
      <c r="F1134" s="18">
        <v>2004</v>
      </c>
      <c r="G1134" s="18">
        <v>2016</v>
      </c>
      <c r="H1134" s="18">
        <v>2081</v>
      </c>
      <c r="I1134" s="18">
        <v>2208</v>
      </c>
      <c r="J1134" s="18">
        <v>2184</v>
      </c>
      <c r="K1134" s="18">
        <v>2399</v>
      </c>
      <c r="L1134" s="18">
        <v>2475</v>
      </c>
      <c r="M1134" s="18">
        <v>2484</v>
      </c>
      <c r="N1134" s="18">
        <v>2452</v>
      </c>
      <c r="O1134" s="18">
        <v>2665</v>
      </c>
      <c r="P1134" s="9"/>
    </row>
    <row r="1135" spans="1:16" x14ac:dyDescent="0.25">
      <c r="A1135" s="9"/>
      <c r="B1135" s="12" t="s">
        <v>962</v>
      </c>
      <c r="C1135" s="12" t="s">
        <v>961</v>
      </c>
      <c r="D1135" s="18">
        <v>12891</v>
      </c>
      <c r="E1135" s="18">
        <v>12628</v>
      </c>
      <c r="F1135" s="18">
        <v>13965</v>
      </c>
      <c r="G1135" s="18">
        <v>14248</v>
      </c>
      <c r="H1135" s="18">
        <v>14387</v>
      </c>
      <c r="I1135" s="18">
        <v>15492</v>
      </c>
      <c r="J1135" s="18">
        <v>16161</v>
      </c>
      <c r="K1135" s="18">
        <v>16620</v>
      </c>
      <c r="L1135" s="18">
        <v>17455</v>
      </c>
      <c r="M1135" s="18">
        <v>18257</v>
      </c>
      <c r="N1135" s="18">
        <v>18769</v>
      </c>
      <c r="O1135" s="18">
        <v>19202</v>
      </c>
      <c r="P1135" s="9"/>
    </row>
    <row r="1136" spans="1:16" x14ac:dyDescent="0.25">
      <c r="A1136" s="9"/>
      <c r="B1136" s="12" t="s">
        <v>960</v>
      </c>
      <c r="C1136" s="12" t="s">
        <v>959</v>
      </c>
      <c r="D1136" s="18">
        <v>1243</v>
      </c>
      <c r="E1136" s="18">
        <v>1201</v>
      </c>
      <c r="F1136" s="18">
        <v>1334</v>
      </c>
      <c r="G1136" s="18">
        <v>1303</v>
      </c>
      <c r="H1136" s="18">
        <v>1327</v>
      </c>
      <c r="I1136" s="18">
        <v>1347</v>
      </c>
      <c r="J1136" s="18">
        <v>1442</v>
      </c>
      <c r="K1136" s="18">
        <v>1316</v>
      </c>
      <c r="L1136" s="18">
        <v>1546</v>
      </c>
      <c r="M1136" s="18">
        <v>1480</v>
      </c>
      <c r="N1136" s="18">
        <v>1684</v>
      </c>
      <c r="O1136" s="18">
        <v>1790</v>
      </c>
      <c r="P1136" s="9"/>
    </row>
    <row r="1137" spans="1:16" x14ac:dyDescent="0.25">
      <c r="A1137" s="9"/>
      <c r="B1137" s="12" t="s">
        <v>958</v>
      </c>
      <c r="C1137" s="12" t="s">
        <v>957</v>
      </c>
      <c r="D1137" s="18">
        <v>596</v>
      </c>
      <c r="E1137" s="18">
        <v>626</v>
      </c>
      <c r="F1137" s="18">
        <v>731</v>
      </c>
      <c r="G1137" s="18">
        <v>750</v>
      </c>
      <c r="H1137" s="18">
        <v>831</v>
      </c>
      <c r="I1137" s="18">
        <v>845</v>
      </c>
      <c r="J1137" s="18">
        <v>879</v>
      </c>
      <c r="K1137" s="18">
        <v>880</v>
      </c>
      <c r="L1137" s="18">
        <v>1060</v>
      </c>
      <c r="M1137" s="18">
        <v>1174</v>
      </c>
      <c r="N1137" s="18">
        <v>1146</v>
      </c>
      <c r="O1137" s="18">
        <v>1166</v>
      </c>
      <c r="P1137" s="9"/>
    </row>
    <row r="1138" spans="1:16" x14ac:dyDescent="0.25">
      <c r="A1138" s="9"/>
      <c r="B1138" s="12" t="s">
        <v>956</v>
      </c>
      <c r="C1138" s="12" t="s">
        <v>955</v>
      </c>
      <c r="D1138" s="18">
        <v>2341</v>
      </c>
      <c r="E1138" s="18">
        <v>2276</v>
      </c>
      <c r="F1138" s="18">
        <v>2308</v>
      </c>
      <c r="G1138" s="18">
        <v>2372</v>
      </c>
      <c r="H1138" s="18">
        <v>2283</v>
      </c>
      <c r="I1138" s="18">
        <v>2317</v>
      </c>
      <c r="J1138" s="18">
        <v>2333</v>
      </c>
      <c r="K1138" s="18">
        <v>2338</v>
      </c>
      <c r="L1138" s="18">
        <v>2313</v>
      </c>
      <c r="M1138" s="18">
        <v>2304</v>
      </c>
      <c r="N1138" s="18">
        <v>2280</v>
      </c>
      <c r="O1138" s="18">
        <v>2466</v>
      </c>
      <c r="P1138" s="9"/>
    </row>
    <row r="1139" spans="1:16" x14ac:dyDescent="0.25">
      <c r="A1139" s="9"/>
      <c r="B1139" s="12" t="s">
        <v>954</v>
      </c>
      <c r="C1139" s="12" t="s">
        <v>953</v>
      </c>
      <c r="D1139" s="18">
        <v>3459</v>
      </c>
      <c r="E1139" s="18">
        <v>3501</v>
      </c>
      <c r="F1139" s="18">
        <v>3537</v>
      </c>
      <c r="G1139" s="18">
        <v>3638</v>
      </c>
      <c r="H1139" s="18">
        <v>3580</v>
      </c>
      <c r="I1139" s="18">
        <v>4444</v>
      </c>
      <c r="J1139" s="18">
        <v>4244</v>
      </c>
      <c r="K1139" s="18">
        <v>4089</v>
      </c>
      <c r="L1139" s="18">
        <v>4013</v>
      </c>
      <c r="M1139" s="18">
        <v>4066</v>
      </c>
      <c r="N1139" s="18">
        <v>3778</v>
      </c>
      <c r="O1139" s="18">
        <v>3802</v>
      </c>
      <c r="P1139" s="9"/>
    </row>
    <row r="1140" spans="1:16" x14ac:dyDescent="0.25">
      <c r="A1140" s="9"/>
      <c r="B1140" s="12" t="s">
        <v>952</v>
      </c>
      <c r="C1140" s="12" t="s">
        <v>951</v>
      </c>
      <c r="D1140" s="18">
        <v>85738</v>
      </c>
      <c r="E1140" s="18">
        <v>86751</v>
      </c>
      <c r="F1140" s="18">
        <v>94089</v>
      </c>
      <c r="G1140" s="18">
        <v>95501</v>
      </c>
      <c r="H1140" s="18">
        <v>96487</v>
      </c>
      <c r="I1140" s="18">
        <v>99982</v>
      </c>
      <c r="J1140" s="18">
        <v>97524</v>
      </c>
      <c r="K1140" s="18">
        <v>96180</v>
      </c>
      <c r="L1140" s="18">
        <v>98724</v>
      </c>
      <c r="M1140" s="18">
        <v>95910</v>
      </c>
      <c r="N1140" s="18">
        <v>98980</v>
      </c>
      <c r="O1140" s="18">
        <v>102462</v>
      </c>
      <c r="P1140" s="9"/>
    </row>
    <row r="1141" spans="1:16" x14ac:dyDescent="0.25">
      <c r="A1141" s="9"/>
      <c r="B1141" s="12" t="s">
        <v>950</v>
      </c>
      <c r="C1141" s="12" t="s">
        <v>949</v>
      </c>
      <c r="D1141" s="18">
        <v>4180</v>
      </c>
      <c r="E1141" s="18">
        <v>4148</v>
      </c>
      <c r="F1141" s="18">
        <v>4122</v>
      </c>
      <c r="G1141" s="18">
        <v>4746</v>
      </c>
      <c r="H1141" s="18">
        <v>4673</v>
      </c>
      <c r="I1141" s="18">
        <v>4472</v>
      </c>
      <c r="J1141" s="18">
        <v>5061</v>
      </c>
      <c r="K1141" s="18">
        <v>4881</v>
      </c>
      <c r="L1141" s="18">
        <v>4939</v>
      </c>
      <c r="M1141" s="18">
        <v>4881</v>
      </c>
      <c r="N1141" s="18">
        <v>5087</v>
      </c>
      <c r="O1141" s="18">
        <v>5165</v>
      </c>
      <c r="P1141" s="9"/>
    </row>
    <row r="1142" spans="1:16" x14ac:dyDescent="0.25">
      <c r="A1142" s="9"/>
      <c r="B1142" s="12" t="s">
        <v>948</v>
      </c>
      <c r="C1142" s="12" t="s">
        <v>947</v>
      </c>
      <c r="D1142" s="18">
        <v>5299</v>
      </c>
      <c r="E1142" s="18">
        <v>5080</v>
      </c>
      <c r="F1142" s="18">
        <v>4742</v>
      </c>
      <c r="G1142" s="18">
        <v>5115</v>
      </c>
      <c r="H1142" s="18">
        <v>5285</v>
      </c>
      <c r="I1142" s="18">
        <v>5473</v>
      </c>
      <c r="J1142" s="18">
        <v>5581</v>
      </c>
      <c r="K1142" s="18">
        <v>5011</v>
      </c>
      <c r="L1142" s="18">
        <v>4966</v>
      </c>
      <c r="M1142" s="18">
        <v>5087</v>
      </c>
      <c r="N1142" s="18">
        <v>4869</v>
      </c>
      <c r="O1142" s="18">
        <v>5484</v>
      </c>
      <c r="P1142" s="9"/>
    </row>
    <row r="1143" spans="1:16" x14ac:dyDescent="0.25">
      <c r="A1143" s="9"/>
      <c r="B1143" s="12" t="s">
        <v>946</v>
      </c>
      <c r="C1143" s="12" t="s">
        <v>945</v>
      </c>
      <c r="D1143" s="18">
        <v>2898</v>
      </c>
      <c r="E1143" s="18">
        <v>2981</v>
      </c>
      <c r="F1143" s="18">
        <v>2731</v>
      </c>
      <c r="G1143" s="18">
        <v>3056</v>
      </c>
      <c r="H1143" s="18">
        <v>3170</v>
      </c>
      <c r="I1143" s="18">
        <v>3252</v>
      </c>
      <c r="J1143" s="18">
        <v>3253</v>
      </c>
      <c r="K1143" s="18">
        <v>3469</v>
      </c>
      <c r="L1143" s="18">
        <v>3474</v>
      </c>
      <c r="M1143" s="18">
        <v>3482</v>
      </c>
      <c r="N1143" s="18">
        <v>3870</v>
      </c>
      <c r="O1143" s="18">
        <v>3717</v>
      </c>
      <c r="P1143" s="9"/>
    </row>
    <row r="1144" spans="1:16" x14ac:dyDescent="0.25">
      <c r="A1144" s="9"/>
      <c r="B1144" s="12" t="s">
        <v>944</v>
      </c>
      <c r="C1144" s="12" t="s">
        <v>943</v>
      </c>
      <c r="D1144" s="18">
        <v>450</v>
      </c>
      <c r="E1144" s="18">
        <v>448</v>
      </c>
      <c r="F1144" s="18">
        <v>533</v>
      </c>
      <c r="G1144" s="18">
        <v>557</v>
      </c>
      <c r="H1144" s="18">
        <v>592</v>
      </c>
      <c r="I1144" s="18">
        <v>603</v>
      </c>
      <c r="J1144" s="18">
        <v>688</v>
      </c>
      <c r="K1144" s="18">
        <v>640</v>
      </c>
      <c r="L1144" s="18">
        <v>633</v>
      </c>
      <c r="M1144" s="18">
        <v>671</v>
      </c>
      <c r="N1144" s="18">
        <v>646</v>
      </c>
      <c r="O1144" s="18">
        <v>646</v>
      </c>
      <c r="P1144" s="9"/>
    </row>
    <row r="1145" spans="1:16" x14ac:dyDescent="0.25">
      <c r="A1145" s="9"/>
      <c r="B1145" s="12" t="s">
        <v>942</v>
      </c>
      <c r="C1145" s="12" t="s">
        <v>941</v>
      </c>
      <c r="D1145" s="18">
        <v>3445</v>
      </c>
      <c r="E1145" s="18">
        <v>3470</v>
      </c>
      <c r="F1145" s="18">
        <v>3924</v>
      </c>
      <c r="G1145" s="18">
        <v>4147</v>
      </c>
      <c r="H1145" s="18">
        <v>4439</v>
      </c>
      <c r="I1145" s="18">
        <v>4603</v>
      </c>
      <c r="J1145" s="18">
        <v>4559</v>
      </c>
      <c r="K1145" s="18">
        <v>4370</v>
      </c>
      <c r="L1145" s="18">
        <v>4691</v>
      </c>
      <c r="M1145" s="18">
        <v>4531</v>
      </c>
      <c r="N1145" s="18">
        <v>5215</v>
      </c>
      <c r="O1145" s="18">
        <v>5574</v>
      </c>
      <c r="P1145" s="9"/>
    </row>
    <row r="1146" spans="1:16" x14ac:dyDescent="0.25">
      <c r="A1146" s="9"/>
      <c r="B1146" s="12" t="s">
        <v>940</v>
      </c>
      <c r="C1146" s="12" t="s">
        <v>939</v>
      </c>
      <c r="D1146" s="18">
        <v>103</v>
      </c>
      <c r="E1146" s="18">
        <v>166</v>
      </c>
      <c r="F1146" s="18">
        <v>210</v>
      </c>
      <c r="G1146" s="18">
        <v>212</v>
      </c>
      <c r="H1146" s="18">
        <v>201</v>
      </c>
      <c r="I1146" s="18">
        <v>304</v>
      </c>
      <c r="J1146" s="18">
        <v>304</v>
      </c>
      <c r="K1146" s="18">
        <v>198</v>
      </c>
      <c r="L1146" s="18">
        <v>381</v>
      </c>
      <c r="M1146" s="18">
        <v>332</v>
      </c>
      <c r="N1146" s="18">
        <v>332</v>
      </c>
      <c r="O1146" s="18">
        <v>277</v>
      </c>
      <c r="P1146" s="9"/>
    </row>
    <row r="1147" spans="1:16" x14ac:dyDescent="0.25">
      <c r="A1147" s="9"/>
      <c r="B1147" s="12" t="s">
        <v>938</v>
      </c>
      <c r="C1147" s="12" t="s">
        <v>937</v>
      </c>
      <c r="D1147" s="18">
        <v>463</v>
      </c>
      <c r="E1147" s="18">
        <v>475</v>
      </c>
      <c r="F1147" s="18">
        <v>483</v>
      </c>
      <c r="G1147" s="18">
        <v>463</v>
      </c>
      <c r="H1147" s="18">
        <v>469</v>
      </c>
      <c r="I1147" s="18">
        <v>469</v>
      </c>
      <c r="J1147" s="18">
        <v>435</v>
      </c>
      <c r="K1147" s="18">
        <v>507</v>
      </c>
      <c r="L1147" s="18">
        <v>407</v>
      </c>
      <c r="M1147" s="18">
        <v>431</v>
      </c>
      <c r="N1147" s="18">
        <v>414</v>
      </c>
      <c r="O1147" s="18">
        <v>418</v>
      </c>
      <c r="P1147" s="9"/>
    </row>
    <row r="1148" spans="1:16" x14ac:dyDescent="0.25">
      <c r="A1148" s="9"/>
      <c r="B1148" s="12" t="s">
        <v>936</v>
      </c>
      <c r="C1148" s="12" t="s">
        <v>935</v>
      </c>
      <c r="D1148" s="18">
        <v>1093</v>
      </c>
      <c r="E1148" s="18">
        <v>1072</v>
      </c>
      <c r="F1148" s="18">
        <v>1164</v>
      </c>
      <c r="G1148" s="18">
        <v>1173</v>
      </c>
      <c r="H1148" s="18">
        <v>1094</v>
      </c>
      <c r="I1148" s="18">
        <v>1493</v>
      </c>
      <c r="J1148" s="18">
        <v>1580</v>
      </c>
      <c r="K1148" s="18">
        <v>1690</v>
      </c>
      <c r="L1148" s="18">
        <v>1661</v>
      </c>
      <c r="M1148" s="18">
        <v>1661</v>
      </c>
      <c r="N1148" s="18">
        <v>1564</v>
      </c>
      <c r="O1148" s="18">
        <v>1312</v>
      </c>
      <c r="P1148" s="9"/>
    </row>
    <row r="1149" spans="1:16" x14ac:dyDescent="0.25">
      <c r="A1149" s="9"/>
      <c r="B1149" s="12" t="s">
        <v>934</v>
      </c>
      <c r="C1149" s="12" t="s">
        <v>933</v>
      </c>
      <c r="D1149" s="18">
        <v>1187</v>
      </c>
      <c r="E1149" s="18">
        <v>1183</v>
      </c>
      <c r="F1149" s="18">
        <v>1166</v>
      </c>
      <c r="G1149" s="18">
        <v>1349</v>
      </c>
      <c r="H1149" s="18">
        <v>1259</v>
      </c>
      <c r="I1149" s="18">
        <v>1335</v>
      </c>
      <c r="J1149" s="18">
        <v>1378</v>
      </c>
      <c r="K1149" s="18">
        <v>1384</v>
      </c>
      <c r="L1149" s="18">
        <v>1380</v>
      </c>
      <c r="M1149" s="18">
        <v>1337</v>
      </c>
      <c r="N1149" s="18">
        <v>1237</v>
      </c>
      <c r="O1149" s="18">
        <v>1226</v>
      </c>
      <c r="P1149" s="9"/>
    </row>
    <row r="1150" spans="1:16" x14ac:dyDescent="0.25">
      <c r="A1150" s="9"/>
      <c r="B1150" s="12" t="s">
        <v>932</v>
      </c>
      <c r="C1150" s="12" t="s">
        <v>931</v>
      </c>
      <c r="D1150" s="18">
        <v>1043</v>
      </c>
      <c r="E1150" s="18">
        <v>1076</v>
      </c>
      <c r="F1150" s="18">
        <v>1219</v>
      </c>
      <c r="G1150" s="18">
        <v>1326</v>
      </c>
      <c r="H1150" s="18">
        <v>1349</v>
      </c>
      <c r="I1150" s="18">
        <v>1361</v>
      </c>
      <c r="J1150" s="18">
        <v>1586</v>
      </c>
      <c r="K1150" s="18">
        <v>1830</v>
      </c>
      <c r="L1150" s="18">
        <v>1992</v>
      </c>
      <c r="M1150" s="18">
        <v>1970</v>
      </c>
      <c r="N1150" s="18">
        <v>2186</v>
      </c>
      <c r="O1150" s="18">
        <v>2212</v>
      </c>
      <c r="P1150" s="9"/>
    </row>
    <row r="1151" spans="1:16" x14ac:dyDescent="0.25">
      <c r="A1151" s="9"/>
      <c r="B1151" s="12" t="s">
        <v>930</v>
      </c>
      <c r="C1151" s="12" t="s">
        <v>929</v>
      </c>
      <c r="D1151" s="18">
        <v>4701</v>
      </c>
      <c r="E1151" s="18">
        <v>4644</v>
      </c>
      <c r="F1151" s="18">
        <v>4795</v>
      </c>
      <c r="G1151" s="18">
        <v>4949</v>
      </c>
      <c r="H1151" s="18">
        <v>5399</v>
      </c>
      <c r="I1151" s="18">
        <v>5658</v>
      </c>
      <c r="J1151" s="18">
        <v>5689</v>
      </c>
      <c r="K1151" s="18">
        <v>5952</v>
      </c>
      <c r="L1151" s="18">
        <v>6571</v>
      </c>
      <c r="M1151" s="18">
        <v>6828</v>
      </c>
      <c r="N1151" s="18">
        <v>6211</v>
      </c>
      <c r="O1151" s="18">
        <v>7094</v>
      </c>
      <c r="P1151" s="9"/>
    </row>
    <row r="1152" spans="1:16" x14ac:dyDescent="0.25">
      <c r="A1152" s="9"/>
      <c r="B1152" s="12" t="s">
        <v>928</v>
      </c>
      <c r="C1152" s="12" t="s">
        <v>927</v>
      </c>
      <c r="D1152" s="18">
        <v>5746</v>
      </c>
      <c r="E1152" s="18">
        <v>6096</v>
      </c>
      <c r="F1152" s="18">
        <v>6153</v>
      </c>
      <c r="G1152" s="18">
        <v>6408</v>
      </c>
      <c r="H1152" s="18">
        <v>6488</v>
      </c>
      <c r="I1152" s="18">
        <v>6516</v>
      </c>
      <c r="J1152" s="18">
        <v>6493</v>
      </c>
      <c r="K1152" s="18">
        <v>6905</v>
      </c>
      <c r="L1152" s="18">
        <v>7053</v>
      </c>
      <c r="M1152" s="18">
        <v>7394</v>
      </c>
      <c r="N1152" s="18">
        <v>7289</v>
      </c>
      <c r="O1152" s="18">
        <v>7608</v>
      </c>
      <c r="P1152" s="9"/>
    </row>
    <row r="1153" spans="1:16" x14ac:dyDescent="0.25">
      <c r="A1153" s="9"/>
      <c r="B1153" s="12" t="s">
        <v>926</v>
      </c>
      <c r="C1153" s="12" t="s">
        <v>925</v>
      </c>
      <c r="D1153" s="18">
        <v>37506</v>
      </c>
      <c r="E1153" s="18">
        <v>37559</v>
      </c>
      <c r="F1153" s="18">
        <v>37748</v>
      </c>
      <c r="G1153" s="18">
        <v>38193</v>
      </c>
      <c r="H1153" s="18">
        <v>41909</v>
      </c>
      <c r="I1153" s="18">
        <v>43370</v>
      </c>
      <c r="J1153" s="18">
        <v>43426</v>
      </c>
      <c r="K1153" s="18">
        <v>45255</v>
      </c>
      <c r="L1153" s="18">
        <v>45812</v>
      </c>
      <c r="M1153" s="18">
        <v>46870</v>
      </c>
      <c r="N1153" s="18">
        <v>47610</v>
      </c>
      <c r="O1153" s="18">
        <v>48843</v>
      </c>
      <c r="P1153" s="9"/>
    </row>
    <row r="1154" spans="1:16" x14ac:dyDescent="0.25">
      <c r="A1154" s="9"/>
      <c r="B1154" s="12" t="s">
        <v>924</v>
      </c>
      <c r="C1154" s="12" t="s">
        <v>923</v>
      </c>
      <c r="D1154" s="18">
        <v>4758</v>
      </c>
      <c r="E1154" s="18">
        <v>4559</v>
      </c>
      <c r="F1154" s="18">
        <v>4843</v>
      </c>
      <c r="G1154" s="18">
        <v>4649</v>
      </c>
      <c r="H1154" s="18">
        <v>4685</v>
      </c>
      <c r="I1154" s="18">
        <v>4725</v>
      </c>
      <c r="J1154" s="18">
        <v>4560</v>
      </c>
      <c r="K1154" s="18">
        <v>4399</v>
      </c>
      <c r="L1154" s="18">
        <v>5304</v>
      </c>
      <c r="M1154" s="18">
        <v>5171</v>
      </c>
      <c r="N1154" s="18">
        <v>6146</v>
      </c>
      <c r="O1154" s="18">
        <v>6069</v>
      </c>
      <c r="P1154" s="9"/>
    </row>
    <row r="1155" spans="1:16" x14ac:dyDescent="0.25">
      <c r="A1155" s="9"/>
      <c r="B1155" s="12" t="s">
        <v>922</v>
      </c>
      <c r="C1155" s="12" t="s">
        <v>921</v>
      </c>
      <c r="D1155" s="18">
        <v>2935</v>
      </c>
      <c r="E1155" s="18">
        <v>3008</v>
      </c>
      <c r="F1155" s="18">
        <v>2810</v>
      </c>
      <c r="G1155" s="18">
        <v>3212</v>
      </c>
      <c r="H1155" s="18">
        <v>3243</v>
      </c>
      <c r="I1155" s="18">
        <v>2576</v>
      </c>
      <c r="J1155" s="18">
        <v>2776</v>
      </c>
      <c r="K1155" s="18">
        <v>2723</v>
      </c>
      <c r="L1155" s="18">
        <v>2691</v>
      </c>
      <c r="M1155" s="18">
        <v>3211</v>
      </c>
      <c r="N1155" s="18">
        <v>4125</v>
      </c>
      <c r="O1155" s="18">
        <v>4931</v>
      </c>
      <c r="P1155" s="9"/>
    </row>
    <row r="1156" spans="1:16" x14ac:dyDescent="0.25">
      <c r="A1156" s="9"/>
      <c r="B1156" s="12" t="s">
        <v>920</v>
      </c>
      <c r="C1156" s="12" t="s">
        <v>919</v>
      </c>
      <c r="D1156" s="18">
        <v>1490</v>
      </c>
      <c r="E1156" s="18">
        <v>1454</v>
      </c>
      <c r="F1156" s="18">
        <v>1381</v>
      </c>
      <c r="G1156" s="18">
        <v>1639</v>
      </c>
      <c r="H1156" s="18">
        <v>1692</v>
      </c>
      <c r="I1156" s="18">
        <v>1788</v>
      </c>
      <c r="J1156" s="18">
        <v>1752</v>
      </c>
      <c r="K1156" s="18">
        <v>1813</v>
      </c>
      <c r="L1156" s="18">
        <v>1951</v>
      </c>
      <c r="M1156" s="18">
        <v>1950</v>
      </c>
      <c r="N1156" s="18">
        <v>2046</v>
      </c>
      <c r="O1156" s="18">
        <v>2274</v>
      </c>
      <c r="P1156" s="9"/>
    </row>
    <row r="1157" spans="1:16" x14ac:dyDescent="0.25">
      <c r="A1157" s="9"/>
      <c r="B1157" s="12" t="s">
        <v>918</v>
      </c>
      <c r="C1157" s="12" t="s">
        <v>917</v>
      </c>
      <c r="D1157" s="18">
        <v>2158</v>
      </c>
      <c r="E1157" s="18">
        <v>2059</v>
      </c>
      <c r="F1157" s="18">
        <v>2248</v>
      </c>
      <c r="G1157" s="18">
        <v>2215</v>
      </c>
      <c r="H1157" s="18">
        <v>2217</v>
      </c>
      <c r="I1157" s="18">
        <v>2497</v>
      </c>
      <c r="J1157" s="18">
        <v>2600</v>
      </c>
      <c r="K1157" s="18">
        <v>2790</v>
      </c>
      <c r="L1157" s="18">
        <v>2801</v>
      </c>
      <c r="M1157" s="18">
        <v>2885</v>
      </c>
      <c r="N1157" s="18">
        <v>3024</v>
      </c>
      <c r="O1157" s="18">
        <v>3033</v>
      </c>
      <c r="P1157" s="9"/>
    </row>
    <row r="1158" spans="1:16" x14ac:dyDescent="0.25">
      <c r="A1158" s="9"/>
      <c r="B1158" s="12" t="s">
        <v>916</v>
      </c>
      <c r="C1158" s="12" t="s">
        <v>915</v>
      </c>
      <c r="D1158" s="18">
        <v>856</v>
      </c>
      <c r="E1158" s="18">
        <v>797</v>
      </c>
      <c r="F1158" s="18">
        <v>1102</v>
      </c>
      <c r="G1158" s="18">
        <v>1117</v>
      </c>
      <c r="H1158" s="18">
        <v>1098</v>
      </c>
      <c r="I1158" s="18">
        <v>1064</v>
      </c>
      <c r="J1158" s="18">
        <v>1074</v>
      </c>
      <c r="K1158" s="18">
        <v>1478</v>
      </c>
      <c r="L1158" s="18">
        <v>1410</v>
      </c>
      <c r="M1158" s="18">
        <v>1432</v>
      </c>
      <c r="N1158" s="18">
        <v>1472</v>
      </c>
      <c r="O1158" s="18">
        <v>1520</v>
      </c>
      <c r="P1158" s="9"/>
    </row>
    <row r="1159" spans="1:16" x14ac:dyDescent="0.25">
      <c r="A1159" s="9"/>
      <c r="B1159" s="12" t="s">
        <v>914</v>
      </c>
      <c r="C1159" s="12" t="s">
        <v>913</v>
      </c>
      <c r="D1159" s="18">
        <v>694</v>
      </c>
      <c r="E1159" s="18">
        <v>770</v>
      </c>
      <c r="F1159" s="18">
        <v>891</v>
      </c>
      <c r="G1159" s="18">
        <v>946</v>
      </c>
      <c r="H1159" s="18">
        <v>1021</v>
      </c>
      <c r="I1159" s="18">
        <v>1111</v>
      </c>
      <c r="J1159" s="18">
        <v>1121</v>
      </c>
      <c r="K1159" s="18">
        <v>1157</v>
      </c>
      <c r="L1159" s="18">
        <v>1155</v>
      </c>
      <c r="M1159" s="18">
        <v>1113</v>
      </c>
      <c r="N1159" s="18">
        <v>1232</v>
      </c>
      <c r="O1159" s="18">
        <v>1116</v>
      </c>
      <c r="P1159" s="9"/>
    </row>
    <row r="1160" spans="1:16" x14ac:dyDescent="0.25">
      <c r="A1160" s="9"/>
      <c r="B1160" s="12" t="s">
        <v>912</v>
      </c>
      <c r="C1160" s="12" t="s">
        <v>911</v>
      </c>
      <c r="D1160" s="18">
        <v>4012</v>
      </c>
      <c r="E1160" s="18">
        <v>4814</v>
      </c>
      <c r="F1160" s="18">
        <v>5388</v>
      </c>
      <c r="G1160" s="18">
        <v>6183</v>
      </c>
      <c r="H1160" s="18">
        <v>7028</v>
      </c>
      <c r="I1160" s="18">
        <v>8438</v>
      </c>
      <c r="J1160" s="18">
        <v>8436</v>
      </c>
      <c r="K1160" s="18">
        <v>8397</v>
      </c>
      <c r="L1160" s="18">
        <v>8662</v>
      </c>
      <c r="M1160" s="18">
        <v>8806</v>
      </c>
      <c r="N1160" s="18">
        <v>8699</v>
      </c>
      <c r="O1160" s="18">
        <v>8871</v>
      </c>
      <c r="P1160" s="9"/>
    </row>
    <row r="1161" spans="1:16" x14ac:dyDescent="0.25">
      <c r="A1161" s="9"/>
      <c r="B1161" s="12" t="s">
        <v>910</v>
      </c>
      <c r="C1161" s="12" t="s">
        <v>909</v>
      </c>
      <c r="D1161" s="18">
        <v>23376</v>
      </c>
      <c r="E1161" s="18">
        <v>26532</v>
      </c>
      <c r="F1161" s="18">
        <v>26853</v>
      </c>
      <c r="G1161" s="18">
        <v>26776</v>
      </c>
      <c r="H1161" s="18">
        <v>27945</v>
      </c>
      <c r="I1161" s="18">
        <v>28093</v>
      </c>
      <c r="J1161" s="18">
        <v>28657</v>
      </c>
      <c r="K1161" s="18">
        <v>27297</v>
      </c>
      <c r="L1161" s="18">
        <v>28500</v>
      </c>
      <c r="M1161" s="18">
        <v>29024</v>
      </c>
      <c r="N1161" s="18">
        <v>28866</v>
      </c>
      <c r="O1161" s="18">
        <v>29099</v>
      </c>
      <c r="P1161" s="9"/>
    </row>
    <row r="1162" spans="1:16" x14ac:dyDescent="0.25">
      <c r="A1162" s="9"/>
      <c r="B1162" s="12" t="s">
        <v>908</v>
      </c>
      <c r="C1162" s="12" t="s">
        <v>907</v>
      </c>
      <c r="D1162" s="18">
        <v>8536</v>
      </c>
      <c r="E1162" s="18">
        <v>8550</v>
      </c>
      <c r="F1162" s="18">
        <v>8530</v>
      </c>
      <c r="G1162" s="18">
        <v>8583</v>
      </c>
      <c r="H1162" s="18">
        <v>8363</v>
      </c>
      <c r="I1162" s="18">
        <v>8307</v>
      </c>
      <c r="J1162" s="18">
        <v>8334</v>
      </c>
      <c r="K1162" s="18">
        <v>7911</v>
      </c>
      <c r="L1162" s="18">
        <v>7889</v>
      </c>
      <c r="M1162" s="18">
        <v>7671</v>
      </c>
      <c r="N1162" s="18">
        <v>7988</v>
      </c>
      <c r="O1162" s="18">
        <v>8888</v>
      </c>
      <c r="P1162" s="9"/>
    </row>
    <row r="1163" spans="1:16" x14ac:dyDescent="0.25">
      <c r="A1163" s="9"/>
      <c r="B1163" s="12" t="s">
        <v>906</v>
      </c>
      <c r="C1163" s="12" t="s">
        <v>905</v>
      </c>
      <c r="D1163" s="18">
        <v>2273</v>
      </c>
      <c r="E1163" s="18">
        <v>2188</v>
      </c>
      <c r="F1163" s="18">
        <v>2416</v>
      </c>
      <c r="G1163" s="18">
        <v>2396</v>
      </c>
      <c r="H1163" s="18">
        <v>2565</v>
      </c>
      <c r="I1163" s="18">
        <v>2326</v>
      </c>
      <c r="J1163" s="18">
        <v>2379</v>
      </c>
      <c r="K1163" s="18">
        <v>2404</v>
      </c>
      <c r="L1163" s="18">
        <v>2408</v>
      </c>
      <c r="M1163" s="18">
        <v>2369</v>
      </c>
      <c r="N1163" s="18">
        <v>2306</v>
      </c>
      <c r="O1163" s="18">
        <v>2542</v>
      </c>
      <c r="P1163" s="9"/>
    </row>
    <row r="1164" spans="1:16" x14ac:dyDescent="0.25">
      <c r="A1164" s="9"/>
      <c r="B1164" s="12" t="s">
        <v>904</v>
      </c>
      <c r="C1164" s="12" t="s">
        <v>903</v>
      </c>
      <c r="D1164" s="18">
        <v>3790</v>
      </c>
      <c r="E1164" s="18">
        <v>4063</v>
      </c>
      <c r="F1164" s="18">
        <v>3583</v>
      </c>
      <c r="G1164" s="18">
        <v>3906</v>
      </c>
      <c r="H1164" s="18">
        <v>4390</v>
      </c>
      <c r="I1164" s="18">
        <v>6005</v>
      </c>
      <c r="J1164" s="18">
        <v>6193</v>
      </c>
      <c r="K1164" s="18">
        <v>6397</v>
      </c>
      <c r="L1164" s="18">
        <v>5984</v>
      </c>
      <c r="M1164" s="18">
        <v>6738</v>
      </c>
      <c r="N1164" s="18">
        <v>6810</v>
      </c>
      <c r="O1164" s="18">
        <v>7580</v>
      </c>
      <c r="P1164" s="9"/>
    </row>
    <row r="1165" spans="1:16" x14ac:dyDescent="0.25">
      <c r="A1165" s="9"/>
      <c r="B1165" s="12" t="s">
        <v>902</v>
      </c>
      <c r="C1165" s="12" t="s">
        <v>901</v>
      </c>
      <c r="D1165" s="18">
        <v>2764</v>
      </c>
      <c r="E1165" s="18">
        <v>2716</v>
      </c>
      <c r="F1165" s="18">
        <v>2753</v>
      </c>
      <c r="G1165" s="18">
        <v>2936</v>
      </c>
      <c r="H1165" s="18">
        <v>2393</v>
      </c>
      <c r="I1165" s="18">
        <v>2572</v>
      </c>
      <c r="J1165" s="18">
        <v>3062</v>
      </c>
      <c r="K1165" s="18">
        <v>3278</v>
      </c>
      <c r="L1165" s="18">
        <v>3650</v>
      </c>
      <c r="M1165" s="18">
        <v>3853</v>
      </c>
      <c r="N1165" s="18">
        <v>4014</v>
      </c>
      <c r="O1165" s="18">
        <v>4329</v>
      </c>
      <c r="P1165" s="9"/>
    </row>
    <row r="1166" spans="1:16" x14ac:dyDescent="0.25">
      <c r="A1166" s="9"/>
      <c r="B1166" s="12" t="s">
        <v>900</v>
      </c>
      <c r="C1166" s="12" t="s">
        <v>899</v>
      </c>
      <c r="D1166" s="18">
        <v>863</v>
      </c>
      <c r="E1166" s="18">
        <v>863</v>
      </c>
      <c r="F1166" s="18">
        <v>877</v>
      </c>
      <c r="G1166" s="18">
        <v>1055</v>
      </c>
      <c r="H1166" s="18">
        <v>1148</v>
      </c>
      <c r="I1166" s="18">
        <v>1209</v>
      </c>
      <c r="J1166" s="18">
        <v>1311</v>
      </c>
      <c r="K1166" s="18">
        <v>1320</v>
      </c>
      <c r="L1166" s="18">
        <v>1330</v>
      </c>
      <c r="M1166" s="18">
        <v>1534</v>
      </c>
      <c r="N1166" s="18">
        <v>1498</v>
      </c>
      <c r="O1166" s="18">
        <v>1953</v>
      </c>
      <c r="P1166" s="9"/>
    </row>
    <row r="1167" spans="1:16" x14ac:dyDescent="0.25">
      <c r="A1167" s="9"/>
      <c r="B1167" s="12" t="s">
        <v>898</v>
      </c>
      <c r="C1167" s="12" t="s">
        <v>897</v>
      </c>
      <c r="D1167" s="18">
        <v>555</v>
      </c>
      <c r="E1167" s="18">
        <v>862</v>
      </c>
      <c r="F1167" s="18">
        <v>785</v>
      </c>
      <c r="G1167" s="18">
        <v>805</v>
      </c>
      <c r="H1167" s="18">
        <v>830</v>
      </c>
      <c r="I1167" s="18">
        <v>844</v>
      </c>
      <c r="J1167" s="18">
        <v>710</v>
      </c>
      <c r="K1167" s="18">
        <v>705</v>
      </c>
      <c r="L1167" s="18">
        <v>482</v>
      </c>
      <c r="M1167" s="18">
        <v>991</v>
      </c>
      <c r="N1167" s="18">
        <v>1109</v>
      </c>
      <c r="O1167" s="18">
        <v>1225</v>
      </c>
      <c r="P1167" s="9"/>
    </row>
    <row r="1168" spans="1:16" x14ac:dyDescent="0.25">
      <c r="A1168" s="9"/>
      <c r="B1168" s="12" t="s">
        <v>896</v>
      </c>
      <c r="C1168" s="12" t="s">
        <v>895</v>
      </c>
      <c r="D1168" s="18">
        <v>1181</v>
      </c>
      <c r="E1168" s="18">
        <v>1124</v>
      </c>
      <c r="F1168" s="18">
        <v>1121</v>
      </c>
      <c r="G1168" s="18">
        <v>967</v>
      </c>
      <c r="H1168" s="18">
        <v>846</v>
      </c>
      <c r="I1168" s="18">
        <v>839</v>
      </c>
      <c r="J1168" s="18">
        <v>1190</v>
      </c>
      <c r="K1168" s="18">
        <v>1476</v>
      </c>
      <c r="L1168" s="18">
        <v>1524</v>
      </c>
      <c r="M1168" s="18">
        <v>1833</v>
      </c>
      <c r="N1168" s="18">
        <v>1835</v>
      </c>
      <c r="O1168" s="18">
        <v>2732</v>
      </c>
      <c r="P1168" s="9"/>
    </row>
    <row r="1169" spans="1:16" x14ac:dyDescent="0.25">
      <c r="A1169" s="9"/>
      <c r="B1169" s="12" t="s">
        <v>894</v>
      </c>
      <c r="C1169" s="12" t="s">
        <v>893</v>
      </c>
      <c r="D1169" s="18">
        <v>8483</v>
      </c>
      <c r="E1169" s="18">
        <v>8372</v>
      </c>
      <c r="F1169" s="18">
        <v>7801</v>
      </c>
      <c r="G1169" s="18">
        <v>8370</v>
      </c>
      <c r="H1169" s="18">
        <v>10215</v>
      </c>
      <c r="I1169" s="18">
        <v>10893</v>
      </c>
      <c r="J1169" s="18">
        <v>12739</v>
      </c>
      <c r="K1169" s="18">
        <v>12544</v>
      </c>
      <c r="L1169" s="18">
        <v>13411</v>
      </c>
      <c r="M1169" s="18">
        <v>13960</v>
      </c>
      <c r="N1169" s="18">
        <v>14652</v>
      </c>
      <c r="O1169" s="18">
        <v>16775</v>
      </c>
      <c r="P1169" s="9"/>
    </row>
    <row r="1170" spans="1:16" x14ac:dyDescent="0.25">
      <c r="A1170" s="9"/>
      <c r="B1170" s="12" t="s">
        <v>892</v>
      </c>
      <c r="C1170" s="12" t="s">
        <v>891</v>
      </c>
      <c r="D1170" s="18">
        <v>2938</v>
      </c>
      <c r="E1170" s="18">
        <v>2968</v>
      </c>
      <c r="F1170" s="18">
        <v>3272</v>
      </c>
      <c r="G1170" s="18">
        <v>3271</v>
      </c>
      <c r="H1170" s="18">
        <v>3342</v>
      </c>
      <c r="I1170" s="18">
        <v>3539</v>
      </c>
      <c r="J1170" s="18">
        <v>3047</v>
      </c>
      <c r="K1170" s="18">
        <v>2372</v>
      </c>
      <c r="L1170" s="18">
        <v>2632</v>
      </c>
      <c r="M1170" s="18">
        <v>3121</v>
      </c>
      <c r="N1170" s="18">
        <v>3466</v>
      </c>
      <c r="O1170" s="18">
        <v>3814</v>
      </c>
      <c r="P1170" s="9"/>
    </row>
    <row r="1171" spans="1:16" x14ac:dyDescent="0.25">
      <c r="A1171" s="9"/>
      <c r="B1171" s="12" t="s">
        <v>890</v>
      </c>
      <c r="C1171" s="12" t="s">
        <v>889</v>
      </c>
      <c r="D1171" s="18">
        <v>4949</v>
      </c>
      <c r="E1171" s="18">
        <v>4095</v>
      </c>
      <c r="F1171" s="18">
        <v>3906</v>
      </c>
      <c r="G1171" s="18">
        <v>3680</v>
      </c>
      <c r="H1171" s="18">
        <v>3621</v>
      </c>
      <c r="I1171" s="18">
        <v>5301</v>
      </c>
      <c r="J1171" s="18">
        <v>6340</v>
      </c>
      <c r="K1171" s="18">
        <v>5965</v>
      </c>
      <c r="L1171" s="18">
        <v>6149</v>
      </c>
      <c r="M1171" s="18">
        <v>5498</v>
      </c>
      <c r="N1171" s="18">
        <v>5879</v>
      </c>
      <c r="O1171" s="18">
        <v>5657</v>
      </c>
      <c r="P1171" s="9"/>
    </row>
    <row r="1172" spans="1:16" x14ac:dyDescent="0.25">
      <c r="A1172" s="9"/>
      <c r="B1172" s="12" t="s">
        <v>888</v>
      </c>
      <c r="C1172" s="12" t="s">
        <v>887</v>
      </c>
      <c r="D1172" s="18">
        <v>5021</v>
      </c>
      <c r="E1172" s="18">
        <v>5652</v>
      </c>
      <c r="F1172" s="18">
        <v>5826</v>
      </c>
      <c r="G1172" s="18">
        <v>5308</v>
      </c>
      <c r="H1172" s="18">
        <v>5506</v>
      </c>
      <c r="I1172" s="18">
        <v>4351</v>
      </c>
      <c r="J1172" s="18">
        <v>4602</v>
      </c>
      <c r="K1172" s="18">
        <v>4634</v>
      </c>
      <c r="L1172" s="18">
        <v>4783</v>
      </c>
      <c r="M1172" s="18">
        <v>4535</v>
      </c>
      <c r="N1172" s="18">
        <v>4694</v>
      </c>
      <c r="O1172" s="18">
        <v>6253</v>
      </c>
      <c r="P1172" s="9"/>
    </row>
    <row r="1173" spans="1:16" x14ac:dyDescent="0.25">
      <c r="A1173" s="9"/>
      <c r="B1173" s="12" t="s">
        <v>886</v>
      </c>
      <c r="C1173" s="12" t="s">
        <v>885</v>
      </c>
      <c r="D1173" s="18">
        <v>3433</v>
      </c>
      <c r="E1173" s="18">
        <v>3347</v>
      </c>
      <c r="F1173" s="18">
        <v>3037</v>
      </c>
      <c r="G1173" s="18">
        <v>3201</v>
      </c>
      <c r="H1173" s="18">
        <v>3331</v>
      </c>
      <c r="I1173" s="18">
        <v>3636</v>
      </c>
      <c r="J1173" s="18">
        <v>3583</v>
      </c>
      <c r="K1173" s="18">
        <v>4353</v>
      </c>
      <c r="L1173" s="18">
        <v>4493</v>
      </c>
      <c r="M1173" s="18">
        <v>5191</v>
      </c>
      <c r="N1173" s="18">
        <v>5860</v>
      </c>
      <c r="O1173" s="18">
        <v>5387</v>
      </c>
      <c r="P1173" s="9"/>
    </row>
    <row r="1174" spans="1:16" x14ac:dyDescent="0.25">
      <c r="A1174" s="9"/>
      <c r="B1174" s="12" t="s">
        <v>884</v>
      </c>
      <c r="C1174" s="12" t="s">
        <v>883</v>
      </c>
      <c r="D1174" s="18">
        <v>2621</v>
      </c>
      <c r="E1174" s="18">
        <v>2382</v>
      </c>
      <c r="F1174" s="18">
        <v>2219</v>
      </c>
      <c r="G1174" s="18">
        <v>2178</v>
      </c>
      <c r="H1174" s="18">
        <v>2324</v>
      </c>
      <c r="I1174" s="18">
        <v>2394</v>
      </c>
      <c r="J1174" s="18">
        <v>2269</v>
      </c>
      <c r="K1174" s="18">
        <v>2266</v>
      </c>
      <c r="L1174" s="18">
        <v>2315</v>
      </c>
      <c r="M1174" s="18">
        <v>2308</v>
      </c>
      <c r="N1174" s="18">
        <v>2313</v>
      </c>
      <c r="O1174" s="18">
        <v>2712</v>
      </c>
      <c r="P1174" s="9"/>
    </row>
    <row r="1175" spans="1:16" x14ac:dyDescent="0.25">
      <c r="A1175" s="9"/>
      <c r="B1175" s="12" t="s">
        <v>882</v>
      </c>
      <c r="C1175" s="12" t="s">
        <v>881</v>
      </c>
      <c r="D1175" s="18">
        <v>452</v>
      </c>
      <c r="E1175" s="18">
        <v>457</v>
      </c>
      <c r="F1175" s="18">
        <v>466</v>
      </c>
      <c r="G1175" s="18">
        <v>497</v>
      </c>
      <c r="H1175" s="18">
        <v>552</v>
      </c>
      <c r="I1175" s="18">
        <v>606</v>
      </c>
      <c r="J1175" s="18">
        <v>603</v>
      </c>
      <c r="K1175" s="18">
        <v>407</v>
      </c>
      <c r="L1175" s="18">
        <v>504</v>
      </c>
      <c r="M1175" s="18">
        <v>640</v>
      </c>
      <c r="N1175" s="18">
        <v>742</v>
      </c>
      <c r="O1175" s="18">
        <v>849</v>
      </c>
      <c r="P1175" s="9"/>
    </row>
    <row r="1176" spans="1:16" x14ac:dyDescent="0.25">
      <c r="A1176" s="9"/>
      <c r="B1176" s="12" t="s">
        <v>880</v>
      </c>
      <c r="C1176" s="12" t="s">
        <v>879</v>
      </c>
      <c r="D1176" s="18">
        <v>1755</v>
      </c>
      <c r="E1176" s="18">
        <v>2012</v>
      </c>
      <c r="F1176" s="18">
        <v>2220</v>
      </c>
      <c r="G1176" s="18">
        <v>2163</v>
      </c>
      <c r="H1176" s="18">
        <v>1917</v>
      </c>
      <c r="I1176" s="18">
        <v>2349</v>
      </c>
      <c r="J1176" s="18">
        <v>2465</v>
      </c>
      <c r="K1176" s="18">
        <v>2360</v>
      </c>
      <c r="L1176" s="18">
        <v>2631</v>
      </c>
      <c r="M1176" s="18">
        <v>3199</v>
      </c>
      <c r="N1176" s="18">
        <v>3203</v>
      </c>
      <c r="O1176" s="18">
        <v>3079</v>
      </c>
      <c r="P1176" s="9"/>
    </row>
    <row r="1177" spans="1:16" x14ac:dyDescent="0.25">
      <c r="A1177" s="9"/>
      <c r="B1177" s="12" t="s">
        <v>878</v>
      </c>
      <c r="C1177" s="12" t="s">
        <v>877</v>
      </c>
      <c r="D1177" s="18">
        <v>1932</v>
      </c>
      <c r="E1177" s="18">
        <v>2085</v>
      </c>
      <c r="F1177" s="18">
        <v>2153</v>
      </c>
      <c r="G1177" s="18">
        <v>2677</v>
      </c>
      <c r="H1177" s="18">
        <v>2747</v>
      </c>
      <c r="I1177" s="18">
        <v>3184</v>
      </c>
      <c r="J1177" s="18">
        <v>3330</v>
      </c>
      <c r="K1177" s="18">
        <v>3493</v>
      </c>
      <c r="L1177" s="18">
        <v>3579</v>
      </c>
      <c r="M1177" s="18">
        <v>4556</v>
      </c>
      <c r="N1177" s="18">
        <v>4614</v>
      </c>
      <c r="O1177" s="18">
        <v>4189</v>
      </c>
      <c r="P1177" s="9"/>
    </row>
    <row r="1178" spans="1:16" x14ac:dyDescent="0.25">
      <c r="A1178" s="9"/>
      <c r="B1178" s="12" t="s">
        <v>876</v>
      </c>
      <c r="C1178" s="12" t="s">
        <v>875</v>
      </c>
      <c r="D1178" s="18">
        <v>3999</v>
      </c>
      <c r="E1178" s="18">
        <v>3946</v>
      </c>
      <c r="F1178" s="18">
        <v>4054</v>
      </c>
      <c r="G1178" s="18">
        <v>4653</v>
      </c>
      <c r="H1178" s="18">
        <v>4992</v>
      </c>
      <c r="I1178" s="18">
        <v>5727</v>
      </c>
      <c r="J1178" s="18">
        <v>6404</v>
      </c>
      <c r="K1178" s="18">
        <v>6483</v>
      </c>
      <c r="L1178" s="18">
        <v>6717</v>
      </c>
      <c r="M1178" s="18">
        <v>7208</v>
      </c>
      <c r="N1178" s="18">
        <v>7687</v>
      </c>
      <c r="O1178" s="18">
        <v>8485</v>
      </c>
      <c r="P1178" s="9"/>
    </row>
    <row r="1179" spans="1:16" x14ac:dyDescent="0.25">
      <c r="A1179" s="9"/>
      <c r="B1179" s="12" t="s">
        <v>874</v>
      </c>
      <c r="C1179" s="12" t="s">
        <v>873</v>
      </c>
      <c r="D1179" s="18">
        <v>437</v>
      </c>
      <c r="E1179" s="18">
        <v>477</v>
      </c>
      <c r="F1179" s="18">
        <v>485</v>
      </c>
      <c r="G1179" s="18">
        <v>491</v>
      </c>
      <c r="H1179" s="18">
        <v>493</v>
      </c>
      <c r="I1179" s="18">
        <v>542</v>
      </c>
      <c r="J1179" s="18">
        <v>580</v>
      </c>
      <c r="K1179" s="18">
        <v>620</v>
      </c>
      <c r="L1179" s="18">
        <v>639</v>
      </c>
      <c r="M1179" s="18">
        <v>639</v>
      </c>
      <c r="N1179" s="18">
        <v>723</v>
      </c>
      <c r="O1179" s="18">
        <v>768</v>
      </c>
      <c r="P1179" s="9"/>
    </row>
    <row r="1180" spans="1:16" x14ac:dyDescent="0.25">
      <c r="A1180" s="9"/>
      <c r="B1180" s="12" t="s">
        <v>872</v>
      </c>
      <c r="C1180" s="12" t="s">
        <v>871</v>
      </c>
      <c r="D1180" s="18">
        <v>1421</v>
      </c>
      <c r="E1180" s="18">
        <v>1499</v>
      </c>
      <c r="F1180" s="18">
        <v>1282</v>
      </c>
      <c r="G1180" s="18">
        <v>1292</v>
      </c>
      <c r="H1180" s="18">
        <v>1396</v>
      </c>
      <c r="I1180" s="18">
        <v>1408</v>
      </c>
      <c r="J1180" s="18">
        <v>1468</v>
      </c>
      <c r="K1180" s="18">
        <v>1553</v>
      </c>
      <c r="L1180" s="18">
        <v>1503</v>
      </c>
      <c r="M1180" s="18">
        <v>1471</v>
      </c>
      <c r="N1180" s="18">
        <v>1493</v>
      </c>
      <c r="O1180" s="18">
        <v>1755</v>
      </c>
      <c r="P1180" s="9"/>
    </row>
    <row r="1181" spans="1:16" x14ac:dyDescent="0.25">
      <c r="A1181" s="9"/>
      <c r="B1181" s="12" t="s">
        <v>870</v>
      </c>
      <c r="C1181" s="12" t="s">
        <v>869</v>
      </c>
      <c r="D1181" s="18">
        <v>1589</v>
      </c>
      <c r="E1181" s="18">
        <v>1435</v>
      </c>
      <c r="F1181" s="18">
        <v>1439</v>
      </c>
      <c r="G1181" s="18">
        <v>1578</v>
      </c>
      <c r="H1181" s="18">
        <v>1132</v>
      </c>
      <c r="I1181" s="18">
        <v>1534</v>
      </c>
      <c r="J1181" s="18">
        <v>1854</v>
      </c>
      <c r="K1181" s="18">
        <v>1929</v>
      </c>
      <c r="L1181" s="18">
        <v>2104</v>
      </c>
      <c r="M1181" s="18">
        <v>2389</v>
      </c>
      <c r="N1181" s="18">
        <v>2454</v>
      </c>
      <c r="O1181" s="18">
        <v>2556</v>
      </c>
      <c r="P1181" s="9"/>
    </row>
    <row r="1182" spans="1:16" x14ac:dyDescent="0.25">
      <c r="A1182" s="9"/>
      <c r="B1182" s="12" t="s">
        <v>868</v>
      </c>
      <c r="C1182" s="12" t="s">
        <v>867</v>
      </c>
      <c r="D1182" s="18">
        <v>83978</v>
      </c>
      <c r="E1182" s="18">
        <v>83068</v>
      </c>
      <c r="F1182" s="18">
        <v>82685</v>
      </c>
      <c r="G1182" s="18">
        <v>82942</v>
      </c>
      <c r="H1182" s="18">
        <v>84333</v>
      </c>
      <c r="I1182" s="18">
        <v>86484</v>
      </c>
      <c r="J1182" s="18">
        <v>87517</v>
      </c>
      <c r="K1182" s="18">
        <v>87751</v>
      </c>
      <c r="L1182" s="18">
        <v>88382</v>
      </c>
      <c r="M1182" s="18">
        <v>88593</v>
      </c>
      <c r="N1182" s="18">
        <v>91317</v>
      </c>
      <c r="O1182" s="18">
        <v>70050</v>
      </c>
      <c r="P1182" s="9"/>
    </row>
    <row r="1183" spans="1:16" x14ac:dyDescent="0.25">
      <c r="A1183" s="9"/>
      <c r="B1183" s="12" t="s">
        <v>866</v>
      </c>
      <c r="C1183" s="12" t="s">
        <v>865</v>
      </c>
      <c r="D1183" s="18">
        <v>628</v>
      </c>
      <c r="E1183" s="18">
        <v>716</v>
      </c>
      <c r="F1183" s="18">
        <v>591</v>
      </c>
      <c r="G1183" s="18">
        <v>712</v>
      </c>
      <c r="H1183" s="18">
        <v>886</v>
      </c>
      <c r="I1183" s="18">
        <v>960</v>
      </c>
      <c r="J1183" s="18">
        <v>963</v>
      </c>
      <c r="K1183" s="18">
        <v>963</v>
      </c>
      <c r="L1183" s="18">
        <v>963</v>
      </c>
      <c r="M1183" s="18">
        <v>963</v>
      </c>
      <c r="N1183" s="18">
        <v>963</v>
      </c>
      <c r="O1183" s="18">
        <v>1378</v>
      </c>
      <c r="P1183" s="9"/>
    </row>
    <row r="1184" spans="1:16" x14ac:dyDescent="0.25">
      <c r="A1184" s="9"/>
      <c r="B1184" s="12" t="s">
        <v>864</v>
      </c>
      <c r="C1184" s="12" t="s">
        <v>863</v>
      </c>
      <c r="D1184" s="18">
        <v>1638</v>
      </c>
      <c r="E1184" s="18">
        <v>1693</v>
      </c>
      <c r="F1184" s="18">
        <v>1501</v>
      </c>
      <c r="G1184" s="18">
        <v>1844</v>
      </c>
      <c r="H1184" s="18">
        <v>2167</v>
      </c>
      <c r="I1184" s="18">
        <v>2314</v>
      </c>
      <c r="J1184" s="18">
        <v>2301</v>
      </c>
      <c r="K1184" s="18">
        <v>2301</v>
      </c>
      <c r="L1184" s="18">
        <v>2548</v>
      </c>
      <c r="M1184" s="18">
        <v>2975</v>
      </c>
      <c r="N1184" s="18">
        <v>2349</v>
      </c>
      <c r="O1184" s="18">
        <v>2660</v>
      </c>
      <c r="P1184" s="9"/>
    </row>
    <row r="1185" spans="1:16" x14ac:dyDescent="0.25">
      <c r="A1185" s="9"/>
      <c r="B1185" s="12" t="s">
        <v>862</v>
      </c>
      <c r="C1185" s="12" t="s">
        <v>861</v>
      </c>
      <c r="D1185" s="18">
        <v>1209</v>
      </c>
      <c r="E1185" s="18">
        <v>1323</v>
      </c>
      <c r="F1185" s="18">
        <v>1334</v>
      </c>
      <c r="G1185" s="18">
        <v>1339</v>
      </c>
      <c r="H1185" s="18">
        <v>1484</v>
      </c>
      <c r="I1185" s="18">
        <v>1365</v>
      </c>
      <c r="J1185" s="18">
        <v>1312</v>
      </c>
      <c r="K1185" s="18">
        <v>1344</v>
      </c>
      <c r="L1185" s="18">
        <v>1347</v>
      </c>
      <c r="M1185" s="18">
        <v>1138</v>
      </c>
      <c r="N1185" s="18">
        <v>1258</v>
      </c>
      <c r="O1185" s="18">
        <v>1292</v>
      </c>
      <c r="P1185" s="9"/>
    </row>
    <row r="1186" spans="1:16" x14ac:dyDescent="0.25">
      <c r="A1186" s="9"/>
      <c r="B1186" s="12" t="s">
        <v>860</v>
      </c>
      <c r="C1186" s="12" t="s">
        <v>859</v>
      </c>
      <c r="D1186" s="18">
        <v>2536</v>
      </c>
      <c r="E1186" s="18">
        <v>2625</v>
      </c>
      <c r="F1186" s="18">
        <v>2674</v>
      </c>
      <c r="G1186" s="18">
        <v>2956</v>
      </c>
      <c r="H1186" s="18">
        <v>3191</v>
      </c>
      <c r="I1186" s="18">
        <v>3388</v>
      </c>
      <c r="J1186" s="18">
        <v>3577</v>
      </c>
      <c r="K1186" s="18">
        <v>3543</v>
      </c>
      <c r="L1186" s="18">
        <v>3639</v>
      </c>
      <c r="M1186" s="18">
        <v>3929</v>
      </c>
      <c r="N1186" s="18">
        <v>4159</v>
      </c>
      <c r="O1186" s="18">
        <v>5152</v>
      </c>
      <c r="P1186" s="9"/>
    </row>
    <row r="1187" spans="1:16" x14ac:dyDescent="0.25">
      <c r="A1187" s="9"/>
      <c r="B1187" s="12" t="s">
        <v>858</v>
      </c>
      <c r="C1187" s="12" t="s">
        <v>857</v>
      </c>
      <c r="D1187" s="18">
        <v>359</v>
      </c>
      <c r="E1187" s="18">
        <v>399</v>
      </c>
      <c r="F1187" s="18">
        <v>428</v>
      </c>
      <c r="G1187" s="18">
        <v>533</v>
      </c>
      <c r="H1187" s="18">
        <v>566</v>
      </c>
      <c r="I1187" s="18">
        <v>546</v>
      </c>
      <c r="J1187" s="18">
        <v>541</v>
      </c>
      <c r="K1187" s="18">
        <v>553</v>
      </c>
      <c r="L1187" s="18">
        <v>527</v>
      </c>
      <c r="M1187" s="18">
        <v>463</v>
      </c>
      <c r="N1187" s="18">
        <v>500</v>
      </c>
      <c r="O1187" s="18">
        <v>527</v>
      </c>
      <c r="P1187" s="9"/>
    </row>
    <row r="1188" spans="1:16" x14ac:dyDescent="0.25">
      <c r="A1188" s="9"/>
      <c r="B1188" s="12" t="s">
        <v>856</v>
      </c>
      <c r="C1188" s="12" t="s">
        <v>855</v>
      </c>
      <c r="D1188" s="18">
        <v>1379</v>
      </c>
      <c r="E1188" s="18">
        <v>1453</v>
      </c>
      <c r="F1188" s="18">
        <v>1495</v>
      </c>
      <c r="G1188" s="18">
        <v>1530</v>
      </c>
      <c r="H1188" s="18">
        <v>1581</v>
      </c>
      <c r="I1188" s="18">
        <v>1490</v>
      </c>
      <c r="J1188" s="18">
        <v>1486</v>
      </c>
      <c r="K1188" s="18">
        <v>1580</v>
      </c>
      <c r="L1188" s="18">
        <v>1662</v>
      </c>
      <c r="M1188" s="18">
        <v>1872</v>
      </c>
      <c r="N1188" s="18">
        <v>2027</v>
      </c>
      <c r="O1188" s="18">
        <v>2330</v>
      </c>
      <c r="P1188" s="9"/>
    </row>
    <row r="1189" spans="1:16" x14ac:dyDescent="0.25">
      <c r="A1189" s="9"/>
      <c r="B1189" s="12" t="s">
        <v>854</v>
      </c>
      <c r="C1189" s="12" t="s">
        <v>853</v>
      </c>
      <c r="D1189" s="18">
        <v>445</v>
      </c>
      <c r="E1189" s="18">
        <v>432</v>
      </c>
      <c r="F1189" s="18">
        <v>456</v>
      </c>
      <c r="G1189" s="18">
        <v>513</v>
      </c>
      <c r="H1189" s="18">
        <v>592</v>
      </c>
      <c r="I1189" s="18">
        <v>566</v>
      </c>
      <c r="J1189" s="18">
        <v>571</v>
      </c>
      <c r="K1189" s="18">
        <v>532</v>
      </c>
      <c r="L1189" s="18">
        <v>481</v>
      </c>
      <c r="M1189" s="18">
        <v>472</v>
      </c>
      <c r="N1189" s="18">
        <v>472</v>
      </c>
      <c r="O1189" s="18">
        <v>480</v>
      </c>
      <c r="P1189" s="9"/>
    </row>
    <row r="1190" spans="1:16" x14ac:dyDescent="0.25">
      <c r="A1190" s="9"/>
      <c r="B1190" s="12" t="s">
        <v>852</v>
      </c>
      <c r="C1190" s="12" t="s">
        <v>851</v>
      </c>
      <c r="D1190" s="18">
        <v>2602</v>
      </c>
      <c r="E1190" s="18">
        <v>2520</v>
      </c>
      <c r="F1190" s="18">
        <v>2546</v>
      </c>
      <c r="G1190" s="18">
        <v>2439</v>
      </c>
      <c r="H1190" s="18">
        <v>2420</v>
      </c>
      <c r="I1190" s="18">
        <v>2369</v>
      </c>
      <c r="J1190" s="18">
        <v>2278</v>
      </c>
      <c r="K1190" s="18">
        <v>2169</v>
      </c>
      <c r="L1190" s="18">
        <v>2269</v>
      </c>
      <c r="M1190" s="18">
        <v>2343</v>
      </c>
      <c r="N1190" s="18">
        <v>2446</v>
      </c>
      <c r="O1190" s="18">
        <v>2482</v>
      </c>
      <c r="P1190" s="9"/>
    </row>
    <row r="1191" spans="1:16" x14ac:dyDescent="0.25">
      <c r="A1191" s="9"/>
      <c r="B1191" s="12" t="s">
        <v>850</v>
      </c>
      <c r="C1191" s="12" t="s">
        <v>849</v>
      </c>
      <c r="D1191" s="18">
        <v>7825</v>
      </c>
      <c r="E1191" s="18">
        <v>7178</v>
      </c>
      <c r="F1191" s="18">
        <v>7198</v>
      </c>
      <c r="G1191" s="18">
        <v>7451</v>
      </c>
      <c r="H1191" s="18">
        <v>7874</v>
      </c>
      <c r="I1191" s="18">
        <v>8030</v>
      </c>
      <c r="J1191" s="18">
        <v>8742</v>
      </c>
      <c r="K1191" s="18">
        <v>8865</v>
      </c>
      <c r="L1191" s="18">
        <v>9436</v>
      </c>
      <c r="M1191" s="18">
        <v>9325</v>
      </c>
      <c r="N1191" s="18">
        <v>9744</v>
      </c>
      <c r="O1191" s="18">
        <v>10157</v>
      </c>
      <c r="P1191" s="9"/>
    </row>
    <row r="1192" spans="1:16" x14ac:dyDescent="0.25">
      <c r="A1192" s="9"/>
      <c r="B1192" s="12" t="s">
        <v>848</v>
      </c>
      <c r="C1192" s="12" t="s">
        <v>847</v>
      </c>
      <c r="D1192" s="18">
        <v>677</v>
      </c>
      <c r="E1192" s="18">
        <v>677</v>
      </c>
      <c r="F1192" s="18">
        <v>659</v>
      </c>
      <c r="G1192" s="18">
        <v>621</v>
      </c>
      <c r="H1192" s="18">
        <v>573</v>
      </c>
      <c r="I1192" s="18">
        <v>575</v>
      </c>
      <c r="J1192" s="18">
        <v>557</v>
      </c>
      <c r="K1192" s="18">
        <v>547</v>
      </c>
      <c r="L1192" s="18">
        <v>557</v>
      </c>
      <c r="M1192" s="18">
        <v>529</v>
      </c>
      <c r="N1192" s="18">
        <v>529</v>
      </c>
      <c r="O1192" s="18">
        <v>570</v>
      </c>
      <c r="P1192" s="9"/>
    </row>
    <row r="1193" spans="1:16" x14ac:dyDescent="0.25">
      <c r="A1193" s="9"/>
      <c r="B1193" s="12" t="s">
        <v>846</v>
      </c>
      <c r="C1193" s="12" t="s">
        <v>845</v>
      </c>
      <c r="D1193" s="18">
        <v>7422</v>
      </c>
      <c r="E1193" s="18">
        <v>7991</v>
      </c>
      <c r="F1193" s="18">
        <v>8874</v>
      </c>
      <c r="G1193" s="18">
        <v>8639</v>
      </c>
      <c r="H1193" s="18">
        <v>9903</v>
      </c>
      <c r="I1193" s="18">
        <v>9648</v>
      </c>
      <c r="J1193" s="18">
        <v>11196</v>
      </c>
      <c r="K1193" s="18">
        <v>12215</v>
      </c>
      <c r="L1193" s="18">
        <v>16882</v>
      </c>
      <c r="M1193" s="18">
        <v>18097</v>
      </c>
      <c r="N1193" s="18">
        <v>20828</v>
      </c>
      <c r="O1193" s="18">
        <v>19332</v>
      </c>
      <c r="P1193" s="9"/>
    </row>
    <row r="1194" spans="1:16" x14ac:dyDescent="0.25">
      <c r="A1194" s="9"/>
      <c r="B1194" s="12" t="s">
        <v>844</v>
      </c>
      <c r="C1194" s="12" t="s">
        <v>843</v>
      </c>
      <c r="D1194" s="18">
        <v>431</v>
      </c>
      <c r="E1194" s="18">
        <v>358</v>
      </c>
      <c r="F1194" s="18">
        <v>561</v>
      </c>
      <c r="G1194" s="18">
        <v>575</v>
      </c>
      <c r="H1194" s="18">
        <v>975</v>
      </c>
      <c r="I1194" s="18">
        <v>980</v>
      </c>
      <c r="J1194" s="18">
        <v>1021</v>
      </c>
      <c r="K1194" s="18">
        <v>1026</v>
      </c>
      <c r="L1194" s="18">
        <v>1561</v>
      </c>
      <c r="M1194" s="18">
        <v>1832</v>
      </c>
      <c r="N1194" s="18">
        <v>1806</v>
      </c>
      <c r="O1194" s="18">
        <v>1639</v>
      </c>
      <c r="P1194" s="9"/>
    </row>
    <row r="1195" spans="1:16" x14ac:dyDescent="0.25">
      <c r="A1195" s="9"/>
      <c r="B1195" s="12" t="s">
        <v>842</v>
      </c>
      <c r="C1195" s="12" t="s">
        <v>841</v>
      </c>
      <c r="D1195" s="18">
        <v>949</v>
      </c>
      <c r="E1195" s="18">
        <v>1007</v>
      </c>
      <c r="F1195" s="18">
        <v>1085</v>
      </c>
      <c r="G1195" s="18">
        <v>1148</v>
      </c>
      <c r="H1195" s="18">
        <v>1052</v>
      </c>
      <c r="I1195" s="18">
        <v>1124</v>
      </c>
      <c r="J1195" s="18">
        <v>1281</v>
      </c>
      <c r="K1195" s="18">
        <v>1434</v>
      </c>
      <c r="L1195" s="18">
        <v>1290</v>
      </c>
      <c r="M1195" s="18">
        <v>1400</v>
      </c>
      <c r="N1195" s="18">
        <v>1646</v>
      </c>
      <c r="O1195" s="18">
        <v>2242</v>
      </c>
      <c r="P1195" s="9"/>
    </row>
    <row r="1196" spans="1:16" x14ac:dyDescent="0.25">
      <c r="A1196" s="9"/>
      <c r="B1196" s="12" t="s">
        <v>840</v>
      </c>
      <c r="C1196" s="12" t="s">
        <v>839</v>
      </c>
      <c r="D1196" s="18">
        <v>1347</v>
      </c>
      <c r="E1196" s="18">
        <v>1218</v>
      </c>
      <c r="F1196" s="18">
        <v>1199</v>
      </c>
      <c r="G1196" s="18">
        <v>1159</v>
      </c>
      <c r="H1196" s="18">
        <v>1157</v>
      </c>
      <c r="I1196" s="18">
        <v>1307</v>
      </c>
      <c r="J1196" s="18">
        <v>1471</v>
      </c>
      <c r="K1196" s="18">
        <v>1426</v>
      </c>
      <c r="L1196" s="18">
        <v>1344</v>
      </c>
      <c r="M1196" s="18">
        <v>1954</v>
      </c>
      <c r="N1196" s="18">
        <v>1955</v>
      </c>
      <c r="O1196" s="18">
        <v>2236</v>
      </c>
      <c r="P1196" s="9"/>
    </row>
    <row r="1197" spans="1:16" x14ac:dyDescent="0.25">
      <c r="A1197" s="9"/>
      <c r="B1197" s="12" t="s">
        <v>838</v>
      </c>
      <c r="C1197" s="12" t="s">
        <v>837</v>
      </c>
      <c r="D1197" s="18">
        <v>1423</v>
      </c>
      <c r="E1197" s="18">
        <v>1124</v>
      </c>
      <c r="F1197" s="18">
        <v>1091</v>
      </c>
      <c r="G1197" s="18">
        <v>983</v>
      </c>
      <c r="H1197" s="18">
        <v>744</v>
      </c>
      <c r="I1197" s="18">
        <v>994</v>
      </c>
      <c r="J1197" s="18">
        <v>1070</v>
      </c>
      <c r="K1197" s="18">
        <v>1276</v>
      </c>
      <c r="L1197" s="18">
        <v>1223</v>
      </c>
      <c r="M1197" s="18">
        <v>1537</v>
      </c>
      <c r="N1197" s="18">
        <v>1524</v>
      </c>
      <c r="O1197" s="18">
        <v>1587</v>
      </c>
      <c r="P1197" s="9"/>
    </row>
    <row r="1198" spans="1:16" x14ac:dyDescent="0.25">
      <c r="A1198" s="9"/>
      <c r="B1198" s="12" t="s">
        <v>836</v>
      </c>
      <c r="C1198" s="12" t="s">
        <v>835</v>
      </c>
      <c r="D1198" s="18">
        <v>463</v>
      </c>
      <c r="E1198" s="18">
        <v>490</v>
      </c>
      <c r="F1198" s="18">
        <v>424</v>
      </c>
      <c r="G1198" s="18">
        <v>500</v>
      </c>
      <c r="H1198" s="18">
        <v>499</v>
      </c>
      <c r="I1198" s="18">
        <v>443</v>
      </c>
      <c r="J1198" s="18">
        <v>366</v>
      </c>
      <c r="K1198" s="18">
        <v>498</v>
      </c>
      <c r="L1198" s="18">
        <v>507</v>
      </c>
      <c r="M1198" s="18">
        <v>568</v>
      </c>
      <c r="N1198" s="18">
        <v>547</v>
      </c>
      <c r="O1198" s="18">
        <v>664</v>
      </c>
      <c r="P1198" s="9"/>
    </row>
    <row r="1199" spans="1:16" x14ac:dyDescent="0.25">
      <c r="A1199" s="9"/>
      <c r="B1199" s="12" t="s">
        <v>834</v>
      </c>
      <c r="C1199" s="12" t="s">
        <v>833</v>
      </c>
      <c r="D1199" s="18">
        <v>8187</v>
      </c>
      <c r="E1199" s="18">
        <v>8594</v>
      </c>
      <c r="F1199" s="18">
        <v>8641</v>
      </c>
      <c r="G1199" s="18">
        <v>9004</v>
      </c>
      <c r="H1199" s="18">
        <v>8382</v>
      </c>
      <c r="I1199" s="18">
        <v>8699</v>
      </c>
      <c r="J1199" s="18">
        <v>9012</v>
      </c>
      <c r="K1199" s="18">
        <v>9372</v>
      </c>
      <c r="L1199" s="18">
        <v>9340</v>
      </c>
      <c r="M1199" s="18">
        <v>8808</v>
      </c>
      <c r="N1199" s="18">
        <v>9640</v>
      </c>
      <c r="O1199" s="18">
        <v>10292</v>
      </c>
      <c r="P1199" s="9"/>
    </row>
    <row r="1200" spans="1:16" x14ac:dyDescent="0.25">
      <c r="A1200" s="9"/>
      <c r="B1200" s="12" t="s">
        <v>832</v>
      </c>
      <c r="C1200" s="12" t="s">
        <v>831</v>
      </c>
      <c r="D1200" s="18">
        <v>2614</v>
      </c>
      <c r="E1200" s="18">
        <v>2659</v>
      </c>
      <c r="F1200" s="18">
        <v>2706</v>
      </c>
      <c r="G1200" s="18">
        <v>2792</v>
      </c>
      <c r="H1200" s="18">
        <v>3030</v>
      </c>
      <c r="I1200" s="18">
        <v>3182</v>
      </c>
      <c r="J1200" s="18">
        <v>3343</v>
      </c>
      <c r="K1200" s="18">
        <v>3428</v>
      </c>
      <c r="L1200" s="18">
        <v>3515</v>
      </c>
      <c r="M1200" s="18">
        <v>4218</v>
      </c>
      <c r="N1200" s="18">
        <v>4634</v>
      </c>
      <c r="O1200" s="18">
        <v>4530</v>
      </c>
      <c r="P1200" s="9"/>
    </row>
    <row r="1201" spans="1:16" x14ac:dyDescent="0.25">
      <c r="A1201" s="9"/>
      <c r="B1201" s="12" t="s">
        <v>830</v>
      </c>
      <c r="C1201" s="12" t="s">
        <v>829</v>
      </c>
      <c r="D1201" s="18">
        <v>7315</v>
      </c>
      <c r="E1201" s="18">
        <v>7405</v>
      </c>
      <c r="F1201" s="18">
        <v>5508</v>
      </c>
      <c r="G1201" s="18">
        <v>5728</v>
      </c>
      <c r="H1201" s="18">
        <v>6147</v>
      </c>
      <c r="I1201" s="18">
        <v>6311</v>
      </c>
      <c r="J1201" s="18">
        <v>6688</v>
      </c>
      <c r="K1201" s="18">
        <v>6377</v>
      </c>
      <c r="L1201" s="18">
        <v>6589</v>
      </c>
      <c r="M1201" s="18">
        <v>7280</v>
      </c>
      <c r="N1201" s="18">
        <v>6598</v>
      </c>
      <c r="O1201" s="18">
        <v>6504</v>
      </c>
      <c r="P1201" s="9"/>
    </row>
    <row r="1202" spans="1:16" x14ac:dyDescent="0.25">
      <c r="A1202" s="9"/>
      <c r="B1202" s="12" t="s">
        <v>828</v>
      </c>
      <c r="C1202" s="12" t="s">
        <v>827</v>
      </c>
      <c r="D1202" s="18">
        <v>3597</v>
      </c>
      <c r="E1202" s="18">
        <v>3728</v>
      </c>
      <c r="F1202" s="18">
        <v>3695</v>
      </c>
      <c r="G1202" s="18">
        <v>3932</v>
      </c>
      <c r="H1202" s="18">
        <v>3613</v>
      </c>
      <c r="I1202" s="18">
        <v>3341</v>
      </c>
      <c r="J1202" s="18">
        <v>3212</v>
      </c>
      <c r="K1202" s="18">
        <v>3242</v>
      </c>
      <c r="L1202" s="18">
        <v>3306</v>
      </c>
      <c r="M1202" s="18">
        <v>3405</v>
      </c>
      <c r="N1202" s="18">
        <v>3628</v>
      </c>
      <c r="O1202" s="18">
        <v>3857</v>
      </c>
      <c r="P1202" s="9"/>
    </row>
    <row r="1203" spans="1:16" x14ac:dyDescent="0.25">
      <c r="A1203" s="9"/>
      <c r="B1203" s="12" t="s">
        <v>826</v>
      </c>
      <c r="C1203" s="12" t="s">
        <v>825</v>
      </c>
      <c r="D1203" s="18">
        <v>3317</v>
      </c>
      <c r="E1203" s="18">
        <v>3569</v>
      </c>
      <c r="F1203" s="18">
        <v>3744</v>
      </c>
      <c r="G1203" s="18">
        <v>4289</v>
      </c>
      <c r="H1203" s="18">
        <v>4538</v>
      </c>
      <c r="I1203" s="18">
        <v>4817</v>
      </c>
      <c r="J1203" s="18">
        <v>5415</v>
      </c>
      <c r="K1203" s="18">
        <v>5211</v>
      </c>
      <c r="L1203" s="18">
        <v>5822</v>
      </c>
      <c r="M1203" s="18">
        <v>6021</v>
      </c>
      <c r="N1203" s="18">
        <v>6328</v>
      </c>
      <c r="O1203" s="18">
        <v>7103</v>
      </c>
      <c r="P1203" s="9"/>
    </row>
    <row r="1204" spans="1:16" x14ac:dyDescent="0.25">
      <c r="A1204" s="9"/>
      <c r="B1204" s="12" t="s">
        <v>824</v>
      </c>
      <c r="C1204" s="12" t="s">
        <v>823</v>
      </c>
      <c r="D1204" s="18">
        <v>37237</v>
      </c>
      <c r="E1204" s="18">
        <v>39138</v>
      </c>
      <c r="F1204" s="18">
        <v>38694</v>
      </c>
      <c r="G1204" s="18">
        <v>41262</v>
      </c>
      <c r="H1204" s="18">
        <v>41462</v>
      </c>
      <c r="I1204" s="18">
        <v>44646</v>
      </c>
      <c r="J1204" s="18">
        <v>45490</v>
      </c>
      <c r="K1204" s="18">
        <v>47277</v>
      </c>
      <c r="L1204" s="18">
        <v>51161</v>
      </c>
      <c r="M1204" s="18">
        <v>51585</v>
      </c>
      <c r="N1204" s="18">
        <v>54306</v>
      </c>
      <c r="O1204" s="18">
        <v>55964</v>
      </c>
      <c r="P1204" s="9"/>
    </row>
    <row r="1205" spans="1:16" x14ac:dyDescent="0.25">
      <c r="A1205" s="9"/>
      <c r="B1205" s="12" t="s">
        <v>822</v>
      </c>
      <c r="C1205" s="12" t="s">
        <v>821</v>
      </c>
      <c r="D1205" s="18">
        <v>4216</v>
      </c>
      <c r="E1205" s="18">
        <v>4558</v>
      </c>
      <c r="F1205" s="18">
        <v>4590</v>
      </c>
      <c r="G1205" s="18">
        <v>4681</v>
      </c>
      <c r="H1205" s="18">
        <v>4769</v>
      </c>
      <c r="I1205" s="18">
        <v>4690</v>
      </c>
      <c r="J1205" s="18">
        <v>4760</v>
      </c>
      <c r="K1205" s="18">
        <v>4748</v>
      </c>
      <c r="L1205" s="18">
        <v>5295</v>
      </c>
      <c r="M1205" s="18">
        <v>5341</v>
      </c>
      <c r="N1205" s="18">
        <v>5117</v>
      </c>
      <c r="O1205" s="18">
        <v>4894</v>
      </c>
      <c r="P1205" s="9"/>
    </row>
    <row r="1206" spans="1:16" x14ac:dyDescent="0.25">
      <c r="A1206" s="9"/>
      <c r="B1206" s="12" t="s">
        <v>820</v>
      </c>
      <c r="C1206" s="12" t="s">
        <v>819</v>
      </c>
      <c r="D1206" s="18">
        <v>4575</v>
      </c>
      <c r="E1206" s="18">
        <v>4789</v>
      </c>
      <c r="F1206" s="18">
        <v>4404</v>
      </c>
      <c r="G1206" s="18">
        <v>4449</v>
      </c>
      <c r="H1206" s="18">
        <v>4085</v>
      </c>
      <c r="I1206" s="18">
        <v>4741</v>
      </c>
      <c r="J1206" s="18">
        <v>5003</v>
      </c>
      <c r="K1206" s="18">
        <v>5200</v>
      </c>
      <c r="L1206" s="18">
        <v>5446</v>
      </c>
      <c r="M1206" s="18">
        <v>6028</v>
      </c>
      <c r="N1206" s="18">
        <v>5548</v>
      </c>
      <c r="O1206" s="18">
        <v>5746</v>
      </c>
      <c r="P1206" s="9"/>
    </row>
    <row r="1207" spans="1:16" x14ac:dyDescent="0.25">
      <c r="A1207" s="9"/>
      <c r="B1207" s="12" t="s">
        <v>818</v>
      </c>
      <c r="C1207" s="12" t="s">
        <v>817</v>
      </c>
      <c r="D1207" s="18">
        <v>6401</v>
      </c>
      <c r="E1207" s="18">
        <v>6765</v>
      </c>
      <c r="F1207" s="18">
        <v>6589</v>
      </c>
      <c r="G1207" s="18">
        <v>6566</v>
      </c>
      <c r="H1207" s="18">
        <v>6562</v>
      </c>
      <c r="I1207" s="18">
        <v>6837</v>
      </c>
      <c r="J1207" s="18">
        <v>6970</v>
      </c>
      <c r="K1207" s="18">
        <v>7256</v>
      </c>
      <c r="L1207" s="18">
        <v>7780</v>
      </c>
      <c r="M1207" s="18">
        <v>8063</v>
      </c>
      <c r="N1207" s="18">
        <v>7889</v>
      </c>
      <c r="O1207" s="18">
        <v>7524</v>
      </c>
      <c r="P1207" s="9"/>
    </row>
    <row r="1208" spans="1:16" x14ac:dyDescent="0.25">
      <c r="A1208" s="9"/>
      <c r="B1208" s="12" t="s">
        <v>816</v>
      </c>
      <c r="C1208" s="12" t="s">
        <v>815</v>
      </c>
      <c r="D1208" s="18">
        <v>4617</v>
      </c>
      <c r="E1208" s="18">
        <v>4956</v>
      </c>
      <c r="F1208" s="18">
        <v>4522</v>
      </c>
      <c r="G1208" s="18">
        <v>4453</v>
      </c>
      <c r="H1208" s="18">
        <v>4678</v>
      </c>
      <c r="I1208" s="18">
        <v>4719</v>
      </c>
      <c r="J1208" s="18">
        <v>4716</v>
      </c>
      <c r="K1208" s="18">
        <v>4821</v>
      </c>
      <c r="L1208" s="18">
        <v>4751</v>
      </c>
      <c r="M1208" s="18">
        <v>4840</v>
      </c>
      <c r="N1208" s="18">
        <v>4734</v>
      </c>
      <c r="O1208" s="18">
        <v>4649</v>
      </c>
      <c r="P1208" s="9"/>
    </row>
    <row r="1209" spans="1:16" x14ac:dyDescent="0.25">
      <c r="A1209" s="9"/>
      <c r="B1209" s="12" t="s">
        <v>814</v>
      </c>
      <c r="C1209" s="12" t="s">
        <v>813</v>
      </c>
      <c r="D1209" s="18">
        <v>3690</v>
      </c>
      <c r="E1209" s="18">
        <v>3762</v>
      </c>
      <c r="F1209" s="18">
        <v>3703</v>
      </c>
      <c r="G1209" s="18">
        <v>3639</v>
      </c>
      <c r="H1209" s="18">
        <v>3779</v>
      </c>
      <c r="I1209" s="18">
        <v>3907</v>
      </c>
      <c r="J1209" s="18">
        <v>3785</v>
      </c>
      <c r="K1209" s="18">
        <v>3689</v>
      </c>
      <c r="L1209" s="18">
        <v>3845</v>
      </c>
      <c r="M1209" s="18">
        <v>4041</v>
      </c>
      <c r="N1209" s="18">
        <v>3997</v>
      </c>
      <c r="O1209" s="18">
        <v>4040</v>
      </c>
      <c r="P1209" s="9"/>
    </row>
    <row r="1210" spans="1:16" x14ac:dyDescent="0.25">
      <c r="A1210" s="9"/>
      <c r="B1210" s="12" t="s">
        <v>812</v>
      </c>
      <c r="C1210" s="12" t="s">
        <v>811</v>
      </c>
      <c r="D1210" s="18">
        <v>6568</v>
      </c>
      <c r="E1210" s="18">
        <v>7139</v>
      </c>
      <c r="F1210" s="18">
        <v>6623</v>
      </c>
      <c r="G1210" s="18">
        <v>6463</v>
      </c>
      <c r="H1210" s="18">
        <v>6304</v>
      </c>
      <c r="I1210" s="18">
        <v>6789</v>
      </c>
      <c r="J1210" s="18">
        <v>6959</v>
      </c>
      <c r="K1210" s="18">
        <v>6996</v>
      </c>
      <c r="L1210" s="18">
        <v>6705</v>
      </c>
      <c r="M1210" s="18">
        <v>6796</v>
      </c>
      <c r="N1210" s="18">
        <v>6756</v>
      </c>
      <c r="O1210" s="18">
        <v>6635</v>
      </c>
      <c r="P1210" s="9"/>
    </row>
    <row r="1211" spans="1:16" x14ac:dyDescent="0.25">
      <c r="A1211" s="9"/>
      <c r="B1211" s="12" t="s">
        <v>810</v>
      </c>
      <c r="C1211" s="12" t="s">
        <v>809</v>
      </c>
      <c r="D1211" s="18">
        <v>3182</v>
      </c>
      <c r="E1211" s="18">
        <v>3399</v>
      </c>
      <c r="F1211" s="18">
        <v>2920</v>
      </c>
      <c r="G1211" s="18">
        <v>2871</v>
      </c>
      <c r="H1211" s="18">
        <v>3060</v>
      </c>
      <c r="I1211" s="18">
        <v>3148</v>
      </c>
      <c r="J1211" s="18">
        <v>3137</v>
      </c>
      <c r="K1211" s="18">
        <v>3095</v>
      </c>
      <c r="L1211" s="18">
        <v>3563</v>
      </c>
      <c r="M1211" s="18">
        <v>3852</v>
      </c>
      <c r="N1211" s="18">
        <v>3723</v>
      </c>
      <c r="O1211" s="18">
        <v>3744</v>
      </c>
      <c r="P1211" s="9"/>
    </row>
    <row r="1212" spans="1:16" x14ac:dyDescent="0.25">
      <c r="A1212" s="9"/>
      <c r="B1212" s="12" t="s">
        <v>808</v>
      </c>
      <c r="C1212" s="12" t="s">
        <v>807</v>
      </c>
      <c r="D1212" s="18">
        <v>6647</v>
      </c>
      <c r="E1212" s="18">
        <v>7176</v>
      </c>
      <c r="F1212" s="18">
        <v>6239</v>
      </c>
      <c r="G1212" s="18">
        <v>6246</v>
      </c>
      <c r="H1212" s="18">
        <v>6068</v>
      </c>
      <c r="I1212" s="18">
        <v>6329</v>
      </c>
      <c r="J1212" s="18">
        <v>6861</v>
      </c>
      <c r="K1212" s="18">
        <v>6861</v>
      </c>
      <c r="L1212" s="18">
        <v>7065</v>
      </c>
      <c r="M1212" s="18">
        <v>6497</v>
      </c>
      <c r="N1212" s="18">
        <v>6717</v>
      </c>
      <c r="O1212" s="18">
        <v>6752</v>
      </c>
      <c r="P1212" s="9"/>
    </row>
    <row r="1213" spans="1:16" x14ac:dyDescent="0.25">
      <c r="A1213" s="9"/>
      <c r="B1213" s="12" t="s">
        <v>806</v>
      </c>
      <c r="C1213" s="12" t="s">
        <v>805</v>
      </c>
      <c r="D1213" s="18">
        <v>2586</v>
      </c>
      <c r="E1213" s="18">
        <v>2631</v>
      </c>
      <c r="F1213" s="18">
        <v>2260</v>
      </c>
      <c r="G1213" s="18">
        <v>2165</v>
      </c>
      <c r="H1213" s="18">
        <v>2301</v>
      </c>
      <c r="I1213" s="18">
        <v>2840</v>
      </c>
      <c r="J1213" s="18">
        <v>2919</v>
      </c>
      <c r="K1213" s="18">
        <v>3063</v>
      </c>
      <c r="L1213" s="18">
        <v>3670</v>
      </c>
      <c r="M1213" s="18">
        <v>3866</v>
      </c>
      <c r="N1213" s="18">
        <v>4104</v>
      </c>
      <c r="O1213" s="18">
        <v>4556</v>
      </c>
      <c r="P1213" s="9"/>
    </row>
    <row r="1214" spans="1:16" x14ac:dyDescent="0.25">
      <c r="A1214" s="9"/>
      <c r="B1214" s="12" t="s">
        <v>804</v>
      </c>
      <c r="C1214" s="12" t="s">
        <v>803</v>
      </c>
      <c r="D1214" s="18">
        <v>2819</v>
      </c>
      <c r="E1214" s="18">
        <v>2964</v>
      </c>
      <c r="F1214" s="18">
        <v>2681</v>
      </c>
      <c r="G1214" s="18">
        <v>2953</v>
      </c>
      <c r="H1214" s="18">
        <v>3021</v>
      </c>
      <c r="I1214" s="18">
        <v>3073</v>
      </c>
      <c r="J1214" s="18">
        <v>3146</v>
      </c>
      <c r="K1214" s="18">
        <v>3133</v>
      </c>
      <c r="L1214" s="18">
        <v>3170</v>
      </c>
      <c r="M1214" s="18">
        <v>3016</v>
      </c>
      <c r="N1214" s="18">
        <v>3409</v>
      </c>
      <c r="O1214" s="18">
        <v>3177</v>
      </c>
      <c r="P1214" s="9"/>
    </row>
    <row r="1215" spans="1:16" x14ac:dyDescent="0.25">
      <c r="A1215" s="9"/>
      <c r="B1215" s="12" t="s">
        <v>802</v>
      </c>
      <c r="C1215" s="12" t="s">
        <v>801</v>
      </c>
      <c r="D1215" s="18">
        <v>19556</v>
      </c>
      <c r="E1215" s="18">
        <v>20124</v>
      </c>
      <c r="F1215" s="18">
        <v>18241</v>
      </c>
      <c r="G1215" s="18">
        <v>18368</v>
      </c>
      <c r="H1215" s="18">
        <v>19144</v>
      </c>
      <c r="I1215" s="18">
        <v>19270</v>
      </c>
      <c r="J1215" s="18">
        <v>20121</v>
      </c>
      <c r="K1215" s="18">
        <v>20390</v>
      </c>
      <c r="L1215" s="18">
        <v>21406</v>
      </c>
      <c r="M1215" s="18">
        <v>22153</v>
      </c>
      <c r="N1215" s="18">
        <v>22875</v>
      </c>
      <c r="O1215" s="18">
        <v>23263</v>
      </c>
      <c r="P1215" s="9"/>
    </row>
    <row r="1216" spans="1:16" x14ac:dyDescent="0.25">
      <c r="A1216" s="9"/>
      <c r="B1216" s="12" t="s">
        <v>800</v>
      </c>
      <c r="C1216" s="12" t="s">
        <v>799</v>
      </c>
      <c r="D1216" s="18">
        <v>5578</v>
      </c>
      <c r="E1216" s="18">
        <v>5887</v>
      </c>
      <c r="F1216" s="18">
        <v>5032</v>
      </c>
      <c r="G1216" s="18">
        <v>4927</v>
      </c>
      <c r="H1216" s="18">
        <v>4710</v>
      </c>
      <c r="I1216" s="18">
        <v>4945</v>
      </c>
      <c r="J1216" s="18">
        <v>5108</v>
      </c>
      <c r="K1216" s="18">
        <v>5203</v>
      </c>
      <c r="L1216" s="18">
        <v>5980</v>
      </c>
      <c r="M1216" s="18">
        <v>5820</v>
      </c>
      <c r="N1216" s="18">
        <v>5491</v>
      </c>
      <c r="O1216" s="18">
        <v>5710</v>
      </c>
      <c r="P1216" s="9"/>
    </row>
    <row r="1217" spans="1:16" x14ac:dyDescent="0.25">
      <c r="A1217" s="9"/>
      <c r="B1217" s="12" t="s">
        <v>798</v>
      </c>
      <c r="C1217" s="12" t="s">
        <v>797</v>
      </c>
      <c r="D1217" s="18">
        <v>27070</v>
      </c>
      <c r="E1217" s="18">
        <v>27525</v>
      </c>
      <c r="F1217" s="18">
        <v>26032</v>
      </c>
      <c r="G1217" s="18">
        <v>26895</v>
      </c>
      <c r="H1217" s="18">
        <v>28170</v>
      </c>
      <c r="I1217" s="18">
        <v>29233</v>
      </c>
      <c r="J1217" s="18">
        <v>29331</v>
      </c>
      <c r="K1217" s="18">
        <v>31605</v>
      </c>
      <c r="L1217" s="18">
        <v>32603</v>
      </c>
      <c r="M1217" s="18">
        <v>33985</v>
      </c>
      <c r="N1217" s="18">
        <v>33952</v>
      </c>
      <c r="O1217" s="18">
        <v>33985</v>
      </c>
      <c r="P1217" s="9"/>
    </row>
    <row r="1218" spans="1:16" x14ac:dyDescent="0.25">
      <c r="A1218" s="9"/>
      <c r="B1218" s="12" t="s">
        <v>796</v>
      </c>
      <c r="C1218" s="12" t="s">
        <v>795</v>
      </c>
      <c r="D1218" s="18">
        <v>6142</v>
      </c>
      <c r="E1218" s="18">
        <v>6433</v>
      </c>
      <c r="F1218" s="18">
        <v>5924</v>
      </c>
      <c r="G1218" s="18">
        <v>6064</v>
      </c>
      <c r="H1218" s="18">
        <v>6381</v>
      </c>
      <c r="I1218" s="18">
        <v>6667</v>
      </c>
      <c r="J1218" s="18">
        <v>6792</v>
      </c>
      <c r="K1218" s="18">
        <v>7185</v>
      </c>
      <c r="L1218" s="18">
        <v>7868</v>
      </c>
      <c r="M1218" s="18">
        <v>7941</v>
      </c>
      <c r="N1218" s="18">
        <v>7681</v>
      </c>
      <c r="O1218" s="18">
        <v>7770</v>
      </c>
      <c r="P1218" s="9"/>
    </row>
    <row r="1219" spans="1:16" x14ac:dyDescent="0.25">
      <c r="A1219" s="9"/>
      <c r="B1219" s="12" t="s">
        <v>794</v>
      </c>
      <c r="C1219" s="12" t="s">
        <v>793</v>
      </c>
      <c r="D1219" s="18">
        <v>11581</v>
      </c>
      <c r="E1219" s="18">
        <v>11995</v>
      </c>
      <c r="F1219" s="18">
        <v>9654</v>
      </c>
      <c r="G1219" s="18">
        <v>9711</v>
      </c>
      <c r="H1219" s="18">
        <v>10901</v>
      </c>
      <c r="I1219" s="18">
        <v>10747</v>
      </c>
      <c r="J1219" s="18">
        <v>11028</v>
      </c>
      <c r="K1219" s="18">
        <v>10877</v>
      </c>
      <c r="L1219" s="18">
        <v>10113</v>
      </c>
      <c r="M1219" s="18">
        <v>10118</v>
      </c>
      <c r="N1219" s="18">
        <v>9810</v>
      </c>
      <c r="O1219" s="18">
        <v>9807</v>
      </c>
      <c r="P1219" s="9"/>
    </row>
    <row r="1220" spans="1:16" x14ac:dyDescent="0.25">
      <c r="A1220" s="9"/>
      <c r="B1220" s="12" t="s">
        <v>792</v>
      </c>
      <c r="C1220" s="12" t="s">
        <v>791</v>
      </c>
      <c r="D1220" s="18">
        <v>5222</v>
      </c>
      <c r="E1220" s="18">
        <v>5229</v>
      </c>
      <c r="F1220" s="18">
        <v>4768</v>
      </c>
      <c r="G1220" s="18">
        <v>4940</v>
      </c>
      <c r="H1220" s="18">
        <v>4954</v>
      </c>
      <c r="I1220" s="18">
        <v>4755</v>
      </c>
      <c r="J1220" s="18">
        <v>4457</v>
      </c>
      <c r="K1220" s="18">
        <v>4488</v>
      </c>
      <c r="L1220" s="18">
        <v>4959</v>
      </c>
      <c r="M1220" s="18">
        <v>5076</v>
      </c>
      <c r="N1220" s="18">
        <v>5144</v>
      </c>
      <c r="O1220" s="18">
        <v>5154</v>
      </c>
      <c r="P1220" s="9"/>
    </row>
    <row r="1221" spans="1:16" x14ac:dyDescent="0.25">
      <c r="A1221" s="9"/>
      <c r="B1221" s="12" t="s">
        <v>790</v>
      </c>
      <c r="C1221" s="12" t="s">
        <v>789</v>
      </c>
      <c r="D1221" s="18">
        <v>5228</v>
      </c>
      <c r="E1221" s="18">
        <v>5205</v>
      </c>
      <c r="F1221" s="18">
        <v>5305</v>
      </c>
      <c r="G1221" s="18">
        <v>5181</v>
      </c>
      <c r="H1221" s="18">
        <v>5378</v>
      </c>
      <c r="I1221" s="18">
        <v>5240</v>
      </c>
      <c r="J1221" s="18">
        <v>5341</v>
      </c>
      <c r="K1221" s="18">
        <v>5636</v>
      </c>
      <c r="L1221" s="18">
        <v>5725</v>
      </c>
      <c r="M1221" s="18">
        <v>5716</v>
      </c>
      <c r="N1221" s="18">
        <v>5665</v>
      </c>
      <c r="O1221" s="18">
        <v>5469</v>
      </c>
      <c r="P1221" s="9"/>
    </row>
    <row r="1222" spans="1:16" x14ac:dyDescent="0.25">
      <c r="A1222" s="9"/>
      <c r="B1222" s="12" t="s">
        <v>788</v>
      </c>
      <c r="C1222" s="12" t="s">
        <v>787</v>
      </c>
      <c r="D1222" s="18">
        <v>9749</v>
      </c>
      <c r="E1222" s="18">
        <v>9524</v>
      </c>
      <c r="F1222" s="18">
        <v>8317</v>
      </c>
      <c r="G1222" s="18">
        <v>8181</v>
      </c>
      <c r="H1222" s="18">
        <v>8908</v>
      </c>
      <c r="I1222" s="18">
        <v>8840</v>
      </c>
      <c r="J1222" s="18">
        <v>8598</v>
      </c>
      <c r="K1222" s="18">
        <v>8552</v>
      </c>
      <c r="L1222" s="18">
        <v>9413</v>
      </c>
      <c r="M1222" s="18">
        <v>9042</v>
      </c>
      <c r="N1222" s="18">
        <v>9210</v>
      </c>
      <c r="O1222" s="18">
        <v>8758</v>
      </c>
      <c r="P1222" s="9"/>
    </row>
    <row r="1223" spans="1:16" x14ac:dyDescent="0.25">
      <c r="A1223" s="9"/>
      <c r="B1223" s="12" t="s">
        <v>786</v>
      </c>
      <c r="C1223" s="12" t="s">
        <v>785</v>
      </c>
      <c r="D1223" s="18">
        <v>7202</v>
      </c>
      <c r="E1223" s="18">
        <v>7217</v>
      </c>
      <c r="F1223" s="18">
        <v>6690</v>
      </c>
      <c r="G1223" s="18">
        <v>6683</v>
      </c>
      <c r="H1223" s="18">
        <v>6987</v>
      </c>
      <c r="I1223" s="18">
        <v>7300</v>
      </c>
      <c r="J1223" s="18">
        <v>7291</v>
      </c>
      <c r="K1223" s="18">
        <v>7146</v>
      </c>
      <c r="L1223" s="18">
        <v>7720</v>
      </c>
      <c r="M1223" s="18">
        <v>7853</v>
      </c>
      <c r="N1223" s="18">
        <v>7839</v>
      </c>
      <c r="O1223" s="18">
        <v>7519</v>
      </c>
      <c r="P1223" s="9"/>
    </row>
    <row r="1224" spans="1:16" x14ac:dyDescent="0.25">
      <c r="A1224" s="9"/>
      <c r="B1224" s="12" t="s">
        <v>784</v>
      </c>
      <c r="C1224" s="12" t="s">
        <v>783</v>
      </c>
      <c r="D1224" s="18">
        <v>8423</v>
      </c>
      <c r="E1224" s="18">
        <v>8423</v>
      </c>
      <c r="F1224" s="18">
        <v>7616</v>
      </c>
      <c r="G1224" s="18">
        <v>8073</v>
      </c>
      <c r="H1224" s="18">
        <v>8366</v>
      </c>
      <c r="I1224" s="18">
        <v>8754</v>
      </c>
      <c r="J1224" s="18">
        <v>9503</v>
      </c>
      <c r="K1224" s="18">
        <v>10218</v>
      </c>
      <c r="L1224" s="18">
        <v>9926</v>
      </c>
      <c r="M1224" s="18">
        <v>10138</v>
      </c>
      <c r="N1224" s="18">
        <v>10477</v>
      </c>
      <c r="O1224" s="18">
        <v>10227</v>
      </c>
      <c r="P1224" s="9"/>
    </row>
    <row r="1225" spans="1:16" x14ac:dyDescent="0.25">
      <c r="A1225" s="9"/>
      <c r="B1225" s="12" t="s">
        <v>782</v>
      </c>
      <c r="C1225" s="12" t="s">
        <v>781</v>
      </c>
      <c r="D1225" s="19" t="s">
        <v>141</v>
      </c>
      <c r="E1225" s="18">
        <v>1873</v>
      </c>
      <c r="F1225" s="18">
        <v>1914</v>
      </c>
      <c r="G1225" s="18">
        <v>2063</v>
      </c>
      <c r="H1225" s="18">
        <v>2054</v>
      </c>
      <c r="I1225" s="18">
        <v>1981</v>
      </c>
      <c r="J1225" s="18">
        <v>2369</v>
      </c>
      <c r="K1225" s="18">
        <v>2528</v>
      </c>
      <c r="L1225" s="18">
        <v>3170</v>
      </c>
      <c r="M1225" s="18">
        <v>3234</v>
      </c>
      <c r="N1225" s="18">
        <v>3647</v>
      </c>
      <c r="O1225" s="18">
        <v>3357</v>
      </c>
      <c r="P1225" s="9"/>
    </row>
    <row r="1226" spans="1:16" x14ac:dyDescent="0.25">
      <c r="A1226" s="9"/>
      <c r="B1226" s="12" t="s">
        <v>780</v>
      </c>
      <c r="C1226" s="12" t="s">
        <v>779</v>
      </c>
      <c r="D1226" s="19" t="s">
        <v>141</v>
      </c>
      <c r="E1226" s="18">
        <v>1471</v>
      </c>
      <c r="F1226" s="18">
        <v>1702</v>
      </c>
      <c r="G1226" s="18">
        <v>1900</v>
      </c>
      <c r="H1226" s="18">
        <v>1809</v>
      </c>
      <c r="I1226" s="18">
        <v>1623</v>
      </c>
      <c r="J1226" s="18">
        <v>1624</v>
      </c>
      <c r="K1226" s="18">
        <v>2136</v>
      </c>
      <c r="L1226" s="18">
        <v>3858</v>
      </c>
      <c r="M1226" s="18">
        <v>3538</v>
      </c>
      <c r="N1226" s="18">
        <v>3438</v>
      </c>
      <c r="O1226" s="18">
        <v>3719</v>
      </c>
      <c r="P1226" s="9"/>
    </row>
    <row r="1227" spans="1:16" x14ac:dyDescent="0.25">
      <c r="A1227" s="9"/>
      <c r="B1227" s="12" t="s">
        <v>778</v>
      </c>
      <c r="C1227" s="12" t="s">
        <v>777</v>
      </c>
      <c r="D1227" s="19" t="s">
        <v>141</v>
      </c>
      <c r="E1227" s="18">
        <v>320</v>
      </c>
      <c r="F1227" s="18">
        <v>275</v>
      </c>
      <c r="G1227" s="18">
        <v>443</v>
      </c>
      <c r="H1227" s="18">
        <v>335</v>
      </c>
      <c r="I1227" s="18">
        <v>336</v>
      </c>
      <c r="J1227" s="18">
        <v>399</v>
      </c>
      <c r="K1227" s="18">
        <v>362</v>
      </c>
      <c r="L1227" s="18">
        <v>592</v>
      </c>
      <c r="M1227" s="18">
        <v>628</v>
      </c>
      <c r="N1227" s="18">
        <v>607</v>
      </c>
      <c r="O1227" s="18">
        <v>612</v>
      </c>
      <c r="P1227" s="9"/>
    </row>
    <row r="1228" spans="1:16" x14ac:dyDescent="0.25">
      <c r="A1228" s="9"/>
      <c r="B1228" s="12" t="s">
        <v>776</v>
      </c>
      <c r="C1228" s="12" t="s">
        <v>775</v>
      </c>
      <c r="D1228" s="19" t="s">
        <v>141</v>
      </c>
      <c r="E1228" s="18">
        <v>3718</v>
      </c>
      <c r="F1228" s="18">
        <v>3807</v>
      </c>
      <c r="G1228" s="18">
        <v>4168</v>
      </c>
      <c r="H1228" s="18">
        <v>4124</v>
      </c>
      <c r="I1228" s="18">
        <v>4340</v>
      </c>
      <c r="J1228" s="18">
        <v>4729</v>
      </c>
      <c r="K1228" s="18">
        <v>5146</v>
      </c>
      <c r="L1228" s="18">
        <v>6512</v>
      </c>
      <c r="M1228" s="18">
        <v>6449</v>
      </c>
      <c r="N1228" s="18">
        <v>6748</v>
      </c>
      <c r="O1228" s="18">
        <v>7072</v>
      </c>
      <c r="P1228" s="9"/>
    </row>
    <row r="1229" spans="1:16" x14ac:dyDescent="0.25">
      <c r="A1229" s="9"/>
      <c r="B1229" s="12" t="s">
        <v>774</v>
      </c>
      <c r="C1229" s="12" t="s">
        <v>773</v>
      </c>
      <c r="D1229" s="19" t="s">
        <v>141</v>
      </c>
      <c r="E1229" s="18">
        <v>207</v>
      </c>
      <c r="F1229" s="18">
        <v>177</v>
      </c>
      <c r="G1229" s="18">
        <v>186</v>
      </c>
      <c r="H1229" s="18">
        <v>201</v>
      </c>
      <c r="I1229" s="18">
        <v>201</v>
      </c>
      <c r="J1229" s="18">
        <v>181</v>
      </c>
      <c r="K1229" s="18">
        <v>217</v>
      </c>
      <c r="L1229" s="18">
        <v>217</v>
      </c>
      <c r="M1229" s="18">
        <v>217</v>
      </c>
      <c r="N1229" s="18">
        <v>157</v>
      </c>
      <c r="O1229" s="18">
        <v>132</v>
      </c>
      <c r="P1229" s="9"/>
    </row>
    <row r="1230" spans="1:16" x14ac:dyDescent="0.25">
      <c r="A1230" s="9"/>
      <c r="B1230" s="12" t="s">
        <v>772</v>
      </c>
      <c r="C1230" s="12" t="s">
        <v>771</v>
      </c>
      <c r="D1230" s="19" t="s">
        <v>141</v>
      </c>
      <c r="E1230" s="18">
        <v>1293</v>
      </c>
      <c r="F1230" s="18">
        <v>1288</v>
      </c>
      <c r="G1230" s="18">
        <v>1198</v>
      </c>
      <c r="H1230" s="18">
        <v>1256</v>
      </c>
      <c r="I1230" s="18">
        <v>1015</v>
      </c>
      <c r="J1230" s="18">
        <v>1224</v>
      </c>
      <c r="K1230" s="18">
        <v>1202</v>
      </c>
      <c r="L1230" s="18">
        <v>1721</v>
      </c>
      <c r="M1230" s="18">
        <v>1599</v>
      </c>
      <c r="N1230" s="18">
        <v>1509</v>
      </c>
      <c r="O1230" s="18">
        <v>1718</v>
      </c>
      <c r="P1230" s="9"/>
    </row>
    <row r="1231" spans="1:16" x14ac:dyDescent="0.25">
      <c r="A1231" s="9"/>
      <c r="B1231" s="12" t="s">
        <v>770</v>
      </c>
      <c r="C1231" s="12" t="s">
        <v>769</v>
      </c>
      <c r="D1231" s="19" t="s">
        <v>141</v>
      </c>
      <c r="E1231" s="18">
        <v>1639</v>
      </c>
      <c r="F1231" s="18">
        <v>1699</v>
      </c>
      <c r="G1231" s="18">
        <v>1717</v>
      </c>
      <c r="H1231" s="18">
        <v>1664</v>
      </c>
      <c r="I1231" s="18">
        <v>1169</v>
      </c>
      <c r="J1231" s="18">
        <v>1304</v>
      </c>
      <c r="K1231" s="18">
        <v>1273</v>
      </c>
      <c r="L1231" s="18">
        <v>2186</v>
      </c>
      <c r="M1231" s="18">
        <v>2071</v>
      </c>
      <c r="N1231" s="18">
        <v>2054</v>
      </c>
      <c r="O1231" s="18">
        <v>1967</v>
      </c>
      <c r="P1231" s="9"/>
    </row>
    <row r="1232" spans="1:16" x14ac:dyDescent="0.25">
      <c r="A1232" s="9"/>
      <c r="B1232" s="12" t="s">
        <v>768</v>
      </c>
      <c r="C1232" s="12" t="s">
        <v>767</v>
      </c>
      <c r="D1232" s="19" t="s">
        <v>141</v>
      </c>
      <c r="E1232" s="18">
        <v>2600</v>
      </c>
      <c r="F1232" s="18">
        <v>2606</v>
      </c>
      <c r="G1232" s="18">
        <v>2533</v>
      </c>
      <c r="H1232" s="18">
        <v>3150</v>
      </c>
      <c r="I1232" s="18">
        <v>383</v>
      </c>
      <c r="J1232" s="18">
        <v>577</v>
      </c>
      <c r="K1232" s="18">
        <v>588</v>
      </c>
      <c r="L1232" s="18">
        <v>706</v>
      </c>
      <c r="M1232" s="18">
        <v>767</v>
      </c>
      <c r="N1232" s="18">
        <v>470</v>
      </c>
      <c r="O1232" s="18">
        <v>511</v>
      </c>
      <c r="P1232" s="9"/>
    </row>
    <row r="1233" spans="1:16" x14ac:dyDescent="0.25">
      <c r="A1233" s="9"/>
      <c r="B1233" s="12" t="s">
        <v>766</v>
      </c>
      <c r="C1233" s="12" t="s">
        <v>765</v>
      </c>
      <c r="D1233" s="19" t="s">
        <v>141</v>
      </c>
      <c r="E1233" s="18">
        <v>7301</v>
      </c>
      <c r="F1233" s="18">
        <v>7130</v>
      </c>
      <c r="G1233" s="18">
        <v>7805</v>
      </c>
      <c r="H1233" s="18">
        <v>7925</v>
      </c>
      <c r="I1233" s="18">
        <v>3491</v>
      </c>
      <c r="J1233" s="18">
        <v>3495</v>
      </c>
      <c r="K1233" s="18">
        <v>3755</v>
      </c>
      <c r="L1233" s="18">
        <v>5130</v>
      </c>
      <c r="M1233" s="18">
        <v>5079</v>
      </c>
      <c r="N1233" s="18">
        <v>5046</v>
      </c>
      <c r="O1233" s="18">
        <v>5238</v>
      </c>
      <c r="P1233" s="9"/>
    </row>
    <row r="1234" spans="1:16" x14ac:dyDescent="0.25">
      <c r="A1234" s="9"/>
      <c r="B1234" s="12" t="s">
        <v>764</v>
      </c>
      <c r="C1234" s="12" t="s">
        <v>763</v>
      </c>
      <c r="D1234" s="19" t="s">
        <v>141</v>
      </c>
      <c r="E1234" s="18">
        <v>1346</v>
      </c>
      <c r="F1234" s="18">
        <v>1293</v>
      </c>
      <c r="G1234" s="18">
        <v>1237</v>
      </c>
      <c r="H1234" s="18">
        <v>1153</v>
      </c>
      <c r="I1234" s="18">
        <v>5919</v>
      </c>
      <c r="J1234" s="18">
        <v>5584</v>
      </c>
      <c r="K1234" s="18">
        <v>5511</v>
      </c>
      <c r="L1234" s="18">
        <v>7391</v>
      </c>
      <c r="M1234" s="18">
        <v>7847</v>
      </c>
      <c r="N1234" s="18">
        <v>7663</v>
      </c>
      <c r="O1234" s="18">
        <v>7631</v>
      </c>
      <c r="P1234" s="9"/>
    </row>
    <row r="1235" spans="1:16" x14ac:dyDescent="0.25">
      <c r="A1235" s="9"/>
      <c r="B1235" s="12" t="s">
        <v>762</v>
      </c>
      <c r="C1235" s="12" t="s">
        <v>761</v>
      </c>
      <c r="D1235" s="19" t="s">
        <v>141</v>
      </c>
      <c r="E1235" s="18">
        <v>5392</v>
      </c>
      <c r="F1235" s="18">
        <v>5788</v>
      </c>
      <c r="G1235" s="18">
        <v>5535</v>
      </c>
      <c r="H1235" s="18">
        <v>5659</v>
      </c>
      <c r="I1235" s="18">
        <v>1666</v>
      </c>
      <c r="J1235" s="18">
        <v>1748</v>
      </c>
      <c r="K1235" s="18">
        <v>2046</v>
      </c>
      <c r="L1235" s="18">
        <v>2883</v>
      </c>
      <c r="M1235" s="18">
        <v>2940</v>
      </c>
      <c r="N1235" s="18">
        <v>2969</v>
      </c>
      <c r="O1235" s="18">
        <v>3080</v>
      </c>
      <c r="P1235" s="9"/>
    </row>
    <row r="1236" spans="1:16" x14ac:dyDescent="0.25">
      <c r="A1236" s="9"/>
      <c r="B1236" s="12" t="s">
        <v>760</v>
      </c>
      <c r="C1236" s="12" t="s">
        <v>759</v>
      </c>
      <c r="D1236" s="19" t="s">
        <v>141</v>
      </c>
      <c r="E1236" s="18">
        <v>535</v>
      </c>
      <c r="F1236" s="18">
        <v>532</v>
      </c>
      <c r="G1236" s="18">
        <v>394</v>
      </c>
      <c r="H1236" s="18">
        <v>338</v>
      </c>
      <c r="I1236" s="18">
        <v>7847</v>
      </c>
      <c r="J1236" s="18">
        <v>7911</v>
      </c>
      <c r="K1236" s="18">
        <v>8276</v>
      </c>
      <c r="L1236" s="18">
        <v>9555</v>
      </c>
      <c r="M1236" s="18">
        <v>9816</v>
      </c>
      <c r="N1236" s="18">
        <v>9543</v>
      </c>
      <c r="O1236" s="18">
        <v>9675</v>
      </c>
      <c r="P1236" s="9"/>
    </row>
    <row r="1237" spans="1:16" x14ac:dyDescent="0.25">
      <c r="A1237" s="9"/>
      <c r="B1237" s="12" t="s">
        <v>758</v>
      </c>
      <c r="C1237" s="12" t="s">
        <v>757</v>
      </c>
      <c r="D1237" s="19" t="s">
        <v>141</v>
      </c>
      <c r="E1237" s="18">
        <v>7930</v>
      </c>
      <c r="F1237" s="19" t="s">
        <v>141</v>
      </c>
      <c r="G1237" s="18">
        <v>8679</v>
      </c>
      <c r="H1237" s="18">
        <v>8754</v>
      </c>
      <c r="I1237" s="18">
        <v>9266</v>
      </c>
      <c r="J1237" s="18">
        <v>9426</v>
      </c>
      <c r="K1237" s="18">
        <v>10060</v>
      </c>
      <c r="L1237" s="18">
        <v>10331</v>
      </c>
      <c r="M1237" s="18">
        <v>12097</v>
      </c>
      <c r="N1237" s="18">
        <v>12949</v>
      </c>
      <c r="O1237" s="18">
        <v>14270</v>
      </c>
      <c r="P1237" s="9"/>
    </row>
    <row r="1238" spans="1:16" x14ac:dyDescent="0.25">
      <c r="A1238" s="9"/>
      <c r="B1238" s="12" t="s">
        <v>756</v>
      </c>
      <c r="C1238" s="12" t="s">
        <v>755</v>
      </c>
      <c r="D1238" s="19" t="s">
        <v>141</v>
      </c>
      <c r="E1238" s="18">
        <v>6661</v>
      </c>
      <c r="F1238" s="19" t="s">
        <v>141</v>
      </c>
      <c r="G1238" s="18">
        <v>6253</v>
      </c>
      <c r="H1238" s="18">
        <v>6808</v>
      </c>
      <c r="I1238" s="18">
        <v>6273</v>
      </c>
      <c r="J1238" s="18">
        <v>6099</v>
      </c>
      <c r="K1238" s="18">
        <v>7331</v>
      </c>
      <c r="L1238" s="18">
        <v>7495</v>
      </c>
      <c r="M1238" s="18">
        <v>7500</v>
      </c>
      <c r="N1238" s="18">
        <v>7148</v>
      </c>
      <c r="O1238" s="18">
        <v>6976</v>
      </c>
      <c r="P1238" s="9"/>
    </row>
    <row r="1239" spans="1:16" x14ac:dyDescent="0.25">
      <c r="A1239" s="9"/>
      <c r="B1239" s="12" t="s">
        <v>754</v>
      </c>
      <c r="C1239" s="12" t="s">
        <v>753</v>
      </c>
      <c r="D1239" s="19" t="s">
        <v>141</v>
      </c>
      <c r="E1239" s="18">
        <v>3526</v>
      </c>
      <c r="F1239" s="19" t="s">
        <v>141</v>
      </c>
      <c r="G1239" s="18">
        <v>3611</v>
      </c>
      <c r="H1239" s="18">
        <v>3948</v>
      </c>
      <c r="I1239" s="18">
        <v>3811</v>
      </c>
      <c r="J1239" s="18">
        <v>3631</v>
      </c>
      <c r="K1239" s="18">
        <v>4685</v>
      </c>
      <c r="L1239" s="18">
        <v>5119</v>
      </c>
      <c r="M1239" s="18">
        <v>5029</v>
      </c>
      <c r="N1239" s="18">
        <v>5272</v>
      </c>
      <c r="O1239" s="18">
        <v>5023</v>
      </c>
      <c r="P1239" s="9"/>
    </row>
    <row r="1240" spans="1:16" x14ac:dyDescent="0.25">
      <c r="A1240" s="9"/>
      <c r="B1240" s="12" t="s">
        <v>752</v>
      </c>
      <c r="C1240" s="12" t="s">
        <v>751</v>
      </c>
      <c r="D1240" s="19" t="s">
        <v>141</v>
      </c>
      <c r="E1240" s="18">
        <v>2854</v>
      </c>
      <c r="F1240" s="19" t="s">
        <v>141</v>
      </c>
      <c r="G1240" s="18">
        <v>2790</v>
      </c>
      <c r="H1240" s="18">
        <v>2903</v>
      </c>
      <c r="I1240" s="18">
        <v>3101</v>
      </c>
      <c r="J1240" s="18">
        <v>3516</v>
      </c>
      <c r="K1240" s="18">
        <v>4346</v>
      </c>
      <c r="L1240" s="18">
        <v>5018</v>
      </c>
      <c r="M1240" s="18">
        <v>5739</v>
      </c>
      <c r="N1240" s="18">
        <v>5663</v>
      </c>
      <c r="O1240" s="18">
        <v>5557</v>
      </c>
      <c r="P1240" s="9"/>
    </row>
    <row r="1241" spans="1:16" x14ac:dyDescent="0.25">
      <c r="A1241" s="9"/>
      <c r="B1241" s="12" t="s">
        <v>750</v>
      </c>
      <c r="C1241" s="12" t="s">
        <v>749</v>
      </c>
      <c r="D1241" s="19" t="s">
        <v>141</v>
      </c>
      <c r="E1241" s="18">
        <v>8059</v>
      </c>
      <c r="F1241" s="19" t="s">
        <v>141</v>
      </c>
      <c r="G1241" s="18">
        <v>9775</v>
      </c>
      <c r="H1241" s="18">
        <v>10069</v>
      </c>
      <c r="I1241" s="18">
        <v>10250</v>
      </c>
      <c r="J1241" s="18">
        <v>10413</v>
      </c>
      <c r="K1241" s="18">
        <v>13721</v>
      </c>
      <c r="L1241" s="18">
        <v>14062</v>
      </c>
      <c r="M1241" s="18">
        <v>14878</v>
      </c>
      <c r="N1241" s="18">
        <v>15224</v>
      </c>
      <c r="O1241" s="18">
        <v>14639</v>
      </c>
      <c r="P1241" s="9"/>
    </row>
    <row r="1242" spans="1:16" x14ac:dyDescent="0.25">
      <c r="A1242" s="9"/>
      <c r="B1242" s="12" t="s">
        <v>748</v>
      </c>
      <c r="C1242" s="12" t="s">
        <v>747</v>
      </c>
      <c r="D1242" s="19" t="s">
        <v>141</v>
      </c>
      <c r="E1242" s="18">
        <v>5491</v>
      </c>
      <c r="F1242" s="19" t="s">
        <v>141</v>
      </c>
      <c r="G1242" s="18">
        <v>7788</v>
      </c>
      <c r="H1242" s="18">
        <v>7721</v>
      </c>
      <c r="I1242" s="18">
        <v>7489</v>
      </c>
      <c r="J1242" s="18">
        <v>7686</v>
      </c>
      <c r="K1242" s="18">
        <v>8589</v>
      </c>
      <c r="L1242" s="18">
        <v>9079</v>
      </c>
      <c r="M1242" s="18">
        <v>8998</v>
      </c>
      <c r="N1242" s="18">
        <v>8450</v>
      </c>
      <c r="O1242" s="18">
        <v>8803</v>
      </c>
      <c r="P1242" s="9"/>
    </row>
    <row r="1243" spans="1:16" x14ac:dyDescent="0.25">
      <c r="A1243" s="9"/>
      <c r="B1243" s="12" t="s">
        <v>746</v>
      </c>
      <c r="C1243" s="12" t="s">
        <v>745</v>
      </c>
      <c r="D1243" s="19" t="s">
        <v>141</v>
      </c>
      <c r="E1243" s="18">
        <v>10603</v>
      </c>
      <c r="F1243" s="19" t="s">
        <v>141</v>
      </c>
      <c r="G1243" s="18">
        <v>13052</v>
      </c>
      <c r="H1243" s="18">
        <v>12298</v>
      </c>
      <c r="I1243" s="18">
        <v>12656</v>
      </c>
      <c r="J1243" s="18">
        <v>13088</v>
      </c>
      <c r="K1243" s="18">
        <v>14219</v>
      </c>
      <c r="L1243" s="18">
        <v>14556</v>
      </c>
      <c r="M1243" s="18">
        <v>14766</v>
      </c>
      <c r="N1243" s="18">
        <v>14281</v>
      </c>
      <c r="O1243" s="18">
        <v>14315</v>
      </c>
      <c r="P1243" s="9"/>
    </row>
    <row r="1244" spans="1:16" x14ac:dyDescent="0.25">
      <c r="A1244" s="9"/>
      <c r="B1244" s="12" t="s">
        <v>744</v>
      </c>
      <c r="C1244" s="12" t="s">
        <v>743</v>
      </c>
      <c r="D1244" s="19" t="s">
        <v>141</v>
      </c>
      <c r="E1244" s="18">
        <v>3599</v>
      </c>
      <c r="F1244" s="19" t="s">
        <v>141</v>
      </c>
      <c r="G1244" s="18">
        <v>3378</v>
      </c>
      <c r="H1244" s="18">
        <v>3795</v>
      </c>
      <c r="I1244" s="18">
        <v>4225</v>
      </c>
      <c r="J1244" s="18">
        <v>4126</v>
      </c>
      <c r="K1244" s="18">
        <v>4227</v>
      </c>
      <c r="L1244" s="18">
        <v>4453</v>
      </c>
      <c r="M1244" s="18">
        <v>5059</v>
      </c>
      <c r="N1244" s="18">
        <v>5610</v>
      </c>
      <c r="O1244" s="18">
        <v>5683</v>
      </c>
      <c r="P1244" s="9"/>
    </row>
    <row r="1245" spans="1:16" x14ac:dyDescent="0.25">
      <c r="A1245" s="9"/>
      <c r="B1245" s="12" t="s">
        <v>742</v>
      </c>
      <c r="C1245" s="12" t="s">
        <v>741</v>
      </c>
      <c r="D1245" s="18">
        <v>67792</v>
      </c>
      <c r="E1245" s="18">
        <v>74248</v>
      </c>
      <c r="F1245" s="19" t="s">
        <v>141</v>
      </c>
      <c r="G1245" s="19" t="s">
        <v>141</v>
      </c>
      <c r="H1245" s="19" t="s">
        <v>141</v>
      </c>
      <c r="I1245" s="19" t="s">
        <v>141</v>
      </c>
      <c r="J1245" s="19" t="s">
        <v>141</v>
      </c>
      <c r="K1245" s="19" t="s">
        <v>141</v>
      </c>
      <c r="L1245" s="19" t="s">
        <v>141</v>
      </c>
      <c r="M1245" s="19" t="s">
        <v>141</v>
      </c>
      <c r="N1245" s="19" t="s">
        <v>141</v>
      </c>
      <c r="O1245" s="19" t="s">
        <v>141</v>
      </c>
      <c r="P1245" s="9"/>
    </row>
    <row r="1246" spans="1:16" x14ac:dyDescent="0.25">
      <c r="A1246" s="9"/>
      <c r="B1246" s="12" t="s">
        <v>740</v>
      </c>
      <c r="C1246" s="12" t="s">
        <v>739</v>
      </c>
      <c r="D1246" s="18">
        <v>5211</v>
      </c>
      <c r="E1246" s="18">
        <v>4958</v>
      </c>
      <c r="F1246" s="19" t="s">
        <v>141</v>
      </c>
      <c r="G1246" s="19" t="s">
        <v>141</v>
      </c>
      <c r="H1246" s="19" t="s">
        <v>141</v>
      </c>
      <c r="I1246" s="19" t="s">
        <v>141</v>
      </c>
      <c r="J1246" s="19" t="s">
        <v>141</v>
      </c>
      <c r="K1246" s="19" t="s">
        <v>141</v>
      </c>
      <c r="L1246" s="19" t="s">
        <v>141</v>
      </c>
      <c r="M1246" s="19" t="s">
        <v>141</v>
      </c>
      <c r="N1246" s="19" t="s">
        <v>141</v>
      </c>
      <c r="O1246" s="19" t="s">
        <v>141</v>
      </c>
      <c r="P1246" s="9"/>
    </row>
    <row r="1247" spans="1:16" x14ac:dyDescent="0.25">
      <c r="A1247" s="9"/>
      <c r="B1247" s="12" t="s">
        <v>738</v>
      </c>
      <c r="C1247" s="12" t="s">
        <v>737</v>
      </c>
      <c r="D1247" s="18">
        <v>2772</v>
      </c>
      <c r="E1247" s="18">
        <v>2746</v>
      </c>
      <c r="F1247" s="19" t="s">
        <v>141</v>
      </c>
      <c r="G1247" s="19" t="s">
        <v>141</v>
      </c>
      <c r="H1247" s="19" t="s">
        <v>141</v>
      </c>
      <c r="I1247" s="19" t="s">
        <v>141</v>
      </c>
      <c r="J1247" s="19" t="s">
        <v>141</v>
      </c>
      <c r="K1247" s="19" t="s">
        <v>141</v>
      </c>
      <c r="L1247" s="19" t="s">
        <v>141</v>
      </c>
      <c r="M1247" s="19" t="s">
        <v>141</v>
      </c>
      <c r="N1247" s="19" t="s">
        <v>141</v>
      </c>
      <c r="O1247" s="19" t="s">
        <v>141</v>
      </c>
      <c r="P1247" s="9"/>
    </row>
    <row r="1248" spans="1:16" x14ac:dyDescent="0.25">
      <c r="A1248" s="9"/>
      <c r="B1248" s="12" t="s">
        <v>736</v>
      </c>
      <c r="C1248" s="12" t="s">
        <v>735</v>
      </c>
      <c r="D1248" s="18">
        <v>1493</v>
      </c>
      <c r="E1248" s="18">
        <v>1901</v>
      </c>
      <c r="F1248" s="19" t="s">
        <v>141</v>
      </c>
      <c r="G1248" s="19" t="s">
        <v>141</v>
      </c>
      <c r="H1248" s="19" t="s">
        <v>141</v>
      </c>
      <c r="I1248" s="19" t="s">
        <v>141</v>
      </c>
      <c r="J1248" s="19" t="s">
        <v>141</v>
      </c>
      <c r="K1248" s="19" t="s">
        <v>141</v>
      </c>
      <c r="L1248" s="19" t="s">
        <v>141</v>
      </c>
      <c r="M1248" s="19" t="s">
        <v>141</v>
      </c>
      <c r="N1248" s="19" t="s">
        <v>141</v>
      </c>
      <c r="O1248" s="19" t="s">
        <v>141</v>
      </c>
      <c r="P1248" s="9"/>
    </row>
    <row r="1249" spans="1:16" x14ac:dyDescent="0.25">
      <c r="A1249" s="9"/>
      <c r="B1249" s="12" t="s">
        <v>734</v>
      </c>
      <c r="C1249" s="12" t="s">
        <v>733</v>
      </c>
      <c r="D1249" s="18">
        <v>31115</v>
      </c>
      <c r="E1249" s="18">
        <v>30161</v>
      </c>
      <c r="F1249" s="19" t="s">
        <v>141</v>
      </c>
      <c r="G1249" s="19" t="s">
        <v>141</v>
      </c>
      <c r="H1249" s="19" t="s">
        <v>141</v>
      </c>
      <c r="I1249" s="19" t="s">
        <v>141</v>
      </c>
      <c r="J1249" s="19" t="s">
        <v>141</v>
      </c>
      <c r="K1249" s="19" t="s">
        <v>141</v>
      </c>
      <c r="L1249" s="19" t="s">
        <v>141</v>
      </c>
      <c r="M1249" s="19" t="s">
        <v>141</v>
      </c>
      <c r="N1249" s="19" t="s">
        <v>141</v>
      </c>
      <c r="O1249" s="19" t="s">
        <v>141</v>
      </c>
      <c r="P1249" s="9"/>
    </row>
    <row r="1250" spans="1:16" x14ac:dyDescent="0.25">
      <c r="A1250" s="9"/>
      <c r="B1250" s="12" t="s">
        <v>732</v>
      </c>
      <c r="C1250" s="12" t="s">
        <v>731</v>
      </c>
      <c r="D1250" s="18">
        <v>8584</v>
      </c>
      <c r="E1250" s="18">
        <v>8916</v>
      </c>
      <c r="F1250" s="19" t="s">
        <v>141</v>
      </c>
      <c r="G1250" s="19" t="s">
        <v>141</v>
      </c>
      <c r="H1250" s="19" t="s">
        <v>141</v>
      </c>
      <c r="I1250" s="19" t="s">
        <v>141</v>
      </c>
      <c r="J1250" s="19" t="s">
        <v>141</v>
      </c>
      <c r="K1250" s="19" t="s">
        <v>141</v>
      </c>
      <c r="L1250" s="19" t="s">
        <v>141</v>
      </c>
      <c r="M1250" s="19" t="s">
        <v>141</v>
      </c>
      <c r="N1250" s="19" t="s">
        <v>141</v>
      </c>
      <c r="O1250" s="19" t="s">
        <v>141</v>
      </c>
      <c r="P1250" s="9"/>
    </row>
    <row r="1251" spans="1:16" x14ac:dyDescent="0.25">
      <c r="A1251" s="9"/>
      <c r="B1251" s="12" t="s">
        <v>730</v>
      </c>
      <c r="C1251" s="12" t="s">
        <v>729</v>
      </c>
      <c r="D1251" s="18">
        <v>43387</v>
      </c>
      <c r="E1251" s="18">
        <v>41996</v>
      </c>
      <c r="F1251" s="19" t="s">
        <v>141</v>
      </c>
      <c r="G1251" s="19" t="s">
        <v>141</v>
      </c>
      <c r="H1251" s="19" t="s">
        <v>141</v>
      </c>
      <c r="I1251" s="19" t="s">
        <v>141</v>
      </c>
      <c r="J1251" s="19" t="s">
        <v>141</v>
      </c>
      <c r="K1251" s="19" t="s">
        <v>141</v>
      </c>
      <c r="L1251" s="19" t="s">
        <v>141</v>
      </c>
      <c r="M1251" s="19" t="s">
        <v>141</v>
      </c>
      <c r="N1251" s="19" t="s">
        <v>141</v>
      </c>
      <c r="O1251" s="19" t="s">
        <v>141</v>
      </c>
      <c r="P1251" s="9"/>
    </row>
    <row r="1252" spans="1:16" x14ac:dyDescent="0.25">
      <c r="A1252" s="9"/>
      <c r="B1252" s="12" t="s">
        <v>728</v>
      </c>
      <c r="C1252" s="12" t="s">
        <v>727</v>
      </c>
      <c r="D1252" s="18">
        <v>46525</v>
      </c>
      <c r="E1252" s="18">
        <v>46941</v>
      </c>
      <c r="F1252" s="19" t="s">
        <v>141</v>
      </c>
      <c r="G1252" s="19" t="s">
        <v>141</v>
      </c>
      <c r="H1252" s="19" t="s">
        <v>141</v>
      </c>
      <c r="I1252" s="19" t="s">
        <v>141</v>
      </c>
      <c r="J1252" s="19" t="s">
        <v>141</v>
      </c>
      <c r="K1252" s="19" t="s">
        <v>141</v>
      </c>
      <c r="L1252" s="19" t="s">
        <v>141</v>
      </c>
      <c r="M1252" s="19" t="s">
        <v>141</v>
      </c>
      <c r="N1252" s="19" t="s">
        <v>141</v>
      </c>
      <c r="O1252" s="19" t="s">
        <v>141</v>
      </c>
      <c r="P1252" s="9"/>
    </row>
    <row r="1253" spans="1:16" x14ac:dyDescent="0.25">
      <c r="A1253" s="9"/>
      <c r="B1253" s="12" t="s">
        <v>726</v>
      </c>
      <c r="C1253" s="12" t="s">
        <v>725</v>
      </c>
      <c r="D1253" s="18">
        <v>11245</v>
      </c>
      <c r="E1253" s="18">
        <v>11500</v>
      </c>
      <c r="F1253" s="19" t="s">
        <v>141</v>
      </c>
      <c r="G1253" s="19" t="s">
        <v>141</v>
      </c>
      <c r="H1253" s="19" t="s">
        <v>141</v>
      </c>
      <c r="I1253" s="19" t="s">
        <v>141</v>
      </c>
      <c r="J1253" s="19" t="s">
        <v>141</v>
      </c>
      <c r="K1253" s="19" t="s">
        <v>141</v>
      </c>
      <c r="L1253" s="19" t="s">
        <v>141</v>
      </c>
      <c r="M1253" s="19" t="s">
        <v>141</v>
      </c>
      <c r="N1253" s="19" t="s">
        <v>141</v>
      </c>
      <c r="O1253" s="19" t="s">
        <v>141</v>
      </c>
      <c r="P1253" s="9"/>
    </row>
    <row r="1254" spans="1:16" x14ac:dyDescent="0.25">
      <c r="A1254" s="9"/>
      <c r="B1254" s="12" t="s">
        <v>724</v>
      </c>
      <c r="C1254" s="12" t="s">
        <v>723</v>
      </c>
      <c r="D1254" s="18">
        <v>99630</v>
      </c>
      <c r="E1254" s="18">
        <v>108027</v>
      </c>
      <c r="F1254" s="19" t="s">
        <v>141</v>
      </c>
      <c r="G1254" s="19" t="s">
        <v>141</v>
      </c>
      <c r="H1254" s="19" t="s">
        <v>141</v>
      </c>
      <c r="I1254" s="19" t="s">
        <v>141</v>
      </c>
      <c r="J1254" s="19" t="s">
        <v>141</v>
      </c>
      <c r="K1254" s="19" t="s">
        <v>141</v>
      </c>
      <c r="L1254" s="19" t="s">
        <v>141</v>
      </c>
      <c r="M1254" s="19" t="s">
        <v>141</v>
      </c>
      <c r="N1254" s="19" t="s">
        <v>141</v>
      </c>
      <c r="O1254" s="19" t="s">
        <v>141</v>
      </c>
      <c r="P1254" s="9"/>
    </row>
    <row r="1255" spans="1:16" x14ac:dyDescent="0.25">
      <c r="A1255" s="9"/>
      <c r="B1255" s="12" t="s">
        <v>722</v>
      </c>
      <c r="C1255" s="12" t="s">
        <v>721</v>
      </c>
      <c r="D1255" s="18">
        <v>3597</v>
      </c>
      <c r="E1255" s="18">
        <v>3587</v>
      </c>
      <c r="F1255" s="19" t="s">
        <v>141</v>
      </c>
      <c r="G1255" s="19" t="s">
        <v>141</v>
      </c>
      <c r="H1255" s="19" t="s">
        <v>141</v>
      </c>
      <c r="I1255" s="19" t="s">
        <v>141</v>
      </c>
      <c r="J1255" s="19" t="s">
        <v>141</v>
      </c>
      <c r="K1255" s="19" t="s">
        <v>141</v>
      </c>
      <c r="L1255" s="19" t="s">
        <v>141</v>
      </c>
      <c r="M1255" s="19" t="s">
        <v>141</v>
      </c>
      <c r="N1255" s="19" t="s">
        <v>141</v>
      </c>
      <c r="O1255" s="19" t="s">
        <v>141</v>
      </c>
      <c r="P1255" s="9"/>
    </row>
    <row r="1256" spans="1:16" x14ac:dyDescent="0.25">
      <c r="A1256" s="9"/>
      <c r="B1256" s="12" t="s">
        <v>720</v>
      </c>
      <c r="C1256" s="12" t="s">
        <v>719</v>
      </c>
      <c r="D1256" s="18">
        <v>7331</v>
      </c>
      <c r="E1256" s="18">
        <v>7111</v>
      </c>
      <c r="F1256" s="19" t="s">
        <v>141</v>
      </c>
      <c r="G1256" s="19" t="s">
        <v>141</v>
      </c>
      <c r="H1256" s="19" t="s">
        <v>141</v>
      </c>
      <c r="I1256" s="19" t="s">
        <v>141</v>
      </c>
      <c r="J1256" s="19" t="s">
        <v>141</v>
      </c>
      <c r="K1256" s="19" t="s">
        <v>141</v>
      </c>
      <c r="L1256" s="19" t="s">
        <v>141</v>
      </c>
      <c r="M1256" s="19" t="s">
        <v>141</v>
      </c>
      <c r="N1256" s="19" t="s">
        <v>141</v>
      </c>
      <c r="O1256" s="19" t="s">
        <v>141</v>
      </c>
      <c r="P1256" s="9"/>
    </row>
    <row r="1257" spans="1:16" x14ac:dyDescent="0.25">
      <c r="A1257" s="9"/>
      <c r="B1257" s="12" t="s">
        <v>718</v>
      </c>
      <c r="C1257" s="12" t="s">
        <v>717</v>
      </c>
      <c r="D1257" s="18">
        <v>2091</v>
      </c>
      <c r="E1257" s="18">
        <v>2097</v>
      </c>
      <c r="F1257" s="19" t="s">
        <v>141</v>
      </c>
      <c r="G1257" s="19" t="s">
        <v>141</v>
      </c>
      <c r="H1257" s="19" t="s">
        <v>141</v>
      </c>
      <c r="I1257" s="19" t="s">
        <v>141</v>
      </c>
      <c r="J1257" s="19" t="s">
        <v>141</v>
      </c>
      <c r="K1257" s="19" t="s">
        <v>141</v>
      </c>
      <c r="L1257" s="19" t="s">
        <v>141</v>
      </c>
      <c r="M1257" s="19" t="s">
        <v>141</v>
      </c>
      <c r="N1257" s="19" t="s">
        <v>141</v>
      </c>
      <c r="O1257" s="19" t="s">
        <v>141</v>
      </c>
      <c r="P1257" s="9"/>
    </row>
    <row r="1258" spans="1:16" x14ac:dyDescent="0.25">
      <c r="A1258" s="9"/>
      <c r="B1258" s="12" t="s">
        <v>716</v>
      </c>
      <c r="C1258" s="12" t="s">
        <v>715</v>
      </c>
      <c r="D1258" s="18">
        <v>979</v>
      </c>
      <c r="E1258" s="18">
        <v>1023</v>
      </c>
      <c r="F1258" s="19" t="s">
        <v>141</v>
      </c>
      <c r="G1258" s="19" t="s">
        <v>141</v>
      </c>
      <c r="H1258" s="19" t="s">
        <v>141</v>
      </c>
      <c r="I1258" s="19" t="s">
        <v>141</v>
      </c>
      <c r="J1258" s="19" t="s">
        <v>141</v>
      </c>
      <c r="K1258" s="19" t="s">
        <v>141</v>
      </c>
      <c r="L1258" s="19" t="s">
        <v>141</v>
      </c>
      <c r="M1258" s="19" t="s">
        <v>141</v>
      </c>
      <c r="N1258" s="19" t="s">
        <v>141</v>
      </c>
      <c r="O1258" s="19" t="s">
        <v>141</v>
      </c>
      <c r="P1258" s="9"/>
    </row>
    <row r="1259" spans="1:16" x14ac:dyDescent="0.25">
      <c r="A1259" s="9"/>
      <c r="B1259" s="12" t="s">
        <v>714</v>
      </c>
      <c r="C1259" s="12" t="s">
        <v>713</v>
      </c>
      <c r="D1259" s="18">
        <v>12629</v>
      </c>
      <c r="E1259" s="18">
        <v>13263</v>
      </c>
      <c r="F1259" s="19" t="s">
        <v>141</v>
      </c>
      <c r="G1259" s="19" t="s">
        <v>141</v>
      </c>
      <c r="H1259" s="19" t="s">
        <v>141</v>
      </c>
      <c r="I1259" s="19" t="s">
        <v>141</v>
      </c>
      <c r="J1259" s="19" t="s">
        <v>141</v>
      </c>
      <c r="K1259" s="19" t="s">
        <v>141</v>
      </c>
      <c r="L1259" s="19" t="s">
        <v>141</v>
      </c>
      <c r="M1259" s="19" t="s">
        <v>141</v>
      </c>
      <c r="N1259" s="19" t="s">
        <v>141</v>
      </c>
      <c r="O1259" s="19" t="s">
        <v>141</v>
      </c>
      <c r="P1259" s="9"/>
    </row>
    <row r="1260" spans="1:16" x14ac:dyDescent="0.25">
      <c r="A1260" s="9"/>
      <c r="B1260" s="12" t="s">
        <v>712</v>
      </c>
      <c r="C1260" s="12" t="s">
        <v>711</v>
      </c>
      <c r="D1260" s="18">
        <v>1360</v>
      </c>
      <c r="E1260" s="18">
        <v>1340</v>
      </c>
      <c r="F1260" s="19" t="s">
        <v>141</v>
      </c>
      <c r="G1260" s="19" t="s">
        <v>141</v>
      </c>
      <c r="H1260" s="19" t="s">
        <v>141</v>
      </c>
      <c r="I1260" s="19" t="s">
        <v>141</v>
      </c>
      <c r="J1260" s="19" t="s">
        <v>141</v>
      </c>
      <c r="K1260" s="19" t="s">
        <v>141</v>
      </c>
      <c r="L1260" s="19" t="s">
        <v>141</v>
      </c>
      <c r="M1260" s="19" t="s">
        <v>141</v>
      </c>
      <c r="N1260" s="19" t="s">
        <v>141</v>
      </c>
      <c r="O1260" s="19" t="s">
        <v>141</v>
      </c>
      <c r="P1260" s="9"/>
    </row>
    <row r="1261" spans="1:16" x14ac:dyDescent="0.25">
      <c r="A1261" s="9"/>
      <c r="B1261" s="12" t="s">
        <v>710</v>
      </c>
      <c r="C1261" s="12" t="s">
        <v>709</v>
      </c>
      <c r="D1261" s="18">
        <v>708</v>
      </c>
      <c r="E1261" s="18">
        <v>708</v>
      </c>
      <c r="F1261" s="19" t="s">
        <v>141</v>
      </c>
      <c r="G1261" s="19" t="s">
        <v>141</v>
      </c>
      <c r="H1261" s="19" t="s">
        <v>141</v>
      </c>
      <c r="I1261" s="19" t="s">
        <v>141</v>
      </c>
      <c r="J1261" s="19" t="s">
        <v>141</v>
      </c>
      <c r="K1261" s="19" t="s">
        <v>141</v>
      </c>
      <c r="L1261" s="19" t="s">
        <v>141</v>
      </c>
      <c r="M1261" s="19" t="s">
        <v>141</v>
      </c>
      <c r="N1261" s="19" t="s">
        <v>141</v>
      </c>
      <c r="O1261" s="19" t="s">
        <v>141</v>
      </c>
      <c r="P1261" s="9"/>
    </row>
    <row r="1262" spans="1:16" x14ac:dyDescent="0.25">
      <c r="A1262" s="9"/>
      <c r="B1262" s="12" t="s">
        <v>708</v>
      </c>
      <c r="C1262" s="12" t="s">
        <v>707</v>
      </c>
      <c r="D1262" s="18">
        <v>2553</v>
      </c>
      <c r="E1262" s="18">
        <v>2720</v>
      </c>
      <c r="F1262" s="19" t="s">
        <v>141</v>
      </c>
      <c r="G1262" s="19" t="s">
        <v>141</v>
      </c>
      <c r="H1262" s="19" t="s">
        <v>141</v>
      </c>
      <c r="I1262" s="19" t="s">
        <v>141</v>
      </c>
      <c r="J1262" s="19" t="s">
        <v>141</v>
      </c>
      <c r="K1262" s="19" t="s">
        <v>141</v>
      </c>
      <c r="L1262" s="19" t="s">
        <v>141</v>
      </c>
      <c r="M1262" s="19" t="s">
        <v>141</v>
      </c>
      <c r="N1262" s="19" t="s">
        <v>141</v>
      </c>
      <c r="O1262" s="19" t="s">
        <v>141</v>
      </c>
      <c r="P1262" s="9"/>
    </row>
    <row r="1263" spans="1:16" x14ac:dyDescent="0.25">
      <c r="A1263" s="9"/>
      <c r="B1263" s="12" t="s">
        <v>706</v>
      </c>
      <c r="C1263" s="12" t="s">
        <v>705</v>
      </c>
      <c r="D1263" s="18">
        <v>3188</v>
      </c>
      <c r="E1263" s="18">
        <v>3168</v>
      </c>
      <c r="F1263" s="19" t="s">
        <v>141</v>
      </c>
      <c r="G1263" s="19" t="s">
        <v>141</v>
      </c>
      <c r="H1263" s="19" t="s">
        <v>141</v>
      </c>
      <c r="I1263" s="19" t="s">
        <v>141</v>
      </c>
      <c r="J1263" s="19" t="s">
        <v>141</v>
      </c>
      <c r="K1263" s="19" t="s">
        <v>141</v>
      </c>
      <c r="L1263" s="19" t="s">
        <v>141</v>
      </c>
      <c r="M1263" s="19" t="s">
        <v>141</v>
      </c>
      <c r="N1263" s="19" t="s">
        <v>141</v>
      </c>
      <c r="O1263" s="19" t="s">
        <v>141</v>
      </c>
      <c r="P1263" s="9"/>
    </row>
    <row r="1264" spans="1:16" x14ac:dyDescent="0.25">
      <c r="A1264" s="9"/>
      <c r="B1264" s="12" t="s">
        <v>704</v>
      </c>
      <c r="C1264" s="12" t="s">
        <v>703</v>
      </c>
      <c r="D1264" s="18">
        <v>1418</v>
      </c>
      <c r="E1264" s="18">
        <v>1961</v>
      </c>
      <c r="F1264" s="19" t="s">
        <v>141</v>
      </c>
      <c r="G1264" s="19" t="s">
        <v>141</v>
      </c>
      <c r="H1264" s="19" t="s">
        <v>141</v>
      </c>
      <c r="I1264" s="19" t="s">
        <v>141</v>
      </c>
      <c r="J1264" s="19" t="s">
        <v>141</v>
      </c>
      <c r="K1264" s="19" t="s">
        <v>141</v>
      </c>
      <c r="L1264" s="19" t="s">
        <v>141</v>
      </c>
      <c r="M1264" s="19" t="s">
        <v>141</v>
      </c>
      <c r="N1264" s="19" t="s">
        <v>141</v>
      </c>
      <c r="O1264" s="19" t="s">
        <v>141</v>
      </c>
      <c r="P1264" s="9"/>
    </row>
    <row r="1265" spans="1:16" x14ac:dyDescent="0.25">
      <c r="A1265" s="9"/>
      <c r="B1265" s="12" t="s">
        <v>702</v>
      </c>
      <c r="C1265" s="12" t="s">
        <v>701</v>
      </c>
      <c r="D1265" s="18">
        <v>4477</v>
      </c>
      <c r="E1265" s="18">
        <v>4187</v>
      </c>
      <c r="F1265" s="19" t="s">
        <v>141</v>
      </c>
      <c r="G1265" s="19" t="s">
        <v>141</v>
      </c>
      <c r="H1265" s="19" t="s">
        <v>141</v>
      </c>
      <c r="I1265" s="19" t="s">
        <v>141</v>
      </c>
      <c r="J1265" s="19" t="s">
        <v>141</v>
      </c>
      <c r="K1265" s="19" t="s">
        <v>141</v>
      </c>
      <c r="L1265" s="19" t="s">
        <v>141</v>
      </c>
      <c r="M1265" s="19" t="s">
        <v>141</v>
      </c>
      <c r="N1265" s="19" t="s">
        <v>141</v>
      </c>
      <c r="O1265" s="19" t="s">
        <v>141</v>
      </c>
      <c r="P1265" s="9"/>
    </row>
    <row r="1266" spans="1:16" x14ac:dyDescent="0.25">
      <c r="A1266" s="9"/>
      <c r="B1266" s="12" t="s">
        <v>700</v>
      </c>
      <c r="C1266" s="12" t="s">
        <v>699</v>
      </c>
      <c r="D1266" s="18">
        <v>4326</v>
      </c>
      <c r="E1266" s="18">
        <v>4137</v>
      </c>
      <c r="F1266" s="19" t="s">
        <v>141</v>
      </c>
      <c r="G1266" s="19" t="s">
        <v>141</v>
      </c>
      <c r="H1266" s="19" t="s">
        <v>141</v>
      </c>
      <c r="I1266" s="19" t="s">
        <v>141</v>
      </c>
      <c r="J1266" s="19" t="s">
        <v>141</v>
      </c>
      <c r="K1266" s="19" t="s">
        <v>141</v>
      </c>
      <c r="L1266" s="19" t="s">
        <v>141</v>
      </c>
      <c r="M1266" s="19" t="s">
        <v>141</v>
      </c>
      <c r="N1266" s="19" t="s">
        <v>141</v>
      </c>
      <c r="O1266" s="19" t="s">
        <v>141</v>
      </c>
      <c r="P1266" s="9"/>
    </row>
    <row r="1267" spans="1:16" x14ac:dyDescent="0.25">
      <c r="A1267" s="9"/>
      <c r="B1267" s="12" t="s">
        <v>698</v>
      </c>
      <c r="C1267" s="12" t="s">
        <v>697</v>
      </c>
      <c r="D1267" s="18">
        <v>20773</v>
      </c>
      <c r="E1267" s="18">
        <v>20918</v>
      </c>
      <c r="F1267" s="19" t="s">
        <v>141</v>
      </c>
      <c r="G1267" s="19" t="s">
        <v>141</v>
      </c>
      <c r="H1267" s="19" t="s">
        <v>141</v>
      </c>
      <c r="I1267" s="19" t="s">
        <v>141</v>
      </c>
      <c r="J1267" s="19" t="s">
        <v>141</v>
      </c>
      <c r="K1267" s="19" t="s">
        <v>141</v>
      </c>
      <c r="L1267" s="19" t="s">
        <v>141</v>
      </c>
      <c r="M1267" s="19" t="s">
        <v>141</v>
      </c>
      <c r="N1267" s="19" t="s">
        <v>141</v>
      </c>
      <c r="O1267" s="19" t="s">
        <v>141</v>
      </c>
      <c r="P1267" s="9"/>
    </row>
    <row r="1268" spans="1:16" x14ac:dyDescent="0.25">
      <c r="A1268" s="9"/>
      <c r="B1268" s="12" t="s">
        <v>696</v>
      </c>
      <c r="C1268" s="12" t="s">
        <v>695</v>
      </c>
      <c r="D1268" s="18">
        <v>5636</v>
      </c>
      <c r="E1268" s="18">
        <v>5432</v>
      </c>
      <c r="F1268" s="19" t="s">
        <v>141</v>
      </c>
      <c r="G1268" s="19" t="s">
        <v>141</v>
      </c>
      <c r="H1268" s="19" t="s">
        <v>141</v>
      </c>
      <c r="I1268" s="19" t="s">
        <v>141</v>
      </c>
      <c r="J1268" s="19" t="s">
        <v>141</v>
      </c>
      <c r="K1268" s="19" t="s">
        <v>141</v>
      </c>
      <c r="L1268" s="19" t="s">
        <v>141</v>
      </c>
      <c r="M1268" s="19" t="s">
        <v>141</v>
      </c>
      <c r="N1268" s="19" t="s">
        <v>141</v>
      </c>
      <c r="O1268" s="19" t="s">
        <v>141</v>
      </c>
      <c r="P1268" s="9"/>
    </row>
    <row r="1269" spans="1:16" x14ac:dyDescent="0.25">
      <c r="A1269" s="9"/>
      <c r="B1269" s="12" t="s">
        <v>694</v>
      </c>
      <c r="C1269" s="12" t="s">
        <v>693</v>
      </c>
      <c r="D1269" s="18">
        <v>261</v>
      </c>
      <c r="E1269" s="18">
        <v>262</v>
      </c>
      <c r="F1269" s="19" t="s">
        <v>141</v>
      </c>
      <c r="G1269" s="19" t="s">
        <v>141</v>
      </c>
      <c r="H1269" s="19" t="s">
        <v>141</v>
      </c>
      <c r="I1269" s="19" t="s">
        <v>141</v>
      </c>
      <c r="J1269" s="19" t="s">
        <v>141</v>
      </c>
      <c r="K1269" s="19" t="s">
        <v>141</v>
      </c>
      <c r="L1269" s="19" t="s">
        <v>141</v>
      </c>
      <c r="M1269" s="19" t="s">
        <v>141</v>
      </c>
      <c r="N1269" s="19" t="s">
        <v>141</v>
      </c>
      <c r="O1269" s="19" t="s">
        <v>141</v>
      </c>
      <c r="P1269" s="9"/>
    </row>
    <row r="1270" spans="1:16" x14ac:dyDescent="0.25">
      <c r="A1270" s="9"/>
      <c r="B1270" s="12" t="s">
        <v>692</v>
      </c>
      <c r="C1270" s="12" t="s">
        <v>691</v>
      </c>
      <c r="D1270" s="18">
        <v>166201</v>
      </c>
      <c r="E1270" s="18">
        <v>184366</v>
      </c>
      <c r="F1270" s="19" t="s">
        <v>141</v>
      </c>
      <c r="G1270" s="19" t="s">
        <v>141</v>
      </c>
      <c r="H1270" s="19" t="s">
        <v>141</v>
      </c>
      <c r="I1270" s="19" t="s">
        <v>141</v>
      </c>
      <c r="J1270" s="19" t="s">
        <v>141</v>
      </c>
      <c r="K1270" s="19" t="s">
        <v>141</v>
      </c>
      <c r="L1270" s="19" t="s">
        <v>141</v>
      </c>
      <c r="M1270" s="19" t="s">
        <v>141</v>
      </c>
      <c r="N1270" s="19" t="s">
        <v>141</v>
      </c>
      <c r="O1270" s="19" t="s">
        <v>141</v>
      </c>
      <c r="P1270" s="9"/>
    </row>
    <row r="1271" spans="1:16" x14ac:dyDescent="0.25">
      <c r="A1271" s="9"/>
      <c r="B1271" s="12" t="s">
        <v>690</v>
      </c>
      <c r="C1271" s="12" t="s">
        <v>689</v>
      </c>
      <c r="D1271" s="18">
        <v>2250</v>
      </c>
      <c r="E1271" s="18">
        <v>2232</v>
      </c>
      <c r="F1271" s="19" t="s">
        <v>141</v>
      </c>
      <c r="G1271" s="19" t="s">
        <v>141</v>
      </c>
      <c r="H1271" s="19" t="s">
        <v>141</v>
      </c>
      <c r="I1271" s="19" t="s">
        <v>141</v>
      </c>
      <c r="J1271" s="19" t="s">
        <v>141</v>
      </c>
      <c r="K1271" s="19" t="s">
        <v>141</v>
      </c>
      <c r="L1271" s="19" t="s">
        <v>141</v>
      </c>
      <c r="M1271" s="19" t="s">
        <v>141</v>
      </c>
      <c r="N1271" s="19" t="s">
        <v>141</v>
      </c>
      <c r="O1271" s="19" t="s">
        <v>141</v>
      </c>
      <c r="P1271" s="9"/>
    </row>
    <row r="1272" spans="1:16" x14ac:dyDescent="0.25">
      <c r="A1272" s="9"/>
      <c r="B1272" s="12" t="s">
        <v>688</v>
      </c>
      <c r="C1272" s="12" t="s">
        <v>687</v>
      </c>
      <c r="D1272" s="18">
        <v>529</v>
      </c>
      <c r="E1272" s="18">
        <v>425</v>
      </c>
      <c r="F1272" s="19" t="s">
        <v>141</v>
      </c>
      <c r="G1272" s="19" t="s">
        <v>141</v>
      </c>
      <c r="H1272" s="19" t="s">
        <v>141</v>
      </c>
      <c r="I1272" s="19" t="s">
        <v>141</v>
      </c>
      <c r="J1272" s="19" t="s">
        <v>141</v>
      </c>
      <c r="K1272" s="19" t="s">
        <v>141</v>
      </c>
      <c r="L1272" s="19" t="s">
        <v>141</v>
      </c>
      <c r="M1272" s="19" t="s">
        <v>141</v>
      </c>
      <c r="N1272" s="19" t="s">
        <v>141</v>
      </c>
      <c r="O1272" s="19" t="s">
        <v>141</v>
      </c>
      <c r="P1272" s="9"/>
    </row>
    <row r="1273" spans="1:16" x14ac:dyDescent="0.25">
      <c r="A1273" s="9"/>
      <c r="B1273" s="12" t="s">
        <v>686</v>
      </c>
      <c r="C1273" s="12" t="s">
        <v>685</v>
      </c>
      <c r="D1273" s="18">
        <v>4860</v>
      </c>
      <c r="E1273" s="18">
        <v>5186</v>
      </c>
      <c r="F1273" s="19" t="s">
        <v>141</v>
      </c>
      <c r="G1273" s="19" t="s">
        <v>141</v>
      </c>
      <c r="H1273" s="19" t="s">
        <v>141</v>
      </c>
      <c r="I1273" s="19" t="s">
        <v>141</v>
      </c>
      <c r="J1273" s="19" t="s">
        <v>141</v>
      </c>
      <c r="K1273" s="19" t="s">
        <v>141</v>
      </c>
      <c r="L1273" s="19" t="s">
        <v>141</v>
      </c>
      <c r="M1273" s="19" t="s">
        <v>141</v>
      </c>
      <c r="N1273" s="19" t="s">
        <v>141</v>
      </c>
      <c r="O1273" s="19" t="s">
        <v>141</v>
      </c>
      <c r="P1273" s="9"/>
    </row>
    <row r="1274" spans="1:16" x14ac:dyDescent="0.25">
      <c r="A1274" s="9"/>
      <c r="B1274" s="12" t="s">
        <v>684</v>
      </c>
      <c r="C1274" s="12" t="s">
        <v>683</v>
      </c>
      <c r="D1274" s="18">
        <v>14459</v>
      </c>
      <c r="E1274" s="18">
        <v>14300</v>
      </c>
      <c r="F1274" s="19" t="s">
        <v>141</v>
      </c>
      <c r="G1274" s="19" t="s">
        <v>141</v>
      </c>
      <c r="H1274" s="19" t="s">
        <v>141</v>
      </c>
      <c r="I1274" s="19" t="s">
        <v>141</v>
      </c>
      <c r="J1274" s="19" t="s">
        <v>141</v>
      </c>
      <c r="K1274" s="19" t="s">
        <v>141</v>
      </c>
      <c r="L1274" s="19" t="s">
        <v>141</v>
      </c>
      <c r="M1274" s="19" t="s">
        <v>141</v>
      </c>
      <c r="N1274" s="19" t="s">
        <v>141</v>
      </c>
      <c r="O1274" s="19" t="s">
        <v>141</v>
      </c>
      <c r="P1274" s="9"/>
    </row>
    <row r="1275" spans="1:16" x14ac:dyDescent="0.25">
      <c r="A1275" s="9"/>
      <c r="B1275" s="12" t="s">
        <v>682</v>
      </c>
      <c r="C1275" s="12" t="s">
        <v>681</v>
      </c>
      <c r="D1275" s="18">
        <v>4323</v>
      </c>
      <c r="E1275" s="18">
        <v>4223</v>
      </c>
      <c r="F1275" s="19" t="s">
        <v>141</v>
      </c>
      <c r="G1275" s="19" t="s">
        <v>141</v>
      </c>
      <c r="H1275" s="19" t="s">
        <v>141</v>
      </c>
      <c r="I1275" s="19" t="s">
        <v>141</v>
      </c>
      <c r="J1275" s="19" t="s">
        <v>141</v>
      </c>
      <c r="K1275" s="19" t="s">
        <v>141</v>
      </c>
      <c r="L1275" s="19" t="s">
        <v>141</v>
      </c>
      <c r="M1275" s="19" t="s">
        <v>141</v>
      </c>
      <c r="N1275" s="19" t="s">
        <v>141</v>
      </c>
      <c r="O1275" s="19" t="s">
        <v>141</v>
      </c>
      <c r="P1275" s="9"/>
    </row>
    <row r="1276" spans="1:16" x14ac:dyDescent="0.25">
      <c r="A1276" s="9"/>
      <c r="B1276" s="12" t="s">
        <v>680</v>
      </c>
      <c r="C1276" s="12" t="s">
        <v>679</v>
      </c>
      <c r="D1276" s="18">
        <v>3045</v>
      </c>
      <c r="E1276" s="18">
        <v>2997</v>
      </c>
      <c r="F1276" s="19" t="s">
        <v>141</v>
      </c>
      <c r="G1276" s="19" t="s">
        <v>141</v>
      </c>
      <c r="H1276" s="19" t="s">
        <v>141</v>
      </c>
      <c r="I1276" s="19" t="s">
        <v>141</v>
      </c>
      <c r="J1276" s="19" t="s">
        <v>141</v>
      </c>
      <c r="K1276" s="19" t="s">
        <v>141</v>
      </c>
      <c r="L1276" s="19" t="s">
        <v>141</v>
      </c>
      <c r="M1276" s="19" t="s">
        <v>141</v>
      </c>
      <c r="N1276" s="19" t="s">
        <v>141</v>
      </c>
      <c r="O1276" s="19" t="s">
        <v>141</v>
      </c>
      <c r="P1276" s="9"/>
    </row>
    <row r="1277" spans="1:16" x14ac:dyDescent="0.25">
      <c r="A1277" s="9"/>
      <c r="B1277" s="12" t="s">
        <v>678</v>
      </c>
      <c r="C1277" s="12" t="s">
        <v>677</v>
      </c>
      <c r="D1277" s="18">
        <v>278</v>
      </c>
      <c r="E1277" s="18">
        <v>382</v>
      </c>
      <c r="F1277" s="19" t="s">
        <v>141</v>
      </c>
      <c r="G1277" s="19" t="s">
        <v>141</v>
      </c>
      <c r="H1277" s="19" t="s">
        <v>141</v>
      </c>
      <c r="I1277" s="19" t="s">
        <v>141</v>
      </c>
      <c r="J1277" s="19" t="s">
        <v>141</v>
      </c>
      <c r="K1277" s="19" t="s">
        <v>141</v>
      </c>
      <c r="L1277" s="19" t="s">
        <v>141</v>
      </c>
      <c r="M1277" s="19" t="s">
        <v>141</v>
      </c>
      <c r="N1277" s="19" t="s">
        <v>141</v>
      </c>
      <c r="O1277" s="19" t="s">
        <v>141</v>
      </c>
      <c r="P1277" s="9"/>
    </row>
    <row r="1278" spans="1:16" x14ac:dyDescent="0.25">
      <c r="A1278" s="9"/>
      <c r="B1278" s="12" t="s">
        <v>676</v>
      </c>
      <c r="C1278" s="12" t="s">
        <v>675</v>
      </c>
      <c r="D1278" s="18">
        <v>216</v>
      </c>
      <c r="E1278" s="18">
        <v>284</v>
      </c>
      <c r="F1278" s="19" t="s">
        <v>141</v>
      </c>
      <c r="G1278" s="19" t="s">
        <v>141</v>
      </c>
      <c r="H1278" s="19" t="s">
        <v>141</v>
      </c>
      <c r="I1278" s="19" t="s">
        <v>141</v>
      </c>
      <c r="J1278" s="19" t="s">
        <v>141</v>
      </c>
      <c r="K1278" s="19" t="s">
        <v>141</v>
      </c>
      <c r="L1278" s="19" t="s">
        <v>141</v>
      </c>
      <c r="M1278" s="19" t="s">
        <v>141</v>
      </c>
      <c r="N1278" s="19" t="s">
        <v>141</v>
      </c>
      <c r="O1278" s="19" t="s">
        <v>141</v>
      </c>
      <c r="P1278" s="9"/>
    </row>
    <row r="1279" spans="1:16" x14ac:dyDescent="0.25">
      <c r="A1279" s="9"/>
      <c r="B1279" s="12" t="s">
        <v>674</v>
      </c>
      <c r="C1279" s="12" t="s">
        <v>673</v>
      </c>
      <c r="D1279" s="18">
        <v>773</v>
      </c>
      <c r="E1279" s="18">
        <v>793</v>
      </c>
      <c r="F1279" s="19" t="s">
        <v>141</v>
      </c>
      <c r="G1279" s="19" t="s">
        <v>141</v>
      </c>
      <c r="H1279" s="19" t="s">
        <v>141</v>
      </c>
      <c r="I1279" s="19" t="s">
        <v>141</v>
      </c>
      <c r="J1279" s="19" t="s">
        <v>141</v>
      </c>
      <c r="K1279" s="19" t="s">
        <v>141</v>
      </c>
      <c r="L1279" s="19" t="s">
        <v>141</v>
      </c>
      <c r="M1279" s="19" t="s">
        <v>141</v>
      </c>
      <c r="N1279" s="19" t="s">
        <v>141</v>
      </c>
      <c r="O1279" s="19" t="s">
        <v>141</v>
      </c>
      <c r="P1279" s="9"/>
    </row>
    <row r="1280" spans="1:16" x14ac:dyDescent="0.25">
      <c r="A1280" s="9"/>
      <c r="B1280" s="12" t="s">
        <v>672</v>
      </c>
      <c r="C1280" s="12" t="s">
        <v>671</v>
      </c>
      <c r="D1280" s="18">
        <v>474</v>
      </c>
      <c r="E1280" s="18">
        <v>474</v>
      </c>
      <c r="F1280" s="19" t="s">
        <v>141</v>
      </c>
      <c r="G1280" s="19" t="s">
        <v>141</v>
      </c>
      <c r="H1280" s="19" t="s">
        <v>141</v>
      </c>
      <c r="I1280" s="19" t="s">
        <v>141</v>
      </c>
      <c r="J1280" s="19" t="s">
        <v>141</v>
      </c>
      <c r="K1280" s="19" t="s">
        <v>141</v>
      </c>
      <c r="L1280" s="19" t="s">
        <v>141</v>
      </c>
      <c r="M1280" s="19" t="s">
        <v>141</v>
      </c>
      <c r="N1280" s="19" t="s">
        <v>141</v>
      </c>
      <c r="O1280" s="19" t="s">
        <v>141</v>
      </c>
      <c r="P1280" s="9"/>
    </row>
    <row r="1281" spans="1:16" x14ac:dyDescent="0.25">
      <c r="A1281" s="9"/>
      <c r="B1281" s="12" t="s">
        <v>670</v>
      </c>
      <c r="C1281" s="12" t="s">
        <v>669</v>
      </c>
      <c r="D1281" s="18">
        <v>12577</v>
      </c>
      <c r="E1281" s="18">
        <v>13073</v>
      </c>
      <c r="F1281" s="19" t="s">
        <v>141</v>
      </c>
      <c r="G1281" s="19" t="s">
        <v>141</v>
      </c>
      <c r="H1281" s="19" t="s">
        <v>141</v>
      </c>
      <c r="I1281" s="19" t="s">
        <v>141</v>
      </c>
      <c r="J1281" s="19" t="s">
        <v>141</v>
      </c>
      <c r="K1281" s="19" t="s">
        <v>141</v>
      </c>
      <c r="L1281" s="19" t="s">
        <v>141</v>
      </c>
      <c r="M1281" s="19" t="s">
        <v>141</v>
      </c>
      <c r="N1281" s="19" t="s">
        <v>141</v>
      </c>
      <c r="O1281" s="19" t="s">
        <v>141</v>
      </c>
      <c r="P1281" s="9"/>
    </row>
    <row r="1282" spans="1:16" x14ac:dyDescent="0.25">
      <c r="A1282" s="9"/>
      <c r="B1282" s="12" t="s">
        <v>668</v>
      </c>
      <c r="C1282" s="12" t="s">
        <v>667</v>
      </c>
      <c r="D1282" s="18">
        <v>664</v>
      </c>
      <c r="E1282" s="18">
        <v>664</v>
      </c>
      <c r="F1282" s="19" t="s">
        <v>141</v>
      </c>
      <c r="G1282" s="19" t="s">
        <v>141</v>
      </c>
      <c r="H1282" s="19" t="s">
        <v>141</v>
      </c>
      <c r="I1282" s="19" t="s">
        <v>141</v>
      </c>
      <c r="J1282" s="19" t="s">
        <v>141</v>
      </c>
      <c r="K1282" s="19" t="s">
        <v>141</v>
      </c>
      <c r="L1282" s="19" t="s">
        <v>141</v>
      </c>
      <c r="M1282" s="19" t="s">
        <v>141</v>
      </c>
      <c r="N1282" s="19" t="s">
        <v>141</v>
      </c>
      <c r="O1282" s="19" t="s">
        <v>141</v>
      </c>
      <c r="P1282" s="9"/>
    </row>
    <row r="1283" spans="1:16" x14ac:dyDescent="0.25">
      <c r="A1283" s="9"/>
      <c r="B1283" s="12" t="s">
        <v>666</v>
      </c>
      <c r="C1283" s="12" t="s">
        <v>665</v>
      </c>
      <c r="D1283" s="18">
        <v>1899</v>
      </c>
      <c r="E1283" s="18">
        <v>1915</v>
      </c>
      <c r="F1283" s="19" t="s">
        <v>141</v>
      </c>
      <c r="G1283" s="19" t="s">
        <v>141</v>
      </c>
      <c r="H1283" s="19" t="s">
        <v>141</v>
      </c>
      <c r="I1283" s="19" t="s">
        <v>141</v>
      </c>
      <c r="J1283" s="19" t="s">
        <v>141</v>
      </c>
      <c r="K1283" s="19" t="s">
        <v>141</v>
      </c>
      <c r="L1283" s="19" t="s">
        <v>141</v>
      </c>
      <c r="M1283" s="19" t="s">
        <v>141</v>
      </c>
      <c r="N1283" s="19" t="s">
        <v>141</v>
      </c>
      <c r="O1283" s="19" t="s">
        <v>141</v>
      </c>
      <c r="P1283" s="9"/>
    </row>
    <row r="1284" spans="1:16" x14ac:dyDescent="0.25">
      <c r="A1284" s="9"/>
      <c r="B1284" s="12" t="s">
        <v>664</v>
      </c>
      <c r="C1284" s="12" t="s">
        <v>663</v>
      </c>
      <c r="D1284" s="18">
        <v>2638</v>
      </c>
      <c r="E1284" s="18">
        <v>2577</v>
      </c>
      <c r="F1284" s="19" t="s">
        <v>141</v>
      </c>
      <c r="G1284" s="19" t="s">
        <v>141</v>
      </c>
      <c r="H1284" s="19" t="s">
        <v>141</v>
      </c>
      <c r="I1284" s="19" t="s">
        <v>141</v>
      </c>
      <c r="J1284" s="19" t="s">
        <v>141</v>
      </c>
      <c r="K1284" s="19" t="s">
        <v>141</v>
      </c>
      <c r="L1284" s="19" t="s">
        <v>141</v>
      </c>
      <c r="M1284" s="19" t="s">
        <v>141</v>
      </c>
      <c r="N1284" s="19" t="s">
        <v>141</v>
      </c>
      <c r="O1284" s="19" t="s">
        <v>141</v>
      </c>
      <c r="P1284" s="9"/>
    </row>
    <row r="1285" spans="1:16" x14ac:dyDescent="0.25">
      <c r="A1285" s="9"/>
      <c r="B1285" s="12" t="s">
        <v>662</v>
      </c>
      <c r="C1285" s="12" t="s">
        <v>661</v>
      </c>
      <c r="D1285" s="18">
        <v>1271</v>
      </c>
      <c r="E1285" s="18">
        <v>1285</v>
      </c>
      <c r="F1285" s="19" t="s">
        <v>141</v>
      </c>
      <c r="G1285" s="19" t="s">
        <v>141</v>
      </c>
      <c r="H1285" s="19" t="s">
        <v>141</v>
      </c>
      <c r="I1285" s="19" t="s">
        <v>141</v>
      </c>
      <c r="J1285" s="19" t="s">
        <v>141</v>
      </c>
      <c r="K1285" s="19" t="s">
        <v>141</v>
      </c>
      <c r="L1285" s="19" t="s">
        <v>141</v>
      </c>
      <c r="M1285" s="19" t="s">
        <v>141</v>
      </c>
      <c r="N1285" s="19" t="s">
        <v>141</v>
      </c>
      <c r="O1285" s="19" t="s">
        <v>141</v>
      </c>
      <c r="P1285" s="9"/>
    </row>
    <row r="1286" spans="1:16" x14ac:dyDescent="0.25">
      <c r="A1286" s="9"/>
      <c r="B1286" s="12" t="s">
        <v>660</v>
      </c>
      <c r="C1286" s="12" t="s">
        <v>659</v>
      </c>
      <c r="D1286" s="18">
        <v>1811</v>
      </c>
      <c r="E1286" s="18">
        <v>1774</v>
      </c>
      <c r="F1286" s="19" t="s">
        <v>141</v>
      </c>
      <c r="G1286" s="19" t="s">
        <v>141</v>
      </c>
      <c r="H1286" s="19" t="s">
        <v>141</v>
      </c>
      <c r="I1286" s="19" t="s">
        <v>141</v>
      </c>
      <c r="J1286" s="19" t="s">
        <v>141</v>
      </c>
      <c r="K1286" s="19" t="s">
        <v>141</v>
      </c>
      <c r="L1286" s="19" t="s">
        <v>141</v>
      </c>
      <c r="M1286" s="19" t="s">
        <v>141</v>
      </c>
      <c r="N1286" s="19" t="s">
        <v>141</v>
      </c>
      <c r="O1286" s="19" t="s">
        <v>141</v>
      </c>
      <c r="P1286" s="9"/>
    </row>
    <row r="1287" spans="1:16" x14ac:dyDescent="0.25">
      <c r="A1287" s="9"/>
      <c r="B1287" s="12" t="s">
        <v>658</v>
      </c>
      <c r="C1287" s="12" t="s">
        <v>657</v>
      </c>
      <c r="D1287" s="18">
        <v>816</v>
      </c>
      <c r="E1287" s="18">
        <v>910</v>
      </c>
      <c r="F1287" s="19" t="s">
        <v>141</v>
      </c>
      <c r="G1287" s="19" t="s">
        <v>141</v>
      </c>
      <c r="H1287" s="19" t="s">
        <v>141</v>
      </c>
      <c r="I1287" s="19" t="s">
        <v>141</v>
      </c>
      <c r="J1287" s="19" t="s">
        <v>141</v>
      </c>
      <c r="K1287" s="19" t="s">
        <v>141</v>
      </c>
      <c r="L1287" s="19" t="s">
        <v>141</v>
      </c>
      <c r="M1287" s="19" t="s">
        <v>141</v>
      </c>
      <c r="N1287" s="19" t="s">
        <v>141</v>
      </c>
      <c r="O1287" s="19" t="s">
        <v>141</v>
      </c>
      <c r="P1287" s="9"/>
    </row>
    <row r="1288" spans="1:16" x14ac:dyDescent="0.25">
      <c r="A1288" s="9"/>
      <c r="B1288" s="12" t="s">
        <v>656</v>
      </c>
      <c r="C1288" s="12" t="s">
        <v>655</v>
      </c>
      <c r="D1288" s="18">
        <v>1232</v>
      </c>
      <c r="E1288" s="18">
        <v>1335</v>
      </c>
      <c r="F1288" s="19" t="s">
        <v>141</v>
      </c>
      <c r="G1288" s="19" t="s">
        <v>141</v>
      </c>
      <c r="H1288" s="19" t="s">
        <v>141</v>
      </c>
      <c r="I1288" s="19" t="s">
        <v>141</v>
      </c>
      <c r="J1288" s="19" t="s">
        <v>141</v>
      </c>
      <c r="K1288" s="19" t="s">
        <v>141</v>
      </c>
      <c r="L1288" s="19" t="s">
        <v>141</v>
      </c>
      <c r="M1288" s="19" t="s">
        <v>141</v>
      </c>
      <c r="N1288" s="19" t="s">
        <v>141</v>
      </c>
      <c r="O1288" s="19" t="s">
        <v>141</v>
      </c>
      <c r="P1288" s="9"/>
    </row>
    <row r="1289" spans="1:16" x14ac:dyDescent="0.25">
      <c r="A1289" s="9"/>
      <c r="B1289" s="12" t="s">
        <v>654</v>
      </c>
      <c r="C1289" s="12" t="s">
        <v>653</v>
      </c>
      <c r="D1289" s="18">
        <v>2307</v>
      </c>
      <c r="E1289" s="18">
        <v>2050</v>
      </c>
      <c r="F1289" s="19" t="s">
        <v>141</v>
      </c>
      <c r="G1289" s="19" t="s">
        <v>141</v>
      </c>
      <c r="H1289" s="19" t="s">
        <v>141</v>
      </c>
      <c r="I1289" s="19" t="s">
        <v>141</v>
      </c>
      <c r="J1289" s="19" t="s">
        <v>141</v>
      </c>
      <c r="K1289" s="19" t="s">
        <v>141</v>
      </c>
      <c r="L1289" s="19" t="s">
        <v>141</v>
      </c>
      <c r="M1289" s="19" t="s">
        <v>141</v>
      </c>
      <c r="N1289" s="19" t="s">
        <v>141</v>
      </c>
      <c r="O1289" s="19" t="s">
        <v>141</v>
      </c>
      <c r="P1289" s="9"/>
    </row>
    <row r="1290" spans="1:16" x14ac:dyDescent="0.25">
      <c r="A1290" s="9"/>
      <c r="B1290" s="12" t="s">
        <v>652</v>
      </c>
      <c r="C1290" s="12" t="s">
        <v>651</v>
      </c>
      <c r="D1290" s="18">
        <v>632</v>
      </c>
      <c r="E1290" s="18">
        <v>690</v>
      </c>
      <c r="F1290" s="19" t="s">
        <v>141</v>
      </c>
      <c r="G1290" s="19" t="s">
        <v>141</v>
      </c>
      <c r="H1290" s="19" t="s">
        <v>141</v>
      </c>
      <c r="I1290" s="19" t="s">
        <v>141</v>
      </c>
      <c r="J1290" s="19" t="s">
        <v>141</v>
      </c>
      <c r="K1290" s="19" t="s">
        <v>141</v>
      </c>
      <c r="L1290" s="19" t="s">
        <v>141</v>
      </c>
      <c r="M1290" s="19" t="s">
        <v>141</v>
      </c>
      <c r="N1290" s="19" t="s">
        <v>141</v>
      </c>
      <c r="O1290" s="19" t="s">
        <v>141</v>
      </c>
      <c r="P1290" s="9"/>
    </row>
    <row r="1291" spans="1:16" x14ac:dyDescent="0.25">
      <c r="A1291" s="9"/>
      <c r="B1291" s="12" t="s">
        <v>650</v>
      </c>
      <c r="C1291" s="12" t="s">
        <v>649</v>
      </c>
      <c r="D1291" s="18">
        <v>1875</v>
      </c>
      <c r="E1291" s="18">
        <v>1848</v>
      </c>
      <c r="F1291" s="19" t="s">
        <v>141</v>
      </c>
      <c r="G1291" s="19" t="s">
        <v>141</v>
      </c>
      <c r="H1291" s="19" t="s">
        <v>141</v>
      </c>
      <c r="I1291" s="19" t="s">
        <v>141</v>
      </c>
      <c r="J1291" s="19" t="s">
        <v>141</v>
      </c>
      <c r="K1291" s="19" t="s">
        <v>141</v>
      </c>
      <c r="L1291" s="19" t="s">
        <v>141</v>
      </c>
      <c r="M1291" s="19" t="s">
        <v>141</v>
      </c>
      <c r="N1291" s="19" t="s">
        <v>141</v>
      </c>
      <c r="O1291" s="19" t="s">
        <v>141</v>
      </c>
      <c r="P1291" s="9"/>
    </row>
    <row r="1292" spans="1:16" x14ac:dyDescent="0.25">
      <c r="A1292" s="9"/>
      <c r="B1292" s="12" t="s">
        <v>648</v>
      </c>
      <c r="C1292" s="12" t="s">
        <v>647</v>
      </c>
      <c r="D1292" s="18">
        <v>3179</v>
      </c>
      <c r="E1292" s="18">
        <v>3124</v>
      </c>
      <c r="F1292" s="19" t="s">
        <v>141</v>
      </c>
      <c r="G1292" s="19" t="s">
        <v>141</v>
      </c>
      <c r="H1292" s="19" t="s">
        <v>141</v>
      </c>
      <c r="I1292" s="19" t="s">
        <v>141</v>
      </c>
      <c r="J1292" s="19" t="s">
        <v>141</v>
      </c>
      <c r="K1292" s="19" t="s">
        <v>141</v>
      </c>
      <c r="L1292" s="19" t="s">
        <v>141</v>
      </c>
      <c r="M1292" s="19" t="s">
        <v>141</v>
      </c>
      <c r="N1292" s="19" t="s">
        <v>141</v>
      </c>
      <c r="O1292" s="19" t="s">
        <v>141</v>
      </c>
      <c r="P1292" s="9"/>
    </row>
    <row r="1293" spans="1:16" x14ac:dyDescent="0.25">
      <c r="A1293" s="9"/>
      <c r="B1293" s="12" t="s">
        <v>646</v>
      </c>
      <c r="C1293" s="12" t="s">
        <v>645</v>
      </c>
      <c r="D1293" s="18">
        <v>1631</v>
      </c>
      <c r="E1293" s="18">
        <v>1526</v>
      </c>
      <c r="F1293" s="19" t="s">
        <v>141</v>
      </c>
      <c r="G1293" s="19" t="s">
        <v>141</v>
      </c>
      <c r="H1293" s="19" t="s">
        <v>141</v>
      </c>
      <c r="I1293" s="19" t="s">
        <v>141</v>
      </c>
      <c r="J1293" s="19" t="s">
        <v>141</v>
      </c>
      <c r="K1293" s="19" t="s">
        <v>141</v>
      </c>
      <c r="L1293" s="19" t="s">
        <v>141</v>
      </c>
      <c r="M1293" s="19" t="s">
        <v>141</v>
      </c>
      <c r="N1293" s="19" t="s">
        <v>141</v>
      </c>
      <c r="O1293" s="19" t="s">
        <v>141</v>
      </c>
      <c r="P1293" s="9"/>
    </row>
    <row r="1294" spans="1:16" x14ac:dyDescent="0.25">
      <c r="A1294" s="9"/>
      <c r="B1294" s="12" t="s">
        <v>644</v>
      </c>
      <c r="C1294" s="12" t="s">
        <v>643</v>
      </c>
      <c r="D1294" s="18">
        <v>1412</v>
      </c>
      <c r="E1294" s="18">
        <v>1516</v>
      </c>
      <c r="F1294" s="19" t="s">
        <v>141</v>
      </c>
      <c r="G1294" s="19" t="s">
        <v>141</v>
      </c>
      <c r="H1294" s="19" t="s">
        <v>141</v>
      </c>
      <c r="I1294" s="19" t="s">
        <v>141</v>
      </c>
      <c r="J1294" s="19" t="s">
        <v>141</v>
      </c>
      <c r="K1294" s="19" t="s">
        <v>141</v>
      </c>
      <c r="L1294" s="19" t="s">
        <v>141</v>
      </c>
      <c r="M1294" s="19" t="s">
        <v>141</v>
      </c>
      <c r="N1294" s="19" t="s">
        <v>141</v>
      </c>
      <c r="O1294" s="19" t="s">
        <v>141</v>
      </c>
      <c r="P1294" s="9"/>
    </row>
    <row r="1295" spans="1:16" x14ac:dyDescent="0.25">
      <c r="A1295" s="9"/>
      <c r="B1295" s="12" t="s">
        <v>642</v>
      </c>
      <c r="C1295" s="12" t="s">
        <v>641</v>
      </c>
      <c r="D1295" s="18">
        <v>1199</v>
      </c>
      <c r="E1295" s="18">
        <v>1180</v>
      </c>
      <c r="F1295" s="19" t="s">
        <v>141</v>
      </c>
      <c r="G1295" s="19" t="s">
        <v>141</v>
      </c>
      <c r="H1295" s="19" t="s">
        <v>141</v>
      </c>
      <c r="I1295" s="19" t="s">
        <v>141</v>
      </c>
      <c r="J1295" s="19" t="s">
        <v>141</v>
      </c>
      <c r="K1295" s="19" t="s">
        <v>141</v>
      </c>
      <c r="L1295" s="19" t="s">
        <v>141</v>
      </c>
      <c r="M1295" s="19" t="s">
        <v>141</v>
      </c>
      <c r="N1295" s="19" t="s">
        <v>141</v>
      </c>
      <c r="O1295" s="19" t="s">
        <v>141</v>
      </c>
      <c r="P1295" s="9"/>
    </row>
    <row r="1296" spans="1:16" x14ac:dyDescent="0.25">
      <c r="A1296" s="9"/>
      <c r="B1296" s="12" t="s">
        <v>640</v>
      </c>
      <c r="C1296" s="12" t="s">
        <v>639</v>
      </c>
      <c r="D1296" s="18">
        <v>7400</v>
      </c>
      <c r="E1296" s="18">
        <v>7405</v>
      </c>
      <c r="F1296" s="19" t="s">
        <v>141</v>
      </c>
      <c r="G1296" s="19" t="s">
        <v>141</v>
      </c>
      <c r="H1296" s="19" t="s">
        <v>141</v>
      </c>
      <c r="I1296" s="19" t="s">
        <v>141</v>
      </c>
      <c r="J1296" s="19" t="s">
        <v>141</v>
      </c>
      <c r="K1296" s="19" t="s">
        <v>141</v>
      </c>
      <c r="L1296" s="19" t="s">
        <v>141</v>
      </c>
      <c r="M1296" s="19" t="s">
        <v>141</v>
      </c>
      <c r="N1296" s="19" t="s">
        <v>141</v>
      </c>
      <c r="O1296" s="19" t="s">
        <v>141</v>
      </c>
      <c r="P1296" s="9"/>
    </row>
    <row r="1297" spans="1:16" x14ac:dyDescent="0.25">
      <c r="A1297" s="9"/>
      <c r="B1297" s="12" t="s">
        <v>638</v>
      </c>
      <c r="C1297" s="12" t="s">
        <v>637</v>
      </c>
      <c r="D1297" s="18">
        <v>1983</v>
      </c>
      <c r="E1297" s="18">
        <v>1956</v>
      </c>
      <c r="F1297" s="19" t="s">
        <v>141</v>
      </c>
      <c r="G1297" s="19" t="s">
        <v>141</v>
      </c>
      <c r="H1297" s="19" t="s">
        <v>141</v>
      </c>
      <c r="I1297" s="19" t="s">
        <v>141</v>
      </c>
      <c r="J1297" s="19" t="s">
        <v>141</v>
      </c>
      <c r="K1297" s="19" t="s">
        <v>141</v>
      </c>
      <c r="L1297" s="19" t="s">
        <v>141</v>
      </c>
      <c r="M1297" s="19" t="s">
        <v>141</v>
      </c>
      <c r="N1297" s="19" t="s">
        <v>141</v>
      </c>
      <c r="O1297" s="19" t="s">
        <v>141</v>
      </c>
      <c r="P1297" s="9"/>
    </row>
    <row r="1298" spans="1:16" x14ac:dyDescent="0.25">
      <c r="A1298" s="9"/>
      <c r="B1298" s="12" t="s">
        <v>636</v>
      </c>
      <c r="C1298" s="12" t="s">
        <v>635</v>
      </c>
      <c r="D1298" s="18">
        <v>1190</v>
      </c>
      <c r="E1298" s="18">
        <v>1249</v>
      </c>
      <c r="F1298" s="19" t="s">
        <v>141</v>
      </c>
      <c r="G1298" s="19" t="s">
        <v>141</v>
      </c>
      <c r="H1298" s="19" t="s">
        <v>141</v>
      </c>
      <c r="I1298" s="19" t="s">
        <v>141</v>
      </c>
      <c r="J1298" s="19" t="s">
        <v>141</v>
      </c>
      <c r="K1298" s="19" t="s">
        <v>141</v>
      </c>
      <c r="L1298" s="19" t="s">
        <v>141</v>
      </c>
      <c r="M1298" s="19" t="s">
        <v>141</v>
      </c>
      <c r="N1298" s="19" t="s">
        <v>141</v>
      </c>
      <c r="O1298" s="19" t="s">
        <v>141</v>
      </c>
      <c r="P1298" s="9"/>
    </row>
    <row r="1299" spans="1:16" x14ac:dyDescent="0.25">
      <c r="A1299" s="9"/>
      <c r="B1299" s="12" t="s">
        <v>634</v>
      </c>
      <c r="C1299" s="12" t="s">
        <v>633</v>
      </c>
      <c r="D1299" s="18">
        <v>3993</v>
      </c>
      <c r="E1299" s="18">
        <v>4412</v>
      </c>
      <c r="F1299" s="19" t="s">
        <v>141</v>
      </c>
      <c r="G1299" s="19" t="s">
        <v>141</v>
      </c>
      <c r="H1299" s="19" t="s">
        <v>141</v>
      </c>
      <c r="I1299" s="19" t="s">
        <v>141</v>
      </c>
      <c r="J1299" s="19" t="s">
        <v>141</v>
      </c>
      <c r="K1299" s="19" t="s">
        <v>141</v>
      </c>
      <c r="L1299" s="19" t="s">
        <v>141</v>
      </c>
      <c r="M1299" s="19" t="s">
        <v>141</v>
      </c>
      <c r="N1299" s="19" t="s">
        <v>141</v>
      </c>
      <c r="O1299" s="19" t="s">
        <v>141</v>
      </c>
      <c r="P1299" s="9"/>
    </row>
    <row r="1300" spans="1:16" x14ac:dyDescent="0.25">
      <c r="A1300" s="9"/>
      <c r="B1300" s="12" t="s">
        <v>632</v>
      </c>
      <c r="C1300" s="12" t="s">
        <v>631</v>
      </c>
      <c r="D1300" s="18">
        <v>2801</v>
      </c>
      <c r="E1300" s="18">
        <v>2596</v>
      </c>
      <c r="F1300" s="19" t="s">
        <v>141</v>
      </c>
      <c r="G1300" s="19" t="s">
        <v>141</v>
      </c>
      <c r="H1300" s="19" t="s">
        <v>141</v>
      </c>
      <c r="I1300" s="19" t="s">
        <v>141</v>
      </c>
      <c r="J1300" s="19" t="s">
        <v>141</v>
      </c>
      <c r="K1300" s="19" t="s">
        <v>141</v>
      </c>
      <c r="L1300" s="19" t="s">
        <v>141</v>
      </c>
      <c r="M1300" s="19" t="s">
        <v>141</v>
      </c>
      <c r="N1300" s="19" t="s">
        <v>141</v>
      </c>
      <c r="O1300" s="19" t="s">
        <v>141</v>
      </c>
      <c r="P1300" s="9"/>
    </row>
    <row r="1301" spans="1:16" x14ac:dyDescent="0.25">
      <c r="A1301" s="9"/>
      <c r="B1301" s="12" t="s">
        <v>630</v>
      </c>
      <c r="C1301" s="12" t="s">
        <v>629</v>
      </c>
      <c r="D1301" s="18">
        <v>275</v>
      </c>
      <c r="E1301" s="18">
        <v>252</v>
      </c>
      <c r="F1301" s="19" t="s">
        <v>141</v>
      </c>
      <c r="G1301" s="19" t="s">
        <v>141</v>
      </c>
      <c r="H1301" s="19" t="s">
        <v>141</v>
      </c>
      <c r="I1301" s="19" t="s">
        <v>141</v>
      </c>
      <c r="J1301" s="19" t="s">
        <v>141</v>
      </c>
      <c r="K1301" s="19" t="s">
        <v>141</v>
      </c>
      <c r="L1301" s="19" t="s">
        <v>141</v>
      </c>
      <c r="M1301" s="19" t="s">
        <v>141</v>
      </c>
      <c r="N1301" s="19" t="s">
        <v>141</v>
      </c>
      <c r="O1301" s="19" t="s">
        <v>141</v>
      </c>
      <c r="P1301" s="9"/>
    </row>
    <row r="1302" spans="1:16" x14ac:dyDescent="0.25">
      <c r="A1302" s="9"/>
      <c r="B1302" s="12" t="s">
        <v>628</v>
      </c>
      <c r="C1302" s="12" t="s">
        <v>627</v>
      </c>
      <c r="D1302" s="18">
        <v>4672</v>
      </c>
      <c r="E1302" s="18">
        <v>5273</v>
      </c>
      <c r="F1302" s="19" t="s">
        <v>141</v>
      </c>
      <c r="G1302" s="19" t="s">
        <v>141</v>
      </c>
      <c r="H1302" s="19" t="s">
        <v>141</v>
      </c>
      <c r="I1302" s="19" t="s">
        <v>141</v>
      </c>
      <c r="J1302" s="19" t="s">
        <v>141</v>
      </c>
      <c r="K1302" s="19" t="s">
        <v>141</v>
      </c>
      <c r="L1302" s="19" t="s">
        <v>141</v>
      </c>
      <c r="M1302" s="19" t="s">
        <v>141</v>
      </c>
      <c r="N1302" s="19" t="s">
        <v>141</v>
      </c>
      <c r="O1302" s="19" t="s">
        <v>141</v>
      </c>
      <c r="P1302" s="9"/>
    </row>
    <row r="1303" spans="1:16" x14ac:dyDescent="0.25">
      <c r="A1303" s="9"/>
      <c r="B1303" s="12" t="s">
        <v>626</v>
      </c>
      <c r="C1303" s="12" t="s">
        <v>625</v>
      </c>
      <c r="D1303" s="18">
        <v>1235</v>
      </c>
      <c r="E1303" s="18">
        <v>1090</v>
      </c>
      <c r="F1303" s="19" t="s">
        <v>141</v>
      </c>
      <c r="G1303" s="19" t="s">
        <v>141</v>
      </c>
      <c r="H1303" s="19" t="s">
        <v>141</v>
      </c>
      <c r="I1303" s="19" t="s">
        <v>141</v>
      </c>
      <c r="J1303" s="19" t="s">
        <v>141</v>
      </c>
      <c r="K1303" s="19" t="s">
        <v>141</v>
      </c>
      <c r="L1303" s="19" t="s">
        <v>141</v>
      </c>
      <c r="M1303" s="19" t="s">
        <v>141</v>
      </c>
      <c r="N1303" s="19" t="s">
        <v>141</v>
      </c>
      <c r="O1303" s="19" t="s">
        <v>141</v>
      </c>
      <c r="P1303" s="9"/>
    </row>
    <row r="1304" spans="1:16" x14ac:dyDescent="0.25">
      <c r="A1304" s="9"/>
      <c r="B1304" s="12" t="s">
        <v>624</v>
      </c>
      <c r="C1304" s="12" t="s">
        <v>623</v>
      </c>
      <c r="D1304" s="18">
        <v>271</v>
      </c>
      <c r="E1304" s="18">
        <v>271</v>
      </c>
      <c r="F1304" s="19" t="s">
        <v>141</v>
      </c>
      <c r="G1304" s="19" t="s">
        <v>141</v>
      </c>
      <c r="H1304" s="19" t="s">
        <v>141</v>
      </c>
      <c r="I1304" s="19" t="s">
        <v>141</v>
      </c>
      <c r="J1304" s="19" t="s">
        <v>141</v>
      </c>
      <c r="K1304" s="19" t="s">
        <v>141</v>
      </c>
      <c r="L1304" s="19" t="s">
        <v>141</v>
      </c>
      <c r="M1304" s="19" t="s">
        <v>141</v>
      </c>
      <c r="N1304" s="19" t="s">
        <v>141</v>
      </c>
      <c r="O1304" s="19" t="s">
        <v>141</v>
      </c>
      <c r="P1304" s="9"/>
    </row>
    <row r="1305" spans="1:16" x14ac:dyDescent="0.25">
      <c r="A1305" s="9"/>
      <c r="B1305" s="12" t="s">
        <v>622</v>
      </c>
      <c r="C1305" s="12" t="s">
        <v>621</v>
      </c>
      <c r="D1305" s="18">
        <v>1496</v>
      </c>
      <c r="E1305" s="18">
        <v>1422</v>
      </c>
      <c r="F1305" s="19" t="s">
        <v>141</v>
      </c>
      <c r="G1305" s="19" t="s">
        <v>141</v>
      </c>
      <c r="H1305" s="19" t="s">
        <v>141</v>
      </c>
      <c r="I1305" s="19" t="s">
        <v>141</v>
      </c>
      <c r="J1305" s="19" t="s">
        <v>141</v>
      </c>
      <c r="K1305" s="19" t="s">
        <v>141</v>
      </c>
      <c r="L1305" s="19" t="s">
        <v>141</v>
      </c>
      <c r="M1305" s="19" t="s">
        <v>141</v>
      </c>
      <c r="N1305" s="19" t="s">
        <v>141</v>
      </c>
      <c r="O1305" s="19" t="s">
        <v>141</v>
      </c>
      <c r="P1305" s="9"/>
    </row>
    <row r="1306" spans="1:16" x14ac:dyDescent="0.25">
      <c r="A1306" s="9"/>
      <c r="B1306" s="12" t="s">
        <v>620</v>
      </c>
      <c r="C1306" s="12" t="s">
        <v>619</v>
      </c>
      <c r="D1306" s="18">
        <v>870</v>
      </c>
      <c r="E1306" s="18">
        <v>1185</v>
      </c>
      <c r="F1306" s="19" t="s">
        <v>141</v>
      </c>
      <c r="G1306" s="19" t="s">
        <v>141</v>
      </c>
      <c r="H1306" s="19" t="s">
        <v>141</v>
      </c>
      <c r="I1306" s="19" t="s">
        <v>141</v>
      </c>
      <c r="J1306" s="19" t="s">
        <v>141</v>
      </c>
      <c r="K1306" s="19" t="s">
        <v>141</v>
      </c>
      <c r="L1306" s="19" t="s">
        <v>141</v>
      </c>
      <c r="M1306" s="19" t="s">
        <v>141</v>
      </c>
      <c r="N1306" s="19" t="s">
        <v>141</v>
      </c>
      <c r="O1306" s="19" t="s">
        <v>141</v>
      </c>
      <c r="P1306" s="9"/>
    </row>
    <row r="1307" spans="1:16" x14ac:dyDescent="0.25">
      <c r="A1307" s="9"/>
      <c r="B1307" s="12" t="s">
        <v>618</v>
      </c>
      <c r="C1307" s="12" t="s">
        <v>617</v>
      </c>
      <c r="D1307" s="18">
        <v>1071</v>
      </c>
      <c r="E1307" s="18">
        <v>1253</v>
      </c>
      <c r="F1307" s="19" t="s">
        <v>141</v>
      </c>
      <c r="G1307" s="19" t="s">
        <v>141</v>
      </c>
      <c r="H1307" s="19" t="s">
        <v>141</v>
      </c>
      <c r="I1307" s="19" t="s">
        <v>141</v>
      </c>
      <c r="J1307" s="19" t="s">
        <v>141</v>
      </c>
      <c r="K1307" s="19" t="s">
        <v>141</v>
      </c>
      <c r="L1307" s="19" t="s">
        <v>141</v>
      </c>
      <c r="M1307" s="19" t="s">
        <v>141</v>
      </c>
      <c r="N1307" s="19" t="s">
        <v>141</v>
      </c>
      <c r="O1307" s="19" t="s">
        <v>141</v>
      </c>
      <c r="P1307" s="9"/>
    </row>
    <row r="1308" spans="1:16" x14ac:dyDescent="0.25">
      <c r="A1308" s="9"/>
      <c r="B1308" s="12" t="s">
        <v>616</v>
      </c>
      <c r="C1308" s="12" t="s">
        <v>615</v>
      </c>
      <c r="D1308" s="18">
        <v>528</v>
      </c>
      <c r="E1308" s="18">
        <v>698</v>
      </c>
      <c r="F1308" s="19" t="s">
        <v>141</v>
      </c>
      <c r="G1308" s="19" t="s">
        <v>141</v>
      </c>
      <c r="H1308" s="19" t="s">
        <v>141</v>
      </c>
      <c r="I1308" s="19" t="s">
        <v>141</v>
      </c>
      <c r="J1308" s="19" t="s">
        <v>141</v>
      </c>
      <c r="K1308" s="19" t="s">
        <v>141</v>
      </c>
      <c r="L1308" s="19" t="s">
        <v>141</v>
      </c>
      <c r="M1308" s="19" t="s">
        <v>141</v>
      </c>
      <c r="N1308" s="19" t="s">
        <v>141</v>
      </c>
      <c r="O1308" s="19" t="s">
        <v>141</v>
      </c>
      <c r="P1308" s="9"/>
    </row>
    <row r="1309" spans="1:16" x14ac:dyDescent="0.25">
      <c r="A1309" s="9"/>
      <c r="B1309" s="12" t="s">
        <v>614</v>
      </c>
      <c r="C1309" s="12" t="s">
        <v>613</v>
      </c>
      <c r="D1309" s="18">
        <v>1603</v>
      </c>
      <c r="E1309" s="18">
        <v>1555</v>
      </c>
      <c r="F1309" s="19" t="s">
        <v>141</v>
      </c>
      <c r="G1309" s="19" t="s">
        <v>141</v>
      </c>
      <c r="H1309" s="19" t="s">
        <v>141</v>
      </c>
      <c r="I1309" s="19" t="s">
        <v>141</v>
      </c>
      <c r="J1309" s="19" t="s">
        <v>141</v>
      </c>
      <c r="K1309" s="19" t="s">
        <v>141</v>
      </c>
      <c r="L1309" s="19" t="s">
        <v>141</v>
      </c>
      <c r="M1309" s="19" t="s">
        <v>141</v>
      </c>
      <c r="N1309" s="19" t="s">
        <v>141</v>
      </c>
      <c r="O1309" s="19" t="s">
        <v>141</v>
      </c>
      <c r="P1309" s="9"/>
    </row>
    <row r="1310" spans="1:16" x14ac:dyDescent="0.25">
      <c r="A1310" s="9"/>
      <c r="B1310" s="12" t="s">
        <v>612</v>
      </c>
      <c r="C1310" s="12" t="s">
        <v>611</v>
      </c>
      <c r="D1310" s="18">
        <v>1346</v>
      </c>
      <c r="E1310" s="18">
        <v>1246</v>
      </c>
      <c r="F1310" s="19" t="s">
        <v>141</v>
      </c>
      <c r="G1310" s="19" t="s">
        <v>141</v>
      </c>
      <c r="H1310" s="19" t="s">
        <v>141</v>
      </c>
      <c r="I1310" s="19" t="s">
        <v>141</v>
      </c>
      <c r="J1310" s="19" t="s">
        <v>141</v>
      </c>
      <c r="K1310" s="19" t="s">
        <v>141</v>
      </c>
      <c r="L1310" s="19" t="s">
        <v>141</v>
      </c>
      <c r="M1310" s="19" t="s">
        <v>141</v>
      </c>
      <c r="N1310" s="19" t="s">
        <v>141</v>
      </c>
      <c r="O1310" s="19" t="s">
        <v>141</v>
      </c>
      <c r="P1310" s="9"/>
    </row>
    <row r="1311" spans="1:16" x14ac:dyDescent="0.25">
      <c r="A1311" s="9"/>
      <c r="B1311" s="12" t="s">
        <v>610</v>
      </c>
      <c r="C1311" s="12" t="s">
        <v>609</v>
      </c>
      <c r="D1311" s="18">
        <v>449</v>
      </c>
      <c r="E1311" s="18">
        <v>387</v>
      </c>
      <c r="F1311" s="19" t="s">
        <v>141</v>
      </c>
      <c r="G1311" s="19" t="s">
        <v>141</v>
      </c>
      <c r="H1311" s="19" t="s">
        <v>141</v>
      </c>
      <c r="I1311" s="19" t="s">
        <v>141</v>
      </c>
      <c r="J1311" s="19" t="s">
        <v>141</v>
      </c>
      <c r="K1311" s="19" t="s">
        <v>141</v>
      </c>
      <c r="L1311" s="19" t="s">
        <v>141</v>
      </c>
      <c r="M1311" s="19" t="s">
        <v>141</v>
      </c>
      <c r="N1311" s="19" t="s">
        <v>141</v>
      </c>
      <c r="O1311" s="19" t="s">
        <v>141</v>
      </c>
      <c r="P1311" s="9"/>
    </row>
    <row r="1312" spans="1:16" x14ac:dyDescent="0.25">
      <c r="A1312" s="9"/>
      <c r="B1312" s="12" t="s">
        <v>608</v>
      </c>
      <c r="C1312" s="12" t="s">
        <v>607</v>
      </c>
      <c r="D1312" s="18">
        <v>533</v>
      </c>
      <c r="E1312" s="18">
        <v>533</v>
      </c>
      <c r="F1312" s="19" t="s">
        <v>141</v>
      </c>
      <c r="G1312" s="19" t="s">
        <v>141</v>
      </c>
      <c r="H1312" s="19" t="s">
        <v>141</v>
      </c>
      <c r="I1312" s="19" t="s">
        <v>141</v>
      </c>
      <c r="J1312" s="19" t="s">
        <v>141</v>
      </c>
      <c r="K1312" s="19" t="s">
        <v>141</v>
      </c>
      <c r="L1312" s="19" t="s">
        <v>141</v>
      </c>
      <c r="M1312" s="19" t="s">
        <v>141</v>
      </c>
      <c r="N1312" s="19" t="s">
        <v>141</v>
      </c>
      <c r="O1312" s="19" t="s">
        <v>141</v>
      </c>
      <c r="P1312" s="9"/>
    </row>
    <row r="1313" spans="1:16" x14ac:dyDescent="0.25">
      <c r="A1313" s="9"/>
      <c r="B1313" s="12" t="s">
        <v>606</v>
      </c>
      <c r="C1313" s="12" t="s">
        <v>605</v>
      </c>
      <c r="D1313" s="18">
        <v>2233</v>
      </c>
      <c r="E1313" s="18">
        <v>2164</v>
      </c>
      <c r="F1313" s="19" t="s">
        <v>141</v>
      </c>
      <c r="G1313" s="19" t="s">
        <v>141</v>
      </c>
      <c r="H1313" s="19" t="s">
        <v>141</v>
      </c>
      <c r="I1313" s="19" t="s">
        <v>141</v>
      </c>
      <c r="J1313" s="19" t="s">
        <v>141</v>
      </c>
      <c r="K1313" s="19" t="s">
        <v>141</v>
      </c>
      <c r="L1313" s="19" t="s">
        <v>141</v>
      </c>
      <c r="M1313" s="19" t="s">
        <v>141</v>
      </c>
      <c r="N1313" s="19" t="s">
        <v>141</v>
      </c>
      <c r="O1313" s="19" t="s">
        <v>141</v>
      </c>
      <c r="P1313" s="9"/>
    </row>
    <row r="1314" spans="1:16" x14ac:dyDescent="0.25">
      <c r="A1314" s="9"/>
      <c r="B1314" s="12" t="s">
        <v>604</v>
      </c>
      <c r="C1314" s="12" t="s">
        <v>603</v>
      </c>
      <c r="D1314" s="18">
        <v>341</v>
      </c>
      <c r="E1314" s="18">
        <v>373</v>
      </c>
      <c r="F1314" s="19" t="s">
        <v>141</v>
      </c>
      <c r="G1314" s="19" t="s">
        <v>141</v>
      </c>
      <c r="H1314" s="19" t="s">
        <v>141</v>
      </c>
      <c r="I1314" s="19" t="s">
        <v>141</v>
      </c>
      <c r="J1314" s="19" t="s">
        <v>141</v>
      </c>
      <c r="K1314" s="19" t="s">
        <v>141</v>
      </c>
      <c r="L1314" s="19" t="s">
        <v>141</v>
      </c>
      <c r="M1314" s="19" t="s">
        <v>141</v>
      </c>
      <c r="N1314" s="19" t="s">
        <v>141</v>
      </c>
      <c r="O1314" s="19" t="s">
        <v>141</v>
      </c>
      <c r="P1314" s="9"/>
    </row>
    <row r="1315" spans="1:16" x14ac:dyDescent="0.25">
      <c r="A1315" s="9"/>
      <c r="B1315" s="12" t="s">
        <v>602</v>
      </c>
      <c r="C1315" s="12" t="s">
        <v>601</v>
      </c>
      <c r="D1315" s="18">
        <v>809</v>
      </c>
      <c r="E1315" s="18">
        <v>779</v>
      </c>
      <c r="F1315" s="19" t="s">
        <v>141</v>
      </c>
      <c r="G1315" s="19" t="s">
        <v>141</v>
      </c>
      <c r="H1315" s="19" t="s">
        <v>141</v>
      </c>
      <c r="I1315" s="19" t="s">
        <v>141</v>
      </c>
      <c r="J1315" s="19" t="s">
        <v>141</v>
      </c>
      <c r="K1315" s="19" t="s">
        <v>141</v>
      </c>
      <c r="L1315" s="19" t="s">
        <v>141</v>
      </c>
      <c r="M1315" s="19" t="s">
        <v>141</v>
      </c>
      <c r="N1315" s="19" t="s">
        <v>141</v>
      </c>
      <c r="O1315" s="19" t="s">
        <v>141</v>
      </c>
      <c r="P1315" s="9"/>
    </row>
    <row r="1316" spans="1:16" x14ac:dyDescent="0.25">
      <c r="A1316" s="9"/>
      <c r="B1316" s="12" t="s">
        <v>600</v>
      </c>
      <c r="C1316" s="12" t="s">
        <v>599</v>
      </c>
      <c r="D1316" s="18">
        <v>290</v>
      </c>
      <c r="E1316" s="18">
        <v>369</v>
      </c>
      <c r="F1316" s="19" t="s">
        <v>141</v>
      </c>
      <c r="G1316" s="19" t="s">
        <v>141</v>
      </c>
      <c r="H1316" s="19" t="s">
        <v>141</v>
      </c>
      <c r="I1316" s="19" t="s">
        <v>141</v>
      </c>
      <c r="J1316" s="19" t="s">
        <v>141</v>
      </c>
      <c r="K1316" s="19" t="s">
        <v>141</v>
      </c>
      <c r="L1316" s="19" t="s">
        <v>141</v>
      </c>
      <c r="M1316" s="19" t="s">
        <v>141</v>
      </c>
      <c r="N1316" s="19" t="s">
        <v>141</v>
      </c>
      <c r="O1316" s="19" t="s">
        <v>141</v>
      </c>
      <c r="P1316" s="9"/>
    </row>
    <row r="1317" spans="1:16" x14ac:dyDescent="0.25">
      <c r="A1317" s="9"/>
      <c r="B1317" s="12" t="s">
        <v>598</v>
      </c>
      <c r="C1317" s="12" t="s">
        <v>597</v>
      </c>
      <c r="D1317" s="18">
        <v>2955</v>
      </c>
      <c r="E1317" s="18">
        <v>3463</v>
      </c>
      <c r="F1317" s="19" t="s">
        <v>141</v>
      </c>
      <c r="G1317" s="19" t="s">
        <v>141</v>
      </c>
      <c r="H1317" s="19" t="s">
        <v>141</v>
      </c>
      <c r="I1317" s="19" t="s">
        <v>141</v>
      </c>
      <c r="J1317" s="19" t="s">
        <v>141</v>
      </c>
      <c r="K1317" s="19" t="s">
        <v>141</v>
      </c>
      <c r="L1317" s="19" t="s">
        <v>141</v>
      </c>
      <c r="M1317" s="19" t="s">
        <v>141</v>
      </c>
      <c r="N1317" s="19" t="s">
        <v>141</v>
      </c>
      <c r="O1317" s="19" t="s">
        <v>141</v>
      </c>
      <c r="P1317" s="9"/>
    </row>
    <row r="1318" spans="1:16" x14ac:dyDescent="0.25">
      <c r="A1318" s="9"/>
      <c r="B1318" s="12" t="s">
        <v>596</v>
      </c>
      <c r="C1318" s="12" t="s">
        <v>595</v>
      </c>
      <c r="D1318" s="18">
        <v>1349</v>
      </c>
      <c r="E1318" s="18">
        <v>1278</v>
      </c>
      <c r="F1318" s="19" t="s">
        <v>141</v>
      </c>
      <c r="G1318" s="19" t="s">
        <v>141</v>
      </c>
      <c r="H1318" s="19" t="s">
        <v>141</v>
      </c>
      <c r="I1318" s="19" t="s">
        <v>141</v>
      </c>
      <c r="J1318" s="19" t="s">
        <v>141</v>
      </c>
      <c r="K1318" s="19" t="s">
        <v>141</v>
      </c>
      <c r="L1318" s="19" t="s">
        <v>141</v>
      </c>
      <c r="M1318" s="19" t="s">
        <v>141</v>
      </c>
      <c r="N1318" s="19" t="s">
        <v>141</v>
      </c>
      <c r="O1318" s="19" t="s">
        <v>141</v>
      </c>
      <c r="P1318" s="9"/>
    </row>
    <row r="1319" spans="1:16" x14ac:dyDescent="0.25">
      <c r="A1319" s="9"/>
      <c r="B1319" s="12" t="s">
        <v>594</v>
      </c>
      <c r="C1319" s="12" t="s">
        <v>593</v>
      </c>
      <c r="D1319" s="18">
        <v>136</v>
      </c>
      <c r="E1319" s="18">
        <v>136</v>
      </c>
      <c r="F1319" s="19" t="s">
        <v>141</v>
      </c>
      <c r="G1319" s="19" t="s">
        <v>141</v>
      </c>
      <c r="H1319" s="19" t="s">
        <v>141</v>
      </c>
      <c r="I1319" s="19" t="s">
        <v>141</v>
      </c>
      <c r="J1319" s="19" t="s">
        <v>141</v>
      </c>
      <c r="K1319" s="19" t="s">
        <v>141</v>
      </c>
      <c r="L1319" s="19" t="s">
        <v>141</v>
      </c>
      <c r="M1319" s="19" t="s">
        <v>141</v>
      </c>
      <c r="N1319" s="19" t="s">
        <v>141</v>
      </c>
      <c r="O1319" s="19" t="s">
        <v>141</v>
      </c>
      <c r="P1319" s="9"/>
    </row>
    <row r="1320" spans="1:16" x14ac:dyDescent="0.25">
      <c r="A1320" s="9"/>
      <c r="B1320" s="12" t="s">
        <v>592</v>
      </c>
      <c r="C1320" s="12" t="s">
        <v>591</v>
      </c>
      <c r="D1320" s="18">
        <v>1530</v>
      </c>
      <c r="E1320" s="18">
        <v>1515</v>
      </c>
      <c r="F1320" s="19" t="s">
        <v>141</v>
      </c>
      <c r="G1320" s="19" t="s">
        <v>141</v>
      </c>
      <c r="H1320" s="19" t="s">
        <v>141</v>
      </c>
      <c r="I1320" s="19" t="s">
        <v>141</v>
      </c>
      <c r="J1320" s="19" t="s">
        <v>141</v>
      </c>
      <c r="K1320" s="19" t="s">
        <v>141</v>
      </c>
      <c r="L1320" s="19" t="s">
        <v>141</v>
      </c>
      <c r="M1320" s="19" t="s">
        <v>141</v>
      </c>
      <c r="N1320" s="19" t="s">
        <v>141</v>
      </c>
      <c r="O1320" s="19" t="s">
        <v>141</v>
      </c>
      <c r="P1320" s="9"/>
    </row>
    <row r="1321" spans="1:16" x14ac:dyDescent="0.25">
      <c r="A1321" s="9"/>
      <c r="B1321" s="12" t="s">
        <v>590</v>
      </c>
      <c r="C1321" s="12" t="s">
        <v>589</v>
      </c>
      <c r="D1321" s="18">
        <v>4102</v>
      </c>
      <c r="E1321" s="18">
        <v>4359</v>
      </c>
      <c r="F1321" s="19" t="s">
        <v>141</v>
      </c>
      <c r="G1321" s="19" t="s">
        <v>141</v>
      </c>
      <c r="H1321" s="19" t="s">
        <v>141</v>
      </c>
      <c r="I1321" s="19" t="s">
        <v>141</v>
      </c>
      <c r="J1321" s="19" t="s">
        <v>141</v>
      </c>
      <c r="K1321" s="19" t="s">
        <v>141</v>
      </c>
      <c r="L1321" s="19" t="s">
        <v>141</v>
      </c>
      <c r="M1321" s="19" t="s">
        <v>141</v>
      </c>
      <c r="N1321" s="19" t="s">
        <v>141</v>
      </c>
      <c r="O1321" s="19" t="s">
        <v>141</v>
      </c>
      <c r="P1321" s="9"/>
    </row>
    <row r="1322" spans="1:16" x14ac:dyDescent="0.25">
      <c r="A1322" s="9"/>
      <c r="B1322" s="12" t="s">
        <v>588</v>
      </c>
      <c r="C1322" s="12" t="s">
        <v>587</v>
      </c>
      <c r="D1322" s="18">
        <v>772</v>
      </c>
      <c r="E1322" s="18">
        <v>772</v>
      </c>
      <c r="F1322" s="19" t="s">
        <v>141</v>
      </c>
      <c r="G1322" s="19" t="s">
        <v>141</v>
      </c>
      <c r="H1322" s="19" t="s">
        <v>141</v>
      </c>
      <c r="I1322" s="19" t="s">
        <v>141</v>
      </c>
      <c r="J1322" s="19" t="s">
        <v>141</v>
      </c>
      <c r="K1322" s="19" t="s">
        <v>141</v>
      </c>
      <c r="L1322" s="19" t="s">
        <v>141</v>
      </c>
      <c r="M1322" s="19" t="s">
        <v>141</v>
      </c>
      <c r="N1322" s="19" t="s">
        <v>141</v>
      </c>
      <c r="O1322" s="19" t="s">
        <v>141</v>
      </c>
      <c r="P1322" s="9"/>
    </row>
    <row r="1323" spans="1:16" x14ac:dyDescent="0.25">
      <c r="A1323" s="9"/>
      <c r="B1323" s="12" t="s">
        <v>586</v>
      </c>
      <c r="C1323" s="12" t="s">
        <v>585</v>
      </c>
      <c r="D1323" s="18">
        <v>1016</v>
      </c>
      <c r="E1323" s="18">
        <v>952</v>
      </c>
      <c r="F1323" s="19" t="s">
        <v>141</v>
      </c>
      <c r="G1323" s="19" t="s">
        <v>141</v>
      </c>
      <c r="H1323" s="19" t="s">
        <v>141</v>
      </c>
      <c r="I1323" s="19" t="s">
        <v>141</v>
      </c>
      <c r="J1323" s="19" t="s">
        <v>141</v>
      </c>
      <c r="K1323" s="19" t="s">
        <v>141</v>
      </c>
      <c r="L1323" s="19" t="s">
        <v>141</v>
      </c>
      <c r="M1323" s="19" t="s">
        <v>141</v>
      </c>
      <c r="N1323" s="19" t="s">
        <v>141</v>
      </c>
      <c r="O1323" s="19" t="s">
        <v>141</v>
      </c>
      <c r="P1323" s="9"/>
    </row>
    <row r="1324" spans="1:16" x14ac:dyDescent="0.25">
      <c r="A1324" s="9"/>
      <c r="B1324" s="12" t="s">
        <v>584</v>
      </c>
      <c r="C1324" s="12" t="s">
        <v>583</v>
      </c>
      <c r="D1324" s="18">
        <v>759</v>
      </c>
      <c r="E1324" s="18">
        <v>913</v>
      </c>
      <c r="F1324" s="19" t="s">
        <v>141</v>
      </c>
      <c r="G1324" s="19" t="s">
        <v>141</v>
      </c>
      <c r="H1324" s="19" t="s">
        <v>141</v>
      </c>
      <c r="I1324" s="19" t="s">
        <v>141</v>
      </c>
      <c r="J1324" s="19" t="s">
        <v>141</v>
      </c>
      <c r="K1324" s="19" t="s">
        <v>141</v>
      </c>
      <c r="L1324" s="19" t="s">
        <v>141</v>
      </c>
      <c r="M1324" s="19" t="s">
        <v>141</v>
      </c>
      <c r="N1324" s="19" t="s">
        <v>141</v>
      </c>
      <c r="O1324" s="19" t="s">
        <v>141</v>
      </c>
      <c r="P1324" s="9"/>
    </row>
    <row r="1325" spans="1:16" x14ac:dyDescent="0.25">
      <c r="A1325" s="9"/>
      <c r="B1325" s="12" t="s">
        <v>582</v>
      </c>
      <c r="C1325" s="12" t="s">
        <v>581</v>
      </c>
      <c r="D1325" s="18">
        <v>264</v>
      </c>
      <c r="E1325" s="18">
        <v>344</v>
      </c>
      <c r="F1325" s="19" t="s">
        <v>141</v>
      </c>
      <c r="G1325" s="19" t="s">
        <v>141</v>
      </c>
      <c r="H1325" s="19" t="s">
        <v>141</v>
      </c>
      <c r="I1325" s="19" t="s">
        <v>141</v>
      </c>
      <c r="J1325" s="19" t="s">
        <v>141</v>
      </c>
      <c r="K1325" s="19" t="s">
        <v>141</v>
      </c>
      <c r="L1325" s="19" t="s">
        <v>141</v>
      </c>
      <c r="M1325" s="19" t="s">
        <v>141</v>
      </c>
      <c r="N1325" s="19" t="s">
        <v>141</v>
      </c>
      <c r="O1325" s="19" t="s">
        <v>141</v>
      </c>
      <c r="P1325" s="9"/>
    </row>
    <row r="1326" spans="1:16" x14ac:dyDescent="0.25">
      <c r="A1326" s="9"/>
      <c r="B1326" s="12" t="s">
        <v>580</v>
      </c>
      <c r="C1326" s="12" t="s">
        <v>579</v>
      </c>
      <c r="D1326" s="18">
        <v>2535</v>
      </c>
      <c r="E1326" s="18">
        <v>2576</v>
      </c>
      <c r="F1326" s="18">
        <v>2661</v>
      </c>
      <c r="G1326" s="18">
        <v>2832</v>
      </c>
      <c r="H1326" s="18">
        <v>2857</v>
      </c>
      <c r="I1326" s="18">
        <v>2414</v>
      </c>
      <c r="J1326" s="18">
        <v>2668</v>
      </c>
      <c r="K1326" s="18">
        <v>2668</v>
      </c>
      <c r="L1326" s="18">
        <v>2668</v>
      </c>
      <c r="M1326" s="18">
        <v>3069</v>
      </c>
      <c r="N1326" s="18">
        <v>3069</v>
      </c>
      <c r="O1326" s="18">
        <v>3069</v>
      </c>
      <c r="P1326" s="9"/>
    </row>
    <row r="1327" spans="1:16" x14ac:dyDescent="0.25">
      <c r="A1327" s="9"/>
      <c r="B1327" s="12" t="s">
        <v>578</v>
      </c>
      <c r="C1327" s="12" t="s">
        <v>577</v>
      </c>
      <c r="D1327" s="18">
        <v>2092</v>
      </c>
      <c r="E1327" s="18">
        <v>2126</v>
      </c>
      <c r="F1327" s="18">
        <v>2196</v>
      </c>
      <c r="G1327" s="18">
        <v>2216</v>
      </c>
      <c r="H1327" s="18">
        <v>2312</v>
      </c>
      <c r="I1327" s="18">
        <v>2304</v>
      </c>
      <c r="J1327" s="18">
        <v>3186</v>
      </c>
      <c r="K1327" s="18">
        <v>3186</v>
      </c>
      <c r="L1327" s="18">
        <v>3186</v>
      </c>
      <c r="M1327" s="18">
        <v>3555</v>
      </c>
      <c r="N1327" s="18">
        <v>3555</v>
      </c>
      <c r="O1327" s="18">
        <v>3555</v>
      </c>
      <c r="P1327" s="9"/>
    </row>
    <row r="1328" spans="1:16" x14ac:dyDescent="0.25">
      <c r="A1328" s="9"/>
      <c r="B1328" s="12" t="s">
        <v>576</v>
      </c>
      <c r="C1328" s="12" t="s">
        <v>575</v>
      </c>
      <c r="D1328" s="18">
        <v>1856</v>
      </c>
      <c r="E1328" s="18">
        <v>1886</v>
      </c>
      <c r="F1328" s="18">
        <v>1948</v>
      </c>
      <c r="G1328" s="18">
        <v>2043</v>
      </c>
      <c r="H1328" s="18">
        <v>2194</v>
      </c>
      <c r="I1328" s="18">
        <v>1353</v>
      </c>
      <c r="J1328" s="18">
        <v>1555</v>
      </c>
      <c r="K1328" s="18">
        <v>1555</v>
      </c>
      <c r="L1328" s="18">
        <v>1555</v>
      </c>
      <c r="M1328" s="18">
        <v>1777</v>
      </c>
      <c r="N1328" s="18">
        <v>1777</v>
      </c>
      <c r="O1328" s="18">
        <v>1777</v>
      </c>
      <c r="P1328" s="9"/>
    </row>
    <row r="1329" spans="1:16" x14ac:dyDescent="0.25">
      <c r="A1329" s="9"/>
      <c r="B1329" s="12" t="s">
        <v>574</v>
      </c>
      <c r="C1329" s="12" t="s">
        <v>573</v>
      </c>
      <c r="D1329" s="18">
        <v>6673</v>
      </c>
      <c r="E1329" s="18">
        <v>6782</v>
      </c>
      <c r="F1329" s="18">
        <v>7004</v>
      </c>
      <c r="G1329" s="18">
        <v>7072</v>
      </c>
      <c r="H1329" s="18">
        <v>7158</v>
      </c>
      <c r="I1329" s="18">
        <v>5797</v>
      </c>
      <c r="J1329" s="18">
        <v>6837</v>
      </c>
      <c r="K1329" s="18">
        <v>6837</v>
      </c>
      <c r="L1329" s="18">
        <v>6837</v>
      </c>
      <c r="M1329" s="18">
        <v>7754</v>
      </c>
      <c r="N1329" s="18">
        <v>7754</v>
      </c>
      <c r="O1329" s="18">
        <v>7754</v>
      </c>
      <c r="P1329" s="9"/>
    </row>
    <row r="1330" spans="1:16" x14ac:dyDescent="0.25">
      <c r="A1330" s="9"/>
      <c r="B1330" s="12" t="s">
        <v>572</v>
      </c>
      <c r="C1330" s="12" t="s">
        <v>571</v>
      </c>
      <c r="D1330" s="18">
        <v>6754</v>
      </c>
      <c r="E1330" s="18">
        <v>6864</v>
      </c>
      <c r="F1330" s="18">
        <v>7089</v>
      </c>
      <c r="G1330" s="18">
        <v>6550</v>
      </c>
      <c r="H1330" s="18">
        <v>6513</v>
      </c>
      <c r="I1330" s="18">
        <v>6101</v>
      </c>
      <c r="J1330" s="18">
        <v>8943</v>
      </c>
      <c r="K1330" s="18">
        <v>8943</v>
      </c>
      <c r="L1330" s="18">
        <v>8943</v>
      </c>
      <c r="M1330" s="18">
        <v>9139</v>
      </c>
      <c r="N1330" s="18">
        <v>9139</v>
      </c>
      <c r="O1330" s="18">
        <v>9139</v>
      </c>
      <c r="P1330" s="9"/>
    </row>
    <row r="1331" spans="1:16" x14ac:dyDescent="0.25">
      <c r="A1331" s="9"/>
      <c r="B1331" s="12" t="s">
        <v>570</v>
      </c>
      <c r="C1331" s="12" t="s">
        <v>569</v>
      </c>
      <c r="D1331" s="18">
        <v>10499</v>
      </c>
      <c r="E1331" s="18">
        <v>10670</v>
      </c>
      <c r="F1331" s="18">
        <v>11020</v>
      </c>
      <c r="G1331" s="18">
        <v>12923</v>
      </c>
      <c r="H1331" s="18">
        <v>14160</v>
      </c>
      <c r="I1331" s="18">
        <v>13378</v>
      </c>
      <c r="J1331" s="18">
        <v>14759</v>
      </c>
      <c r="K1331" s="18">
        <v>14759</v>
      </c>
      <c r="L1331" s="18">
        <v>14759</v>
      </c>
      <c r="M1331" s="18">
        <v>15145</v>
      </c>
      <c r="N1331" s="18">
        <v>15145</v>
      </c>
      <c r="O1331" s="18">
        <v>15145</v>
      </c>
      <c r="P1331" s="9"/>
    </row>
    <row r="1332" spans="1:16" x14ac:dyDescent="0.25">
      <c r="A1332" s="9"/>
      <c r="B1332" s="12" t="s">
        <v>568</v>
      </c>
      <c r="C1332" s="12" t="s">
        <v>567</v>
      </c>
      <c r="D1332" s="18">
        <v>2071</v>
      </c>
      <c r="E1332" s="18">
        <v>2105</v>
      </c>
      <c r="F1332" s="18">
        <v>2174</v>
      </c>
      <c r="G1332" s="18">
        <v>2020</v>
      </c>
      <c r="H1332" s="18">
        <v>1889</v>
      </c>
      <c r="I1332" s="18">
        <v>1497</v>
      </c>
      <c r="J1332" s="18">
        <v>1909</v>
      </c>
      <c r="K1332" s="18">
        <v>1909</v>
      </c>
      <c r="L1332" s="18">
        <v>1909</v>
      </c>
      <c r="M1332" s="18">
        <v>1828</v>
      </c>
      <c r="N1332" s="18">
        <v>1828</v>
      </c>
      <c r="O1332" s="18">
        <v>1828</v>
      </c>
      <c r="P1332" s="9"/>
    </row>
    <row r="1333" spans="1:16" x14ac:dyDescent="0.25">
      <c r="A1333" s="9"/>
      <c r="B1333" s="12" t="s">
        <v>566</v>
      </c>
      <c r="C1333" s="12" t="s">
        <v>565</v>
      </c>
      <c r="D1333" s="18">
        <v>8789</v>
      </c>
      <c r="E1333" s="18">
        <v>8932</v>
      </c>
      <c r="F1333" s="18">
        <v>9225</v>
      </c>
      <c r="G1333" s="18">
        <v>7175</v>
      </c>
      <c r="H1333" s="18">
        <v>7391</v>
      </c>
      <c r="I1333" s="18">
        <v>5251</v>
      </c>
      <c r="J1333" s="18">
        <v>6300</v>
      </c>
      <c r="K1333" s="18">
        <v>10056</v>
      </c>
      <c r="L1333" s="18">
        <v>8798</v>
      </c>
      <c r="M1333" s="18">
        <v>7652</v>
      </c>
      <c r="N1333" s="18">
        <v>7652</v>
      </c>
      <c r="O1333" s="18">
        <v>7652</v>
      </c>
      <c r="P1333" s="9"/>
    </row>
    <row r="1334" spans="1:16" x14ac:dyDescent="0.25">
      <c r="A1334" s="9"/>
      <c r="B1334" s="12" t="s">
        <v>564</v>
      </c>
      <c r="C1334" s="12" t="s">
        <v>563</v>
      </c>
      <c r="D1334" s="18">
        <v>19382</v>
      </c>
      <c r="E1334" s="18">
        <v>19697</v>
      </c>
      <c r="F1334" s="18">
        <v>20342</v>
      </c>
      <c r="G1334" s="18">
        <v>14503</v>
      </c>
      <c r="H1334" s="18">
        <v>14837</v>
      </c>
      <c r="I1334" s="18">
        <v>12587</v>
      </c>
      <c r="J1334" s="18">
        <v>13641</v>
      </c>
      <c r="K1334" s="18">
        <v>21291</v>
      </c>
      <c r="L1334" s="18">
        <v>20034</v>
      </c>
      <c r="M1334" s="18">
        <v>17032</v>
      </c>
      <c r="N1334" s="18">
        <v>17032</v>
      </c>
      <c r="O1334" s="18">
        <v>17032</v>
      </c>
      <c r="P1334" s="9"/>
    </row>
    <row r="1335" spans="1:16" x14ac:dyDescent="0.25">
      <c r="A1335" s="9"/>
      <c r="B1335" s="12" t="s">
        <v>562</v>
      </c>
      <c r="C1335" s="12" t="s">
        <v>561</v>
      </c>
      <c r="D1335" s="18">
        <v>21386</v>
      </c>
      <c r="E1335" s="18">
        <v>21734</v>
      </c>
      <c r="F1335" s="18">
        <v>22446</v>
      </c>
      <c r="G1335" s="18">
        <v>52798</v>
      </c>
      <c r="H1335" s="18">
        <v>33041</v>
      </c>
      <c r="I1335" s="18">
        <v>27812</v>
      </c>
      <c r="J1335" s="18">
        <v>38825</v>
      </c>
      <c r="K1335" s="18">
        <v>27155</v>
      </c>
      <c r="L1335" s="18">
        <v>29029</v>
      </c>
      <c r="M1335" s="18">
        <v>37379</v>
      </c>
      <c r="N1335" s="18">
        <v>37379</v>
      </c>
      <c r="O1335" s="18">
        <v>37379</v>
      </c>
      <c r="P1335" s="9"/>
    </row>
    <row r="1336" spans="1:16" x14ac:dyDescent="0.25">
      <c r="A1336" s="9"/>
      <c r="B1336" s="12" t="s">
        <v>560</v>
      </c>
      <c r="C1336" s="12" t="s">
        <v>559</v>
      </c>
      <c r="D1336" s="18">
        <v>7128</v>
      </c>
      <c r="E1336" s="18">
        <v>7244</v>
      </c>
      <c r="F1336" s="18">
        <v>7482</v>
      </c>
      <c r="G1336" s="18">
        <v>11445</v>
      </c>
      <c r="H1336" s="18">
        <v>8606</v>
      </c>
      <c r="I1336" s="18">
        <v>7418</v>
      </c>
      <c r="J1336" s="18">
        <v>13214</v>
      </c>
      <c r="K1336" s="18">
        <v>9611</v>
      </c>
      <c r="L1336" s="18">
        <v>7722</v>
      </c>
      <c r="M1336" s="18">
        <v>9936</v>
      </c>
      <c r="N1336" s="18">
        <v>9936</v>
      </c>
      <c r="O1336" s="18">
        <v>9936</v>
      </c>
      <c r="P1336" s="9"/>
    </row>
    <row r="1337" spans="1:16" x14ac:dyDescent="0.25">
      <c r="A1337" s="9"/>
      <c r="B1337" s="12" t="s">
        <v>558</v>
      </c>
      <c r="C1337" s="12" t="s">
        <v>557</v>
      </c>
      <c r="D1337" s="18">
        <v>746</v>
      </c>
      <c r="E1337" s="18">
        <v>758</v>
      </c>
      <c r="F1337" s="18">
        <v>783</v>
      </c>
      <c r="G1337" s="18">
        <v>905</v>
      </c>
      <c r="H1337" s="18">
        <v>905</v>
      </c>
      <c r="I1337" s="18">
        <v>165</v>
      </c>
      <c r="J1337" s="18">
        <v>778</v>
      </c>
      <c r="K1337" s="18">
        <v>1554</v>
      </c>
      <c r="L1337" s="18">
        <v>1580</v>
      </c>
      <c r="M1337" s="18">
        <v>1533</v>
      </c>
      <c r="N1337" s="18">
        <v>1533</v>
      </c>
      <c r="O1337" s="18">
        <v>1533</v>
      </c>
      <c r="P1337" s="9"/>
    </row>
    <row r="1338" spans="1:16" x14ac:dyDescent="0.25">
      <c r="A1338" s="9"/>
      <c r="B1338" s="12" t="s">
        <v>556</v>
      </c>
      <c r="C1338" s="12" t="s">
        <v>555</v>
      </c>
      <c r="D1338" s="18">
        <v>47608</v>
      </c>
      <c r="E1338" s="18">
        <v>48382</v>
      </c>
      <c r="F1338" s="18">
        <v>49968</v>
      </c>
      <c r="G1338" s="18">
        <v>52912</v>
      </c>
      <c r="H1338" s="18">
        <v>68174</v>
      </c>
      <c r="I1338" s="18">
        <v>26845</v>
      </c>
      <c r="J1338" s="18">
        <v>48654</v>
      </c>
      <c r="K1338" s="18">
        <v>59990</v>
      </c>
      <c r="L1338" s="18">
        <v>60640</v>
      </c>
      <c r="M1338" s="18">
        <v>57501</v>
      </c>
      <c r="N1338" s="18">
        <v>57501</v>
      </c>
      <c r="O1338" s="18">
        <v>57501</v>
      </c>
      <c r="P1338" s="9"/>
    </row>
    <row r="1339" spans="1:16" x14ac:dyDescent="0.25">
      <c r="A1339" s="9"/>
      <c r="B1339" s="12" t="s">
        <v>554</v>
      </c>
      <c r="C1339" s="12" t="s">
        <v>553</v>
      </c>
      <c r="D1339" s="18">
        <v>15084</v>
      </c>
      <c r="E1339" s="18">
        <v>15329</v>
      </c>
      <c r="F1339" s="18">
        <v>15831</v>
      </c>
      <c r="G1339" s="18">
        <v>16272</v>
      </c>
      <c r="H1339" s="18">
        <v>16626</v>
      </c>
      <c r="I1339" s="18">
        <v>21363</v>
      </c>
      <c r="J1339" s="18">
        <v>27131</v>
      </c>
      <c r="K1339" s="18">
        <v>18080</v>
      </c>
      <c r="L1339" s="18">
        <v>18403</v>
      </c>
      <c r="M1339" s="18">
        <v>17633</v>
      </c>
      <c r="N1339" s="18">
        <v>17633</v>
      </c>
      <c r="O1339" s="18">
        <v>17633</v>
      </c>
      <c r="P1339" s="9"/>
    </row>
    <row r="1340" spans="1:16" x14ac:dyDescent="0.25">
      <c r="A1340" s="9"/>
      <c r="B1340" s="12" t="s">
        <v>552</v>
      </c>
      <c r="C1340" s="12" t="s">
        <v>551</v>
      </c>
      <c r="D1340" s="18">
        <v>3888</v>
      </c>
      <c r="E1340" s="18">
        <v>3951</v>
      </c>
      <c r="F1340" s="18">
        <v>4080</v>
      </c>
      <c r="G1340" s="18">
        <v>2642</v>
      </c>
      <c r="H1340" s="18">
        <v>3004</v>
      </c>
      <c r="I1340" s="18">
        <v>3634</v>
      </c>
      <c r="J1340" s="18">
        <v>3825</v>
      </c>
      <c r="K1340" s="18">
        <v>4531</v>
      </c>
      <c r="L1340" s="18">
        <v>4886</v>
      </c>
      <c r="M1340" s="18">
        <v>4678</v>
      </c>
      <c r="N1340" s="18">
        <v>4678</v>
      </c>
      <c r="O1340" s="18">
        <v>4678</v>
      </c>
      <c r="P1340" s="9"/>
    </row>
    <row r="1341" spans="1:16" x14ac:dyDescent="0.25">
      <c r="A1341" s="9"/>
      <c r="B1341" s="12" t="s">
        <v>550</v>
      </c>
      <c r="C1341" s="12" t="s">
        <v>549</v>
      </c>
      <c r="D1341" s="19" t="s">
        <v>141</v>
      </c>
      <c r="E1341" s="19" t="s">
        <v>141</v>
      </c>
      <c r="F1341" s="19" t="s">
        <v>141</v>
      </c>
      <c r="G1341" s="19" t="s">
        <v>141</v>
      </c>
      <c r="H1341" s="19" t="s">
        <v>141</v>
      </c>
      <c r="I1341" s="19" t="s">
        <v>141</v>
      </c>
      <c r="J1341" s="19" t="s">
        <v>141</v>
      </c>
      <c r="K1341" s="19" t="s">
        <v>141</v>
      </c>
      <c r="L1341" s="19" t="s">
        <v>141</v>
      </c>
      <c r="M1341" s="19" t="s">
        <v>141</v>
      </c>
      <c r="N1341" s="19" t="s">
        <v>141</v>
      </c>
      <c r="O1341" s="18">
        <v>8848</v>
      </c>
      <c r="P1341" s="9"/>
    </row>
    <row r="1342" spans="1:16" x14ac:dyDescent="0.25">
      <c r="A1342" s="9"/>
      <c r="B1342" s="12" t="s">
        <v>548</v>
      </c>
      <c r="C1342" s="12" t="s">
        <v>547</v>
      </c>
      <c r="D1342" s="19" t="s">
        <v>141</v>
      </c>
      <c r="E1342" s="19" t="s">
        <v>141</v>
      </c>
      <c r="F1342" s="19" t="s">
        <v>141</v>
      </c>
      <c r="G1342" s="19" t="s">
        <v>141</v>
      </c>
      <c r="H1342" s="19" t="s">
        <v>141</v>
      </c>
      <c r="I1342" s="19" t="s">
        <v>141</v>
      </c>
      <c r="J1342" s="19" t="s">
        <v>141</v>
      </c>
      <c r="K1342" s="19" t="s">
        <v>141</v>
      </c>
      <c r="L1342" s="19" t="s">
        <v>141</v>
      </c>
      <c r="M1342" s="19" t="s">
        <v>141</v>
      </c>
      <c r="N1342" s="19" t="s">
        <v>141</v>
      </c>
      <c r="O1342" s="18">
        <v>7736</v>
      </c>
      <c r="P1342" s="9"/>
    </row>
    <row r="1343" spans="1:16" x14ac:dyDescent="0.25">
      <c r="A1343" s="9"/>
      <c r="B1343" s="12" t="s">
        <v>546</v>
      </c>
      <c r="C1343" s="12" t="s">
        <v>545</v>
      </c>
      <c r="D1343" s="18">
        <v>184</v>
      </c>
      <c r="E1343" s="18">
        <v>187</v>
      </c>
      <c r="F1343" s="18">
        <v>193</v>
      </c>
      <c r="G1343" s="18">
        <v>2032</v>
      </c>
      <c r="H1343" s="18">
        <v>2311</v>
      </c>
      <c r="I1343" s="18">
        <v>2341</v>
      </c>
      <c r="J1343" s="18">
        <v>3028</v>
      </c>
      <c r="K1343" s="18">
        <v>2282</v>
      </c>
      <c r="L1343" s="18">
        <v>2477</v>
      </c>
      <c r="M1343" s="18">
        <v>3094</v>
      </c>
      <c r="N1343" s="18">
        <v>3094</v>
      </c>
      <c r="O1343" s="18">
        <v>3094</v>
      </c>
      <c r="P1343" s="9"/>
    </row>
    <row r="1344" spans="1:16" x14ac:dyDescent="0.25">
      <c r="A1344" s="9"/>
      <c r="B1344" s="12" t="s">
        <v>544</v>
      </c>
      <c r="C1344" s="12" t="s">
        <v>543</v>
      </c>
      <c r="D1344" s="18">
        <v>6990</v>
      </c>
      <c r="E1344" s="18">
        <v>7104</v>
      </c>
      <c r="F1344" s="18">
        <v>7337</v>
      </c>
      <c r="G1344" s="18">
        <v>9959</v>
      </c>
      <c r="H1344" s="18">
        <v>11108</v>
      </c>
      <c r="I1344" s="18">
        <v>11570</v>
      </c>
      <c r="J1344" s="18">
        <v>14484</v>
      </c>
      <c r="K1344" s="18">
        <v>8010</v>
      </c>
      <c r="L1344" s="18">
        <v>9268</v>
      </c>
      <c r="M1344" s="18">
        <v>11935</v>
      </c>
      <c r="N1344" s="18">
        <v>11935</v>
      </c>
      <c r="O1344" s="18">
        <v>11935</v>
      </c>
      <c r="P1344" s="9"/>
    </row>
    <row r="1345" spans="1:16" x14ac:dyDescent="0.25">
      <c r="A1345" s="9"/>
      <c r="B1345" s="12" t="s">
        <v>542</v>
      </c>
      <c r="C1345" s="12" t="s">
        <v>541</v>
      </c>
      <c r="D1345" s="18">
        <v>2333</v>
      </c>
      <c r="E1345" s="18">
        <v>2371</v>
      </c>
      <c r="F1345" s="18">
        <v>2449</v>
      </c>
      <c r="G1345" s="18">
        <v>2767</v>
      </c>
      <c r="H1345" s="18">
        <v>2786</v>
      </c>
      <c r="I1345" s="18">
        <v>2600</v>
      </c>
      <c r="J1345" s="18">
        <v>5000</v>
      </c>
      <c r="K1345" s="18">
        <v>2867</v>
      </c>
      <c r="L1345" s="18">
        <v>3516</v>
      </c>
      <c r="M1345" s="18">
        <v>4420</v>
      </c>
      <c r="N1345" s="18">
        <v>4420</v>
      </c>
      <c r="O1345" s="18">
        <v>4420</v>
      </c>
      <c r="P1345" s="9"/>
    </row>
    <row r="1346" spans="1:16" x14ac:dyDescent="0.25">
      <c r="A1346" s="9"/>
      <c r="B1346" s="12" t="s">
        <v>540</v>
      </c>
      <c r="C1346" s="12" t="s">
        <v>539</v>
      </c>
      <c r="D1346" s="18">
        <v>1564</v>
      </c>
      <c r="E1346" s="18">
        <v>1589</v>
      </c>
      <c r="F1346" s="18">
        <v>1641</v>
      </c>
      <c r="G1346" s="18">
        <v>1959</v>
      </c>
      <c r="H1346" s="18">
        <v>1956</v>
      </c>
      <c r="I1346" s="18">
        <v>1519</v>
      </c>
      <c r="J1346" s="18">
        <v>3838</v>
      </c>
      <c r="K1346" s="18">
        <v>2055</v>
      </c>
      <c r="L1346" s="18">
        <v>2077</v>
      </c>
      <c r="M1346" s="18">
        <v>2652</v>
      </c>
      <c r="N1346" s="18">
        <v>2652</v>
      </c>
      <c r="O1346" s="18">
        <v>2652</v>
      </c>
      <c r="P1346" s="9"/>
    </row>
    <row r="1347" spans="1:16" x14ac:dyDescent="0.25">
      <c r="A1347" s="9"/>
      <c r="B1347" s="12" t="s">
        <v>538</v>
      </c>
      <c r="C1347" s="12" t="s">
        <v>537</v>
      </c>
      <c r="D1347" s="18">
        <v>2166</v>
      </c>
      <c r="E1347" s="18">
        <v>2201</v>
      </c>
      <c r="F1347" s="18">
        <v>2273</v>
      </c>
      <c r="G1347" s="18">
        <v>2163</v>
      </c>
      <c r="H1347" s="18">
        <v>2502</v>
      </c>
      <c r="I1347" s="18">
        <v>2022</v>
      </c>
      <c r="J1347" s="18">
        <v>2474</v>
      </c>
      <c r="K1347" s="18">
        <v>2474</v>
      </c>
      <c r="L1347" s="18">
        <v>1358</v>
      </c>
      <c r="M1347" s="18">
        <v>988</v>
      </c>
      <c r="N1347" s="18">
        <v>988</v>
      </c>
      <c r="O1347" s="18">
        <v>988</v>
      </c>
      <c r="P1347" s="9"/>
    </row>
    <row r="1348" spans="1:16" x14ac:dyDescent="0.25">
      <c r="A1348" s="9"/>
      <c r="B1348" s="12" t="s">
        <v>536</v>
      </c>
      <c r="C1348" s="12" t="s">
        <v>535</v>
      </c>
      <c r="D1348" s="18">
        <v>5803</v>
      </c>
      <c r="E1348" s="18">
        <v>5897</v>
      </c>
      <c r="F1348" s="18">
        <v>6090</v>
      </c>
      <c r="G1348" s="18">
        <v>6123</v>
      </c>
      <c r="H1348" s="18">
        <v>6971</v>
      </c>
      <c r="I1348" s="18">
        <v>6606</v>
      </c>
      <c r="J1348" s="18">
        <v>6769</v>
      </c>
      <c r="K1348" s="18">
        <v>6769</v>
      </c>
      <c r="L1348" s="18">
        <v>5145</v>
      </c>
      <c r="M1348" s="18">
        <v>3739</v>
      </c>
      <c r="N1348" s="18">
        <v>3739</v>
      </c>
      <c r="O1348" s="18">
        <v>3739</v>
      </c>
      <c r="P1348" s="9"/>
    </row>
    <row r="1349" spans="1:16" x14ac:dyDescent="0.25">
      <c r="A1349" s="9"/>
      <c r="B1349" s="12" t="s">
        <v>534</v>
      </c>
      <c r="C1349" s="12" t="s">
        <v>533</v>
      </c>
      <c r="D1349" s="18">
        <v>2611</v>
      </c>
      <c r="E1349" s="18">
        <v>2653</v>
      </c>
      <c r="F1349" s="18">
        <v>2740</v>
      </c>
      <c r="G1349" s="18">
        <v>2792</v>
      </c>
      <c r="H1349" s="18">
        <v>3159</v>
      </c>
      <c r="I1349" s="18">
        <v>2921</v>
      </c>
      <c r="J1349" s="18">
        <v>3210</v>
      </c>
      <c r="K1349" s="18">
        <v>3210</v>
      </c>
      <c r="L1349" s="18">
        <v>3210</v>
      </c>
      <c r="M1349" s="18">
        <v>2328</v>
      </c>
      <c r="N1349" s="18">
        <v>2328</v>
      </c>
      <c r="O1349" s="18">
        <v>2328</v>
      </c>
      <c r="P1349" s="9"/>
    </row>
    <row r="1350" spans="1:16" x14ac:dyDescent="0.25">
      <c r="A1350" s="9"/>
      <c r="B1350" s="12" t="s">
        <v>532</v>
      </c>
      <c r="C1350" s="12" t="s">
        <v>531</v>
      </c>
      <c r="D1350" s="18">
        <v>8002</v>
      </c>
      <c r="E1350" s="18">
        <v>8132</v>
      </c>
      <c r="F1350" s="18">
        <v>8398</v>
      </c>
      <c r="G1350" s="18">
        <v>8820</v>
      </c>
      <c r="H1350" s="18">
        <v>10067</v>
      </c>
      <c r="I1350" s="18">
        <v>8543</v>
      </c>
      <c r="J1350" s="18">
        <v>8628</v>
      </c>
      <c r="K1350" s="18">
        <v>8628</v>
      </c>
      <c r="L1350" s="18">
        <v>6649</v>
      </c>
      <c r="M1350" s="18">
        <v>7551</v>
      </c>
      <c r="N1350" s="18">
        <v>7551</v>
      </c>
      <c r="O1350" s="18">
        <v>7551</v>
      </c>
      <c r="P1350" s="9"/>
    </row>
    <row r="1351" spans="1:16" x14ac:dyDescent="0.25">
      <c r="A1351" s="9"/>
      <c r="B1351" s="12" t="s">
        <v>530</v>
      </c>
      <c r="C1351" s="12" t="s">
        <v>529</v>
      </c>
      <c r="D1351" s="18">
        <v>27664</v>
      </c>
      <c r="E1351" s="18">
        <v>19982</v>
      </c>
      <c r="F1351" s="18">
        <v>29036</v>
      </c>
      <c r="G1351" s="18">
        <v>29296</v>
      </c>
      <c r="H1351" s="18">
        <v>32052</v>
      </c>
      <c r="I1351" s="18">
        <v>30700</v>
      </c>
      <c r="J1351" s="18">
        <v>31523</v>
      </c>
      <c r="K1351" s="18">
        <v>31523</v>
      </c>
      <c r="L1351" s="18">
        <v>21656</v>
      </c>
      <c r="M1351" s="18">
        <v>25279</v>
      </c>
      <c r="N1351" s="18">
        <v>25279</v>
      </c>
      <c r="O1351" s="18">
        <v>25279</v>
      </c>
      <c r="P1351" s="9"/>
    </row>
    <row r="1352" spans="1:16" x14ac:dyDescent="0.25">
      <c r="A1352" s="9"/>
      <c r="B1352" s="12" t="s">
        <v>528</v>
      </c>
      <c r="C1352" s="12" t="s">
        <v>527</v>
      </c>
      <c r="D1352" s="18">
        <v>4492</v>
      </c>
      <c r="E1352" s="18">
        <v>4565</v>
      </c>
      <c r="F1352" s="18">
        <v>4714</v>
      </c>
      <c r="G1352" s="18">
        <v>5198</v>
      </c>
      <c r="H1352" s="18">
        <v>5712</v>
      </c>
      <c r="I1352" s="18">
        <v>5589</v>
      </c>
      <c r="J1352" s="18">
        <v>6590</v>
      </c>
      <c r="K1352" s="18">
        <v>6590</v>
      </c>
      <c r="L1352" s="18">
        <v>6753</v>
      </c>
      <c r="M1352" s="18">
        <v>8655</v>
      </c>
      <c r="N1352" s="18">
        <v>8655</v>
      </c>
      <c r="O1352" s="18">
        <v>8655</v>
      </c>
      <c r="P1352" s="9"/>
    </row>
    <row r="1353" spans="1:16" x14ac:dyDescent="0.25">
      <c r="A1353" s="9"/>
      <c r="B1353" s="12" t="s">
        <v>526</v>
      </c>
      <c r="C1353" s="12" t="s">
        <v>525</v>
      </c>
      <c r="D1353" s="18">
        <v>4188</v>
      </c>
      <c r="E1353" s="18">
        <v>4256</v>
      </c>
      <c r="F1353" s="18">
        <v>4395</v>
      </c>
      <c r="G1353" s="18">
        <v>4548</v>
      </c>
      <c r="H1353" s="18">
        <v>4602</v>
      </c>
      <c r="I1353" s="18">
        <v>4153</v>
      </c>
      <c r="J1353" s="18">
        <v>4838</v>
      </c>
      <c r="K1353" s="18">
        <v>4838</v>
      </c>
      <c r="L1353" s="18">
        <v>6494</v>
      </c>
      <c r="M1353" s="18">
        <v>8315</v>
      </c>
      <c r="N1353" s="18">
        <v>8315</v>
      </c>
      <c r="O1353" s="18">
        <v>8315</v>
      </c>
      <c r="P1353" s="9"/>
    </row>
    <row r="1354" spans="1:16" x14ac:dyDescent="0.25">
      <c r="A1354" s="9"/>
      <c r="B1354" s="12" t="s">
        <v>524</v>
      </c>
      <c r="C1354" s="12" t="s">
        <v>523</v>
      </c>
      <c r="D1354" s="18">
        <v>3881</v>
      </c>
      <c r="E1354" s="18">
        <v>3944</v>
      </c>
      <c r="F1354" s="18">
        <v>4073</v>
      </c>
      <c r="G1354" s="18">
        <v>4660</v>
      </c>
      <c r="H1354" s="18">
        <v>5388</v>
      </c>
      <c r="I1354" s="18">
        <v>4932</v>
      </c>
      <c r="J1354" s="18">
        <v>5342</v>
      </c>
      <c r="K1354" s="18">
        <v>5342</v>
      </c>
      <c r="L1354" s="18">
        <v>3616</v>
      </c>
      <c r="M1354" s="18">
        <v>4879</v>
      </c>
      <c r="N1354" s="18">
        <v>4879</v>
      </c>
      <c r="O1354" s="18">
        <v>4879</v>
      </c>
      <c r="P1354" s="9"/>
    </row>
    <row r="1355" spans="1:16" x14ac:dyDescent="0.25">
      <c r="A1355" s="9"/>
      <c r="B1355" s="12" t="s">
        <v>522</v>
      </c>
      <c r="C1355" s="12" t="s">
        <v>521</v>
      </c>
      <c r="D1355" s="18">
        <v>8503</v>
      </c>
      <c r="E1355" s="18">
        <v>8641</v>
      </c>
      <c r="F1355" s="18">
        <v>8925</v>
      </c>
      <c r="G1355" s="18">
        <v>9288</v>
      </c>
      <c r="H1355" s="18">
        <v>10901</v>
      </c>
      <c r="I1355" s="18">
        <v>10492</v>
      </c>
      <c r="J1355" s="18">
        <v>11023</v>
      </c>
      <c r="K1355" s="18">
        <v>11023</v>
      </c>
      <c r="L1355" s="18">
        <v>13915</v>
      </c>
      <c r="M1355" s="18">
        <v>18539</v>
      </c>
      <c r="N1355" s="18">
        <v>18539</v>
      </c>
      <c r="O1355" s="18">
        <v>18539</v>
      </c>
      <c r="P1355" s="9"/>
    </row>
    <row r="1356" spans="1:16" x14ac:dyDescent="0.25">
      <c r="A1356" s="9"/>
      <c r="B1356" s="12" t="s">
        <v>520</v>
      </c>
      <c r="C1356" s="12" t="s">
        <v>519</v>
      </c>
      <c r="D1356" s="19" t="s">
        <v>141</v>
      </c>
      <c r="E1356" s="19" t="s">
        <v>141</v>
      </c>
      <c r="F1356" s="19" t="s">
        <v>141</v>
      </c>
      <c r="G1356" s="19" t="s">
        <v>141</v>
      </c>
      <c r="H1356" s="19" t="s">
        <v>141</v>
      </c>
      <c r="I1356" s="19" t="s">
        <v>141</v>
      </c>
      <c r="J1356" s="19" t="s">
        <v>141</v>
      </c>
      <c r="K1356" s="19" t="s">
        <v>141</v>
      </c>
      <c r="L1356" s="19" t="s">
        <v>141</v>
      </c>
      <c r="M1356" s="19" t="s">
        <v>141</v>
      </c>
      <c r="N1356" s="19" t="s">
        <v>141</v>
      </c>
      <c r="O1356" s="18">
        <v>5344</v>
      </c>
      <c r="P1356" s="9"/>
    </row>
    <row r="1357" spans="1:16" x14ac:dyDescent="0.25">
      <c r="A1357" s="9"/>
      <c r="B1357" s="12" t="s">
        <v>518</v>
      </c>
      <c r="C1357" s="12" t="s">
        <v>517</v>
      </c>
      <c r="D1357" s="19" t="s">
        <v>141</v>
      </c>
      <c r="E1357" s="19" t="s">
        <v>141</v>
      </c>
      <c r="F1357" s="19" t="s">
        <v>141</v>
      </c>
      <c r="G1357" s="19" t="s">
        <v>141</v>
      </c>
      <c r="H1357" s="19" t="s">
        <v>141</v>
      </c>
      <c r="I1357" s="19" t="s">
        <v>141</v>
      </c>
      <c r="J1357" s="19" t="s">
        <v>141</v>
      </c>
      <c r="K1357" s="19" t="s">
        <v>141</v>
      </c>
      <c r="L1357" s="19" t="s">
        <v>141</v>
      </c>
      <c r="M1357" s="19" t="s">
        <v>141</v>
      </c>
      <c r="N1357" s="19" t="s">
        <v>141</v>
      </c>
      <c r="O1357" s="18">
        <v>3763</v>
      </c>
      <c r="P1357" s="9"/>
    </row>
    <row r="1358" spans="1:16" x14ac:dyDescent="0.25">
      <c r="A1358" s="9"/>
      <c r="B1358" s="12" t="s">
        <v>516</v>
      </c>
      <c r="C1358" s="12" t="s">
        <v>515</v>
      </c>
      <c r="D1358" s="18">
        <v>3048</v>
      </c>
      <c r="E1358" s="18">
        <v>3098</v>
      </c>
      <c r="F1358" s="18">
        <v>3199</v>
      </c>
      <c r="G1358" s="18">
        <v>3403</v>
      </c>
      <c r="H1358" s="18">
        <v>3675</v>
      </c>
      <c r="I1358" s="18">
        <v>2043</v>
      </c>
      <c r="J1358" s="18">
        <v>1712</v>
      </c>
      <c r="K1358" s="18">
        <v>1712</v>
      </c>
      <c r="L1358" s="18">
        <v>1712</v>
      </c>
      <c r="M1358" s="18">
        <v>2041</v>
      </c>
      <c r="N1358" s="18">
        <v>2041</v>
      </c>
      <c r="O1358" s="18">
        <v>2041</v>
      </c>
      <c r="P1358" s="9"/>
    </row>
    <row r="1359" spans="1:16" x14ac:dyDescent="0.25">
      <c r="A1359" s="9"/>
      <c r="B1359" s="12" t="s">
        <v>514</v>
      </c>
      <c r="C1359" s="12" t="s">
        <v>513</v>
      </c>
      <c r="D1359" s="18">
        <v>1910</v>
      </c>
      <c r="E1359" s="18">
        <v>1941</v>
      </c>
      <c r="F1359" s="18">
        <v>2005</v>
      </c>
      <c r="G1359" s="18">
        <v>2071</v>
      </c>
      <c r="H1359" s="18">
        <v>2236</v>
      </c>
      <c r="I1359" s="18">
        <v>1797</v>
      </c>
      <c r="J1359" s="18">
        <v>2354</v>
      </c>
      <c r="K1359" s="18">
        <v>2354</v>
      </c>
      <c r="L1359" s="18">
        <v>2354</v>
      </c>
      <c r="M1359" s="18">
        <v>2916</v>
      </c>
      <c r="N1359" s="18">
        <v>2916</v>
      </c>
      <c r="O1359" s="18">
        <v>2916</v>
      </c>
      <c r="P1359" s="9"/>
    </row>
    <row r="1360" spans="1:16" x14ac:dyDescent="0.25">
      <c r="A1360" s="9"/>
      <c r="B1360" s="12" t="s">
        <v>512</v>
      </c>
      <c r="C1360" s="12" t="s">
        <v>511</v>
      </c>
      <c r="D1360" s="18">
        <v>7656</v>
      </c>
      <c r="E1360" s="18">
        <v>7780</v>
      </c>
      <c r="F1360" s="18">
        <v>8036</v>
      </c>
      <c r="G1360" s="18">
        <v>8010</v>
      </c>
      <c r="H1360" s="18">
        <v>7943</v>
      </c>
      <c r="I1360" s="18">
        <v>5912</v>
      </c>
      <c r="J1360" s="18">
        <v>7919</v>
      </c>
      <c r="K1360" s="18">
        <v>7919</v>
      </c>
      <c r="L1360" s="18">
        <v>7919</v>
      </c>
      <c r="M1360" s="18">
        <v>10208</v>
      </c>
      <c r="N1360" s="18">
        <v>10208</v>
      </c>
      <c r="O1360" s="18">
        <v>10208</v>
      </c>
      <c r="P1360" s="9"/>
    </row>
    <row r="1361" spans="1:16" x14ac:dyDescent="0.25">
      <c r="A1361" s="9"/>
      <c r="B1361" s="12" t="s">
        <v>510</v>
      </c>
      <c r="C1361" s="12" t="s">
        <v>509</v>
      </c>
      <c r="D1361" s="18">
        <v>4072</v>
      </c>
      <c r="E1361" s="18">
        <v>4138</v>
      </c>
      <c r="F1361" s="18">
        <v>4273</v>
      </c>
      <c r="G1361" s="18">
        <v>6007</v>
      </c>
      <c r="H1361" s="18">
        <v>5816</v>
      </c>
      <c r="I1361" s="18">
        <v>4804</v>
      </c>
      <c r="J1361" s="18">
        <v>6506</v>
      </c>
      <c r="K1361" s="18">
        <v>6506</v>
      </c>
      <c r="L1361" s="18">
        <v>6506</v>
      </c>
      <c r="M1361" s="18">
        <v>8457</v>
      </c>
      <c r="N1361" s="18">
        <v>8457</v>
      </c>
      <c r="O1361" s="18">
        <v>8457</v>
      </c>
      <c r="P1361" s="9"/>
    </row>
    <row r="1362" spans="1:16" x14ac:dyDescent="0.25">
      <c r="A1362" s="9"/>
      <c r="B1362" s="12" t="s">
        <v>508</v>
      </c>
      <c r="C1362" s="12" t="s">
        <v>507</v>
      </c>
      <c r="D1362" s="18">
        <v>3536</v>
      </c>
      <c r="E1362" s="18">
        <v>3594</v>
      </c>
      <c r="F1362" s="18">
        <v>3711</v>
      </c>
      <c r="G1362" s="18">
        <v>3692</v>
      </c>
      <c r="H1362" s="18">
        <v>3825</v>
      </c>
      <c r="I1362" s="18">
        <v>6342</v>
      </c>
      <c r="J1362" s="18">
        <v>2165</v>
      </c>
      <c r="K1362" s="18">
        <v>2165</v>
      </c>
      <c r="L1362" s="18">
        <v>2165</v>
      </c>
      <c r="M1362" s="18">
        <v>2625</v>
      </c>
      <c r="N1362" s="18">
        <v>2625</v>
      </c>
      <c r="O1362" s="18">
        <v>2625</v>
      </c>
      <c r="P1362" s="9"/>
    </row>
    <row r="1363" spans="1:16" x14ac:dyDescent="0.25">
      <c r="A1363" s="9"/>
      <c r="B1363" s="12" t="s">
        <v>506</v>
      </c>
      <c r="C1363" s="12" t="s">
        <v>505</v>
      </c>
      <c r="D1363" s="18">
        <v>1856</v>
      </c>
      <c r="E1363" s="18">
        <v>1886</v>
      </c>
      <c r="F1363" s="18">
        <v>1948</v>
      </c>
      <c r="G1363" s="18">
        <v>1064</v>
      </c>
      <c r="H1363" s="18">
        <v>1410</v>
      </c>
      <c r="I1363" s="18">
        <v>6408</v>
      </c>
      <c r="J1363" s="18">
        <v>2227</v>
      </c>
      <c r="K1363" s="18">
        <v>2227</v>
      </c>
      <c r="L1363" s="18">
        <v>2227</v>
      </c>
      <c r="M1363" s="18">
        <v>2916</v>
      </c>
      <c r="N1363" s="18">
        <v>2916</v>
      </c>
      <c r="O1363" s="18">
        <v>2916</v>
      </c>
      <c r="P1363" s="9"/>
    </row>
    <row r="1364" spans="1:16" x14ac:dyDescent="0.25">
      <c r="A1364" s="9"/>
      <c r="B1364" s="12" t="s">
        <v>504</v>
      </c>
      <c r="C1364" s="12" t="s">
        <v>503</v>
      </c>
      <c r="D1364" s="18">
        <v>2428</v>
      </c>
      <c r="E1364" s="18">
        <v>2467</v>
      </c>
      <c r="F1364" s="19" t="s">
        <v>141</v>
      </c>
      <c r="G1364" s="18">
        <v>4397</v>
      </c>
      <c r="H1364" s="18">
        <v>3850</v>
      </c>
      <c r="I1364" s="18">
        <v>1870</v>
      </c>
      <c r="J1364" s="18">
        <v>2289</v>
      </c>
      <c r="K1364" s="18">
        <v>2289</v>
      </c>
      <c r="L1364" s="18">
        <v>2289</v>
      </c>
      <c r="M1364" s="18">
        <v>2509</v>
      </c>
      <c r="N1364" s="18">
        <v>2509</v>
      </c>
      <c r="O1364" s="18">
        <v>2509</v>
      </c>
      <c r="P1364" s="9"/>
    </row>
    <row r="1365" spans="1:16" x14ac:dyDescent="0.25">
      <c r="A1365" s="9"/>
      <c r="B1365" s="12" t="s">
        <v>502</v>
      </c>
      <c r="C1365" s="12" t="s">
        <v>501</v>
      </c>
      <c r="D1365" s="18">
        <v>8799</v>
      </c>
      <c r="E1365" s="18">
        <v>8942</v>
      </c>
      <c r="F1365" s="19" t="s">
        <v>141</v>
      </c>
      <c r="G1365" s="18">
        <v>8413</v>
      </c>
      <c r="H1365" s="18">
        <v>8393</v>
      </c>
      <c r="I1365" s="18">
        <v>7310</v>
      </c>
      <c r="J1365" s="18">
        <v>8360</v>
      </c>
      <c r="K1365" s="18">
        <v>8360</v>
      </c>
      <c r="L1365" s="18">
        <v>8360</v>
      </c>
      <c r="M1365" s="18">
        <v>9579</v>
      </c>
      <c r="N1365" s="18">
        <v>9579</v>
      </c>
      <c r="O1365" s="18">
        <v>9579</v>
      </c>
      <c r="P1365" s="9"/>
    </row>
    <row r="1366" spans="1:16" x14ac:dyDescent="0.25">
      <c r="A1366" s="9"/>
      <c r="B1366" s="12" t="s">
        <v>500</v>
      </c>
      <c r="C1366" s="12" t="s">
        <v>499</v>
      </c>
      <c r="D1366" s="19" t="s">
        <v>141</v>
      </c>
      <c r="E1366" s="19" t="s">
        <v>141</v>
      </c>
      <c r="F1366" s="19" t="s">
        <v>141</v>
      </c>
      <c r="G1366" s="19" t="s">
        <v>141</v>
      </c>
      <c r="H1366" s="19" t="s">
        <v>141</v>
      </c>
      <c r="I1366" s="19" t="s">
        <v>141</v>
      </c>
      <c r="J1366" s="19" t="s">
        <v>141</v>
      </c>
      <c r="K1366" s="19" t="s">
        <v>141</v>
      </c>
      <c r="L1366" s="19" t="s">
        <v>141</v>
      </c>
      <c r="M1366" s="19" t="s">
        <v>141</v>
      </c>
      <c r="N1366" s="19" t="s">
        <v>141</v>
      </c>
      <c r="O1366" s="18">
        <v>7082</v>
      </c>
      <c r="P1366" s="9"/>
    </row>
    <row r="1367" spans="1:16" x14ac:dyDescent="0.25">
      <c r="A1367" s="9"/>
      <c r="B1367" s="12" t="s">
        <v>498</v>
      </c>
      <c r="C1367" s="12" t="s">
        <v>497</v>
      </c>
      <c r="D1367" s="19" t="s">
        <v>141</v>
      </c>
      <c r="E1367" s="19" t="s">
        <v>141</v>
      </c>
      <c r="F1367" s="19" t="s">
        <v>141</v>
      </c>
      <c r="G1367" s="19" t="s">
        <v>141</v>
      </c>
      <c r="H1367" s="19" t="s">
        <v>141</v>
      </c>
      <c r="I1367" s="19" t="s">
        <v>141</v>
      </c>
      <c r="J1367" s="19" t="s">
        <v>141</v>
      </c>
      <c r="K1367" s="19" t="s">
        <v>141</v>
      </c>
      <c r="L1367" s="19" t="s">
        <v>141</v>
      </c>
      <c r="M1367" s="19" t="s">
        <v>141</v>
      </c>
      <c r="N1367" s="19" t="s">
        <v>141</v>
      </c>
      <c r="O1367" s="18">
        <v>3638</v>
      </c>
      <c r="P1367" s="9"/>
    </row>
    <row r="1368" spans="1:16" x14ac:dyDescent="0.25">
      <c r="A1368" s="9"/>
      <c r="B1368" s="12" t="s">
        <v>496</v>
      </c>
      <c r="C1368" s="12" t="s">
        <v>495</v>
      </c>
      <c r="D1368" s="18">
        <v>12522</v>
      </c>
      <c r="E1368" s="18">
        <v>12726</v>
      </c>
      <c r="F1368" s="18">
        <v>13143</v>
      </c>
      <c r="G1368" s="18">
        <v>13698</v>
      </c>
      <c r="H1368" s="18">
        <v>14926</v>
      </c>
      <c r="I1368" s="18">
        <v>7432</v>
      </c>
      <c r="J1368" s="18">
        <v>5601</v>
      </c>
      <c r="K1368" s="18">
        <v>5601</v>
      </c>
      <c r="L1368" s="18">
        <v>5601</v>
      </c>
      <c r="M1368" s="18">
        <v>11221</v>
      </c>
      <c r="N1368" s="18">
        <v>11221</v>
      </c>
      <c r="O1368" s="18">
        <v>11221</v>
      </c>
      <c r="P1368" s="9"/>
    </row>
    <row r="1369" spans="1:16" x14ac:dyDescent="0.25">
      <c r="A1369" s="9"/>
      <c r="B1369" s="12" t="s">
        <v>494</v>
      </c>
      <c r="C1369" s="12" t="s">
        <v>493</v>
      </c>
      <c r="D1369" s="18">
        <v>4042</v>
      </c>
      <c r="E1369" s="18">
        <v>4108</v>
      </c>
      <c r="F1369" s="18">
        <v>4243</v>
      </c>
      <c r="G1369" s="18">
        <v>4200</v>
      </c>
      <c r="H1369" s="18">
        <v>4205</v>
      </c>
      <c r="I1369" s="18">
        <v>3141</v>
      </c>
      <c r="J1369" s="18">
        <v>5768</v>
      </c>
      <c r="K1369" s="18">
        <v>5768</v>
      </c>
      <c r="L1369" s="18">
        <v>5768</v>
      </c>
      <c r="M1369" s="18">
        <v>4818</v>
      </c>
      <c r="N1369" s="18">
        <v>4818</v>
      </c>
      <c r="O1369" s="18">
        <v>4818</v>
      </c>
      <c r="P1369" s="9"/>
    </row>
    <row r="1370" spans="1:16" x14ac:dyDescent="0.25">
      <c r="A1370" s="9"/>
      <c r="B1370" s="12" t="s">
        <v>492</v>
      </c>
      <c r="C1370" s="12" t="s">
        <v>491</v>
      </c>
      <c r="D1370" s="18">
        <v>7506</v>
      </c>
      <c r="E1370" s="18">
        <v>7628</v>
      </c>
      <c r="F1370" s="18">
        <v>7878</v>
      </c>
      <c r="G1370" s="18">
        <v>8043</v>
      </c>
      <c r="H1370" s="18">
        <v>8189</v>
      </c>
      <c r="I1370" s="18">
        <v>7135</v>
      </c>
      <c r="J1370" s="18">
        <v>8855</v>
      </c>
      <c r="K1370" s="18">
        <v>8855</v>
      </c>
      <c r="L1370" s="18">
        <v>8855</v>
      </c>
      <c r="M1370" s="18">
        <v>7368</v>
      </c>
      <c r="N1370" s="18">
        <v>7368</v>
      </c>
      <c r="O1370" s="18">
        <v>7368</v>
      </c>
      <c r="P1370" s="9"/>
    </row>
    <row r="1371" spans="1:16" x14ac:dyDescent="0.25">
      <c r="A1371" s="9"/>
      <c r="B1371" s="12" t="s">
        <v>490</v>
      </c>
      <c r="C1371" s="12" t="s">
        <v>489</v>
      </c>
      <c r="D1371" s="18">
        <v>13339</v>
      </c>
      <c r="E1371" s="18">
        <v>13556</v>
      </c>
      <c r="F1371" s="18">
        <v>14000</v>
      </c>
      <c r="G1371" s="18">
        <v>13453</v>
      </c>
      <c r="H1371" s="18">
        <v>13860</v>
      </c>
      <c r="I1371" s="18">
        <v>18114</v>
      </c>
      <c r="J1371" s="18">
        <v>18942</v>
      </c>
      <c r="K1371" s="18">
        <v>18942</v>
      </c>
      <c r="L1371" s="18">
        <v>18942</v>
      </c>
      <c r="M1371" s="18">
        <v>16153</v>
      </c>
      <c r="N1371" s="18">
        <v>16153</v>
      </c>
      <c r="O1371" s="18">
        <v>16153</v>
      </c>
      <c r="P1371" s="9"/>
    </row>
    <row r="1372" spans="1:16" x14ac:dyDescent="0.25">
      <c r="A1372" s="9"/>
      <c r="B1372" s="12" t="s">
        <v>488</v>
      </c>
      <c r="C1372" s="12" t="s">
        <v>487</v>
      </c>
      <c r="D1372" s="18">
        <v>2032</v>
      </c>
      <c r="E1372" s="18">
        <v>2065</v>
      </c>
      <c r="F1372" s="18">
        <v>2133</v>
      </c>
      <c r="G1372" s="18">
        <v>2282</v>
      </c>
      <c r="H1372" s="18">
        <v>2542</v>
      </c>
      <c r="I1372" s="18">
        <v>2031</v>
      </c>
      <c r="J1372" s="18">
        <v>2198</v>
      </c>
      <c r="K1372" s="18">
        <v>2198</v>
      </c>
      <c r="L1372" s="18">
        <v>2198</v>
      </c>
      <c r="M1372" s="18">
        <v>2090</v>
      </c>
      <c r="N1372" s="18">
        <v>2090</v>
      </c>
      <c r="O1372" s="18">
        <v>2090</v>
      </c>
      <c r="P1372" s="9"/>
    </row>
    <row r="1373" spans="1:16" x14ac:dyDescent="0.25">
      <c r="A1373" s="9"/>
      <c r="B1373" s="12" t="s">
        <v>486</v>
      </c>
      <c r="C1373" s="12" t="s">
        <v>485</v>
      </c>
      <c r="D1373" s="18">
        <v>5315</v>
      </c>
      <c r="E1373" s="18">
        <v>5401</v>
      </c>
      <c r="F1373" s="18">
        <v>5578</v>
      </c>
      <c r="G1373" s="18">
        <v>5679</v>
      </c>
      <c r="H1373" s="18">
        <v>7000</v>
      </c>
      <c r="I1373" s="18">
        <v>5653</v>
      </c>
      <c r="J1373" s="18">
        <v>6181</v>
      </c>
      <c r="K1373" s="18">
        <v>6181</v>
      </c>
      <c r="L1373" s="18">
        <v>6181</v>
      </c>
      <c r="M1373" s="18">
        <v>6096</v>
      </c>
      <c r="N1373" s="18">
        <v>6096</v>
      </c>
      <c r="O1373" s="18">
        <v>6096</v>
      </c>
      <c r="P1373" s="9"/>
    </row>
    <row r="1374" spans="1:16" x14ac:dyDescent="0.25">
      <c r="A1374" s="9"/>
      <c r="B1374" s="12" t="s">
        <v>484</v>
      </c>
      <c r="C1374" s="12" t="s">
        <v>483</v>
      </c>
      <c r="D1374" s="18">
        <v>2086</v>
      </c>
      <c r="E1374" s="18">
        <v>2120</v>
      </c>
      <c r="F1374" s="18">
        <v>2189</v>
      </c>
      <c r="G1374" s="18">
        <v>2358</v>
      </c>
      <c r="H1374" s="18">
        <v>2629</v>
      </c>
      <c r="I1374" s="18">
        <v>1661</v>
      </c>
      <c r="J1374" s="18">
        <v>1671</v>
      </c>
      <c r="K1374" s="18">
        <v>1671</v>
      </c>
      <c r="L1374" s="18">
        <v>1671</v>
      </c>
      <c r="M1374" s="18">
        <v>1568</v>
      </c>
      <c r="N1374" s="18">
        <v>1568</v>
      </c>
      <c r="O1374" s="18">
        <v>1568</v>
      </c>
      <c r="P1374" s="9"/>
    </row>
    <row r="1375" spans="1:16" x14ac:dyDescent="0.25">
      <c r="A1375" s="9"/>
      <c r="B1375" s="12" t="s">
        <v>482</v>
      </c>
      <c r="C1375" s="12" t="s">
        <v>481</v>
      </c>
      <c r="D1375" s="18">
        <v>7589</v>
      </c>
      <c r="E1375" s="18">
        <v>7712</v>
      </c>
      <c r="F1375" s="18">
        <v>7964</v>
      </c>
      <c r="G1375" s="18">
        <v>7663</v>
      </c>
      <c r="H1375" s="18">
        <v>7988</v>
      </c>
      <c r="I1375" s="18">
        <v>6164</v>
      </c>
      <c r="J1375" s="18">
        <v>7719</v>
      </c>
      <c r="K1375" s="18">
        <v>7719</v>
      </c>
      <c r="L1375" s="18">
        <v>7719</v>
      </c>
      <c r="M1375" s="18">
        <v>7663</v>
      </c>
      <c r="N1375" s="18">
        <v>7663</v>
      </c>
      <c r="O1375" s="18">
        <v>7663</v>
      </c>
      <c r="P1375" s="9"/>
    </row>
    <row r="1376" spans="1:16" x14ac:dyDescent="0.25">
      <c r="A1376" s="9"/>
      <c r="B1376" s="12" t="s">
        <v>480</v>
      </c>
      <c r="C1376" s="12" t="s">
        <v>479</v>
      </c>
      <c r="D1376" s="18">
        <v>14820</v>
      </c>
      <c r="E1376" s="18">
        <v>15061</v>
      </c>
      <c r="F1376" s="18">
        <v>15555</v>
      </c>
      <c r="G1376" s="18">
        <v>16748</v>
      </c>
      <c r="H1376" s="18">
        <v>17658</v>
      </c>
      <c r="I1376" s="18">
        <v>11625</v>
      </c>
      <c r="J1376" s="18">
        <v>20434</v>
      </c>
      <c r="K1376" s="18">
        <v>20434</v>
      </c>
      <c r="L1376" s="18">
        <v>20434</v>
      </c>
      <c r="M1376" s="18">
        <v>18519</v>
      </c>
      <c r="N1376" s="18">
        <v>18519</v>
      </c>
      <c r="O1376" s="18">
        <v>18519</v>
      </c>
      <c r="P1376" s="9"/>
    </row>
    <row r="1377" spans="1:16" x14ac:dyDescent="0.25">
      <c r="A1377" s="9"/>
      <c r="B1377" s="12" t="s">
        <v>478</v>
      </c>
      <c r="C1377" s="12" t="s">
        <v>477</v>
      </c>
      <c r="D1377" s="18">
        <v>2886</v>
      </c>
      <c r="E1377" s="18">
        <v>2933</v>
      </c>
      <c r="F1377" s="18">
        <v>3029</v>
      </c>
      <c r="G1377" s="18">
        <v>3992</v>
      </c>
      <c r="H1377" s="18">
        <v>4067</v>
      </c>
      <c r="I1377" s="18">
        <v>6553</v>
      </c>
      <c r="J1377" s="18">
        <v>10582</v>
      </c>
      <c r="K1377" s="18">
        <v>10582</v>
      </c>
      <c r="L1377" s="18">
        <v>10582</v>
      </c>
      <c r="M1377" s="18">
        <v>9700</v>
      </c>
      <c r="N1377" s="18">
        <v>9700</v>
      </c>
      <c r="O1377" s="18">
        <v>9700</v>
      </c>
      <c r="P1377" s="9"/>
    </row>
    <row r="1378" spans="1:16" x14ac:dyDescent="0.25">
      <c r="A1378" s="9"/>
      <c r="B1378" s="12" t="s">
        <v>476</v>
      </c>
      <c r="C1378" s="12" t="s">
        <v>475</v>
      </c>
      <c r="D1378" s="18">
        <v>5911</v>
      </c>
      <c r="E1378" s="18">
        <v>6007</v>
      </c>
      <c r="F1378" s="18">
        <v>6204</v>
      </c>
      <c r="G1378" s="18">
        <v>6610</v>
      </c>
      <c r="H1378" s="18">
        <v>6572</v>
      </c>
      <c r="I1378" s="18">
        <v>7133</v>
      </c>
      <c r="J1378" s="18">
        <v>7873</v>
      </c>
      <c r="K1378" s="18">
        <v>7873</v>
      </c>
      <c r="L1378" s="18">
        <v>7873</v>
      </c>
      <c r="M1378" s="18">
        <v>7055</v>
      </c>
      <c r="N1378" s="18">
        <v>7055</v>
      </c>
      <c r="O1378" s="18">
        <v>7055</v>
      </c>
      <c r="P1378" s="9"/>
    </row>
    <row r="1379" spans="1:16" x14ac:dyDescent="0.25">
      <c r="A1379" s="9"/>
      <c r="B1379" s="12" t="s">
        <v>474</v>
      </c>
      <c r="C1379" s="12" t="s">
        <v>473</v>
      </c>
      <c r="D1379" s="19" t="s">
        <v>141</v>
      </c>
      <c r="E1379" s="19" t="s">
        <v>141</v>
      </c>
      <c r="F1379" s="19" t="s">
        <v>141</v>
      </c>
      <c r="G1379" s="19" t="s">
        <v>141</v>
      </c>
      <c r="H1379" s="19" t="s">
        <v>141</v>
      </c>
      <c r="I1379" s="19" t="s">
        <v>141</v>
      </c>
      <c r="J1379" s="19" t="s">
        <v>141</v>
      </c>
      <c r="K1379" s="19" t="s">
        <v>141</v>
      </c>
      <c r="L1379" s="19" t="s">
        <v>141</v>
      </c>
      <c r="M1379" s="19" t="s">
        <v>141</v>
      </c>
      <c r="N1379" s="19" t="s">
        <v>141</v>
      </c>
      <c r="O1379" s="18">
        <v>1527</v>
      </c>
      <c r="P1379" s="9"/>
    </row>
    <row r="1380" spans="1:16" x14ac:dyDescent="0.25">
      <c r="A1380" s="9"/>
      <c r="B1380" s="12" t="s">
        <v>472</v>
      </c>
      <c r="C1380" s="12" t="s">
        <v>471</v>
      </c>
      <c r="D1380" s="19" t="s">
        <v>141</v>
      </c>
      <c r="E1380" s="19" t="s">
        <v>141</v>
      </c>
      <c r="F1380" s="19" t="s">
        <v>141</v>
      </c>
      <c r="G1380" s="19" t="s">
        <v>141</v>
      </c>
      <c r="H1380" s="19" t="s">
        <v>141</v>
      </c>
      <c r="I1380" s="19" t="s">
        <v>141</v>
      </c>
      <c r="J1380" s="19" t="s">
        <v>141</v>
      </c>
      <c r="K1380" s="19" t="s">
        <v>141</v>
      </c>
      <c r="L1380" s="19" t="s">
        <v>141</v>
      </c>
      <c r="M1380" s="19" t="s">
        <v>141</v>
      </c>
      <c r="N1380" s="19" t="s">
        <v>141</v>
      </c>
      <c r="O1380" s="18">
        <v>2434</v>
      </c>
      <c r="P1380" s="9"/>
    </row>
    <row r="1381" spans="1:16" x14ac:dyDescent="0.25">
      <c r="A1381" s="9"/>
      <c r="B1381" s="12" t="s">
        <v>470</v>
      </c>
      <c r="C1381" s="12" t="s">
        <v>469</v>
      </c>
      <c r="D1381" s="19" t="s">
        <v>141</v>
      </c>
      <c r="E1381" s="19" t="s">
        <v>141</v>
      </c>
      <c r="F1381" s="19" t="s">
        <v>141</v>
      </c>
      <c r="G1381" s="19" t="s">
        <v>141</v>
      </c>
      <c r="H1381" s="19" t="s">
        <v>141</v>
      </c>
      <c r="I1381" s="19" t="s">
        <v>141</v>
      </c>
      <c r="J1381" s="19" t="s">
        <v>141</v>
      </c>
      <c r="K1381" s="19" t="s">
        <v>141</v>
      </c>
      <c r="L1381" s="19" t="s">
        <v>141</v>
      </c>
      <c r="M1381" s="19" t="s">
        <v>141</v>
      </c>
      <c r="N1381" s="19" t="s">
        <v>141</v>
      </c>
      <c r="O1381" s="18">
        <v>2505</v>
      </c>
      <c r="P1381" s="9"/>
    </row>
    <row r="1382" spans="1:16" x14ac:dyDescent="0.25">
      <c r="A1382" s="9"/>
      <c r="B1382" s="12" t="s">
        <v>468</v>
      </c>
      <c r="C1382" s="12" t="s">
        <v>467</v>
      </c>
      <c r="D1382" s="19" t="s">
        <v>141</v>
      </c>
      <c r="E1382" s="19" t="s">
        <v>141</v>
      </c>
      <c r="F1382" s="19" t="s">
        <v>141</v>
      </c>
      <c r="G1382" s="19" t="s">
        <v>141</v>
      </c>
      <c r="H1382" s="19" t="s">
        <v>141</v>
      </c>
      <c r="I1382" s="19" t="s">
        <v>141</v>
      </c>
      <c r="J1382" s="19" t="s">
        <v>141</v>
      </c>
      <c r="K1382" s="19" t="s">
        <v>141</v>
      </c>
      <c r="L1382" s="19" t="s">
        <v>141</v>
      </c>
      <c r="M1382" s="19" t="s">
        <v>141</v>
      </c>
      <c r="N1382" s="19" t="s">
        <v>141</v>
      </c>
      <c r="O1382" s="18">
        <v>2352</v>
      </c>
      <c r="P1382" s="9"/>
    </row>
    <row r="1383" spans="1:16" x14ac:dyDescent="0.25">
      <c r="A1383" s="9"/>
      <c r="B1383" s="12" t="s">
        <v>466</v>
      </c>
      <c r="C1383" s="12" t="s">
        <v>465</v>
      </c>
      <c r="D1383" s="18">
        <v>2587</v>
      </c>
      <c r="E1383" s="18">
        <v>2629</v>
      </c>
      <c r="F1383" s="18">
        <v>2715</v>
      </c>
      <c r="G1383" s="18">
        <v>2726</v>
      </c>
      <c r="H1383" s="18">
        <v>2893</v>
      </c>
      <c r="I1383" s="18">
        <v>1699</v>
      </c>
      <c r="J1383" s="18">
        <v>1868</v>
      </c>
      <c r="K1383" s="18">
        <v>1868</v>
      </c>
      <c r="L1383" s="18">
        <v>1868</v>
      </c>
      <c r="M1383" s="18">
        <v>2055</v>
      </c>
      <c r="N1383" s="18">
        <v>2055</v>
      </c>
      <c r="O1383" s="18">
        <v>2055</v>
      </c>
      <c r="P1383" s="9"/>
    </row>
    <row r="1384" spans="1:16" x14ac:dyDescent="0.25">
      <c r="A1384" s="9"/>
      <c r="B1384" s="12" t="s">
        <v>464</v>
      </c>
      <c r="C1384" s="12" t="s">
        <v>463</v>
      </c>
      <c r="D1384" s="18">
        <v>8247</v>
      </c>
      <c r="E1384" s="18">
        <v>8381</v>
      </c>
      <c r="F1384" s="18">
        <v>8655</v>
      </c>
      <c r="G1384" s="18">
        <v>8518</v>
      </c>
      <c r="H1384" s="18">
        <v>8827</v>
      </c>
      <c r="I1384" s="18">
        <v>5693</v>
      </c>
      <c r="J1384" s="18">
        <v>7438</v>
      </c>
      <c r="K1384" s="18">
        <v>7438</v>
      </c>
      <c r="L1384" s="18">
        <v>7438</v>
      </c>
      <c r="M1384" s="18">
        <v>8564</v>
      </c>
      <c r="N1384" s="18">
        <v>8564</v>
      </c>
      <c r="O1384" s="18">
        <v>8564</v>
      </c>
      <c r="P1384" s="9"/>
    </row>
    <row r="1385" spans="1:16" x14ac:dyDescent="0.25">
      <c r="A1385" s="9"/>
      <c r="B1385" s="12" t="s">
        <v>462</v>
      </c>
      <c r="C1385" s="12" t="s">
        <v>461</v>
      </c>
      <c r="D1385" s="18">
        <v>17824</v>
      </c>
      <c r="E1385" s="18">
        <v>18114</v>
      </c>
      <c r="F1385" s="18">
        <v>18708</v>
      </c>
      <c r="G1385" s="18">
        <v>18995</v>
      </c>
      <c r="H1385" s="18">
        <v>19777</v>
      </c>
      <c r="I1385" s="18">
        <v>10061</v>
      </c>
      <c r="J1385" s="18">
        <v>13041</v>
      </c>
      <c r="K1385" s="18">
        <v>13041</v>
      </c>
      <c r="L1385" s="18">
        <v>13041</v>
      </c>
      <c r="M1385" s="18">
        <v>14729</v>
      </c>
      <c r="N1385" s="18">
        <v>14729</v>
      </c>
      <c r="O1385" s="18">
        <v>14729</v>
      </c>
      <c r="P1385" s="9"/>
    </row>
    <row r="1386" spans="1:16" x14ac:dyDescent="0.25">
      <c r="A1386" s="9"/>
      <c r="B1386" s="12" t="s">
        <v>460</v>
      </c>
      <c r="C1386" s="12" t="s">
        <v>459</v>
      </c>
      <c r="D1386" s="18">
        <v>10451</v>
      </c>
      <c r="E1386" s="18">
        <v>10621</v>
      </c>
      <c r="F1386" s="18">
        <v>10970</v>
      </c>
      <c r="G1386" s="18">
        <v>10077</v>
      </c>
      <c r="H1386" s="18">
        <v>10736</v>
      </c>
      <c r="I1386" s="18">
        <v>5132</v>
      </c>
      <c r="J1386" s="18">
        <v>7658</v>
      </c>
      <c r="K1386" s="18">
        <v>7658</v>
      </c>
      <c r="L1386" s="18">
        <v>7658</v>
      </c>
      <c r="M1386" s="18">
        <v>8906</v>
      </c>
      <c r="N1386" s="18">
        <v>8906</v>
      </c>
      <c r="O1386" s="18">
        <v>8906</v>
      </c>
      <c r="P1386" s="9"/>
    </row>
    <row r="1387" spans="1:16" x14ac:dyDescent="0.25">
      <c r="A1387" s="9"/>
      <c r="B1387" s="12" t="s">
        <v>458</v>
      </c>
      <c r="C1387" s="12" t="s">
        <v>457</v>
      </c>
      <c r="D1387" s="18">
        <v>1661</v>
      </c>
      <c r="E1387" s="18">
        <v>1688</v>
      </c>
      <c r="F1387" s="18">
        <v>1743</v>
      </c>
      <c r="G1387" s="18">
        <v>1844</v>
      </c>
      <c r="H1387" s="18">
        <v>1844</v>
      </c>
      <c r="I1387" s="18">
        <v>1863</v>
      </c>
      <c r="J1387" s="18">
        <v>2111</v>
      </c>
      <c r="K1387" s="18">
        <v>2111</v>
      </c>
      <c r="L1387" s="18">
        <v>2111</v>
      </c>
      <c r="M1387" s="18">
        <v>1856</v>
      </c>
      <c r="N1387" s="18">
        <v>1856</v>
      </c>
      <c r="O1387" s="18">
        <v>1856</v>
      </c>
      <c r="P1387" s="9"/>
    </row>
    <row r="1388" spans="1:16" x14ac:dyDescent="0.25">
      <c r="A1388" s="9"/>
      <c r="B1388" s="12" t="s">
        <v>456</v>
      </c>
      <c r="C1388" s="12" t="s">
        <v>455</v>
      </c>
      <c r="D1388" s="18">
        <v>11926</v>
      </c>
      <c r="E1388" s="18">
        <v>12120</v>
      </c>
      <c r="F1388" s="18">
        <v>12517</v>
      </c>
      <c r="G1388" s="18">
        <v>12554</v>
      </c>
      <c r="H1388" s="18">
        <v>12149</v>
      </c>
      <c r="I1388" s="18">
        <v>9751</v>
      </c>
      <c r="J1388" s="18">
        <v>16110</v>
      </c>
      <c r="K1388" s="18">
        <v>16110</v>
      </c>
      <c r="L1388" s="18">
        <v>16110</v>
      </c>
      <c r="M1388" s="18">
        <v>14645</v>
      </c>
      <c r="N1388" s="18">
        <v>14645</v>
      </c>
      <c r="O1388" s="18">
        <v>14645</v>
      </c>
      <c r="P1388" s="9"/>
    </row>
    <row r="1389" spans="1:16" x14ac:dyDescent="0.25">
      <c r="A1389" s="9"/>
      <c r="B1389" s="12" t="s">
        <v>454</v>
      </c>
      <c r="C1389" s="12" t="s">
        <v>453</v>
      </c>
      <c r="D1389" s="19" t="s">
        <v>141</v>
      </c>
      <c r="E1389" s="19" t="s">
        <v>141</v>
      </c>
      <c r="F1389" s="19" t="s">
        <v>141</v>
      </c>
      <c r="G1389" s="19" t="s">
        <v>141</v>
      </c>
      <c r="H1389" s="19" t="s">
        <v>141</v>
      </c>
      <c r="I1389" s="19" t="s">
        <v>141</v>
      </c>
      <c r="J1389" s="19" t="s">
        <v>141</v>
      </c>
      <c r="K1389" s="19" t="s">
        <v>141</v>
      </c>
      <c r="L1389" s="19" t="s">
        <v>141</v>
      </c>
      <c r="M1389" s="19" t="s">
        <v>141</v>
      </c>
      <c r="N1389" s="19" t="s">
        <v>141</v>
      </c>
      <c r="O1389" s="18">
        <v>2135</v>
      </c>
      <c r="P1389" s="9"/>
    </row>
    <row r="1390" spans="1:16" x14ac:dyDescent="0.25">
      <c r="A1390" s="9"/>
      <c r="B1390" s="12" t="s">
        <v>452</v>
      </c>
      <c r="C1390" s="12" t="s">
        <v>451</v>
      </c>
      <c r="D1390" s="19" t="s">
        <v>141</v>
      </c>
      <c r="E1390" s="19" t="s">
        <v>141</v>
      </c>
      <c r="F1390" s="19" t="s">
        <v>141</v>
      </c>
      <c r="G1390" s="19" t="s">
        <v>141</v>
      </c>
      <c r="H1390" s="19" t="s">
        <v>141</v>
      </c>
      <c r="I1390" s="19" t="s">
        <v>141</v>
      </c>
      <c r="J1390" s="19" t="s">
        <v>141</v>
      </c>
      <c r="K1390" s="19" t="s">
        <v>141</v>
      </c>
      <c r="L1390" s="19" t="s">
        <v>141</v>
      </c>
      <c r="M1390" s="19" t="s">
        <v>141</v>
      </c>
      <c r="N1390" s="19" t="s">
        <v>141</v>
      </c>
      <c r="O1390" s="18">
        <v>1990</v>
      </c>
      <c r="P1390" s="9"/>
    </row>
    <row r="1391" spans="1:16" x14ac:dyDescent="0.25">
      <c r="A1391" s="9"/>
      <c r="B1391" s="12" t="s">
        <v>450</v>
      </c>
      <c r="C1391" s="12" t="s">
        <v>449</v>
      </c>
      <c r="D1391" s="18">
        <v>1281</v>
      </c>
      <c r="E1391" s="18">
        <v>1302</v>
      </c>
      <c r="F1391" s="18">
        <v>1345</v>
      </c>
      <c r="G1391" s="18">
        <v>1476</v>
      </c>
      <c r="H1391" s="18">
        <v>1517</v>
      </c>
      <c r="I1391" s="18">
        <v>875</v>
      </c>
      <c r="J1391" s="18">
        <v>1418</v>
      </c>
      <c r="K1391" s="18">
        <v>1418</v>
      </c>
      <c r="L1391" s="18">
        <v>1418</v>
      </c>
      <c r="M1391" s="18">
        <v>1693</v>
      </c>
      <c r="N1391" s="18">
        <v>1693</v>
      </c>
      <c r="O1391" s="18">
        <v>1693</v>
      </c>
      <c r="P1391" s="9"/>
    </row>
    <row r="1392" spans="1:16" x14ac:dyDescent="0.25">
      <c r="A1392" s="9"/>
      <c r="B1392" s="12" t="s">
        <v>448</v>
      </c>
      <c r="C1392" s="12" t="s">
        <v>447</v>
      </c>
      <c r="D1392" s="18">
        <v>1679</v>
      </c>
      <c r="E1392" s="18">
        <v>1706</v>
      </c>
      <c r="F1392" s="18">
        <v>1762</v>
      </c>
      <c r="G1392" s="18">
        <v>1780</v>
      </c>
      <c r="H1392" s="18">
        <v>1780</v>
      </c>
      <c r="I1392" s="18">
        <v>1230</v>
      </c>
      <c r="J1392" s="18">
        <v>1182</v>
      </c>
      <c r="K1392" s="18">
        <v>1182</v>
      </c>
      <c r="L1392" s="18">
        <v>1182</v>
      </c>
      <c r="M1392" s="18">
        <v>1355</v>
      </c>
      <c r="N1392" s="18">
        <v>1355</v>
      </c>
      <c r="O1392" s="18">
        <v>1355</v>
      </c>
      <c r="P1392" s="9"/>
    </row>
    <row r="1393" spans="1:16" x14ac:dyDescent="0.25">
      <c r="A1393" s="9"/>
      <c r="B1393" s="12" t="s">
        <v>446</v>
      </c>
      <c r="C1393" s="12" t="s">
        <v>445</v>
      </c>
      <c r="D1393" s="18">
        <v>11441</v>
      </c>
      <c r="E1393" s="18">
        <v>11627</v>
      </c>
      <c r="F1393" s="18">
        <v>12008</v>
      </c>
      <c r="G1393" s="18">
        <v>12673</v>
      </c>
      <c r="H1393" s="18">
        <v>12508</v>
      </c>
      <c r="I1393" s="18">
        <v>9469</v>
      </c>
      <c r="J1393" s="18">
        <v>12104</v>
      </c>
      <c r="K1393" s="18">
        <v>12104</v>
      </c>
      <c r="L1393" s="18">
        <v>12104</v>
      </c>
      <c r="M1393" s="18">
        <v>13884</v>
      </c>
      <c r="N1393" s="18">
        <v>13884</v>
      </c>
      <c r="O1393" s="18">
        <v>13884</v>
      </c>
      <c r="P1393" s="9"/>
    </row>
    <row r="1394" spans="1:16" x14ac:dyDescent="0.25">
      <c r="A1394" s="9"/>
      <c r="B1394" s="12" t="s">
        <v>444</v>
      </c>
      <c r="C1394" s="12" t="s">
        <v>443</v>
      </c>
      <c r="D1394" s="18">
        <v>114950</v>
      </c>
      <c r="E1394" s="18">
        <v>116819</v>
      </c>
      <c r="F1394" s="18">
        <v>120649</v>
      </c>
      <c r="G1394" s="18">
        <v>104043</v>
      </c>
      <c r="H1394" s="18">
        <v>114285</v>
      </c>
      <c r="I1394" s="18">
        <v>102591</v>
      </c>
      <c r="J1394" s="18">
        <v>100539</v>
      </c>
      <c r="K1394" s="18">
        <v>100539</v>
      </c>
      <c r="L1394" s="18">
        <v>100539</v>
      </c>
      <c r="M1394" s="18">
        <v>85038</v>
      </c>
      <c r="N1394" s="18">
        <v>85038</v>
      </c>
      <c r="O1394" s="18">
        <v>85038</v>
      </c>
      <c r="P1394" s="9"/>
    </row>
    <row r="1395" spans="1:16" x14ac:dyDescent="0.25">
      <c r="A1395" s="9"/>
      <c r="B1395" s="12" t="s">
        <v>442</v>
      </c>
      <c r="C1395" s="12" t="s">
        <v>441</v>
      </c>
      <c r="D1395" s="18">
        <v>15757</v>
      </c>
      <c r="E1395" s="18">
        <v>16013</v>
      </c>
      <c r="F1395" s="18">
        <v>16538</v>
      </c>
      <c r="G1395" s="18">
        <v>11832</v>
      </c>
      <c r="H1395" s="18">
        <v>15539</v>
      </c>
      <c r="I1395" s="18">
        <v>20550</v>
      </c>
      <c r="J1395" s="18">
        <v>24381</v>
      </c>
      <c r="K1395" s="18">
        <v>24381</v>
      </c>
      <c r="L1395" s="18">
        <v>24381</v>
      </c>
      <c r="M1395" s="18">
        <v>21260</v>
      </c>
      <c r="N1395" s="18">
        <v>21260</v>
      </c>
      <c r="O1395" s="18">
        <v>21260</v>
      </c>
      <c r="P1395" s="9"/>
    </row>
    <row r="1396" spans="1:16" x14ac:dyDescent="0.25">
      <c r="A1396" s="9"/>
      <c r="B1396" s="12" t="s">
        <v>440</v>
      </c>
      <c r="C1396" s="12" t="s">
        <v>439</v>
      </c>
      <c r="D1396" s="18">
        <v>5073</v>
      </c>
      <c r="E1396" s="18">
        <v>5155</v>
      </c>
      <c r="F1396" s="18">
        <v>5324</v>
      </c>
      <c r="G1396" s="18">
        <v>4555</v>
      </c>
      <c r="H1396" s="18">
        <v>3862</v>
      </c>
      <c r="I1396" s="18">
        <v>3734</v>
      </c>
      <c r="J1396" s="18">
        <v>7370</v>
      </c>
      <c r="K1396" s="18">
        <v>7370</v>
      </c>
      <c r="L1396" s="18">
        <v>7370</v>
      </c>
      <c r="M1396" s="18">
        <v>21492</v>
      </c>
      <c r="N1396" s="18">
        <v>21492</v>
      </c>
      <c r="O1396" s="18">
        <v>21492</v>
      </c>
      <c r="P1396" s="9"/>
    </row>
    <row r="1397" spans="1:16" x14ac:dyDescent="0.25">
      <c r="A1397" s="9"/>
      <c r="B1397" s="12" t="s">
        <v>438</v>
      </c>
      <c r="C1397" s="12" t="s">
        <v>437</v>
      </c>
      <c r="D1397" s="18">
        <v>5828</v>
      </c>
      <c r="E1397" s="18">
        <v>5923</v>
      </c>
      <c r="F1397" s="18">
        <v>6117</v>
      </c>
      <c r="G1397" s="18">
        <v>5885</v>
      </c>
      <c r="H1397" s="18">
        <v>5001</v>
      </c>
      <c r="I1397" s="18">
        <v>4958</v>
      </c>
      <c r="J1397" s="18">
        <v>7834</v>
      </c>
      <c r="K1397" s="18">
        <v>7834</v>
      </c>
      <c r="L1397" s="18">
        <v>7834</v>
      </c>
      <c r="M1397" s="18">
        <v>24358</v>
      </c>
      <c r="N1397" s="18">
        <v>24358</v>
      </c>
      <c r="O1397" s="18">
        <v>24358</v>
      </c>
      <c r="P1397" s="9"/>
    </row>
    <row r="1398" spans="1:16" x14ac:dyDescent="0.25">
      <c r="A1398" s="9"/>
      <c r="B1398" s="12" t="s">
        <v>436</v>
      </c>
      <c r="C1398" s="12" t="s">
        <v>435</v>
      </c>
      <c r="D1398" s="18">
        <v>20277</v>
      </c>
      <c r="E1398" s="18">
        <v>20607</v>
      </c>
      <c r="F1398" s="18">
        <v>21283</v>
      </c>
      <c r="G1398" s="18">
        <v>22227</v>
      </c>
      <c r="H1398" s="18">
        <v>21484</v>
      </c>
      <c r="I1398" s="18">
        <v>23633</v>
      </c>
      <c r="J1398" s="18">
        <v>32475</v>
      </c>
      <c r="K1398" s="18">
        <v>32475</v>
      </c>
      <c r="L1398" s="18">
        <v>32475</v>
      </c>
      <c r="M1398" s="18">
        <v>97432</v>
      </c>
      <c r="N1398" s="18">
        <v>97432</v>
      </c>
      <c r="O1398" s="18">
        <v>97432</v>
      </c>
      <c r="P1398" s="9"/>
    </row>
    <row r="1399" spans="1:16" x14ac:dyDescent="0.25">
      <c r="A1399" s="9"/>
      <c r="B1399" s="12" t="s">
        <v>434</v>
      </c>
      <c r="C1399" s="12" t="s">
        <v>433</v>
      </c>
      <c r="D1399" s="18">
        <v>15333</v>
      </c>
      <c r="E1399" s="18">
        <v>15582</v>
      </c>
      <c r="F1399" s="18">
        <v>16092</v>
      </c>
      <c r="G1399" s="18">
        <v>16679</v>
      </c>
      <c r="H1399" s="18">
        <v>15844</v>
      </c>
      <c r="I1399" s="18">
        <v>13939</v>
      </c>
      <c r="J1399" s="18">
        <v>17746</v>
      </c>
      <c r="K1399" s="18">
        <v>17746</v>
      </c>
      <c r="L1399" s="18">
        <v>21739</v>
      </c>
      <c r="M1399" s="18">
        <v>28384</v>
      </c>
      <c r="N1399" s="18">
        <v>28384</v>
      </c>
      <c r="O1399" s="18">
        <v>28384</v>
      </c>
      <c r="P1399" s="9"/>
    </row>
    <row r="1400" spans="1:16" x14ac:dyDescent="0.25">
      <c r="A1400" s="9"/>
      <c r="B1400" s="12" t="s">
        <v>432</v>
      </c>
      <c r="C1400" s="12" t="s">
        <v>431</v>
      </c>
      <c r="D1400" s="18">
        <v>3179</v>
      </c>
      <c r="E1400" s="18">
        <v>3231</v>
      </c>
      <c r="F1400" s="18">
        <v>3337</v>
      </c>
      <c r="G1400" s="18">
        <v>3823</v>
      </c>
      <c r="H1400" s="18">
        <v>3769</v>
      </c>
      <c r="I1400" s="18">
        <v>3376</v>
      </c>
      <c r="J1400" s="18">
        <v>4615</v>
      </c>
      <c r="K1400" s="18">
        <v>4615</v>
      </c>
      <c r="L1400" s="18">
        <v>5136</v>
      </c>
      <c r="M1400" s="18">
        <v>6788</v>
      </c>
      <c r="N1400" s="18">
        <v>6788</v>
      </c>
      <c r="O1400" s="18">
        <v>6788</v>
      </c>
      <c r="P1400" s="9"/>
    </row>
    <row r="1401" spans="1:16" x14ac:dyDescent="0.25">
      <c r="A1401" s="9"/>
      <c r="B1401" s="12" t="s">
        <v>430</v>
      </c>
      <c r="C1401" s="12" t="s">
        <v>429</v>
      </c>
      <c r="D1401" s="18">
        <v>4629</v>
      </c>
      <c r="E1401" s="18">
        <v>4704</v>
      </c>
      <c r="F1401" s="18">
        <v>4858</v>
      </c>
      <c r="G1401" s="18">
        <v>6234</v>
      </c>
      <c r="H1401" s="18">
        <v>6206</v>
      </c>
      <c r="I1401" s="18">
        <v>6034</v>
      </c>
      <c r="J1401" s="18">
        <v>6986</v>
      </c>
      <c r="K1401" s="18">
        <v>6986</v>
      </c>
      <c r="L1401" s="18">
        <v>6200</v>
      </c>
      <c r="M1401" s="18">
        <v>8022</v>
      </c>
      <c r="N1401" s="18">
        <v>8022</v>
      </c>
      <c r="O1401" s="18">
        <v>8022</v>
      </c>
      <c r="P1401" s="9"/>
    </row>
    <row r="1402" spans="1:16" x14ac:dyDescent="0.25">
      <c r="A1402" s="9"/>
      <c r="B1402" s="12" t="s">
        <v>428</v>
      </c>
      <c r="C1402" s="12" t="s">
        <v>427</v>
      </c>
      <c r="D1402" s="18">
        <v>13133</v>
      </c>
      <c r="E1402" s="18">
        <v>13347</v>
      </c>
      <c r="F1402" s="18">
        <v>13785</v>
      </c>
      <c r="G1402" s="18">
        <v>14530</v>
      </c>
      <c r="H1402" s="18">
        <v>14914</v>
      </c>
      <c r="I1402" s="18">
        <v>11387</v>
      </c>
      <c r="J1402" s="18">
        <v>13826</v>
      </c>
      <c r="K1402" s="18">
        <v>13826</v>
      </c>
      <c r="L1402" s="18">
        <v>14351</v>
      </c>
      <c r="M1402" s="18">
        <v>18512</v>
      </c>
      <c r="N1402" s="18">
        <v>18512</v>
      </c>
      <c r="O1402" s="18">
        <v>18512</v>
      </c>
      <c r="P1402" s="9"/>
    </row>
    <row r="1403" spans="1:16" x14ac:dyDescent="0.25">
      <c r="A1403" s="9"/>
      <c r="B1403" s="12" t="s">
        <v>426</v>
      </c>
      <c r="C1403" s="12" t="s">
        <v>425</v>
      </c>
      <c r="D1403" s="18">
        <v>7971</v>
      </c>
      <c r="E1403" s="18">
        <v>8101</v>
      </c>
      <c r="F1403" s="18">
        <v>8367</v>
      </c>
      <c r="G1403" s="18">
        <v>8577</v>
      </c>
      <c r="H1403" s="18">
        <v>9011</v>
      </c>
      <c r="I1403" s="18">
        <v>6075</v>
      </c>
      <c r="J1403" s="18">
        <v>6578</v>
      </c>
      <c r="K1403" s="18">
        <v>6578</v>
      </c>
      <c r="L1403" s="18">
        <v>10770</v>
      </c>
      <c r="M1403" s="18">
        <v>13625</v>
      </c>
      <c r="N1403" s="18">
        <v>13625</v>
      </c>
      <c r="O1403" s="18">
        <v>13625</v>
      </c>
      <c r="P1403" s="9"/>
    </row>
    <row r="1404" spans="1:16" x14ac:dyDescent="0.25">
      <c r="A1404" s="9"/>
      <c r="B1404" s="12" t="s">
        <v>424</v>
      </c>
      <c r="C1404" s="12" t="s">
        <v>423</v>
      </c>
      <c r="D1404" s="18">
        <v>12500</v>
      </c>
      <c r="E1404" s="18">
        <v>12703</v>
      </c>
      <c r="F1404" s="18">
        <v>13120</v>
      </c>
      <c r="G1404" s="18">
        <v>13115</v>
      </c>
      <c r="H1404" s="18">
        <v>13299</v>
      </c>
      <c r="I1404" s="18">
        <v>9315</v>
      </c>
      <c r="J1404" s="18">
        <v>11973</v>
      </c>
      <c r="K1404" s="18">
        <v>11973</v>
      </c>
      <c r="L1404" s="18">
        <v>13062</v>
      </c>
      <c r="M1404" s="18">
        <v>15896</v>
      </c>
      <c r="N1404" s="18">
        <v>15896</v>
      </c>
      <c r="O1404" s="18">
        <v>15896</v>
      </c>
      <c r="P1404" s="9"/>
    </row>
    <row r="1405" spans="1:16" x14ac:dyDescent="0.25">
      <c r="A1405" s="9"/>
      <c r="B1405" s="12" t="s">
        <v>422</v>
      </c>
      <c r="C1405" s="12" t="s">
        <v>421</v>
      </c>
      <c r="D1405" s="18">
        <v>15195</v>
      </c>
      <c r="E1405" s="18">
        <v>15442</v>
      </c>
      <c r="F1405" s="18">
        <v>15948</v>
      </c>
      <c r="G1405" s="18">
        <v>14466</v>
      </c>
      <c r="H1405" s="18">
        <v>12470</v>
      </c>
      <c r="I1405" s="18">
        <v>11656</v>
      </c>
      <c r="J1405" s="18">
        <v>17541</v>
      </c>
      <c r="K1405" s="18">
        <v>17541</v>
      </c>
      <c r="L1405" s="18">
        <v>16554</v>
      </c>
      <c r="M1405" s="18">
        <v>17106</v>
      </c>
      <c r="N1405" s="18">
        <v>17106</v>
      </c>
      <c r="O1405" s="18">
        <v>17106</v>
      </c>
      <c r="P1405" s="9"/>
    </row>
    <row r="1406" spans="1:16" x14ac:dyDescent="0.25">
      <c r="A1406" s="9"/>
      <c r="B1406" s="12" t="s">
        <v>420</v>
      </c>
      <c r="C1406" s="12" t="s">
        <v>419</v>
      </c>
      <c r="D1406" s="18">
        <v>15220</v>
      </c>
      <c r="E1406" s="18">
        <v>15467</v>
      </c>
      <c r="F1406" s="18">
        <v>15974</v>
      </c>
      <c r="G1406" s="18">
        <v>18651</v>
      </c>
      <c r="H1406" s="18">
        <v>15372</v>
      </c>
      <c r="I1406" s="18">
        <v>21131</v>
      </c>
      <c r="J1406" s="18">
        <v>21040</v>
      </c>
      <c r="K1406" s="18">
        <v>21040</v>
      </c>
      <c r="L1406" s="18">
        <v>20527</v>
      </c>
      <c r="M1406" s="18">
        <v>25738</v>
      </c>
      <c r="N1406" s="18">
        <v>25738</v>
      </c>
      <c r="O1406" s="18">
        <v>25738</v>
      </c>
      <c r="P1406" s="9"/>
    </row>
    <row r="1407" spans="1:16" x14ac:dyDescent="0.25">
      <c r="A1407" s="9"/>
      <c r="B1407" s="12" t="s">
        <v>418</v>
      </c>
      <c r="C1407" s="12" t="s">
        <v>417</v>
      </c>
      <c r="D1407" s="18">
        <v>4267</v>
      </c>
      <c r="E1407" s="18">
        <v>4336</v>
      </c>
      <c r="F1407" s="18">
        <v>4479</v>
      </c>
      <c r="G1407" s="18">
        <v>4418</v>
      </c>
      <c r="H1407" s="18">
        <v>4490</v>
      </c>
      <c r="I1407" s="18">
        <v>3631</v>
      </c>
      <c r="J1407" s="18">
        <v>4157</v>
      </c>
      <c r="K1407" s="18">
        <v>4157</v>
      </c>
      <c r="L1407" s="18">
        <v>5928</v>
      </c>
      <c r="M1407" s="18">
        <v>7638</v>
      </c>
      <c r="N1407" s="18">
        <v>7638</v>
      </c>
      <c r="O1407" s="18">
        <v>7638</v>
      </c>
      <c r="P1407" s="9"/>
    </row>
    <row r="1408" spans="1:16" x14ac:dyDescent="0.25">
      <c r="A1408" s="9"/>
      <c r="B1408" s="12" t="s">
        <v>416</v>
      </c>
      <c r="C1408" s="12" t="s">
        <v>415</v>
      </c>
      <c r="D1408" s="18">
        <v>3782</v>
      </c>
      <c r="E1408" s="18">
        <v>3843</v>
      </c>
      <c r="F1408" s="18">
        <v>3969</v>
      </c>
      <c r="G1408" s="18">
        <v>3993</v>
      </c>
      <c r="H1408" s="18">
        <v>4083</v>
      </c>
      <c r="I1408" s="18">
        <v>2737</v>
      </c>
      <c r="J1408" s="18">
        <v>3427</v>
      </c>
      <c r="K1408" s="18">
        <v>3427</v>
      </c>
      <c r="L1408" s="18">
        <v>5016</v>
      </c>
      <c r="M1408" s="18">
        <v>6547</v>
      </c>
      <c r="N1408" s="18">
        <v>6547</v>
      </c>
      <c r="O1408" s="18">
        <v>6547</v>
      </c>
      <c r="P1408" s="9"/>
    </row>
    <row r="1409" spans="1:16" x14ac:dyDescent="0.25">
      <c r="A1409" s="9"/>
      <c r="B1409" s="12" t="s">
        <v>414</v>
      </c>
      <c r="C1409" s="12" t="s">
        <v>413</v>
      </c>
      <c r="D1409" s="18">
        <v>16281</v>
      </c>
      <c r="E1409" s="18">
        <v>16546</v>
      </c>
      <c r="F1409" s="18">
        <v>17088</v>
      </c>
      <c r="G1409" s="18">
        <v>18303</v>
      </c>
      <c r="H1409" s="18">
        <v>18517</v>
      </c>
      <c r="I1409" s="18">
        <v>20038</v>
      </c>
      <c r="J1409" s="18">
        <v>22772</v>
      </c>
      <c r="K1409" s="18">
        <v>22772</v>
      </c>
      <c r="L1409" s="18">
        <v>21139</v>
      </c>
      <c r="M1409" s="18">
        <v>26735</v>
      </c>
      <c r="N1409" s="18">
        <v>26735</v>
      </c>
      <c r="O1409" s="18">
        <v>26735</v>
      </c>
      <c r="P1409" s="9"/>
    </row>
    <row r="1410" spans="1:16" x14ac:dyDescent="0.25">
      <c r="A1410" s="9"/>
      <c r="B1410" s="12" t="s">
        <v>412</v>
      </c>
      <c r="C1410" s="12" t="s">
        <v>411</v>
      </c>
      <c r="D1410" s="18">
        <v>13335</v>
      </c>
      <c r="E1410" s="18">
        <v>13552</v>
      </c>
      <c r="F1410" s="18">
        <v>13996</v>
      </c>
      <c r="G1410" s="18">
        <v>13983</v>
      </c>
      <c r="H1410" s="18">
        <v>13986</v>
      </c>
      <c r="I1410" s="18">
        <v>11090</v>
      </c>
      <c r="J1410" s="18">
        <v>12879</v>
      </c>
      <c r="K1410" s="18">
        <v>12879</v>
      </c>
      <c r="L1410" s="18">
        <v>10774</v>
      </c>
      <c r="M1410" s="18">
        <v>13640</v>
      </c>
      <c r="N1410" s="18">
        <v>13640</v>
      </c>
      <c r="O1410" s="18">
        <v>13640</v>
      </c>
      <c r="P1410" s="9"/>
    </row>
    <row r="1411" spans="1:16" x14ac:dyDescent="0.25">
      <c r="A1411" s="9"/>
      <c r="B1411" s="12" t="s">
        <v>410</v>
      </c>
      <c r="C1411" s="12" t="s">
        <v>409</v>
      </c>
      <c r="D1411" s="18">
        <v>1537</v>
      </c>
      <c r="E1411" s="18">
        <v>1562</v>
      </c>
      <c r="F1411" s="18">
        <v>1613</v>
      </c>
      <c r="G1411" s="18">
        <v>1642</v>
      </c>
      <c r="H1411" s="18">
        <v>1642</v>
      </c>
      <c r="I1411" s="18">
        <v>1147</v>
      </c>
      <c r="J1411" s="18">
        <v>1763</v>
      </c>
      <c r="K1411" s="18">
        <v>1763</v>
      </c>
      <c r="L1411" s="18">
        <v>1644</v>
      </c>
      <c r="M1411" s="18">
        <v>2320</v>
      </c>
      <c r="N1411" s="18">
        <v>2320</v>
      </c>
      <c r="O1411" s="18">
        <v>2320</v>
      </c>
      <c r="P1411" s="9"/>
    </row>
    <row r="1412" spans="1:16" x14ac:dyDescent="0.25">
      <c r="A1412" s="9"/>
      <c r="B1412" s="12" t="s">
        <v>408</v>
      </c>
      <c r="C1412" s="12" t="s">
        <v>407</v>
      </c>
      <c r="D1412" s="18">
        <v>23744</v>
      </c>
      <c r="E1412" s="18">
        <v>24130</v>
      </c>
      <c r="F1412" s="18">
        <v>24921</v>
      </c>
      <c r="G1412" s="18">
        <v>25489</v>
      </c>
      <c r="H1412" s="18">
        <v>25627</v>
      </c>
      <c r="I1412" s="18">
        <v>19711</v>
      </c>
      <c r="J1412" s="18">
        <v>22592</v>
      </c>
      <c r="K1412" s="18">
        <v>22592</v>
      </c>
      <c r="L1412" s="18">
        <v>22737</v>
      </c>
      <c r="M1412" s="18">
        <v>30819</v>
      </c>
      <c r="N1412" s="18">
        <v>30819</v>
      </c>
      <c r="O1412" s="18">
        <v>30819</v>
      </c>
      <c r="P1412" s="9"/>
    </row>
    <row r="1413" spans="1:16" x14ac:dyDescent="0.25">
      <c r="A1413" s="9"/>
      <c r="B1413" s="12" t="s">
        <v>406</v>
      </c>
      <c r="C1413" s="12" t="s">
        <v>405</v>
      </c>
      <c r="D1413" s="18">
        <v>5950</v>
      </c>
      <c r="E1413" s="18">
        <v>6047</v>
      </c>
      <c r="F1413" s="18">
        <v>6245</v>
      </c>
      <c r="G1413" s="18">
        <v>6895</v>
      </c>
      <c r="H1413" s="18">
        <v>6903</v>
      </c>
      <c r="I1413" s="18">
        <v>6756</v>
      </c>
      <c r="J1413" s="18">
        <v>6878</v>
      </c>
      <c r="K1413" s="18">
        <v>6878</v>
      </c>
      <c r="L1413" s="18">
        <v>6878</v>
      </c>
      <c r="M1413" s="18">
        <v>6676</v>
      </c>
      <c r="N1413" s="18">
        <v>6676</v>
      </c>
      <c r="O1413" s="18">
        <v>6676</v>
      </c>
      <c r="P1413" s="9"/>
    </row>
    <row r="1414" spans="1:16" x14ac:dyDescent="0.25">
      <c r="A1414" s="9"/>
      <c r="B1414" s="12" t="s">
        <v>404</v>
      </c>
      <c r="C1414" s="12" t="s">
        <v>403</v>
      </c>
      <c r="D1414" s="18">
        <v>11885</v>
      </c>
      <c r="E1414" s="18">
        <v>12078</v>
      </c>
      <c r="F1414" s="18">
        <v>12474</v>
      </c>
      <c r="G1414" s="18">
        <v>12717</v>
      </c>
      <c r="H1414" s="18">
        <v>13140</v>
      </c>
      <c r="I1414" s="18">
        <v>10534</v>
      </c>
      <c r="J1414" s="18">
        <v>14077</v>
      </c>
      <c r="K1414" s="18">
        <v>14077</v>
      </c>
      <c r="L1414" s="18">
        <v>14077</v>
      </c>
      <c r="M1414" s="18">
        <v>13865</v>
      </c>
      <c r="N1414" s="18">
        <v>13865</v>
      </c>
      <c r="O1414" s="18">
        <v>13865</v>
      </c>
      <c r="P1414" s="9"/>
    </row>
    <row r="1415" spans="1:16" x14ac:dyDescent="0.25">
      <c r="A1415" s="9"/>
      <c r="B1415" s="12" t="s">
        <v>402</v>
      </c>
      <c r="C1415" s="12" t="s">
        <v>401</v>
      </c>
      <c r="D1415" s="18">
        <v>12564</v>
      </c>
      <c r="E1415" s="18">
        <v>12768</v>
      </c>
      <c r="F1415" s="18">
        <v>13187</v>
      </c>
      <c r="G1415" s="18">
        <v>14084</v>
      </c>
      <c r="H1415" s="18">
        <v>14332</v>
      </c>
      <c r="I1415" s="18">
        <v>12344</v>
      </c>
      <c r="J1415" s="18">
        <v>16876</v>
      </c>
      <c r="K1415" s="18">
        <v>16876</v>
      </c>
      <c r="L1415" s="18">
        <v>16876</v>
      </c>
      <c r="M1415" s="18">
        <v>16432</v>
      </c>
      <c r="N1415" s="18">
        <v>16432</v>
      </c>
      <c r="O1415" s="18">
        <v>16432</v>
      </c>
      <c r="P1415" s="9"/>
    </row>
    <row r="1416" spans="1:16" x14ac:dyDescent="0.25">
      <c r="A1416" s="9"/>
      <c r="B1416" s="12" t="s">
        <v>400</v>
      </c>
      <c r="C1416" s="12" t="s">
        <v>399</v>
      </c>
      <c r="D1416" s="18">
        <v>3181</v>
      </c>
      <c r="E1416" s="18">
        <v>3233</v>
      </c>
      <c r="F1416" s="18">
        <v>3339</v>
      </c>
      <c r="G1416" s="18">
        <v>3594</v>
      </c>
      <c r="H1416" s="18">
        <v>3609</v>
      </c>
      <c r="I1416" s="18">
        <v>2164</v>
      </c>
      <c r="J1416" s="18">
        <v>3983</v>
      </c>
      <c r="K1416" s="18">
        <v>3983</v>
      </c>
      <c r="L1416" s="18">
        <v>3983</v>
      </c>
      <c r="M1416" s="18">
        <v>4108</v>
      </c>
      <c r="N1416" s="18">
        <v>4108</v>
      </c>
      <c r="O1416" s="18">
        <v>4108</v>
      </c>
      <c r="P1416" s="9"/>
    </row>
    <row r="1417" spans="1:16" x14ac:dyDescent="0.25">
      <c r="A1417" s="9"/>
      <c r="B1417" s="12" t="s">
        <v>398</v>
      </c>
      <c r="C1417" s="12" t="s">
        <v>397</v>
      </c>
      <c r="D1417" s="18">
        <v>7653</v>
      </c>
      <c r="E1417" s="18">
        <v>7777</v>
      </c>
      <c r="F1417" s="18">
        <v>8031</v>
      </c>
      <c r="G1417" s="18">
        <v>7987</v>
      </c>
      <c r="H1417" s="18">
        <v>7876</v>
      </c>
      <c r="I1417" s="18">
        <v>6588</v>
      </c>
      <c r="J1417" s="18">
        <v>10264</v>
      </c>
      <c r="K1417" s="18">
        <v>10264</v>
      </c>
      <c r="L1417" s="18">
        <v>10264</v>
      </c>
      <c r="M1417" s="18">
        <v>10270</v>
      </c>
      <c r="N1417" s="18">
        <v>10270</v>
      </c>
      <c r="O1417" s="18">
        <v>10270</v>
      </c>
      <c r="P1417" s="9"/>
    </row>
    <row r="1418" spans="1:16" x14ac:dyDescent="0.25">
      <c r="A1418" s="9"/>
      <c r="B1418" s="12" t="s">
        <v>396</v>
      </c>
      <c r="C1418" s="12" t="s">
        <v>395</v>
      </c>
      <c r="D1418" s="18">
        <v>19396</v>
      </c>
      <c r="E1418" s="18">
        <v>19711</v>
      </c>
      <c r="F1418" s="18">
        <v>20358</v>
      </c>
      <c r="G1418" s="18">
        <v>20261</v>
      </c>
      <c r="H1418" s="18">
        <v>20345</v>
      </c>
      <c r="I1418" s="18">
        <v>12881</v>
      </c>
      <c r="J1418" s="18">
        <v>16495</v>
      </c>
      <c r="K1418" s="18">
        <v>16495</v>
      </c>
      <c r="L1418" s="18">
        <v>16495</v>
      </c>
      <c r="M1418" s="18">
        <v>22001</v>
      </c>
      <c r="N1418" s="18">
        <v>22001</v>
      </c>
      <c r="O1418" s="18">
        <v>22001</v>
      </c>
      <c r="P1418" s="9"/>
    </row>
    <row r="1419" spans="1:16" x14ac:dyDescent="0.25">
      <c r="A1419" s="9"/>
      <c r="B1419" s="12" t="s">
        <v>394</v>
      </c>
      <c r="C1419" s="12" t="s">
        <v>393</v>
      </c>
      <c r="D1419" s="18">
        <v>12726</v>
      </c>
      <c r="E1419" s="18">
        <v>12933</v>
      </c>
      <c r="F1419" s="18">
        <v>13357</v>
      </c>
      <c r="G1419" s="18">
        <v>13114</v>
      </c>
      <c r="H1419" s="18">
        <v>13198</v>
      </c>
      <c r="I1419" s="18">
        <v>9860</v>
      </c>
      <c r="J1419" s="18">
        <v>13827</v>
      </c>
      <c r="K1419" s="18">
        <v>13827</v>
      </c>
      <c r="L1419" s="18">
        <v>13827</v>
      </c>
      <c r="M1419" s="18">
        <v>18528</v>
      </c>
      <c r="N1419" s="18">
        <v>18528</v>
      </c>
      <c r="O1419" s="18">
        <v>18528</v>
      </c>
      <c r="P1419" s="9"/>
    </row>
    <row r="1420" spans="1:16" x14ac:dyDescent="0.25">
      <c r="A1420" s="9"/>
      <c r="B1420" s="12" t="s">
        <v>392</v>
      </c>
      <c r="C1420" s="12" t="s">
        <v>391</v>
      </c>
      <c r="D1420" s="18">
        <v>10996</v>
      </c>
      <c r="E1420" s="18">
        <v>11175</v>
      </c>
      <c r="F1420" s="18">
        <v>11542</v>
      </c>
      <c r="G1420" s="18">
        <v>11293</v>
      </c>
      <c r="H1420" s="18">
        <v>11494</v>
      </c>
      <c r="I1420" s="18">
        <v>9045</v>
      </c>
      <c r="J1420" s="18">
        <v>12942</v>
      </c>
      <c r="K1420" s="18">
        <v>12942</v>
      </c>
      <c r="L1420" s="18">
        <v>12942</v>
      </c>
      <c r="M1420" s="18">
        <v>17370</v>
      </c>
      <c r="N1420" s="18">
        <v>17370</v>
      </c>
      <c r="O1420" s="18">
        <v>17370</v>
      </c>
      <c r="P1420" s="9"/>
    </row>
    <row r="1421" spans="1:16" x14ac:dyDescent="0.25">
      <c r="A1421" s="9"/>
      <c r="B1421" s="12" t="s">
        <v>390</v>
      </c>
      <c r="C1421" s="12" t="s">
        <v>389</v>
      </c>
      <c r="D1421" s="18">
        <v>29819</v>
      </c>
      <c r="E1421" s="18">
        <v>30304</v>
      </c>
      <c r="F1421" s="18">
        <v>31298</v>
      </c>
      <c r="G1421" s="18">
        <v>30271</v>
      </c>
      <c r="H1421" s="18">
        <v>30804</v>
      </c>
      <c r="I1421" s="18">
        <v>23392</v>
      </c>
      <c r="J1421" s="18">
        <v>27050</v>
      </c>
      <c r="K1421" s="18">
        <v>27050</v>
      </c>
      <c r="L1421" s="18">
        <v>27050</v>
      </c>
      <c r="M1421" s="18">
        <v>30677</v>
      </c>
      <c r="N1421" s="18">
        <v>30677</v>
      </c>
      <c r="O1421" s="18">
        <v>30677</v>
      </c>
      <c r="P1421" s="9"/>
    </row>
    <row r="1422" spans="1:16" x14ac:dyDescent="0.25">
      <c r="A1422" s="9"/>
      <c r="B1422" s="12" t="s">
        <v>388</v>
      </c>
      <c r="C1422" s="12" t="s">
        <v>387</v>
      </c>
      <c r="D1422" s="18">
        <v>3929</v>
      </c>
      <c r="E1422" s="18">
        <v>3993</v>
      </c>
      <c r="F1422" s="18">
        <v>4124</v>
      </c>
      <c r="G1422" s="18">
        <v>4200</v>
      </c>
      <c r="H1422" s="18">
        <v>4271</v>
      </c>
      <c r="I1422" s="18">
        <v>3997</v>
      </c>
      <c r="J1422" s="18">
        <v>5424</v>
      </c>
      <c r="K1422" s="18">
        <v>5424</v>
      </c>
      <c r="L1422" s="18">
        <v>5424</v>
      </c>
      <c r="M1422" s="18">
        <v>5187</v>
      </c>
      <c r="N1422" s="18">
        <v>5187</v>
      </c>
      <c r="O1422" s="18">
        <v>5187</v>
      </c>
      <c r="P1422" s="9"/>
    </row>
    <row r="1423" spans="1:16" x14ac:dyDescent="0.25">
      <c r="A1423" s="9"/>
      <c r="B1423" s="12" t="s">
        <v>386</v>
      </c>
      <c r="C1423" s="12" t="s">
        <v>385</v>
      </c>
      <c r="D1423" s="18">
        <v>18037</v>
      </c>
      <c r="E1423" s="18">
        <v>18330</v>
      </c>
      <c r="F1423" s="18">
        <v>18931</v>
      </c>
      <c r="G1423" s="18">
        <v>18869</v>
      </c>
      <c r="H1423" s="18">
        <v>18904</v>
      </c>
      <c r="I1423" s="18">
        <v>13159</v>
      </c>
      <c r="J1423" s="18">
        <v>14549</v>
      </c>
      <c r="K1423" s="18">
        <v>14549</v>
      </c>
      <c r="L1423" s="18">
        <v>14549</v>
      </c>
      <c r="M1423" s="18">
        <v>14619</v>
      </c>
      <c r="N1423" s="18">
        <v>14619</v>
      </c>
      <c r="O1423" s="18">
        <v>14619</v>
      </c>
      <c r="P1423" s="9"/>
    </row>
    <row r="1424" spans="1:16" x14ac:dyDescent="0.25">
      <c r="A1424" s="9"/>
      <c r="B1424" s="12" t="s">
        <v>384</v>
      </c>
      <c r="C1424" s="12" t="s">
        <v>383</v>
      </c>
      <c r="D1424" s="18">
        <v>26439</v>
      </c>
      <c r="E1424" s="18">
        <v>26869</v>
      </c>
      <c r="F1424" s="18">
        <v>27750</v>
      </c>
      <c r="G1424" s="18">
        <v>24938</v>
      </c>
      <c r="H1424" s="18">
        <v>26348</v>
      </c>
      <c r="I1424" s="18">
        <v>17714</v>
      </c>
      <c r="J1424" s="18">
        <v>27611</v>
      </c>
      <c r="K1424" s="18">
        <v>27611</v>
      </c>
      <c r="L1424" s="18">
        <v>27611</v>
      </c>
      <c r="M1424" s="18">
        <v>27352</v>
      </c>
      <c r="N1424" s="18">
        <v>27352</v>
      </c>
      <c r="O1424" s="18">
        <v>27352</v>
      </c>
      <c r="P1424" s="9"/>
    </row>
    <row r="1425" spans="1:16" x14ac:dyDescent="0.25">
      <c r="A1425" s="9"/>
      <c r="B1425" s="12" t="s">
        <v>382</v>
      </c>
      <c r="C1425" s="12" t="s">
        <v>381</v>
      </c>
      <c r="D1425" s="18">
        <v>1995</v>
      </c>
      <c r="E1425" s="18">
        <v>2027</v>
      </c>
      <c r="F1425" s="18">
        <v>2094</v>
      </c>
      <c r="G1425" s="18">
        <v>2094</v>
      </c>
      <c r="H1425" s="18">
        <v>2094</v>
      </c>
      <c r="I1425" s="18">
        <v>2259</v>
      </c>
      <c r="J1425" s="18">
        <v>2259</v>
      </c>
      <c r="K1425" s="18">
        <v>2237</v>
      </c>
      <c r="L1425" s="18">
        <v>2225</v>
      </c>
      <c r="M1425" s="18">
        <v>2225</v>
      </c>
      <c r="N1425" s="18">
        <v>2225</v>
      </c>
      <c r="O1425" s="18">
        <v>2225</v>
      </c>
      <c r="P1425" s="9"/>
    </row>
    <row r="1426" spans="1:16" x14ac:dyDescent="0.25">
      <c r="A1426" s="9"/>
      <c r="B1426" s="12" t="s">
        <v>380</v>
      </c>
      <c r="C1426" s="12" t="s">
        <v>379</v>
      </c>
      <c r="D1426" s="18">
        <v>8217</v>
      </c>
      <c r="E1426" s="18">
        <v>8351</v>
      </c>
      <c r="F1426" s="18">
        <v>8625</v>
      </c>
      <c r="G1426" s="18">
        <v>8625</v>
      </c>
      <c r="H1426" s="18">
        <v>8625</v>
      </c>
      <c r="I1426" s="18">
        <v>3639</v>
      </c>
      <c r="J1426" s="18">
        <v>3639</v>
      </c>
      <c r="K1426" s="18">
        <v>3639</v>
      </c>
      <c r="L1426" s="18">
        <v>6483</v>
      </c>
      <c r="M1426" s="18">
        <v>6483</v>
      </c>
      <c r="N1426" s="18">
        <v>6483</v>
      </c>
      <c r="O1426" s="18">
        <v>8005</v>
      </c>
      <c r="P1426" s="9"/>
    </row>
    <row r="1427" spans="1:16" x14ac:dyDescent="0.25">
      <c r="A1427" s="9"/>
      <c r="B1427" s="12" t="s">
        <v>378</v>
      </c>
      <c r="C1427" s="12" t="s">
        <v>377</v>
      </c>
      <c r="D1427" s="18">
        <v>17875</v>
      </c>
      <c r="E1427" s="18">
        <v>18166</v>
      </c>
      <c r="F1427" s="18">
        <v>18761</v>
      </c>
      <c r="G1427" s="18">
        <v>18761</v>
      </c>
      <c r="H1427" s="18">
        <v>18761</v>
      </c>
      <c r="I1427" s="18">
        <v>17162</v>
      </c>
      <c r="J1427" s="18">
        <v>17162</v>
      </c>
      <c r="K1427" s="18">
        <v>17162</v>
      </c>
      <c r="L1427" s="18">
        <v>12878</v>
      </c>
      <c r="M1427" s="18">
        <v>12878</v>
      </c>
      <c r="N1427" s="18">
        <v>12878</v>
      </c>
      <c r="O1427" s="18">
        <v>12878</v>
      </c>
      <c r="P1427" s="9"/>
    </row>
    <row r="1428" spans="1:16" x14ac:dyDescent="0.25">
      <c r="A1428" s="9"/>
      <c r="B1428" s="12" t="s">
        <v>376</v>
      </c>
      <c r="C1428" s="12" t="s">
        <v>375</v>
      </c>
      <c r="D1428" s="18">
        <v>15624</v>
      </c>
      <c r="E1428" s="18">
        <v>15878</v>
      </c>
      <c r="F1428" s="18">
        <v>16398</v>
      </c>
      <c r="G1428" s="18">
        <v>16398</v>
      </c>
      <c r="H1428" s="18">
        <v>16398</v>
      </c>
      <c r="I1428" s="18">
        <v>17959</v>
      </c>
      <c r="J1428" s="18">
        <v>17959</v>
      </c>
      <c r="K1428" s="18">
        <v>15624</v>
      </c>
      <c r="L1428" s="18">
        <v>14804</v>
      </c>
      <c r="M1428" s="18">
        <v>14804</v>
      </c>
      <c r="N1428" s="18">
        <v>14804</v>
      </c>
      <c r="O1428" s="18">
        <v>11533</v>
      </c>
      <c r="P1428" s="9"/>
    </row>
    <row r="1429" spans="1:16" x14ac:dyDescent="0.25">
      <c r="A1429" s="9"/>
      <c r="B1429" s="12" t="s">
        <v>374</v>
      </c>
      <c r="C1429" s="12" t="s">
        <v>373</v>
      </c>
      <c r="D1429" s="18">
        <v>1434</v>
      </c>
      <c r="E1429" s="18">
        <v>1457</v>
      </c>
      <c r="F1429" s="18">
        <v>1505</v>
      </c>
      <c r="G1429" s="18">
        <v>1505</v>
      </c>
      <c r="H1429" s="18">
        <v>1505</v>
      </c>
      <c r="I1429" s="18">
        <v>1492</v>
      </c>
      <c r="J1429" s="18">
        <v>1492</v>
      </c>
      <c r="K1429" s="18">
        <v>1548</v>
      </c>
      <c r="L1429" s="18">
        <v>1537</v>
      </c>
      <c r="M1429" s="18">
        <v>1537</v>
      </c>
      <c r="N1429" s="18">
        <v>1537</v>
      </c>
      <c r="O1429" s="18">
        <v>1655</v>
      </c>
      <c r="P1429" s="9"/>
    </row>
    <row r="1430" spans="1:16" x14ac:dyDescent="0.25">
      <c r="A1430" s="9"/>
      <c r="B1430" s="12" t="s">
        <v>372</v>
      </c>
      <c r="C1430" s="12" t="s">
        <v>371</v>
      </c>
      <c r="D1430" s="18">
        <v>1141</v>
      </c>
      <c r="E1430" s="18">
        <v>1160</v>
      </c>
      <c r="F1430" s="18">
        <v>1198</v>
      </c>
      <c r="G1430" s="18">
        <v>1198</v>
      </c>
      <c r="H1430" s="18">
        <v>1198</v>
      </c>
      <c r="I1430" s="18">
        <v>1345</v>
      </c>
      <c r="J1430" s="18">
        <v>1345</v>
      </c>
      <c r="K1430" s="18">
        <v>1854</v>
      </c>
      <c r="L1430" s="18">
        <v>1950</v>
      </c>
      <c r="M1430" s="18">
        <v>1950</v>
      </c>
      <c r="N1430" s="18">
        <v>1950</v>
      </c>
      <c r="O1430" s="18">
        <v>1908</v>
      </c>
      <c r="P1430" s="9"/>
    </row>
    <row r="1431" spans="1:16" x14ac:dyDescent="0.25">
      <c r="A1431" s="9"/>
      <c r="B1431" s="12" t="s">
        <v>370</v>
      </c>
      <c r="C1431" s="12" t="s">
        <v>369</v>
      </c>
      <c r="D1431" s="18">
        <v>2542</v>
      </c>
      <c r="E1431" s="18">
        <v>2583</v>
      </c>
      <c r="F1431" s="18">
        <v>2668</v>
      </c>
      <c r="G1431" s="18">
        <v>2668</v>
      </c>
      <c r="H1431" s="18">
        <v>2668</v>
      </c>
      <c r="I1431" s="18">
        <v>2762</v>
      </c>
      <c r="J1431" s="18">
        <v>2762</v>
      </c>
      <c r="K1431" s="18">
        <v>2762</v>
      </c>
      <c r="L1431" s="18">
        <v>4452</v>
      </c>
      <c r="M1431" s="18">
        <v>4452</v>
      </c>
      <c r="N1431" s="18">
        <v>4452</v>
      </c>
      <c r="O1431" s="18">
        <v>3310</v>
      </c>
      <c r="P1431" s="9"/>
    </row>
    <row r="1432" spans="1:16" x14ac:dyDescent="0.25">
      <c r="A1432" s="9"/>
      <c r="B1432" s="12" t="s">
        <v>368</v>
      </c>
      <c r="C1432" s="12" t="s">
        <v>367</v>
      </c>
      <c r="D1432" s="18">
        <v>2748</v>
      </c>
      <c r="E1432" s="18">
        <v>2793</v>
      </c>
      <c r="F1432" s="18">
        <v>2884</v>
      </c>
      <c r="G1432" s="18">
        <v>2884</v>
      </c>
      <c r="H1432" s="18">
        <v>2884</v>
      </c>
      <c r="I1432" s="18">
        <v>3693</v>
      </c>
      <c r="J1432" s="18">
        <v>3693</v>
      </c>
      <c r="K1432" s="18">
        <v>3693</v>
      </c>
      <c r="L1432" s="18">
        <v>4460</v>
      </c>
      <c r="M1432" s="18">
        <v>4460</v>
      </c>
      <c r="N1432" s="18">
        <v>4460</v>
      </c>
      <c r="O1432" s="18">
        <v>4460</v>
      </c>
      <c r="P1432" s="9"/>
    </row>
    <row r="1433" spans="1:16" x14ac:dyDescent="0.25">
      <c r="A1433" s="9"/>
      <c r="B1433" s="12" t="s">
        <v>366</v>
      </c>
      <c r="C1433" s="12" t="s">
        <v>365</v>
      </c>
      <c r="D1433" s="18">
        <v>4800</v>
      </c>
      <c r="E1433" s="18">
        <v>4878</v>
      </c>
      <c r="F1433" s="18">
        <v>5038</v>
      </c>
      <c r="G1433" s="18">
        <v>5038</v>
      </c>
      <c r="H1433" s="18">
        <v>5038</v>
      </c>
      <c r="I1433" s="18">
        <v>5895</v>
      </c>
      <c r="J1433" s="18">
        <v>5895</v>
      </c>
      <c r="K1433" s="18">
        <v>6299</v>
      </c>
      <c r="L1433" s="18">
        <v>6381</v>
      </c>
      <c r="M1433" s="18">
        <v>6381</v>
      </c>
      <c r="N1433" s="18">
        <v>6381</v>
      </c>
      <c r="O1433" s="18">
        <v>7005</v>
      </c>
      <c r="P1433" s="9"/>
    </row>
    <row r="1434" spans="1:16" x14ac:dyDescent="0.25">
      <c r="A1434" s="9"/>
      <c r="B1434" s="12" t="s">
        <v>364</v>
      </c>
      <c r="C1434" s="12" t="s">
        <v>363</v>
      </c>
      <c r="D1434" s="18">
        <v>7973</v>
      </c>
      <c r="E1434" s="18">
        <v>8103</v>
      </c>
      <c r="F1434" s="18">
        <v>8369</v>
      </c>
      <c r="G1434" s="18">
        <v>8369</v>
      </c>
      <c r="H1434" s="18">
        <v>8369</v>
      </c>
      <c r="I1434" s="18">
        <v>9445</v>
      </c>
      <c r="J1434" s="18">
        <v>9445</v>
      </c>
      <c r="K1434" s="18">
        <v>10138</v>
      </c>
      <c r="L1434" s="18">
        <v>10200</v>
      </c>
      <c r="M1434" s="18">
        <v>10200</v>
      </c>
      <c r="N1434" s="18">
        <v>10200</v>
      </c>
      <c r="O1434" s="18">
        <v>13042</v>
      </c>
      <c r="P1434" s="9"/>
    </row>
    <row r="1435" spans="1:16" x14ac:dyDescent="0.25">
      <c r="A1435" s="9"/>
      <c r="B1435" s="12" t="s">
        <v>362</v>
      </c>
      <c r="C1435" s="12" t="s">
        <v>361</v>
      </c>
      <c r="D1435" s="18">
        <v>2789</v>
      </c>
      <c r="E1435" s="18">
        <v>2834</v>
      </c>
      <c r="F1435" s="18">
        <v>2927</v>
      </c>
      <c r="G1435" s="18">
        <v>2927</v>
      </c>
      <c r="H1435" s="18">
        <v>2927</v>
      </c>
      <c r="I1435" s="18">
        <v>8257</v>
      </c>
      <c r="J1435" s="18">
        <v>8257</v>
      </c>
      <c r="K1435" s="18">
        <v>8257</v>
      </c>
      <c r="L1435" s="18">
        <v>3043</v>
      </c>
      <c r="M1435" s="18">
        <v>3043</v>
      </c>
      <c r="N1435" s="18">
        <v>3043</v>
      </c>
      <c r="O1435" s="18">
        <v>3043</v>
      </c>
      <c r="P1435" s="9"/>
    </row>
    <row r="1436" spans="1:16" x14ac:dyDescent="0.25">
      <c r="A1436" s="9"/>
      <c r="B1436" s="12" t="s">
        <v>360</v>
      </c>
      <c r="C1436" s="12" t="s">
        <v>359</v>
      </c>
      <c r="D1436" s="18">
        <v>6093</v>
      </c>
      <c r="E1436" s="18">
        <v>6192</v>
      </c>
      <c r="F1436" s="18">
        <v>6395</v>
      </c>
      <c r="G1436" s="18">
        <v>6395</v>
      </c>
      <c r="H1436" s="18">
        <v>6395</v>
      </c>
      <c r="I1436" s="18">
        <v>9215</v>
      </c>
      <c r="J1436" s="18">
        <v>9215</v>
      </c>
      <c r="K1436" s="18">
        <v>4438</v>
      </c>
      <c r="L1436" s="18">
        <v>5036</v>
      </c>
      <c r="M1436" s="18">
        <v>5036</v>
      </c>
      <c r="N1436" s="18">
        <v>5036</v>
      </c>
      <c r="O1436" s="18">
        <v>5036</v>
      </c>
      <c r="P1436" s="9"/>
    </row>
    <row r="1437" spans="1:16" x14ac:dyDescent="0.25">
      <c r="A1437" s="9"/>
      <c r="B1437" s="12" t="s">
        <v>358</v>
      </c>
      <c r="C1437" s="12" t="s">
        <v>357</v>
      </c>
      <c r="D1437" s="18">
        <v>4294</v>
      </c>
      <c r="E1437" s="19" t="s">
        <v>141</v>
      </c>
      <c r="F1437" s="19" t="s">
        <v>141</v>
      </c>
      <c r="G1437" s="18">
        <v>2854</v>
      </c>
      <c r="H1437" s="18">
        <v>2540</v>
      </c>
      <c r="I1437" s="18">
        <v>2430</v>
      </c>
      <c r="J1437" s="18">
        <v>2680</v>
      </c>
      <c r="K1437" s="18">
        <v>2870</v>
      </c>
      <c r="L1437" s="18">
        <v>2870</v>
      </c>
      <c r="M1437" s="18">
        <v>2870</v>
      </c>
      <c r="N1437" s="18">
        <v>3744</v>
      </c>
      <c r="O1437" s="18">
        <v>3456</v>
      </c>
      <c r="P1437" s="9"/>
    </row>
    <row r="1438" spans="1:16" x14ac:dyDescent="0.25">
      <c r="A1438" s="9"/>
      <c r="B1438" s="12" t="s">
        <v>356</v>
      </c>
      <c r="C1438" s="12" t="s">
        <v>355</v>
      </c>
      <c r="D1438" s="18">
        <v>5676</v>
      </c>
      <c r="E1438" s="19" t="s">
        <v>141</v>
      </c>
      <c r="F1438" s="19" t="s">
        <v>141</v>
      </c>
      <c r="G1438" s="19" t="s">
        <v>141</v>
      </c>
      <c r="H1438" s="18">
        <v>3270</v>
      </c>
      <c r="I1438" s="18">
        <v>3380</v>
      </c>
      <c r="J1438" s="18">
        <v>3728</v>
      </c>
      <c r="K1438" s="18">
        <v>3486</v>
      </c>
      <c r="L1438" s="18">
        <v>3486</v>
      </c>
      <c r="M1438" s="18">
        <v>3486</v>
      </c>
      <c r="N1438" s="18">
        <v>4830</v>
      </c>
      <c r="O1438" s="18">
        <v>4446</v>
      </c>
      <c r="P1438" s="9"/>
    </row>
    <row r="1439" spans="1:16" x14ac:dyDescent="0.25">
      <c r="A1439" s="9"/>
      <c r="B1439" s="12" t="s">
        <v>354</v>
      </c>
      <c r="C1439" s="12" t="s">
        <v>353</v>
      </c>
      <c r="D1439" s="18">
        <v>2263</v>
      </c>
      <c r="E1439" s="19" t="s">
        <v>141</v>
      </c>
      <c r="F1439" s="19" t="s">
        <v>141</v>
      </c>
      <c r="G1439" s="18">
        <v>1310</v>
      </c>
      <c r="H1439" s="18">
        <v>1228</v>
      </c>
      <c r="I1439" s="18">
        <v>1244</v>
      </c>
      <c r="J1439" s="18">
        <v>1168</v>
      </c>
      <c r="K1439" s="18">
        <v>1102</v>
      </c>
      <c r="L1439" s="18">
        <v>1102</v>
      </c>
      <c r="M1439" s="18">
        <v>1102</v>
      </c>
      <c r="N1439" s="18">
        <v>5008</v>
      </c>
      <c r="O1439" s="18">
        <v>2614</v>
      </c>
      <c r="P1439" s="9"/>
    </row>
    <row r="1440" spans="1:16" x14ac:dyDescent="0.25">
      <c r="A1440" s="9"/>
      <c r="B1440" s="12" t="s">
        <v>352</v>
      </c>
      <c r="C1440" s="12" t="s">
        <v>351</v>
      </c>
      <c r="D1440" s="18">
        <v>3980</v>
      </c>
      <c r="E1440" s="19" t="s">
        <v>141</v>
      </c>
      <c r="F1440" s="19" t="s">
        <v>141</v>
      </c>
      <c r="G1440" s="18">
        <v>2704</v>
      </c>
      <c r="H1440" s="18">
        <v>2598</v>
      </c>
      <c r="I1440" s="18">
        <v>2494</v>
      </c>
      <c r="J1440" s="18">
        <v>2530</v>
      </c>
      <c r="K1440" s="18">
        <v>2362</v>
      </c>
      <c r="L1440" s="18">
        <v>2362</v>
      </c>
      <c r="M1440" s="18">
        <v>2362</v>
      </c>
      <c r="N1440" s="18">
        <v>2178</v>
      </c>
      <c r="O1440" s="18">
        <v>1834</v>
      </c>
      <c r="P1440" s="9"/>
    </row>
    <row r="1441" spans="1:16" x14ac:dyDescent="0.25">
      <c r="A1441" s="9"/>
      <c r="B1441" s="12" t="s">
        <v>350</v>
      </c>
      <c r="C1441" s="12" t="s">
        <v>349</v>
      </c>
      <c r="D1441" s="18">
        <v>18264</v>
      </c>
      <c r="E1441" s="19" t="s">
        <v>141</v>
      </c>
      <c r="F1441" s="19" t="s">
        <v>141</v>
      </c>
      <c r="G1441" s="18">
        <v>18028</v>
      </c>
      <c r="H1441" s="18">
        <v>17734</v>
      </c>
      <c r="I1441" s="18">
        <v>18312</v>
      </c>
      <c r="J1441" s="18">
        <v>18310</v>
      </c>
      <c r="K1441" s="18">
        <v>18268</v>
      </c>
      <c r="L1441" s="18">
        <v>18268</v>
      </c>
      <c r="M1441" s="18">
        <v>18268</v>
      </c>
      <c r="N1441" s="18">
        <v>19610</v>
      </c>
      <c r="O1441" s="18">
        <v>21262</v>
      </c>
      <c r="P1441" s="9"/>
    </row>
    <row r="1442" spans="1:16" x14ac:dyDescent="0.25">
      <c r="A1442" s="9"/>
      <c r="B1442" s="12" t="s">
        <v>348</v>
      </c>
      <c r="C1442" s="12" t="s">
        <v>347</v>
      </c>
      <c r="D1442" s="18">
        <v>1389</v>
      </c>
      <c r="E1442" s="19" t="s">
        <v>141</v>
      </c>
      <c r="F1442" s="19" t="s">
        <v>141</v>
      </c>
      <c r="G1442" s="19" t="s">
        <v>141</v>
      </c>
      <c r="H1442" s="19" t="s">
        <v>141</v>
      </c>
      <c r="I1442" s="19" t="s">
        <v>141</v>
      </c>
      <c r="J1442" s="19" t="s">
        <v>141</v>
      </c>
      <c r="K1442" s="19" t="s">
        <v>141</v>
      </c>
      <c r="L1442" s="19" t="s">
        <v>141</v>
      </c>
      <c r="M1442" s="18">
        <v>0</v>
      </c>
      <c r="N1442" s="18">
        <v>1266</v>
      </c>
      <c r="O1442" s="18">
        <v>1010</v>
      </c>
      <c r="P1442" s="9"/>
    </row>
    <row r="1443" spans="1:16" x14ac:dyDescent="0.25">
      <c r="A1443" s="9"/>
      <c r="B1443" s="12" t="s">
        <v>346</v>
      </c>
      <c r="C1443" s="12" t="s">
        <v>345</v>
      </c>
      <c r="D1443" s="18">
        <v>15980</v>
      </c>
      <c r="E1443" s="19" t="s">
        <v>141</v>
      </c>
      <c r="F1443" s="19" t="s">
        <v>141</v>
      </c>
      <c r="G1443" s="19" t="s">
        <v>141</v>
      </c>
      <c r="H1443" s="18">
        <v>7324</v>
      </c>
      <c r="I1443" s="18">
        <v>7226</v>
      </c>
      <c r="J1443" s="18">
        <v>7284</v>
      </c>
      <c r="K1443" s="18">
        <v>7024</v>
      </c>
      <c r="L1443" s="18">
        <v>7024</v>
      </c>
      <c r="M1443" s="18">
        <v>7024</v>
      </c>
      <c r="N1443" s="18">
        <v>10410</v>
      </c>
      <c r="O1443" s="18">
        <v>9676</v>
      </c>
      <c r="P1443" s="9"/>
    </row>
    <row r="1444" spans="1:16" x14ac:dyDescent="0.25">
      <c r="A1444" s="9"/>
      <c r="B1444" s="12" t="s">
        <v>344</v>
      </c>
      <c r="C1444" s="12" t="s">
        <v>343</v>
      </c>
      <c r="D1444" s="18">
        <v>1554</v>
      </c>
      <c r="E1444" s="19" t="s">
        <v>141</v>
      </c>
      <c r="F1444" s="19" t="s">
        <v>141</v>
      </c>
      <c r="G1444" s="19" t="s">
        <v>141</v>
      </c>
      <c r="H1444" s="18">
        <v>2964</v>
      </c>
      <c r="I1444" s="18">
        <v>2874</v>
      </c>
      <c r="J1444" s="18">
        <v>3192</v>
      </c>
      <c r="K1444" s="18">
        <v>3446</v>
      </c>
      <c r="L1444" s="18">
        <v>3446</v>
      </c>
      <c r="M1444" s="18">
        <v>3446</v>
      </c>
      <c r="N1444" s="18">
        <v>1050</v>
      </c>
      <c r="O1444" s="18">
        <v>1512</v>
      </c>
      <c r="P1444" s="9"/>
    </row>
    <row r="1445" spans="1:16" x14ac:dyDescent="0.25">
      <c r="A1445" s="9"/>
      <c r="B1445" s="12" t="s">
        <v>342</v>
      </c>
      <c r="C1445" s="12" t="s">
        <v>341</v>
      </c>
      <c r="D1445" s="18">
        <v>3162</v>
      </c>
      <c r="E1445" s="19" t="s">
        <v>141</v>
      </c>
      <c r="F1445" s="19" t="s">
        <v>141</v>
      </c>
      <c r="G1445" s="19" t="s">
        <v>141</v>
      </c>
      <c r="H1445" s="18">
        <v>6152</v>
      </c>
      <c r="I1445" s="18">
        <v>6090</v>
      </c>
      <c r="J1445" s="18">
        <v>6044</v>
      </c>
      <c r="K1445" s="18">
        <v>6072</v>
      </c>
      <c r="L1445" s="18">
        <v>6072</v>
      </c>
      <c r="M1445" s="18">
        <v>6072</v>
      </c>
      <c r="N1445" s="18">
        <v>2532</v>
      </c>
      <c r="O1445" s="18">
        <v>1402</v>
      </c>
      <c r="P1445" s="9"/>
    </row>
    <row r="1446" spans="1:16" x14ac:dyDescent="0.25">
      <c r="A1446" s="9"/>
      <c r="B1446" s="12" t="s">
        <v>340</v>
      </c>
      <c r="C1446" s="12" t="s">
        <v>339</v>
      </c>
      <c r="D1446" s="18">
        <v>8558</v>
      </c>
      <c r="E1446" s="19" t="s">
        <v>141</v>
      </c>
      <c r="F1446" s="19" t="s">
        <v>141</v>
      </c>
      <c r="G1446" s="18">
        <v>4294</v>
      </c>
      <c r="H1446" s="18">
        <v>4092</v>
      </c>
      <c r="I1446" s="18">
        <v>4380</v>
      </c>
      <c r="J1446" s="18">
        <v>4332</v>
      </c>
      <c r="K1446" s="18">
        <v>4260</v>
      </c>
      <c r="L1446" s="18">
        <v>4260</v>
      </c>
      <c r="M1446" s="18">
        <v>4260</v>
      </c>
      <c r="N1446" s="18">
        <v>3648</v>
      </c>
      <c r="O1446" s="18">
        <v>3152</v>
      </c>
      <c r="P1446" s="9"/>
    </row>
    <row r="1447" spans="1:16" x14ac:dyDescent="0.25">
      <c r="A1447" s="9"/>
      <c r="B1447" s="12" t="s">
        <v>338</v>
      </c>
      <c r="C1447" s="12" t="s">
        <v>337</v>
      </c>
      <c r="D1447" s="18">
        <v>2219</v>
      </c>
      <c r="E1447" s="19" t="s">
        <v>141</v>
      </c>
      <c r="F1447" s="19" t="s">
        <v>141</v>
      </c>
      <c r="G1447" s="19" t="s">
        <v>141</v>
      </c>
      <c r="H1447" s="18">
        <v>4180</v>
      </c>
      <c r="I1447" s="18">
        <v>4012</v>
      </c>
      <c r="J1447" s="18">
        <v>3960</v>
      </c>
      <c r="K1447" s="18">
        <v>3848</v>
      </c>
      <c r="L1447" s="18">
        <v>3848</v>
      </c>
      <c r="M1447" s="18">
        <v>3848</v>
      </c>
      <c r="N1447" s="18">
        <v>1118</v>
      </c>
      <c r="O1447" s="18">
        <v>1112</v>
      </c>
      <c r="P1447" s="9"/>
    </row>
    <row r="1448" spans="1:16" x14ac:dyDescent="0.25">
      <c r="A1448" s="9"/>
      <c r="B1448" s="12" t="s">
        <v>336</v>
      </c>
      <c r="C1448" s="12" t="s">
        <v>335</v>
      </c>
      <c r="D1448" s="18">
        <v>9257</v>
      </c>
      <c r="E1448" s="19" t="s">
        <v>141</v>
      </c>
      <c r="F1448" s="19" t="s">
        <v>141</v>
      </c>
      <c r="G1448" s="18">
        <v>16356</v>
      </c>
      <c r="H1448" s="18">
        <v>15110</v>
      </c>
      <c r="I1448" s="18">
        <v>15672</v>
      </c>
      <c r="J1448" s="18">
        <v>16416</v>
      </c>
      <c r="K1448" s="18">
        <v>17418</v>
      </c>
      <c r="L1448" s="18">
        <v>17418</v>
      </c>
      <c r="M1448" s="18">
        <v>17418</v>
      </c>
      <c r="N1448" s="18">
        <v>11676</v>
      </c>
      <c r="O1448" s="18">
        <v>11838</v>
      </c>
      <c r="P1448" s="9"/>
    </row>
    <row r="1449" spans="1:16" x14ac:dyDescent="0.25">
      <c r="A1449" s="9"/>
      <c r="B1449" s="12" t="s">
        <v>334</v>
      </c>
      <c r="C1449" s="12" t="s">
        <v>333</v>
      </c>
      <c r="D1449" s="18">
        <v>3618</v>
      </c>
      <c r="E1449" s="19" t="s">
        <v>141</v>
      </c>
      <c r="F1449" s="19" t="s">
        <v>141</v>
      </c>
      <c r="G1449" s="19" t="s">
        <v>141</v>
      </c>
      <c r="H1449" s="19" t="s">
        <v>141</v>
      </c>
      <c r="I1449" s="19" t="s">
        <v>141</v>
      </c>
      <c r="J1449" s="19" t="s">
        <v>141</v>
      </c>
      <c r="K1449" s="19" t="s">
        <v>141</v>
      </c>
      <c r="L1449" s="19" t="s">
        <v>141</v>
      </c>
      <c r="M1449" s="18">
        <v>0</v>
      </c>
      <c r="N1449" s="18">
        <v>3590</v>
      </c>
      <c r="O1449" s="18">
        <v>3684</v>
      </c>
      <c r="P1449" s="9"/>
    </row>
    <row r="1450" spans="1:16" x14ac:dyDescent="0.25">
      <c r="A1450" s="9"/>
      <c r="B1450" s="12" t="s">
        <v>332</v>
      </c>
      <c r="C1450" s="12" t="s">
        <v>331</v>
      </c>
      <c r="D1450" s="18">
        <v>707</v>
      </c>
      <c r="E1450" s="19" t="s">
        <v>141</v>
      </c>
      <c r="F1450" s="19" t="s">
        <v>141</v>
      </c>
      <c r="G1450" s="19" t="s">
        <v>141</v>
      </c>
      <c r="H1450" s="19" t="s">
        <v>141</v>
      </c>
      <c r="I1450" s="19" t="s">
        <v>141</v>
      </c>
      <c r="J1450" s="19" t="s">
        <v>141</v>
      </c>
      <c r="K1450" s="19" t="s">
        <v>141</v>
      </c>
      <c r="L1450" s="19" t="s">
        <v>141</v>
      </c>
      <c r="M1450" s="18">
        <v>0</v>
      </c>
      <c r="N1450" s="18">
        <v>1566</v>
      </c>
      <c r="O1450" s="18">
        <v>1286</v>
      </c>
      <c r="P1450" s="9"/>
    </row>
    <row r="1451" spans="1:16" x14ac:dyDescent="0.25">
      <c r="A1451" s="9"/>
      <c r="B1451" s="12" t="s">
        <v>330</v>
      </c>
      <c r="C1451" s="12" t="s">
        <v>329</v>
      </c>
      <c r="D1451" s="18">
        <v>3595</v>
      </c>
      <c r="E1451" s="19" t="s">
        <v>141</v>
      </c>
      <c r="F1451" s="19" t="s">
        <v>141</v>
      </c>
      <c r="G1451" s="19" t="s">
        <v>141</v>
      </c>
      <c r="H1451" s="19" t="s">
        <v>141</v>
      </c>
      <c r="I1451" s="19" t="s">
        <v>141</v>
      </c>
      <c r="J1451" s="19" t="s">
        <v>141</v>
      </c>
      <c r="K1451" s="19" t="s">
        <v>141</v>
      </c>
      <c r="L1451" s="19" t="s">
        <v>141</v>
      </c>
      <c r="M1451" s="18">
        <v>0</v>
      </c>
      <c r="N1451" s="18">
        <v>2476</v>
      </c>
      <c r="O1451" s="18">
        <v>2168</v>
      </c>
      <c r="P1451" s="9"/>
    </row>
    <row r="1452" spans="1:16" x14ac:dyDescent="0.25">
      <c r="A1452" s="9"/>
      <c r="B1452" s="12" t="s">
        <v>328</v>
      </c>
      <c r="C1452" s="12" t="s">
        <v>327</v>
      </c>
      <c r="D1452" s="18">
        <v>2636</v>
      </c>
      <c r="E1452" s="19" t="s">
        <v>141</v>
      </c>
      <c r="F1452" s="19" t="s">
        <v>141</v>
      </c>
      <c r="G1452" s="19" t="s">
        <v>141</v>
      </c>
      <c r="H1452" s="18">
        <v>2174</v>
      </c>
      <c r="I1452" s="18">
        <v>2330</v>
      </c>
      <c r="J1452" s="18">
        <v>2416</v>
      </c>
      <c r="K1452" s="18">
        <v>2410</v>
      </c>
      <c r="L1452" s="18">
        <v>2410</v>
      </c>
      <c r="M1452" s="18">
        <v>2410</v>
      </c>
      <c r="N1452" s="18">
        <v>1676</v>
      </c>
      <c r="O1452" s="18">
        <v>1578</v>
      </c>
      <c r="P1452" s="9"/>
    </row>
    <row r="1453" spans="1:16" x14ac:dyDescent="0.25">
      <c r="A1453" s="9"/>
      <c r="B1453" s="12" t="s">
        <v>326</v>
      </c>
      <c r="C1453" s="12" t="s">
        <v>325</v>
      </c>
      <c r="D1453" s="18">
        <v>8497</v>
      </c>
      <c r="E1453" s="18">
        <v>8635</v>
      </c>
      <c r="F1453" s="18">
        <v>8918</v>
      </c>
      <c r="G1453" s="18">
        <v>9442</v>
      </c>
      <c r="H1453" s="18">
        <v>8608</v>
      </c>
      <c r="I1453" s="18">
        <v>8596</v>
      </c>
      <c r="J1453" s="18">
        <v>9308</v>
      </c>
      <c r="K1453" s="18">
        <v>8800</v>
      </c>
      <c r="L1453" s="18">
        <v>8800</v>
      </c>
      <c r="M1453" s="18">
        <v>8800</v>
      </c>
      <c r="N1453" s="18">
        <v>10214</v>
      </c>
      <c r="O1453" s="18">
        <v>9578</v>
      </c>
      <c r="P1453" s="9"/>
    </row>
    <row r="1454" spans="1:16" x14ac:dyDescent="0.25">
      <c r="A1454" s="9"/>
      <c r="B1454" s="12" t="s">
        <v>324</v>
      </c>
      <c r="C1454" s="12" t="s">
        <v>323</v>
      </c>
      <c r="D1454" s="18">
        <v>8615</v>
      </c>
      <c r="E1454" s="19" t="s">
        <v>141</v>
      </c>
      <c r="F1454" s="19" t="s">
        <v>141</v>
      </c>
      <c r="G1454" s="18">
        <v>4236</v>
      </c>
      <c r="H1454" s="18">
        <v>3982</v>
      </c>
      <c r="I1454" s="18">
        <v>4188</v>
      </c>
      <c r="J1454" s="18">
        <v>3612</v>
      </c>
      <c r="K1454" s="18">
        <v>3254</v>
      </c>
      <c r="L1454" s="18">
        <v>3254</v>
      </c>
      <c r="M1454" s="18">
        <v>3254</v>
      </c>
      <c r="N1454" s="18">
        <v>3492</v>
      </c>
      <c r="O1454" s="18">
        <v>2746</v>
      </c>
      <c r="P1454" s="9"/>
    </row>
    <row r="1455" spans="1:16" x14ac:dyDescent="0.25">
      <c r="A1455" s="9"/>
      <c r="B1455" s="12" t="s">
        <v>322</v>
      </c>
      <c r="C1455" s="12" t="s">
        <v>321</v>
      </c>
      <c r="D1455" s="18">
        <v>10523</v>
      </c>
      <c r="E1455" s="19" t="s">
        <v>141</v>
      </c>
      <c r="F1455" s="19" t="s">
        <v>141</v>
      </c>
      <c r="G1455" s="18">
        <v>8082</v>
      </c>
      <c r="H1455" s="18">
        <v>8228</v>
      </c>
      <c r="I1455" s="18">
        <v>8298</v>
      </c>
      <c r="J1455" s="18">
        <v>8152</v>
      </c>
      <c r="K1455" s="18">
        <v>8028</v>
      </c>
      <c r="L1455" s="18">
        <v>8028</v>
      </c>
      <c r="M1455" s="18">
        <v>8028</v>
      </c>
      <c r="N1455" s="18">
        <v>7690</v>
      </c>
      <c r="O1455" s="18">
        <v>7926</v>
      </c>
      <c r="P1455" s="9"/>
    </row>
    <row r="1456" spans="1:16" x14ac:dyDescent="0.25">
      <c r="A1456" s="9"/>
      <c r="B1456" s="12" t="s">
        <v>320</v>
      </c>
      <c r="C1456" s="12" t="s">
        <v>319</v>
      </c>
      <c r="D1456" s="18">
        <v>20591</v>
      </c>
      <c r="E1456" s="19" t="s">
        <v>141</v>
      </c>
      <c r="F1456" s="19" t="s">
        <v>141</v>
      </c>
      <c r="G1456" s="18">
        <v>13186</v>
      </c>
      <c r="H1456" s="18">
        <v>13204</v>
      </c>
      <c r="I1456" s="18">
        <v>13162</v>
      </c>
      <c r="J1456" s="18">
        <v>12068</v>
      </c>
      <c r="K1456" s="18">
        <v>11624</v>
      </c>
      <c r="L1456" s="18">
        <v>11624</v>
      </c>
      <c r="M1456" s="18">
        <v>11624</v>
      </c>
      <c r="N1456" s="18">
        <v>11204</v>
      </c>
      <c r="O1456" s="18">
        <v>10804</v>
      </c>
      <c r="P1456" s="9"/>
    </row>
    <row r="1457" spans="1:16" x14ac:dyDescent="0.25">
      <c r="A1457" s="9"/>
      <c r="B1457" s="12" t="s">
        <v>318</v>
      </c>
      <c r="C1457" s="12" t="s">
        <v>317</v>
      </c>
      <c r="D1457" s="18">
        <v>1519</v>
      </c>
      <c r="E1457" s="19" t="s">
        <v>141</v>
      </c>
      <c r="F1457" s="19" t="s">
        <v>141</v>
      </c>
      <c r="G1457" s="18">
        <v>1438</v>
      </c>
      <c r="H1457" s="18">
        <v>1416</v>
      </c>
      <c r="I1457" s="18">
        <v>1452</v>
      </c>
      <c r="J1457" s="18">
        <v>1442</v>
      </c>
      <c r="K1457" s="18">
        <v>1328</v>
      </c>
      <c r="L1457" s="18">
        <v>1328</v>
      </c>
      <c r="M1457" s="18">
        <v>1328</v>
      </c>
      <c r="N1457" s="18">
        <v>1300</v>
      </c>
      <c r="O1457" s="18">
        <v>1102</v>
      </c>
      <c r="P1457" s="9"/>
    </row>
    <row r="1458" spans="1:16" x14ac:dyDescent="0.25">
      <c r="A1458" s="9"/>
      <c r="B1458" s="12" t="s">
        <v>316</v>
      </c>
      <c r="C1458" s="12" t="s">
        <v>315</v>
      </c>
      <c r="D1458" s="18">
        <v>1232</v>
      </c>
      <c r="E1458" s="19" t="s">
        <v>141</v>
      </c>
      <c r="F1458" s="19" t="s">
        <v>141</v>
      </c>
      <c r="G1458" s="18">
        <v>1064</v>
      </c>
      <c r="H1458" s="18">
        <v>1026</v>
      </c>
      <c r="I1458" s="18">
        <v>1034</v>
      </c>
      <c r="J1458" s="18">
        <v>1050</v>
      </c>
      <c r="K1458" s="18">
        <v>1056</v>
      </c>
      <c r="L1458" s="18">
        <v>1056</v>
      </c>
      <c r="M1458" s="18">
        <v>1056</v>
      </c>
      <c r="N1458" s="18">
        <v>904</v>
      </c>
      <c r="O1458" s="18">
        <v>904</v>
      </c>
      <c r="P1458" s="9"/>
    </row>
    <row r="1459" spans="1:16" x14ac:dyDescent="0.25">
      <c r="A1459" s="9"/>
      <c r="B1459" s="12" t="s">
        <v>314</v>
      </c>
      <c r="C1459" s="12" t="s">
        <v>313</v>
      </c>
      <c r="D1459" s="18">
        <v>995</v>
      </c>
      <c r="E1459" s="19" t="s">
        <v>141</v>
      </c>
      <c r="F1459" s="19" t="s">
        <v>141</v>
      </c>
      <c r="G1459" s="18">
        <v>892</v>
      </c>
      <c r="H1459" s="18">
        <v>910</v>
      </c>
      <c r="I1459" s="18">
        <v>840</v>
      </c>
      <c r="J1459" s="18">
        <v>932</v>
      </c>
      <c r="K1459" s="18">
        <v>918</v>
      </c>
      <c r="L1459" s="18">
        <v>918</v>
      </c>
      <c r="M1459" s="18">
        <v>918</v>
      </c>
      <c r="N1459" s="18">
        <v>838</v>
      </c>
      <c r="O1459" s="18">
        <v>798</v>
      </c>
      <c r="P1459" s="9"/>
    </row>
    <row r="1460" spans="1:16" x14ac:dyDescent="0.25">
      <c r="A1460" s="9"/>
      <c r="B1460" s="12" t="s">
        <v>312</v>
      </c>
      <c r="C1460" s="12" t="s">
        <v>311</v>
      </c>
      <c r="D1460" s="18">
        <v>3581</v>
      </c>
      <c r="E1460" s="18">
        <v>3639</v>
      </c>
      <c r="F1460" s="18">
        <v>3758</v>
      </c>
      <c r="G1460" s="18">
        <v>4037</v>
      </c>
      <c r="H1460" s="18">
        <v>4209</v>
      </c>
      <c r="I1460" s="18">
        <v>4182</v>
      </c>
      <c r="J1460" s="18">
        <v>4261</v>
      </c>
      <c r="K1460" s="18">
        <v>4577</v>
      </c>
      <c r="L1460" s="18">
        <v>5691</v>
      </c>
      <c r="M1460" s="18">
        <v>5691</v>
      </c>
      <c r="N1460" s="18">
        <v>6899</v>
      </c>
      <c r="O1460" s="18">
        <v>6804</v>
      </c>
      <c r="P1460" s="9"/>
    </row>
    <row r="1461" spans="1:16" x14ac:dyDescent="0.25">
      <c r="A1461" s="9"/>
      <c r="B1461" s="12" t="s">
        <v>310</v>
      </c>
      <c r="C1461" s="12" t="s">
        <v>309</v>
      </c>
      <c r="D1461" s="18">
        <v>2659</v>
      </c>
      <c r="E1461" s="18">
        <v>2702</v>
      </c>
      <c r="F1461" s="18">
        <v>2791</v>
      </c>
      <c r="G1461" s="18">
        <v>2764</v>
      </c>
      <c r="H1461" s="18">
        <v>2673</v>
      </c>
      <c r="I1461" s="18">
        <v>2615</v>
      </c>
      <c r="J1461" s="18">
        <v>2667</v>
      </c>
      <c r="K1461" s="18">
        <v>2711</v>
      </c>
      <c r="L1461" s="18">
        <v>2668</v>
      </c>
      <c r="M1461" s="18">
        <v>2668</v>
      </c>
      <c r="N1461" s="18">
        <v>2822</v>
      </c>
      <c r="O1461" s="18">
        <v>2618</v>
      </c>
      <c r="P1461" s="9"/>
    </row>
    <row r="1462" spans="1:16" x14ac:dyDescent="0.25">
      <c r="A1462" s="9"/>
      <c r="B1462" s="12" t="s">
        <v>308</v>
      </c>
      <c r="C1462" s="12" t="s">
        <v>307</v>
      </c>
      <c r="D1462" s="18">
        <v>3990</v>
      </c>
      <c r="E1462" s="18">
        <v>4055</v>
      </c>
      <c r="F1462" s="18">
        <v>4188</v>
      </c>
      <c r="G1462" s="18">
        <v>4049</v>
      </c>
      <c r="H1462" s="18">
        <v>3992</v>
      </c>
      <c r="I1462" s="18">
        <v>4099</v>
      </c>
      <c r="J1462" s="18">
        <v>4128</v>
      </c>
      <c r="K1462" s="18">
        <v>4410</v>
      </c>
      <c r="L1462" s="18">
        <v>4408</v>
      </c>
      <c r="M1462" s="18">
        <v>4408</v>
      </c>
      <c r="N1462" s="18">
        <v>4450</v>
      </c>
      <c r="O1462" s="18">
        <v>4345</v>
      </c>
      <c r="P1462" s="9"/>
    </row>
    <row r="1463" spans="1:16" x14ac:dyDescent="0.25">
      <c r="A1463" s="9"/>
      <c r="B1463" s="12" t="s">
        <v>306</v>
      </c>
      <c r="C1463" s="12" t="s">
        <v>305</v>
      </c>
      <c r="D1463" s="18">
        <v>6541</v>
      </c>
      <c r="E1463" s="18">
        <v>6647</v>
      </c>
      <c r="F1463" s="18">
        <v>6865</v>
      </c>
      <c r="G1463" s="18">
        <v>6550</v>
      </c>
      <c r="H1463" s="18">
        <v>6303</v>
      </c>
      <c r="I1463" s="18">
        <v>6123</v>
      </c>
      <c r="J1463" s="18">
        <v>5792</v>
      </c>
      <c r="K1463" s="18">
        <v>5505</v>
      </c>
      <c r="L1463" s="18">
        <v>5567</v>
      </c>
      <c r="M1463" s="18">
        <v>5567</v>
      </c>
      <c r="N1463" s="18">
        <v>5096</v>
      </c>
      <c r="O1463" s="18">
        <v>5686</v>
      </c>
      <c r="P1463" s="9"/>
    </row>
    <row r="1464" spans="1:16" x14ac:dyDescent="0.25">
      <c r="A1464" s="9"/>
      <c r="B1464" s="12" t="s">
        <v>304</v>
      </c>
      <c r="C1464" s="12" t="s">
        <v>303</v>
      </c>
      <c r="D1464" s="18">
        <v>3973</v>
      </c>
      <c r="E1464" s="18">
        <v>4038</v>
      </c>
      <c r="F1464" s="18">
        <v>4171</v>
      </c>
      <c r="G1464" s="18">
        <v>4121</v>
      </c>
      <c r="H1464" s="18">
        <v>4119</v>
      </c>
      <c r="I1464" s="18">
        <v>4281</v>
      </c>
      <c r="J1464" s="18">
        <v>4192</v>
      </c>
      <c r="K1464" s="18">
        <v>4430</v>
      </c>
      <c r="L1464" s="18">
        <v>4514</v>
      </c>
      <c r="M1464" s="18">
        <v>4514</v>
      </c>
      <c r="N1464" s="18">
        <v>4478</v>
      </c>
      <c r="O1464" s="18">
        <v>4176</v>
      </c>
      <c r="P1464" s="9"/>
    </row>
    <row r="1465" spans="1:16" x14ac:dyDescent="0.25">
      <c r="A1465" s="9"/>
      <c r="B1465" s="9"/>
      <c r="C1465" s="9"/>
      <c r="D1465" s="9"/>
      <c r="E1465" s="9"/>
      <c r="F1465" s="9"/>
      <c r="G1465" s="9"/>
      <c r="H1465" s="9"/>
      <c r="I1465" s="9"/>
      <c r="J1465" s="9"/>
      <c r="K1465" s="9"/>
      <c r="L1465" s="9"/>
      <c r="M1465" s="9"/>
      <c r="N1465" s="9"/>
      <c r="O1465" s="9"/>
      <c r="P1465" s="9"/>
    </row>
    <row r="1466" spans="1:16" x14ac:dyDescent="0.25">
      <c r="A1466" s="9"/>
      <c r="B1466" s="9"/>
      <c r="C1466" s="9"/>
      <c r="D1466" s="9"/>
      <c r="E1466" s="9"/>
      <c r="F1466" s="9"/>
      <c r="G1466" s="9"/>
      <c r="H1466" s="9"/>
      <c r="I1466" s="9"/>
      <c r="J1466" s="9"/>
      <c r="K1466" s="9"/>
      <c r="L1466" s="9"/>
      <c r="M1466" s="9"/>
      <c r="N1466" s="9"/>
      <c r="O1466" s="9"/>
      <c r="P1466" s="9"/>
    </row>
    <row r="1467" spans="1:16" x14ac:dyDescent="0.25">
      <c r="A1467" s="9"/>
      <c r="B1467" s="9"/>
      <c r="C1467" s="9"/>
      <c r="D1467" s="9"/>
      <c r="E1467" s="9"/>
      <c r="F1467" s="9"/>
      <c r="G1467" s="9"/>
      <c r="H1467" s="9"/>
      <c r="I1467" s="9"/>
      <c r="J1467" s="9"/>
      <c r="K1467" s="9"/>
      <c r="L1467" s="9"/>
      <c r="M1467" s="9"/>
      <c r="N1467" s="9"/>
      <c r="O1467" s="9"/>
      <c r="P1467" s="9"/>
    </row>
    <row r="1468" spans="1:16" x14ac:dyDescent="0.25">
      <c r="A1468" s="9"/>
      <c r="B1468" s="9"/>
      <c r="C1468" s="9"/>
      <c r="D1468" s="9"/>
      <c r="E1468" s="9"/>
      <c r="F1468" s="9"/>
      <c r="G1468" s="9"/>
      <c r="H1468" s="9"/>
      <c r="I1468" s="9"/>
      <c r="J1468" s="9"/>
      <c r="K1468" s="9"/>
      <c r="L1468" s="9"/>
      <c r="M1468" s="9"/>
      <c r="N1468" s="9"/>
      <c r="O1468" s="9"/>
      <c r="P1468" s="9"/>
    </row>
    <row r="1469" spans="1:16" x14ac:dyDescent="0.25">
      <c r="A1469" s="9"/>
      <c r="B1469" s="9"/>
      <c r="C1469" s="9"/>
      <c r="D1469" s="9"/>
      <c r="E1469" s="9"/>
      <c r="F1469" s="9"/>
      <c r="G1469" s="9"/>
      <c r="H1469" s="9"/>
      <c r="I1469" s="9"/>
      <c r="J1469" s="9"/>
      <c r="K1469" s="9"/>
      <c r="L1469" s="9"/>
      <c r="M1469" s="9"/>
      <c r="N1469" s="9"/>
      <c r="O1469" s="9"/>
      <c r="P1469" s="9"/>
    </row>
    <row r="1470" spans="1:16" x14ac:dyDescent="0.25">
      <c r="A1470" s="9"/>
      <c r="B1470" s="9"/>
      <c r="C1470" s="9"/>
      <c r="D1470" s="9"/>
      <c r="E1470" s="9"/>
      <c r="F1470" s="9"/>
      <c r="G1470" s="9"/>
      <c r="H1470" s="9"/>
      <c r="I1470" s="9"/>
      <c r="J1470" s="9"/>
      <c r="K1470" s="9"/>
      <c r="L1470" s="9"/>
      <c r="M1470" s="9"/>
      <c r="N1470" s="9"/>
      <c r="O1470" s="9"/>
      <c r="P1470" s="9"/>
    </row>
    <row r="1471" spans="1:16" x14ac:dyDescent="0.25">
      <c r="A1471" s="9"/>
      <c r="B1471" s="9"/>
      <c r="C1471" s="9"/>
      <c r="D1471" s="9"/>
      <c r="E1471" s="9"/>
      <c r="F1471" s="9"/>
      <c r="G1471" s="9"/>
      <c r="H1471" s="9"/>
      <c r="I1471" s="9"/>
      <c r="J1471" s="9"/>
      <c r="K1471" s="9"/>
      <c r="L1471" s="9"/>
      <c r="M1471" s="9"/>
      <c r="N1471" s="9"/>
      <c r="O1471" s="9"/>
      <c r="P1471" s="9"/>
    </row>
    <row r="1472" spans="1:16" x14ac:dyDescent="0.25">
      <c r="A1472" s="9"/>
      <c r="B1472" s="9"/>
      <c r="C1472" s="9"/>
      <c r="D1472" s="9"/>
      <c r="E1472" s="9"/>
      <c r="F1472" s="9"/>
      <c r="G1472" s="9"/>
      <c r="H1472" s="9"/>
      <c r="I1472" s="9"/>
      <c r="J1472" s="9"/>
      <c r="K1472" s="9"/>
      <c r="L1472" s="9"/>
      <c r="M1472" s="9"/>
      <c r="N1472" s="9"/>
      <c r="O1472" s="9"/>
      <c r="P1472" s="9"/>
    </row>
    <row r="1473" spans="1:16" x14ac:dyDescent="0.25">
      <c r="A1473" s="9"/>
      <c r="B1473" s="9"/>
      <c r="C1473" s="9"/>
      <c r="D1473" s="9"/>
      <c r="E1473" s="9"/>
      <c r="F1473" s="9"/>
      <c r="G1473" s="9"/>
      <c r="H1473" s="9"/>
      <c r="I1473" s="9"/>
      <c r="J1473" s="9"/>
      <c r="K1473" s="9"/>
      <c r="L1473" s="9"/>
      <c r="M1473" s="9"/>
      <c r="N1473" s="9"/>
      <c r="O1473" s="9"/>
      <c r="P1473" s="9"/>
    </row>
    <row r="1474" spans="1:16" x14ac:dyDescent="0.25">
      <c r="A1474" s="9"/>
      <c r="B1474" s="9"/>
      <c r="C1474" s="9"/>
      <c r="D1474" s="9"/>
      <c r="E1474" s="9"/>
      <c r="F1474" s="9"/>
      <c r="G1474" s="9"/>
      <c r="H1474" s="9"/>
      <c r="I1474" s="9"/>
      <c r="J1474" s="9"/>
      <c r="K1474" s="9"/>
      <c r="L1474" s="9"/>
      <c r="M1474" s="9"/>
      <c r="N1474" s="9"/>
      <c r="O1474" s="9"/>
      <c r="P1474" s="9"/>
    </row>
    <row r="1475" spans="1:16" x14ac:dyDescent="0.25">
      <c r="A1475" s="9"/>
      <c r="B1475" s="34" t="s">
        <v>3835</v>
      </c>
      <c r="C1475" s="9"/>
      <c r="D1475" s="9"/>
      <c r="E1475" s="9"/>
      <c r="F1475" s="9"/>
      <c r="G1475" s="9"/>
      <c r="H1475" s="9"/>
      <c r="I1475" s="9"/>
      <c r="J1475" s="9"/>
      <c r="K1475" s="9"/>
      <c r="L1475" s="9"/>
      <c r="M1475" s="9"/>
      <c r="N1475" s="9"/>
      <c r="O1475" s="9"/>
      <c r="P1475" s="9"/>
    </row>
    <row r="1476" spans="1:16" x14ac:dyDescent="0.25">
      <c r="A1476" s="9"/>
      <c r="B1476" s="9"/>
      <c r="C1476" s="9"/>
      <c r="D1476" s="9"/>
      <c r="E1476" s="9"/>
      <c r="F1476" s="9"/>
      <c r="G1476" s="9"/>
      <c r="H1476" s="9"/>
      <c r="I1476" s="9"/>
      <c r="J1476" s="9"/>
      <c r="K1476" s="9"/>
      <c r="L1476" s="9"/>
      <c r="M1476" s="9"/>
      <c r="N1476" s="9"/>
      <c r="O1476" s="9"/>
      <c r="P1476" s="9"/>
    </row>
    <row r="1477" spans="1:16" x14ac:dyDescent="0.25">
      <c r="A1477" s="9"/>
      <c r="B1477" s="34" t="s">
        <v>3834</v>
      </c>
      <c r="C1477" s="46">
        <v>41421.722592592589</v>
      </c>
      <c r="D1477" s="9"/>
      <c r="E1477" s="9"/>
      <c r="F1477" s="9"/>
      <c r="G1477" s="9"/>
      <c r="H1477" s="9"/>
      <c r="I1477" s="9"/>
      <c r="J1477" s="9"/>
      <c r="K1477" s="9"/>
      <c r="L1477" s="9"/>
      <c r="M1477" s="9"/>
      <c r="N1477" s="9"/>
      <c r="O1477" s="9"/>
      <c r="P1477" s="9"/>
    </row>
    <row r="1478" spans="1:16" x14ac:dyDescent="0.25">
      <c r="A1478" s="9"/>
      <c r="B1478" s="34" t="s">
        <v>3833</v>
      </c>
      <c r="C1478" s="46">
        <v>41435.644176423608</v>
      </c>
      <c r="D1478" s="9"/>
      <c r="E1478" s="9"/>
      <c r="F1478" s="9"/>
      <c r="G1478" s="9"/>
      <c r="H1478" s="9"/>
      <c r="I1478" s="9"/>
      <c r="J1478" s="9"/>
      <c r="K1478" s="9"/>
      <c r="L1478" s="9"/>
      <c r="M1478" s="9"/>
      <c r="N1478" s="9"/>
      <c r="O1478" s="9"/>
      <c r="P1478" s="9"/>
    </row>
    <row r="1479" spans="1:16" x14ac:dyDescent="0.25">
      <c r="A1479" s="9"/>
      <c r="B1479" s="34" t="s">
        <v>3831</v>
      </c>
      <c r="C1479" s="34" t="s">
        <v>219</v>
      </c>
      <c r="D1479" s="9"/>
      <c r="E1479" s="9"/>
      <c r="F1479" s="9"/>
      <c r="G1479" s="9"/>
      <c r="H1479" s="9"/>
      <c r="I1479" s="9"/>
      <c r="J1479" s="9"/>
      <c r="K1479" s="9"/>
      <c r="L1479" s="9"/>
      <c r="M1479" s="9"/>
      <c r="N1479" s="9"/>
      <c r="O1479" s="9"/>
      <c r="P1479" s="9"/>
    </row>
    <row r="1480" spans="1:16" x14ac:dyDescent="0.25">
      <c r="A1480" s="9"/>
      <c r="B1480" s="9"/>
      <c r="C1480" s="9"/>
      <c r="D1480" s="9"/>
      <c r="E1480" s="9"/>
      <c r="F1480" s="9"/>
      <c r="G1480" s="9"/>
      <c r="H1480" s="9"/>
      <c r="I1480" s="9"/>
      <c r="J1480" s="9"/>
      <c r="K1480" s="9"/>
      <c r="L1480" s="9"/>
      <c r="M1480" s="9"/>
      <c r="N1480" s="9"/>
      <c r="O1480" s="9"/>
      <c r="P1480" s="9"/>
    </row>
    <row r="1481" spans="1:16" x14ac:dyDescent="0.25">
      <c r="A1481" s="9"/>
      <c r="B1481" s="34" t="s">
        <v>3827</v>
      </c>
      <c r="C1481" s="34" t="s">
        <v>3826</v>
      </c>
      <c r="D1481" s="9"/>
      <c r="E1481" s="9"/>
      <c r="F1481" s="9"/>
      <c r="G1481" s="9"/>
      <c r="H1481" s="9"/>
      <c r="I1481" s="9"/>
      <c r="J1481" s="9"/>
      <c r="K1481" s="9"/>
      <c r="L1481" s="9"/>
      <c r="M1481" s="9"/>
      <c r="N1481" s="9"/>
      <c r="O1481" s="9"/>
      <c r="P1481" s="9"/>
    </row>
    <row r="1482" spans="1:16" x14ac:dyDescent="0.25">
      <c r="A1482" s="9"/>
      <c r="B1482" s="34" t="s">
        <v>148</v>
      </c>
      <c r="C1482" s="34" t="s">
        <v>3825</v>
      </c>
      <c r="D1482" s="9"/>
      <c r="E1482" s="9"/>
      <c r="F1482" s="9"/>
      <c r="G1482" s="9"/>
      <c r="H1482" s="9"/>
      <c r="I1482" s="9"/>
      <c r="J1482" s="9"/>
      <c r="K1482" s="9"/>
      <c r="L1482" s="9"/>
      <c r="M1482" s="9"/>
      <c r="N1482" s="9"/>
      <c r="O1482" s="9"/>
      <c r="P1482" s="9"/>
    </row>
    <row r="1483" spans="1:16" x14ac:dyDescent="0.25">
      <c r="B1483" s="34" t="s">
        <v>3824</v>
      </c>
      <c r="C1483" s="34" t="s">
        <v>3823</v>
      </c>
      <c r="D1483" s="9"/>
      <c r="E1483" s="9"/>
      <c r="F1483" s="9"/>
      <c r="G1483" s="9"/>
      <c r="H1483" s="9"/>
      <c r="I1483" s="9"/>
      <c r="J1483" s="9"/>
      <c r="K1483" s="9"/>
      <c r="L1483" s="9"/>
      <c r="M1483" s="9"/>
      <c r="N1483" s="9"/>
      <c r="O1483" s="9"/>
      <c r="P1483" s="9"/>
    </row>
    <row r="1484" spans="1:16" x14ac:dyDescent="0.25">
      <c r="B1484" s="9"/>
      <c r="C1484" s="9"/>
      <c r="D1484" s="9"/>
      <c r="E1484" s="9"/>
      <c r="F1484" s="9"/>
      <c r="G1484" s="9"/>
      <c r="H1484" s="9"/>
      <c r="I1484" s="9"/>
      <c r="J1484" s="9"/>
      <c r="K1484" s="9"/>
      <c r="L1484" s="9"/>
      <c r="M1484" s="9"/>
      <c r="N1484" s="9"/>
      <c r="O1484" s="9"/>
      <c r="P1484" s="9"/>
    </row>
    <row r="1485" spans="1:16" x14ac:dyDescent="0.25">
      <c r="B1485" s="12" t="s">
        <v>3822</v>
      </c>
      <c r="C1485" s="12" t="s">
        <v>3821</v>
      </c>
      <c r="D1485" s="12" t="s">
        <v>253</v>
      </c>
      <c r="E1485" s="12" t="s">
        <v>252</v>
      </c>
      <c r="F1485" s="12" t="s">
        <v>251</v>
      </c>
      <c r="G1485" s="12" t="s">
        <v>250</v>
      </c>
      <c r="H1485" s="12" t="s">
        <v>249</v>
      </c>
      <c r="I1485" s="12" t="s">
        <v>248</v>
      </c>
      <c r="J1485" s="12" t="s">
        <v>247</v>
      </c>
      <c r="K1485" s="12" t="s">
        <v>246</v>
      </c>
      <c r="L1485" s="12" t="s">
        <v>82</v>
      </c>
      <c r="M1485" s="12" t="s">
        <v>83</v>
      </c>
      <c r="N1485" s="12" t="s">
        <v>84</v>
      </c>
      <c r="O1485" s="12" t="s">
        <v>245</v>
      </c>
      <c r="P1485" s="9"/>
    </row>
    <row r="1486" spans="1:16" x14ac:dyDescent="0.25">
      <c r="B1486" s="12" t="s">
        <v>3818</v>
      </c>
      <c r="C1486" s="12" t="s">
        <v>3817</v>
      </c>
      <c r="D1486" s="18">
        <v>4320628</v>
      </c>
      <c r="E1486" s="18">
        <v>4220734</v>
      </c>
      <c r="F1486" s="18">
        <v>4437039</v>
      </c>
      <c r="G1486" s="18">
        <v>4548447</v>
      </c>
      <c r="H1486" s="18">
        <v>4478093</v>
      </c>
      <c r="I1486" s="18">
        <v>4404279</v>
      </c>
      <c r="J1486" s="18">
        <v>4570351</v>
      </c>
      <c r="K1486" s="18">
        <v>4832683</v>
      </c>
      <c r="L1486" s="18">
        <v>5007163</v>
      </c>
      <c r="M1486" s="18">
        <v>4912840</v>
      </c>
      <c r="N1486" s="18">
        <v>5256279</v>
      </c>
      <c r="O1486" s="18">
        <v>5637256</v>
      </c>
      <c r="P1486" s="9"/>
    </row>
    <row r="1487" spans="1:16" x14ac:dyDescent="0.25">
      <c r="B1487" s="12" t="s">
        <v>3814</v>
      </c>
      <c r="C1487" s="12" t="s">
        <v>3813</v>
      </c>
      <c r="D1487" s="18">
        <v>1641930</v>
      </c>
      <c r="E1487" s="18">
        <v>1605305</v>
      </c>
      <c r="F1487" s="18">
        <v>1590017</v>
      </c>
      <c r="G1487" s="18">
        <v>1605617</v>
      </c>
      <c r="H1487" s="18">
        <v>1624841</v>
      </c>
      <c r="I1487" s="18">
        <v>1602879</v>
      </c>
      <c r="J1487" s="18">
        <v>1721014</v>
      </c>
      <c r="K1487" s="18">
        <v>1873254</v>
      </c>
      <c r="L1487" s="18">
        <v>1974042</v>
      </c>
      <c r="M1487" s="18">
        <v>1846548</v>
      </c>
      <c r="N1487" s="18">
        <v>1962393</v>
      </c>
      <c r="O1487" s="18">
        <v>2094207</v>
      </c>
      <c r="P1487" s="9"/>
    </row>
    <row r="1488" spans="1:16" x14ac:dyDescent="0.25">
      <c r="B1488" s="12" t="s">
        <v>3810</v>
      </c>
      <c r="C1488" s="12" t="s">
        <v>3809</v>
      </c>
      <c r="D1488" s="18">
        <v>503464</v>
      </c>
      <c r="E1488" s="18">
        <v>489368</v>
      </c>
      <c r="F1488" s="18">
        <v>512923</v>
      </c>
      <c r="G1488" s="18">
        <v>514245</v>
      </c>
      <c r="H1488" s="18">
        <v>524172</v>
      </c>
      <c r="I1488" s="18">
        <v>577307</v>
      </c>
      <c r="J1488" s="18">
        <v>641469</v>
      </c>
      <c r="K1488" s="18">
        <v>681841</v>
      </c>
      <c r="L1488" s="18">
        <v>730787</v>
      </c>
      <c r="M1488" s="18">
        <v>757240</v>
      </c>
      <c r="N1488" s="18">
        <v>834630</v>
      </c>
      <c r="O1488" s="18">
        <v>831526</v>
      </c>
      <c r="P1488" s="9"/>
    </row>
    <row r="1489" spans="2:16" x14ac:dyDescent="0.25">
      <c r="B1489" s="12" t="s">
        <v>3806</v>
      </c>
      <c r="C1489" s="12" t="s">
        <v>3805</v>
      </c>
      <c r="D1489" s="18">
        <v>789197</v>
      </c>
      <c r="E1489" s="18">
        <v>793645</v>
      </c>
      <c r="F1489" s="18">
        <v>784752</v>
      </c>
      <c r="G1489" s="18">
        <v>762837</v>
      </c>
      <c r="H1489" s="18">
        <v>755770</v>
      </c>
      <c r="I1489" s="18">
        <v>769771</v>
      </c>
      <c r="J1489" s="18">
        <v>840276</v>
      </c>
      <c r="K1489" s="18">
        <v>955617</v>
      </c>
      <c r="L1489" s="18">
        <v>1012672</v>
      </c>
      <c r="M1489" s="18">
        <v>935064</v>
      </c>
      <c r="N1489" s="18">
        <v>1051540</v>
      </c>
      <c r="O1489" s="18">
        <v>1132341</v>
      </c>
      <c r="P1489" s="9"/>
    </row>
    <row r="1490" spans="2:16" x14ac:dyDescent="0.25">
      <c r="B1490" s="12" t="s">
        <v>3802</v>
      </c>
      <c r="C1490" s="12" t="s">
        <v>3801</v>
      </c>
      <c r="D1490" s="18">
        <v>962693</v>
      </c>
      <c r="E1490" s="18">
        <v>946259</v>
      </c>
      <c r="F1490" s="18">
        <v>954919</v>
      </c>
      <c r="G1490" s="18">
        <v>890544</v>
      </c>
      <c r="H1490" s="18">
        <v>1069022</v>
      </c>
      <c r="I1490" s="18">
        <v>1138743</v>
      </c>
      <c r="J1490" s="18">
        <v>1178929</v>
      </c>
      <c r="K1490" s="18">
        <v>1158215</v>
      </c>
      <c r="L1490" s="18">
        <v>1210541</v>
      </c>
      <c r="M1490" s="18">
        <v>1101243</v>
      </c>
      <c r="N1490" s="18">
        <v>1169773</v>
      </c>
      <c r="O1490" s="18">
        <v>1252254</v>
      </c>
      <c r="P1490" s="9"/>
    </row>
    <row r="1491" spans="2:16" x14ac:dyDescent="0.25">
      <c r="B1491" s="12" t="s">
        <v>3798</v>
      </c>
      <c r="C1491" s="12" t="s">
        <v>3797</v>
      </c>
      <c r="D1491" s="18">
        <v>3615414</v>
      </c>
      <c r="E1491" s="18">
        <v>3680148</v>
      </c>
      <c r="F1491" s="18">
        <v>3899026</v>
      </c>
      <c r="G1491" s="18">
        <v>3800313</v>
      </c>
      <c r="H1491" s="18">
        <v>3589948</v>
      </c>
      <c r="I1491" s="18">
        <v>3597229</v>
      </c>
      <c r="J1491" s="18">
        <v>3752474</v>
      </c>
      <c r="K1491" s="18">
        <v>3970115</v>
      </c>
      <c r="L1491" s="18">
        <v>3861562</v>
      </c>
      <c r="M1491" s="18">
        <v>3709621</v>
      </c>
      <c r="N1491" s="18">
        <v>3903164</v>
      </c>
      <c r="O1491" s="18">
        <v>4062983</v>
      </c>
      <c r="P1491" s="9"/>
    </row>
    <row r="1492" spans="2:16" x14ac:dyDescent="0.25">
      <c r="B1492" s="12" t="s">
        <v>3794</v>
      </c>
      <c r="C1492" s="12" t="s">
        <v>3793</v>
      </c>
      <c r="D1492" s="18">
        <v>251264</v>
      </c>
      <c r="E1492" s="18">
        <v>243901</v>
      </c>
      <c r="F1492" s="18">
        <v>250851</v>
      </c>
      <c r="G1492" s="18">
        <v>265694</v>
      </c>
      <c r="H1492" s="18">
        <v>292149</v>
      </c>
      <c r="I1492" s="18">
        <v>289004</v>
      </c>
      <c r="J1492" s="18">
        <v>328801</v>
      </c>
      <c r="K1492" s="18">
        <v>337901</v>
      </c>
      <c r="L1492" s="18">
        <v>320972</v>
      </c>
      <c r="M1492" s="18">
        <v>337357</v>
      </c>
      <c r="N1492" s="18">
        <v>398120</v>
      </c>
      <c r="O1492" s="18">
        <v>395038</v>
      </c>
      <c r="P1492" s="9"/>
    </row>
    <row r="1493" spans="2:16" x14ac:dyDescent="0.25">
      <c r="B1493" s="12" t="s">
        <v>3790</v>
      </c>
      <c r="C1493" s="12" t="s">
        <v>3789</v>
      </c>
      <c r="D1493" s="18">
        <v>270979</v>
      </c>
      <c r="E1493" s="18">
        <v>254728</v>
      </c>
      <c r="F1493" s="18">
        <v>264455</v>
      </c>
      <c r="G1493" s="18">
        <v>253022</v>
      </c>
      <c r="H1493" s="18">
        <v>324352</v>
      </c>
      <c r="I1493" s="18">
        <v>393232</v>
      </c>
      <c r="J1493" s="18">
        <v>417794</v>
      </c>
      <c r="K1493" s="18">
        <v>447963</v>
      </c>
      <c r="L1493" s="18">
        <v>483034</v>
      </c>
      <c r="M1493" s="18">
        <v>443703</v>
      </c>
      <c r="N1493" s="18">
        <v>536933</v>
      </c>
      <c r="O1493" s="18">
        <v>539627</v>
      </c>
      <c r="P1493" s="9"/>
    </row>
    <row r="1494" spans="2:16" x14ac:dyDescent="0.25">
      <c r="B1494" s="12" t="s">
        <v>3786</v>
      </c>
      <c r="C1494" s="12" t="s">
        <v>3785</v>
      </c>
      <c r="D1494" s="18">
        <v>835456</v>
      </c>
      <c r="E1494" s="18">
        <v>847163</v>
      </c>
      <c r="F1494" s="18">
        <v>838874</v>
      </c>
      <c r="G1494" s="18">
        <v>813958</v>
      </c>
      <c r="H1494" s="18">
        <v>844777</v>
      </c>
      <c r="I1494" s="18">
        <v>907004</v>
      </c>
      <c r="J1494" s="18">
        <v>942943</v>
      </c>
      <c r="K1494" s="18">
        <v>941821</v>
      </c>
      <c r="L1494" s="18">
        <v>981693</v>
      </c>
      <c r="M1494" s="18">
        <v>954928</v>
      </c>
      <c r="N1494" s="18">
        <v>967183</v>
      </c>
      <c r="O1494" s="18">
        <v>1030622</v>
      </c>
      <c r="P1494" s="9"/>
    </row>
    <row r="1495" spans="2:16" x14ac:dyDescent="0.25">
      <c r="B1495" s="12" t="s">
        <v>3782</v>
      </c>
      <c r="C1495" s="12" t="s">
        <v>3781</v>
      </c>
      <c r="D1495" s="18">
        <v>697436</v>
      </c>
      <c r="E1495" s="18">
        <v>627372</v>
      </c>
      <c r="F1495" s="18">
        <v>614191</v>
      </c>
      <c r="G1495" s="18">
        <v>538359</v>
      </c>
      <c r="H1495" s="18">
        <v>547286</v>
      </c>
      <c r="I1495" s="18">
        <v>568172</v>
      </c>
      <c r="J1495" s="18">
        <v>617687</v>
      </c>
      <c r="K1495" s="18">
        <v>634899</v>
      </c>
      <c r="L1495" s="18">
        <v>613287</v>
      </c>
      <c r="M1495" s="18">
        <v>582642</v>
      </c>
      <c r="N1495" s="18">
        <v>575261</v>
      </c>
      <c r="O1495" s="18">
        <v>608813</v>
      </c>
      <c r="P1495" s="9"/>
    </row>
    <row r="1496" spans="2:16" x14ac:dyDescent="0.25">
      <c r="B1496" s="12" t="s">
        <v>3779</v>
      </c>
      <c r="C1496" s="12" t="s">
        <v>3778</v>
      </c>
      <c r="D1496" s="18">
        <v>340510</v>
      </c>
      <c r="E1496" s="18">
        <v>359970</v>
      </c>
      <c r="F1496" s="18">
        <v>353304</v>
      </c>
      <c r="G1496" s="18">
        <v>348450</v>
      </c>
      <c r="H1496" s="18">
        <v>354433</v>
      </c>
      <c r="I1496" s="18">
        <v>362720</v>
      </c>
      <c r="J1496" s="18">
        <v>358823</v>
      </c>
      <c r="K1496" s="18">
        <v>362299</v>
      </c>
      <c r="L1496" s="18">
        <v>345560</v>
      </c>
      <c r="M1496" s="18">
        <v>355998</v>
      </c>
      <c r="N1496" s="18">
        <v>367974</v>
      </c>
      <c r="O1496" s="18">
        <v>381082</v>
      </c>
      <c r="P1496" s="9"/>
    </row>
    <row r="1497" spans="2:16" x14ac:dyDescent="0.25">
      <c r="B1497" s="12" t="s">
        <v>3775</v>
      </c>
      <c r="C1497" s="12" t="s">
        <v>3774</v>
      </c>
      <c r="D1497" s="19" t="s">
        <v>141</v>
      </c>
      <c r="E1497" s="19" t="s">
        <v>141</v>
      </c>
      <c r="F1497" s="18">
        <v>198978</v>
      </c>
      <c r="G1497" s="18">
        <v>209170</v>
      </c>
      <c r="H1497" s="18">
        <v>222408</v>
      </c>
      <c r="I1497" s="18">
        <v>250951</v>
      </c>
      <c r="J1497" s="18">
        <v>339767</v>
      </c>
      <c r="K1497" s="18">
        <v>357370</v>
      </c>
      <c r="L1497" s="18">
        <v>388837</v>
      </c>
      <c r="M1497" s="18">
        <v>362743</v>
      </c>
      <c r="N1497" s="18">
        <v>333810</v>
      </c>
      <c r="O1497" s="18">
        <v>397339</v>
      </c>
      <c r="P1497" s="9"/>
    </row>
    <row r="1498" spans="2:16" x14ac:dyDescent="0.25">
      <c r="B1498" s="12" t="s">
        <v>3771</v>
      </c>
      <c r="C1498" s="12" t="s">
        <v>3770</v>
      </c>
      <c r="D1498" s="19" t="s">
        <v>141</v>
      </c>
      <c r="E1498" s="19" t="s">
        <v>141</v>
      </c>
      <c r="F1498" s="18">
        <v>311615</v>
      </c>
      <c r="G1498" s="18">
        <v>330275</v>
      </c>
      <c r="H1498" s="18">
        <v>345728</v>
      </c>
      <c r="I1498" s="18">
        <v>435275</v>
      </c>
      <c r="J1498" s="18">
        <v>474614</v>
      </c>
      <c r="K1498" s="18">
        <v>552723</v>
      </c>
      <c r="L1498" s="18">
        <v>557271</v>
      </c>
      <c r="M1498" s="18">
        <v>489622</v>
      </c>
      <c r="N1498" s="18">
        <v>430385</v>
      </c>
      <c r="O1498" s="18">
        <v>516214</v>
      </c>
      <c r="P1498" s="9"/>
    </row>
    <row r="1499" spans="2:16" x14ac:dyDescent="0.25">
      <c r="B1499" s="12" t="s">
        <v>3767</v>
      </c>
      <c r="C1499" s="12" t="s">
        <v>3766</v>
      </c>
      <c r="D1499" s="19" t="s">
        <v>141</v>
      </c>
      <c r="E1499" s="19" t="s">
        <v>141</v>
      </c>
      <c r="F1499" s="18">
        <v>5201752</v>
      </c>
      <c r="G1499" s="18">
        <v>5405864</v>
      </c>
      <c r="H1499" s="18">
        <v>5719883</v>
      </c>
      <c r="I1499" s="18">
        <v>6236360</v>
      </c>
      <c r="J1499" s="18">
        <v>6167649</v>
      </c>
      <c r="K1499" s="18">
        <v>6012072</v>
      </c>
      <c r="L1499" s="18">
        <v>5874740</v>
      </c>
      <c r="M1499" s="18">
        <v>4616049</v>
      </c>
      <c r="N1499" s="18">
        <v>4876747</v>
      </c>
      <c r="O1499" s="18">
        <v>5987944</v>
      </c>
      <c r="P1499" s="9"/>
    </row>
    <row r="1500" spans="2:16" x14ac:dyDescent="0.25">
      <c r="B1500" s="12" t="s">
        <v>3763</v>
      </c>
      <c r="C1500" s="12" t="s">
        <v>3762</v>
      </c>
      <c r="D1500" s="19" t="s">
        <v>141</v>
      </c>
      <c r="E1500" s="19" t="s">
        <v>141</v>
      </c>
      <c r="F1500" s="18">
        <v>1943538</v>
      </c>
      <c r="G1500" s="18">
        <v>3584470</v>
      </c>
      <c r="H1500" s="18">
        <v>4611861</v>
      </c>
      <c r="I1500" s="18">
        <v>5474848</v>
      </c>
      <c r="J1500" s="18">
        <v>5761712</v>
      </c>
      <c r="K1500" s="18">
        <v>5904219</v>
      </c>
      <c r="L1500" s="18">
        <v>6041851</v>
      </c>
      <c r="M1500" s="18">
        <v>5142648</v>
      </c>
      <c r="N1500" s="18">
        <v>5855121</v>
      </c>
      <c r="O1500" s="18">
        <v>6848147</v>
      </c>
      <c r="P1500" s="9"/>
    </row>
    <row r="1501" spans="2:16" x14ac:dyDescent="0.25">
      <c r="B1501" s="12" t="s">
        <v>3759</v>
      </c>
      <c r="C1501" s="12" t="s">
        <v>3758</v>
      </c>
      <c r="D1501" s="19" t="s">
        <v>141</v>
      </c>
      <c r="E1501" s="19" t="s">
        <v>141</v>
      </c>
      <c r="F1501" s="18">
        <v>1318320</v>
      </c>
      <c r="G1501" s="18">
        <v>1603839</v>
      </c>
      <c r="H1501" s="18">
        <v>1684709</v>
      </c>
      <c r="I1501" s="18">
        <v>1897049</v>
      </c>
      <c r="J1501" s="18">
        <v>2067264</v>
      </c>
      <c r="K1501" s="18">
        <v>2480368</v>
      </c>
      <c r="L1501" s="18">
        <v>2629018</v>
      </c>
      <c r="M1501" s="18">
        <v>2164639</v>
      </c>
      <c r="N1501" s="18">
        <v>2242040</v>
      </c>
      <c r="O1501" s="18">
        <v>2294784</v>
      </c>
      <c r="P1501" s="9"/>
    </row>
    <row r="1502" spans="2:16" x14ac:dyDescent="0.25">
      <c r="B1502" s="12" t="s">
        <v>3755</v>
      </c>
      <c r="C1502" s="12" t="s">
        <v>3754</v>
      </c>
      <c r="D1502" s="19" t="s">
        <v>141</v>
      </c>
      <c r="E1502" s="19" t="s">
        <v>141</v>
      </c>
      <c r="F1502" s="18">
        <v>1006116</v>
      </c>
      <c r="G1502" s="18">
        <v>911008</v>
      </c>
      <c r="H1502" s="18">
        <v>977391</v>
      </c>
      <c r="I1502" s="18">
        <v>1133548</v>
      </c>
      <c r="J1502" s="18">
        <v>1307354</v>
      </c>
      <c r="K1502" s="18">
        <v>1428782</v>
      </c>
      <c r="L1502" s="18">
        <v>1519016</v>
      </c>
      <c r="M1502" s="18">
        <v>1277832</v>
      </c>
      <c r="N1502" s="18">
        <v>1264241</v>
      </c>
      <c r="O1502" s="18">
        <v>1409178</v>
      </c>
      <c r="P1502" s="9"/>
    </row>
    <row r="1503" spans="2:16" x14ac:dyDescent="0.25">
      <c r="B1503" s="12" t="s">
        <v>3750</v>
      </c>
      <c r="C1503" s="12" t="s">
        <v>3749</v>
      </c>
      <c r="D1503" s="18">
        <v>6840058</v>
      </c>
      <c r="E1503" s="18">
        <v>7439594</v>
      </c>
      <c r="F1503" s="18">
        <v>6355466</v>
      </c>
      <c r="G1503" s="18">
        <v>7501588</v>
      </c>
      <c r="H1503" s="18">
        <v>9648804</v>
      </c>
      <c r="I1503" s="18">
        <v>10348615</v>
      </c>
      <c r="J1503" s="18">
        <v>10454061</v>
      </c>
      <c r="K1503" s="18">
        <v>11409606</v>
      </c>
      <c r="L1503" s="18">
        <v>11452638</v>
      </c>
      <c r="M1503" s="18">
        <v>10674579</v>
      </c>
      <c r="N1503" s="18">
        <v>11624985</v>
      </c>
      <c r="O1503" s="18">
        <v>12481088</v>
      </c>
      <c r="P1503" s="9"/>
    </row>
    <row r="1504" spans="2:16" x14ac:dyDescent="0.25">
      <c r="B1504" s="12" t="s">
        <v>3745</v>
      </c>
      <c r="C1504" s="12" t="s">
        <v>3744</v>
      </c>
      <c r="D1504" s="18">
        <v>1710103</v>
      </c>
      <c r="E1504" s="18">
        <v>1639552</v>
      </c>
      <c r="F1504" s="18">
        <v>1483619</v>
      </c>
      <c r="G1504" s="18">
        <v>1523613</v>
      </c>
      <c r="H1504" s="18">
        <v>1399957</v>
      </c>
      <c r="I1504" s="18">
        <v>1350489</v>
      </c>
      <c r="J1504" s="18">
        <v>1357783</v>
      </c>
      <c r="K1504" s="18">
        <v>1350322</v>
      </c>
      <c r="L1504" s="18">
        <v>1214911</v>
      </c>
      <c r="M1504" s="18">
        <v>1119454</v>
      </c>
      <c r="N1504" s="18">
        <v>1137869</v>
      </c>
      <c r="O1504" s="18">
        <v>1207757</v>
      </c>
      <c r="P1504" s="9"/>
    </row>
    <row r="1505" spans="2:16" x14ac:dyDescent="0.25">
      <c r="B1505" s="12" t="s">
        <v>3740</v>
      </c>
      <c r="C1505" s="12" t="s">
        <v>3739</v>
      </c>
      <c r="D1505" s="18">
        <v>2199605</v>
      </c>
      <c r="E1505" s="18">
        <v>1989580</v>
      </c>
      <c r="F1505" s="18">
        <v>2276803</v>
      </c>
      <c r="G1505" s="18">
        <v>2138566</v>
      </c>
      <c r="H1505" s="18">
        <v>2133186</v>
      </c>
      <c r="I1505" s="18">
        <v>2106409</v>
      </c>
      <c r="J1505" s="18">
        <v>2120652</v>
      </c>
      <c r="K1505" s="18">
        <v>2274927</v>
      </c>
      <c r="L1505" s="18">
        <v>2377646</v>
      </c>
      <c r="M1505" s="18">
        <v>2292692</v>
      </c>
      <c r="N1505" s="18">
        <v>2278509</v>
      </c>
      <c r="O1505" s="18">
        <v>2203176</v>
      </c>
      <c r="P1505" s="9"/>
    </row>
    <row r="1506" spans="2:16" x14ac:dyDescent="0.25">
      <c r="B1506" s="12" t="s">
        <v>3734</v>
      </c>
      <c r="C1506" s="12" t="s">
        <v>3733</v>
      </c>
      <c r="D1506" s="18">
        <v>4216414</v>
      </c>
      <c r="E1506" s="18">
        <v>3427443</v>
      </c>
      <c r="F1506" s="18">
        <v>3504282</v>
      </c>
      <c r="G1506" s="18">
        <v>3070786</v>
      </c>
      <c r="H1506" s="18">
        <v>2805942</v>
      </c>
      <c r="I1506" s="18">
        <v>2840220</v>
      </c>
      <c r="J1506" s="18">
        <v>3198901</v>
      </c>
      <c r="K1506" s="18">
        <v>3196459</v>
      </c>
      <c r="L1506" s="18">
        <v>3531031</v>
      </c>
      <c r="M1506" s="18">
        <v>3408369</v>
      </c>
      <c r="N1506" s="18">
        <v>3510979</v>
      </c>
      <c r="O1506" s="18">
        <v>3921263</v>
      </c>
      <c r="P1506" s="9"/>
    </row>
    <row r="1507" spans="2:16" x14ac:dyDescent="0.25">
      <c r="B1507" s="12" t="s">
        <v>3730</v>
      </c>
      <c r="C1507" s="12" t="s">
        <v>3729</v>
      </c>
      <c r="D1507" s="18">
        <v>4588865</v>
      </c>
      <c r="E1507" s="18">
        <v>4224682</v>
      </c>
      <c r="F1507" s="18">
        <v>4504293</v>
      </c>
      <c r="G1507" s="18">
        <v>3949883</v>
      </c>
      <c r="H1507" s="18">
        <v>3958825</v>
      </c>
      <c r="I1507" s="18">
        <v>4093342</v>
      </c>
      <c r="J1507" s="18">
        <v>4044570</v>
      </c>
      <c r="K1507" s="18">
        <v>3859275</v>
      </c>
      <c r="L1507" s="18">
        <v>3979629</v>
      </c>
      <c r="M1507" s="18">
        <v>3558992</v>
      </c>
      <c r="N1507" s="18">
        <v>3558290</v>
      </c>
      <c r="O1507" s="18">
        <v>3571020</v>
      </c>
      <c r="P1507" s="9"/>
    </row>
    <row r="1508" spans="2:16" x14ac:dyDescent="0.25">
      <c r="B1508" s="12" t="s">
        <v>3725</v>
      </c>
      <c r="C1508" s="12" t="s">
        <v>3724</v>
      </c>
      <c r="D1508" s="18">
        <v>2052382</v>
      </c>
      <c r="E1508" s="18">
        <v>1613969</v>
      </c>
      <c r="F1508" s="18">
        <v>1848997</v>
      </c>
      <c r="G1508" s="18">
        <v>1803844</v>
      </c>
      <c r="H1508" s="18">
        <v>1809902</v>
      </c>
      <c r="I1508" s="18">
        <v>1860481</v>
      </c>
      <c r="J1508" s="18">
        <v>1984301</v>
      </c>
      <c r="K1508" s="18">
        <v>2109514</v>
      </c>
      <c r="L1508" s="18">
        <v>2091986</v>
      </c>
      <c r="M1508" s="18">
        <v>1769602</v>
      </c>
      <c r="N1508" s="18">
        <v>1788286</v>
      </c>
      <c r="O1508" s="18">
        <v>1962488</v>
      </c>
      <c r="P1508" s="9"/>
    </row>
    <row r="1509" spans="2:16" x14ac:dyDescent="0.25">
      <c r="B1509" s="12" t="s">
        <v>3721</v>
      </c>
      <c r="C1509" s="12" t="s">
        <v>3720</v>
      </c>
      <c r="D1509" s="18">
        <v>2116159</v>
      </c>
      <c r="E1509" s="18">
        <v>1878724</v>
      </c>
      <c r="F1509" s="18">
        <v>2197755</v>
      </c>
      <c r="G1509" s="18">
        <v>1991880</v>
      </c>
      <c r="H1509" s="18">
        <v>1906202</v>
      </c>
      <c r="I1509" s="18">
        <v>1666215</v>
      </c>
      <c r="J1509" s="18">
        <v>1724247</v>
      </c>
      <c r="K1509" s="18">
        <v>1758695</v>
      </c>
      <c r="L1509" s="18">
        <v>1742370</v>
      </c>
      <c r="M1509" s="18">
        <v>1581609</v>
      </c>
      <c r="N1509" s="18">
        <v>1603727</v>
      </c>
      <c r="O1509" s="18">
        <v>1611083</v>
      </c>
      <c r="P1509" s="9"/>
    </row>
    <row r="1510" spans="2:16" x14ac:dyDescent="0.25">
      <c r="B1510" s="12" t="s">
        <v>3717</v>
      </c>
      <c r="C1510" s="12" t="s">
        <v>3716</v>
      </c>
      <c r="D1510" s="18">
        <v>1850821</v>
      </c>
      <c r="E1510" s="18">
        <v>1560209</v>
      </c>
      <c r="F1510" s="18">
        <v>1631728</v>
      </c>
      <c r="G1510" s="18">
        <v>1486609</v>
      </c>
      <c r="H1510" s="18">
        <v>1268644</v>
      </c>
      <c r="I1510" s="18">
        <v>942945</v>
      </c>
      <c r="J1510" s="18">
        <v>1004187</v>
      </c>
      <c r="K1510" s="18">
        <v>1084760</v>
      </c>
      <c r="L1510" s="18">
        <v>1036629</v>
      </c>
      <c r="M1510" s="18">
        <v>935262</v>
      </c>
      <c r="N1510" s="18">
        <v>855830</v>
      </c>
      <c r="O1510" s="18">
        <v>921967</v>
      </c>
      <c r="P1510" s="9"/>
    </row>
    <row r="1511" spans="2:16" x14ac:dyDescent="0.25">
      <c r="B1511" s="12" t="s">
        <v>3713</v>
      </c>
      <c r="C1511" s="12" t="s">
        <v>3712</v>
      </c>
      <c r="D1511" s="18">
        <v>4495314</v>
      </c>
      <c r="E1511" s="18">
        <v>4561778</v>
      </c>
      <c r="F1511" s="18">
        <v>4631832</v>
      </c>
      <c r="G1511" s="18">
        <v>4597030</v>
      </c>
      <c r="H1511" s="18">
        <v>5018612</v>
      </c>
      <c r="I1511" s="18">
        <v>5249156</v>
      </c>
      <c r="J1511" s="18">
        <v>5450275</v>
      </c>
      <c r="K1511" s="18">
        <v>5652723</v>
      </c>
      <c r="L1511" s="18">
        <v>5518699</v>
      </c>
      <c r="M1511" s="18">
        <v>5227452</v>
      </c>
      <c r="N1511" s="18">
        <v>5856376</v>
      </c>
      <c r="O1511" s="18">
        <v>6492935</v>
      </c>
      <c r="P1511" s="9"/>
    </row>
    <row r="1512" spans="2:16" x14ac:dyDescent="0.25">
      <c r="B1512" s="12" t="s">
        <v>3709</v>
      </c>
      <c r="C1512" s="12" t="s">
        <v>3708</v>
      </c>
      <c r="D1512" s="18">
        <v>515211</v>
      </c>
      <c r="E1512" s="18">
        <v>492511</v>
      </c>
      <c r="F1512" s="18">
        <v>499190</v>
      </c>
      <c r="G1512" s="18">
        <v>490745</v>
      </c>
      <c r="H1512" s="18">
        <v>514940</v>
      </c>
      <c r="I1512" s="18">
        <v>540855</v>
      </c>
      <c r="J1512" s="18">
        <v>585014</v>
      </c>
      <c r="K1512" s="18">
        <v>608083</v>
      </c>
      <c r="L1512" s="18">
        <v>568193</v>
      </c>
      <c r="M1512" s="18">
        <v>482199</v>
      </c>
      <c r="N1512" s="18">
        <v>491911</v>
      </c>
      <c r="O1512" s="18">
        <v>503483</v>
      </c>
      <c r="P1512" s="9"/>
    </row>
    <row r="1513" spans="2:16" x14ac:dyDescent="0.25">
      <c r="B1513" s="12" t="s">
        <v>3705</v>
      </c>
      <c r="C1513" s="12" t="s">
        <v>3704</v>
      </c>
      <c r="D1513" s="18">
        <v>1797386</v>
      </c>
      <c r="E1513" s="18">
        <v>1759693</v>
      </c>
      <c r="F1513" s="18">
        <v>1792336</v>
      </c>
      <c r="G1513" s="18">
        <v>1775225</v>
      </c>
      <c r="H1513" s="18">
        <v>1814313</v>
      </c>
      <c r="I1513" s="18">
        <v>1917265</v>
      </c>
      <c r="J1513" s="18">
        <v>2107913</v>
      </c>
      <c r="K1513" s="18">
        <v>2157884</v>
      </c>
      <c r="L1513" s="18">
        <v>2188723</v>
      </c>
      <c r="M1513" s="18">
        <v>1974631</v>
      </c>
      <c r="N1513" s="18">
        <v>2083972</v>
      </c>
      <c r="O1513" s="18">
        <v>2185775</v>
      </c>
      <c r="P1513" s="9"/>
    </row>
    <row r="1514" spans="2:16" x14ac:dyDescent="0.25">
      <c r="B1514" s="12" t="s">
        <v>3701</v>
      </c>
      <c r="C1514" s="12" t="s">
        <v>3700</v>
      </c>
      <c r="D1514" s="18">
        <v>1285741</v>
      </c>
      <c r="E1514" s="18">
        <v>1261449</v>
      </c>
      <c r="F1514" s="18">
        <v>1256117</v>
      </c>
      <c r="G1514" s="18">
        <v>1233938</v>
      </c>
      <c r="H1514" s="18">
        <v>1296119</v>
      </c>
      <c r="I1514" s="18">
        <v>1310557</v>
      </c>
      <c r="J1514" s="18">
        <v>1391774</v>
      </c>
      <c r="K1514" s="18">
        <v>1467757</v>
      </c>
      <c r="L1514" s="18">
        <v>1417241</v>
      </c>
      <c r="M1514" s="18">
        <v>1275617</v>
      </c>
      <c r="N1514" s="18">
        <v>1409664</v>
      </c>
      <c r="O1514" s="18">
        <v>1543598</v>
      </c>
      <c r="P1514" s="9"/>
    </row>
    <row r="1515" spans="2:16" x14ac:dyDescent="0.25">
      <c r="B1515" s="12" t="s">
        <v>3697</v>
      </c>
      <c r="C1515" s="12" t="s">
        <v>2064</v>
      </c>
      <c r="D1515" s="18">
        <v>1106718</v>
      </c>
      <c r="E1515" s="18">
        <v>1087777</v>
      </c>
      <c r="F1515" s="18">
        <v>1070103</v>
      </c>
      <c r="G1515" s="18">
        <v>1048558</v>
      </c>
      <c r="H1515" s="18">
        <v>1050757</v>
      </c>
      <c r="I1515" s="18">
        <v>1082150</v>
      </c>
      <c r="J1515" s="18">
        <v>1112123</v>
      </c>
      <c r="K1515" s="18">
        <v>1193125</v>
      </c>
      <c r="L1515" s="18">
        <v>1138105</v>
      </c>
      <c r="M1515" s="18">
        <v>1005671</v>
      </c>
      <c r="N1515" s="18">
        <v>1096742</v>
      </c>
      <c r="O1515" s="18">
        <v>1146495</v>
      </c>
      <c r="P1515" s="9"/>
    </row>
    <row r="1516" spans="2:16" x14ac:dyDescent="0.25">
      <c r="B1516" s="12" t="s">
        <v>3694</v>
      </c>
      <c r="C1516" s="12" t="s">
        <v>3693</v>
      </c>
      <c r="D1516" s="18">
        <v>6620166</v>
      </c>
      <c r="E1516" s="18">
        <v>6756224</v>
      </c>
      <c r="F1516" s="18">
        <v>6467860</v>
      </c>
      <c r="G1516" s="18">
        <v>6417214</v>
      </c>
      <c r="H1516" s="18">
        <v>6647978</v>
      </c>
      <c r="I1516" s="18">
        <v>6728785</v>
      </c>
      <c r="J1516" s="18">
        <v>7152560</v>
      </c>
      <c r="K1516" s="18">
        <v>7406113</v>
      </c>
      <c r="L1516" s="18">
        <v>7853397</v>
      </c>
      <c r="M1516" s="18">
        <v>7097419</v>
      </c>
      <c r="N1516" s="18">
        <v>7587590</v>
      </c>
      <c r="O1516" s="18">
        <v>8348140</v>
      </c>
      <c r="P1516" s="9"/>
    </row>
    <row r="1517" spans="2:16" x14ac:dyDescent="0.25">
      <c r="B1517" s="12" t="s">
        <v>3690</v>
      </c>
      <c r="C1517" s="12" t="s">
        <v>3689</v>
      </c>
      <c r="D1517" s="18">
        <v>6794477</v>
      </c>
      <c r="E1517" s="18">
        <v>6778608</v>
      </c>
      <c r="F1517" s="18">
        <v>6502883</v>
      </c>
      <c r="G1517" s="18">
        <v>6241098</v>
      </c>
      <c r="H1517" s="18">
        <v>6554990</v>
      </c>
      <c r="I1517" s="18">
        <v>6790806</v>
      </c>
      <c r="J1517" s="18">
        <v>6983638</v>
      </c>
      <c r="K1517" s="18">
        <v>6997823</v>
      </c>
      <c r="L1517" s="18">
        <v>6986062</v>
      </c>
      <c r="M1517" s="18">
        <v>6698661</v>
      </c>
      <c r="N1517" s="18">
        <v>7171331</v>
      </c>
      <c r="O1517" s="18">
        <v>7606673</v>
      </c>
      <c r="P1517" s="9"/>
    </row>
    <row r="1518" spans="2:16" x14ac:dyDescent="0.25">
      <c r="B1518" s="12" t="s">
        <v>3686</v>
      </c>
      <c r="C1518" s="12" t="s">
        <v>3363</v>
      </c>
      <c r="D1518" s="18">
        <v>7787584</v>
      </c>
      <c r="E1518" s="18">
        <v>7827746</v>
      </c>
      <c r="F1518" s="18">
        <v>7681474</v>
      </c>
      <c r="G1518" s="18">
        <v>7617104</v>
      </c>
      <c r="H1518" s="18">
        <v>7787836</v>
      </c>
      <c r="I1518" s="18">
        <v>8030469</v>
      </c>
      <c r="J1518" s="18">
        <v>8078856</v>
      </c>
      <c r="K1518" s="18">
        <v>8312314</v>
      </c>
      <c r="L1518" s="18">
        <v>8480975</v>
      </c>
      <c r="M1518" s="18">
        <v>8511123</v>
      </c>
      <c r="N1518" s="18">
        <v>8620161</v>
      </c>
      <c r="O1518" s="18">
        <v>9112027</v>
      </c>
      <c r="P1518" s="9"/>
    </row>
    <row r="1519" spans="2:16" x14ac:dyDescent="0.25">
      <c r="B1519" s="12" t="s">
        <v>3683</v>
      </c>
      <c r="C1519" s="12" t="s">
        <v>3682</v>
      </c>
      <c r="D1519" s="18">
        <v>3365033</v>
      </c>
      <c r="E1519" s="18">
        <v>3438650</v>
      </c>
      <c r="F1519" s="18">
        <v>3411001</v>
      </c>
      <c r="G1519" s="18">
        <v>3364562</v>
      </c>
      <c r="H1519" s="18">
        <v>3366387</v>
      </c>
      <c r="I1519" s="18">
        <v>3458054</v>
      </c>
      <c r="J1519" s="18">
        <v>3533454</v>
      </c>
      <c r="K1519" s="18">
        <v>3735074</v>
      </c>
      <c r="L1519" s="18">
        <v>3870112</v>
      </c>
      <c r="M1519" s="18">
        <v>3777332</v>
      </c>
      <c r="N1519" s="18">
        <v>3891741</v>
      </c>
      <c r="O1519" s="18">
        <v>4212210</v>
      </c>
      <c r="P1519" s="9"/>
    </row>
    <row r="1520" spans="2:16" x14ac:dyDescent="0.25">
      <c r="B1520" s="12" t="s">
        <v>3679</v>
      </c>
      <c r="C1520" s="12" t="s">
        <v>3678</v>
      </c>
      <c r="D1520" s="18">
        <v>20758909</v>
      </c>
      <c r="E1520" s="18">
        <v>20338807</v>
      </c>
      <c r="F1520" s="18">
        <v>18945848</v>
      </c>
      <c r="G1520" s="18">
        <v>18885117</v>
      </c>
      <c r="H1520" s="18">
        <v>19465294</v>
      </c>
      <c r="I1520" s="18">
        <v>20499799</v>
      </c>
      <c r="J1520" s="18">
        <v>20917075</v>
      </c>
      <c r="K1520" s="18">
        <v>22066612</v>
      </c>
      <c r="L1520" s="18">
        <v>22440339</v>
      </c>
      <c r="M1520" s="18">
        <v>21846500</v>
      </c>
      <c r="N1520" s="18">
        <v>23856393</v>
      </c>
      <c r="O1520" s="18">
        <v>25016522</v>
      </c>
      <c r="P1520" s="9"/>
    </row>
    <row r="1521" spans="2:16" x14ac:dyDescent="0.25">
      <c r="B1521" s="12" t="s">
        <v>3674</v>
      </c>
      <c r="C1521" s="12" t="s">
        <v>3673</v>
      </c>
      <c r="D1521" s="18">
        <v>7447975</v>
      </c>
      <c r="E1521" s="18">
        <v>7689292</v>
      </c>
      <c r="F1521" s="18">
        <v>7117424</v>
      </c>
      <c r="G1521" s="18">
        <v>7049419</v>
      </c>
      <c r="H1521" s="18">
        <v>6979082</v>
      </c>
      <c r="I1521" s="18">
        <v>6905479</v>
      </c>
      <c r="J1521" s="18">
        <v>6750378</v>
      </c>
      <c r="K1521" s="18">
        <v>6848182</v>
      </c>
      <c r="L1521" s="18">
        <v>6952069</v>
      </c>
      <c r="M1521" s="18">
        <v>6799738</v>
      </c>
      <c r="N1521" s="18">
        <v>6793314</v>
      </c>
      <c r="O1521" s="18">
        <v>7026704</v>
      </c>
      <c r="P1521" s="9"/>
    </row>
    <row r="1522" spans="2:16" x14ac:dyDescent="0.25">
      <c r="B1522" s="12" t="s">
        <v>3669</v>
      </c>
      <c r="C1522" s="12" t="s">
        <v>3668</v>
      </c>
      <c r="D1522" s="18">
        <v>3203964</v>
      </c>
      <c r="E1522" s="18">
        <v>3183657</v>
      </c>
      <c r="F1522" s="18">
        <v>3061444</v>
      </c>
      <c r="G1522" s="18">
        <v>2935659</v>
      </c>
      <c r="H1522" s="18">
        <v>2960317</v>
      </c>
      <c r="I1522" s="18">
        <v>3010900</v>
      </c>
      <c r="J1522" s="18">
        <v>2923816</v>
      </c>
      <c r="K1522" s="18">
        <v>3078720</v>
      </c>
      <c r="L1522" s="18">
        <v>3039985</v>
      </c>
      <c r="M1522" s="18">
        <v>2946719</v>
      </c>
      <c r="N1522" s="18">
        <v>3088546</v>
      </c>
      <c r="O1522" s="18">
        <v>3296777</v>
      </c>
      <c r="P1522" s="9"/>
    </row>
    <row r="1523" spans="2:16" x14ac:dyDescent="0.25">
      <c r="B1523" s="12" t="s">
        <v>3664</v>
      </c>
      <c r="C1523" s="12" t="s">
        <v>3663</v>
      </c>
      <c r="D1523" s="18">
        <v>3054594</v>
      </c>
      <c r="E1523" s="18">
        <v>3044419</v>
      </c>
      <c r="F1523" s="18">
        <v>2874686</v>
      </c>
      <c r="G1523" s="18">
        <v>2760205</v>
      </c>
      <c r="H1523" s="18">
        <v>2759220</v>
      </c>
      <c r="I1523" s="18">
        <v>2742648</v>
      </c>
      <c r="J1523" s="18">
        <v>2765881</v>
      </c>
      <c r="K1523" s="18">
        <v>2789874</v>
      </c>
      <c r="L1523" s="18">
        <v>2846101</v>
      </c>
      <c r="M1523" s="18">
        <v>2728490</v>
      </c>
      <c r="N1523" s="18">
        <v>2882804</v>
      </c>
      <c r="O1523" s="18">
        <v>3031193</v>
      </c>
      <c r="P1523" s="9"/>
    </row>
    <row r="1524" spans="2:16" x14ac:dyDescent="0.25">
      <c r="B1524" s="12" t="s">
        <v>3659</v>
      </c>
      <c r="C1524" s="12" t="s">
        <v>3658</v>
      </c>
      <c r="D1524" s="18">
        <v>4436767</v>
      </c>
      <c r="E1524" s="18">
        <v>4381012</v>
      </c>
      <c r="F1524" s="18">
        <v>4244288</v>
      </c>
      <c r="G1524" s="18">
        <v>4176750</v>
      </c>
      <c r="H1524" s="18">
        <v>4310930</v>
      </c>
      <c r="I1524" s="18">
        <v>4407699</v>
      </c>
      <c r="J1524" s="18">
        <v>4657801</v>
      </c>
      <c r="K1524" s="18">
        <v>4726373</v>
      </c>
      <c r="L1524" s="18">
        <v>4854215</v>
      </c>
      <c r="M1524" s="18">
        <v>4499788</v>
      </c>
      <c r="N1524" s="18">
        <v>5044902</v>
      </c>
      <c r="O1524" s="18">
        <v>5365066</v>
      </c>
      <c r="P1524" s="9"/>
    </row>
    <row r="1525" spans="2:16" x14ac:dyDescent="0.25">
      <c r="B1525" s="12" t="s">
        <v>3655</v>
      </c>
      <c r="C1525" s="12" t="s">
        <v>3654</v>
      </c>
      <c r="D1525" s="18">
        <v>3475953</v>
      </c>
      <c r="E1525" s="18">
        <v>3540777</v>
      </c>
      <c r="F1525" s="18">
        <v>3313526</v>
      </c>
      <c r="G1525" s="18">
        <v>3242855</v>
      </c>
      <c r="H1525" s="18">
        <v>3307695</v>
      </c>
      <c r="I1525" s="18">
        <v>3343031</v>
      </c>
      <c r="J1525" s="18">
        <v>3394758</v>
      </c>
      <c r="K1525" s="18">
        <v>3410087</v>
      </c>
      <c r="L1525" s="18">
        <v>3462047</v>
      </c>
      <c r="M1525" s="18">
        <v>3318363</v>
      </c>
      <c r="N1525" s="18">
        <v>3465680</v>
      </c>
      <c r="O1525" s="18">
        <v>3664735</v>
      </c>
      <c r="P1525" s="9"/>
    </row>
    <row r="1526" spans="2:16" x14ac:dyDescent="0.25">
      <c r="B1526" s="12" t="s">
        <v>3651</v>
      </c>
      <c r="C1526" s="12" t="s">
        <v>3650</v>
      </c>
      <c r="D1526" s="18">
        <v>7215622</v>
      </c>
      <c r="E1526" s="18">
        <v>7261270</v>
      </c>
      <c r="F1526" s="18">
        <v>7042531</v>
      </c>
      <c r="G1526" s="18">
        <v>6831277</v>
      </c>
      <c r="H1526" s="18">
        <v>6798034</v>
      </c>
      <c r="I1526" s="18">
        <v>6993381</v>
      </c>
      <c r="J1526" s="18">
        <v>7055117</v>
      </c>
      <c r="K1526" s="18">
        <v>7167473</v>
      </c>
      <c r="L1526" s="18">
        <v>7306209</v>
      </c>
      <c r="M1526" s="18">
        <v>7244769</v>
      </c>
      <c r="N1526" s="18">
        <v>7484806</v>
      </c>
      <c r="O1526" s="18">
        <v>7898493</v>
      </c>
      <c r="P1526" s="9"/>
    </row>
    <row r="1527" spans="2:16" x14ac:dyDescent="0.25">
      <c r="B1527" s="12" t="s">
        <v>3647</v>
      </c>
      <c r="C1527" s="12" t="s">
        <v>2638</v>
      </c>
      <c r="D1527" s="18">
        <v>10757087</v>
      </c>
      <c r="E1527" s="18">
        <v>10583917</v>
      </c>
      <c r="F1527" s="18">
        <v>10170268</v>
      </c>
      <c r="G1527" s="18">
        <v>10037584</v>
      </c>
      <c r="H1527" s="18">
        <v>11504382</v>
      </c>
      <c r="I1527" s="18">
        <v>12534278</v>
      </c>
      <c r="J1527" s="18">
        <v>13559853</v>
      </c>
      <c r="K1527" s="18">
        <v>14591874</v>
      </c>
      <c r="L1527" s="18">
        <v>14569911</v>
      </c>
      <c r="M1527" s="18">
        <v>15559079</v>
      </c>
      <c r="N1527" s="18">
        <v>17256295</v>
      </c>
      <c r="O1527" s="18">
        <v>18802839</v>
      </c>
      <c r="P1527" s="9"/>
    </row>
    <row r="1528" spans="2:16" x14ac:dyDescent="0.25">
      <c r="B1528" s="12" t="s">
        <v>3643</v>
      </c>
      <c r="C1528" s="12" t="s">
        <v>3642</v>
      </c>
      <c r="D1528" s="18">
        <v>4864652</v>
      </c>
      <c r="E1528" s="18">
        <v>5199208</v>
      </c>
      <c r="F1528" s="18">
        <v>4753349</v>
      </c>
      <c r="G1528" s="18">
        <v>4694496</v>
      </c>
      <c r="H1528" s="18">
        <v>4775932</v>
      </c>
      <c r="I1528" s="18">
        <v>4890434</v>
      </c>
      <c r="J1528" s="18">
        <v>5013941</v>
      </c>
      <c r="K1528" s="18">
        <v>5195099</v>
      </c>
      <c r="L1528" s="18">
        <v>5294367</v>
      </c>
      <c r="M1528" s="18">
        <v>5224223</v>
      </c>
      <c r="N1528" s="18">
        <v>5483569</v>
      </c>
      <c r="O1528" s="18">
        <v>5663883</v>
      </c>
      <c r="P1528" s="9"/>
    </row>
    <row r="1529" spans="2:16" x14ac:dyDescent="0.25">
      <c r="B1529" s="12" t="s">
        <v>3638</v>
      </c>
      <c r="C1529" s="12" t="s">
        <v>3637</v>
      </c>
      <c r="D1529" s="18">
        <v>1248708</v>
      </c>
      <c r="E1529" s="18">
        <v>1215522</v>
      </c>
      <c r="F1529" s="18">
        <v>1173242</v>
      </c>
      <c r="G1529" s="18">
        <v>1208365</v>
      </c>
      <c r="H1529" s="18">
        <v>1344371</v>
      </c>
      <c r="I1529" s="18">
        <v>1268815</v>
      </c>
      <c r="J1529" s="18">
        <v>1363139</v>
      </c>
      <c r="K1529" s="18">
        <v>1415364</v>
      </c>
      <c r="L1529" s="18">
        <v>1499702</v>
      </c>
      <c r="M1529" s="18">
        <v>1480425</v>
      </c>
      <c r="N1529" s="18">
        <v>1646747</v>
      </c>
      <c r="O1529" s="18">
        <v>1759530</v>
      </c>
      <c r="P1529" s="9"/>
    </row>
    <row r="1530" spans="2:16" x14ac:dyDescent="0.25">
      <c r="B1530" s="12" t="s">
        <v>3633</v>
      </c>
      <c r="C1530" s="12" t="s">
        <v>2586</v>
      </c>
      <c r="D1530" s="18">
        <v>4628162</v>
      </c>
      <c r="E1530" s="18">
        <v>4504652</v>
      </c>
      <c r="F1530" s="18">
        <v>4819412</v>
      </c>
      <c r="G1530" s="18">
        <v>5123427</v>
      </c>
      <c r="H1530" s="18">
        <v>5591861</v>
      </c>
      <c r="I1530" s="18">
        <v>6009168</v>
      </c>
      <c r="J1530" s="18">
        <v>6705140</v>
      </c>
      <c r="K1530" s="18">
        <v>6934878</v>
      </c>
      <c r="L1530" s="18">
        <v>7150915</v>
      </c>
      <c r="M1530" s="18">
        <v>7836989</v>
      </c>
      <c r="N1530" s="18">
        <v>8598924</v>
      </c>
      <c r="O1530" s="18">
        <v>9185288</v>
      </c>
      <c r="P1530" s="9"/>
    </row>
    <row r="1531" spans="2:16" x14ac:dyDescent="0.25">
      <c r="B1531" s="12" t="s">
        <v>3629</v>
      </c>
      <c r="C1531" s="12" t="s">
        <v>3628</v>
      </c>
      <c r="D1531" s="18">
        <v>11458037</v>
      </c>
      <c r="E1531" s="18">
        <v>11514775</v>
      </c>
      <c r="F1531" s="18">
        <v>10790017</v>
      </c>
      <c r="G1531" s="18">
        <v>10569189</v>
      </c>
      <c r="H1531" s="18">
        <v>10997736</v>
      </c>
      <c r="I1531" s="18">
        <v>11159757</v>
      </c>
      <c r="J1531" s="18">
        <v>11939112</v>
      </c>
      <c r="K1531" s="18">
        <v>12202609</v>
      </c>
      <c r="L1531" s="18">
        <v>12348273</v>
      </c>
      <c r="M1531" s="18">
        <v>11952734</v>
      </c>
      <c r="N1531" s="18">
        <v>13127190</v>
      </c>
      <c r="O1531" s="18">
        <v>13577994</v>
      </c>
      <c r="P1531" s="9"/>
    </row>
    <row r="1532" spans="2:16" x14ac:dyDescent="0.25">
      <c r="B1532" s="12" t="s">
        <v>3624</v>
      </c>
      <c r="C1532" s="12" t="s">
        <v>3623</v>
      </c>
      <c r="D1532" s="18">
        <v>1192690</v>
      </c>
      <c r="E1532" s="18">
        <v>1162282</v>
      </c>
      <c r="F1532" s="18">
        <v>1101755</v>
      </c>
      <c r="G1532" s="18">
        <v>1067834</v>
      </c>
      <c r="H1532" s="18">
        <v>1102168</v>
      </c>
      <c r="I1532" s="18">
        <v>1149919</v>
      </c>
      <c r="J1532" s="18">
        <v>1148039</v>
      </c>
      <c r="K1532" s="18">
        <v>1198270</v>
      </c>
      <c r="L1532" s="18">
        <v>1237190</v>
      </c>
      <c r="M1532" s="18">
        <v>1212763</v>
      </c>
      <c r="N1532" s="18">
        <v>1230762</v>
      </c>
      <c r="O1532" s="18">
        <v>1308569</v>
      </c>
      <c r="P1532" s="9"/>
    </row>
    <row r="1533" spans="2:16" x14ac:dyDescent="0.25">
      <c r="B1533" s="12" t="s">
        <v>3619</v>
      </c>
      <c r="C1533" s="12" t="s">
        <v>3618</v>
      </c>
      <c r="D1533" s="18">
        <v>3711837</v>
      </c>
      <c r="E1533" s="18">
        <v>3590068</v>
      </c>
      <c r="F1533" s="18">
        <v>3634468</v>
      </c>
      <c r="G1533" s="18">
        <v>3506893</v>
      </c>
      <c r="H1533" s="18">
        <v>3423142</v>
      </c>
      <c r="I1533" s="18">
        <v>3532933</v>
      </c>
      <c r="J1533" s="18">
        <v>3612110</v>
      </c>
      <c r="K1533" s="18">
        <v>3709843</v>
      </c>
      <c r="L1533" s="18">
        <v>3653842</v>
      </c>
      <c r="M1533" s="18">
        <v>3713397</v>
      </c>
      <c r="N1533" s="18">
        <v>3736606</v>
      </c>
      <c r="O1533" s="18">
        <v>3956012</v>
      </c>
      <c r="P1533" s="9"/>
    </row>
    <row r="1534" spans="2:16" x14ac:dyDescent="0.25">
      <c r="B1534" s="12" t="s">
        <v>3615</v>
      </c>
      <c r="C1534" s="12" t="s">
        <v>3614</v>
      </c>
      <c r="D1534" s="18">
        <v>8785246</v>
      </c>
      <c r="E1534" s="18">
        <v>9419460</v>
      </c>
      <c r="F1534" s="18">
        <v>9718501</v>
      </c>
      <c r="G1534" s="18">
        <v>10505405</v>
      </c>
      <c r="H1534" s="18">
        <v>10140161</v>
      </c>
      <c r="I1534" s="18">
        <v>10330332</v>
      </c>
      <c r="J1534" s="18">
        <v>10731691</v>
      </c>
      <c r="K1534" s="18">
        <v>11511969</v>
      </c>
      <c r="L1534" s="18">
        <v>11988108</v>
      </c>
      <c r="M1534" s="18">
        <v>12409178</v>
      </c>
      <c r="N1534" s="18">
        <v>12133601</v>
      </c>
      <c r="O1534" s="18">
        <v>12403641</v>
      </c>
      <c r="P1534" s="9"/>
    </row>
    <row r="1535" spans="2:16" x14ac:dyDescent="0.25">
      <c r="B1535" s="12" t="s">
        <v>3611</v>
      </c>
      <c r="C1535" s="12" t="s">
        <v>3610</v>
      </c>
      <c r="D1535" s="18">
        <v>3833974</v>
      </c>
      <c r="E1535" s="18">
        <v>3620002</v>
      </c>
      <c r="F1535" s="18">
        <v>3587323</v>
      </c>
      <c r="G1535" s="18">
        <v>3652299</v>
      </c>
      <c r="H1535" s="18">
        <v>3478398</v>
      </c>
      <c r="I1535" s="18">
        <v>3450147</v>
      </c>
      <c r="J1535" s="18">
        <v>3565313</v>
      </c>
      <c r="K1535" s="18">
        <v>3615316</v>
      </c>
      <c r="L1535" s="18">
        <v>3614943</v>
      </c>
      <c r="M1535" s="18">
        <v>3672449</v>
      </c>
      <c r="N1535" s="18">
        <v>3776706</v>
      </c>
      <c r="O1535" s="18">
        <v>3935530</v>
      </c>
      <c r="P1535" s="9"/>
    </row>
    <row r="1536" spans="2:16" x14ac:dyDescent="0.25">
      <c r="B1536" s="12" t="s">
        <v>3607</v>
      </c>
      <c r="C1536" s="12" t="s">
        <v>3606</v>
      </c>
      <c r="D1536" s="18">
        <v>4175444</v>
      </c>
      <c r="E1536" s="18">
        <v>3200866</v>
      </c>
      <c r="F1536" s="18">
        <v>3013240</v>
      </c>
      <c r="G1536" s="18">
        <v>3130175</v>
      </c>
      <c r="H1536" s="18">
        <v>3146268</v>
      </c>
      <c r="I1536" s="18">
        <v>3405635</v>
      </c>
      <c r="J1536" s="18">
        <v>3471538</v>
      </c>
      <c r="K1536" s="18">
        <v>3560852</v>
      </c>
      <c r="L1536" s="18">
        <v>3832636</v>
      </c>
      <c r="M1536" s="18">
        <v>3811882</v>
      </c>
      <c r="N1536" s="18">
        <v>4048095</v>
      </c>
      <c r="O1536" s="18">
        <v>4412881</v>
      </c>
      <c r="P1536" s="9"/>
    </row>
    <row r="1537" spans="2:16" x14ac:dyDescent="0.25">
      <c r="B1537" s="12" t="s">
        <v>3603</v>
      </c>
      <c r="C1537" s="12" t="s">
        <v>3602</v>
      </c>
      <c r="D1537" s="18">
        <v>3553829</v>
      </c>
      <c r="E1537" s="18">
        <v>3430911</v>
      </c>
      <c r="F1537" s="18">
        <v>3300832</v>
      </c>
      <c r="G1537" s="18">
        <v>3188554</v>
      </c>
      <c r="H1537" s="18">
        <v>3068633</v>
      </c>
      <c r="I1537" s="18">
        <v>3083171</v>
      </c>
      <c r="J1537" s="18">
        <v>3130037</v>
      </c>
      <c r="K1537" s="18">
        <v>3233750</v>
      </c>
      <c r="L1537" s="18">
        <v>3374989</v>
      </c>
      <c r="M1537" s="18">
        <v>3345850</v>
      </c>
      <c r="N1537" s="18">
        <v>3464644</v>
      </c>
      <c r="O1537" s="18">
        <v>3680263</v>
      </c>
      <c r="P1537" s="9"/>
    </row>
    <row r="1538" spans="2:16" x14ac:dyDescent="0.25">
      <c r="B1538" s="12" t="s">
        <v>3599</v>
      </c>
      <c r="C1538" s="12" t="s">
        <v>3598</v>
      </c>
      <c r="D1538" s="18">
        <v>5089005</v>
      </c>
      <c r="E1538" s="18">
        <v>5084591</v>
      </c>
      <c r="F1538" s="18">
        <v>5024451</v>
      </c>
      <c r="G1538" s="18">
        <v>5035949</v>
      </c>
      <c r="H1538" s="18">
        <v>4995276</v>
      </c>
      <c r="I1538" s="18">
        <v>5019867</v>
      </c>
      <c r="J1538" s="18">
        <v>5171263</v>
      </c>
      <c r="K1538" s="18">
        <v>5345668</v>
      </c>
      <c r="L1538" s="18">
        <v>5422712</v>
      </c>
      <c r="M1538" s="18">
        <v>5439984</v>
      </c>
      <c r="N1538" s="18">
        <v>5662690</v>
      </c>
      <c r="O1538" s="18">
        <v>5849224</v>
      </c>
      <c r="P1538" s="9"/>
    </row>
    <row r="1539" spans="2:16" x14ac:dyDescent="0.25">
      <c r="B1539" s="12" t="s">
        <v>3595</v>
      </c>
      <c r="C1539" s="12" t="s">
        <v>3594</v>
      </c>
      <c r="D1539" s="18">
        <v>6658397</v>
      </c>
      <c r="E1539" s="18">
        <v>6696689</v>
      </c>
      <c r="F1539" s="18">
        <v>6696689</v>
      </c>
      <c r="G1539" s="18">
        <v>6285296</v>
      </c>
      <c r="H1539" s="18">
        <v>6826531</v>
      </c>
      <c r="I1539" s="18">
        <v>6927523</v>
      </c>
      <c r="J1539" s="18">
        <v>7372737</v>
      </c>
      <c r="K1539" s="18">
        <v>7627332</v>
      </c>
      <c r="L1539" s="18">
        <v>8186983</v>
      </c>
      <c r="M1539" s="18">
        <v>7641216</v>
      </c>
      <c r="N1539" s="18">
        <v>8441533</v>
      </c>
      <c r="O1539" s="18">
        <v>8778939</v>
      </c>
      <c r="P1539" s="9"/>
    </row>
    <row r="1540" spans="2:16" x14ac:dyDescent="0.25">
      <c r="B1540" s="12" t="s">
        <v>3591</v>
      </c>
      <c r="C1540" s="12" t="s">
        <v>3590</v>
      </c>
      <c r="D1540" s="18">
        <v>6710699</v>
      </c>
      <c r="E1540" s="18">
        <v>6912515</v>
      </c>
      <c r="F1540" s="18">
        <v>6912515</v>
      </c>
      <c r="G1540" s="18">
        <v>6670166</v>
      </c>
      <c r="H1540" s="18">
        <v>7245784</v>
      </c>
      <c r="I1540" s="18">
        <v>7859825</v>
      </c>
      <c r="J1540" s="18">
        <v>8175009</v>
      </c>
      <c r="K1540" s="18">
        <v>8379004</v>
      </c>
      <c r="L1540" s="18">
        <v>8312987</v>
      </c>
      <c r="M1540" s="18">
        <v>7981718</v>
      </c>
      <c r="N1540" s="18">
        <v>8657918</v>
      </c>
      <c r="O1540" s="18">
        <v>9303433</v>
      </c>
      <c r="P1540" s="9"/>
    </row>
    <row r="1541" spans="2:16" x14ac:dyDescent="0.25">
      <c r="B1541" s="12" t="s">
        <v>3587</v>
      </c>
      <c r="C1541" s="12" t="s">
        <v>3586</v>
      </c>
      <c r="D1541" s="18">
        <v>2170578</v>
      </c>
      <c r="E1541" s="18">
        <v>2167746</v>
      </c>
      <c r="F1541" s="18">
        <v>2167746</v>
      </c>
      <c r="G1541" s="18">
        <v>2111054</v>
      </c>
      <c r="H1541" s="18">
        <v>2148473</v>
      </c>
      <c r="I1541" s="18">
        <v>2281779</v>
      </c>
      <c r="J1541" s="18">
        <v>2405504</v>
      </c>
      <c r="K1541" s="18">
        <v>2574309</v>
      </c>
      <c r="L1541" s="18">
        <v>2619752</v>
      </c>
      <c r="M1541" s="18">
        <v>2524388</v>
      </c>
      <c r="N1541" s="18">
        <v>2615852</v>
      </c>
      <c r="O1541" s="18">
        <v>2737334</v>
      </c>
      <c r="P1541" s="9"/>
    </row>
    <row r="1542" spans="2:16" x14ac:dyDescent="0.25">
      <c r="B1542" s="12" t="s">
        <v>3583</v>
      </c>
      <c r="C1542" s="12" t="s">
        <v>3582</v>
      </c>
      <c r="D1542" s="18">
        <v>2885689</v>
      </c>
      <c r="E1542" s="18">
        <v>2866594</v>
      </c>
      <c r="F1542" s="18">
        <v>2866594</v>
      </c>
      <c r="G1542" s="18">
        <v>2631335</v>
      </c>
      <c r="H1542" s="18">
        <v>2635567</v>
      </c>
      <c r="I1542" s="18">
        <v>2631860</v>
      </c>
      <c r="J1542" s="18">
        <v>2679287</v>
      </c>
      <c r="K1542" s="18">
        <v>2745343</v>
      </c>
      <c r="L1542" s="18">
        <v>2755451</v>
      </c>
      <c r="M1542" s="18">
        <v>2693988</v>
      </c>
      <c r="N1542" s="18">
        <v>2765446</v>
      </c>
      <c r="O1542" s="18">
        <v>2875138</v>
      </c>
      <c r="P1542" s="9"/>
    </row>
    <row r="1543" spans="2:16" x14ac:dyDescent="0.25">
      <c r="B1543" s="12" t="s">
        <v>3579</v>
      </c>
      <c r="C1543" s="12" t="s">
        <v>3578</v>
      </c>
      <c r="D1543" s="18">
        <v>4339951</v>
      </c>
      <c r="E1543" s="18">
        <v>4406480</v>
      </c>
      <c r="F1543" s="18">
        <v>4406480</v>
      </c>
      <c r="G1543" s="18">
        <v>4365171</v>
      </c>
      <c r="H1543" s="18">
        <v>4416890</v>
      </c>
      <c r="I1543" s="18">
        <v>4487919</v>
      </c>
      <c r="J1543" s="18">
        <v>4631365</v>
      </c>
      <c r="K1543" s="18">
        <v>4649172</v>
      </c>
      <c r="L1543" s="18">
        <v>4813840</v>
      </c>
      <c r="M1543" s="18">
        <v>4617837</v>
      </c>
      <c r="N1543" s="18">
        <v>4874858</v>
      </c>
      <c r="O1543" s="18">
        <v>5096567</v>
      </c>
      <c r="P1543" s="9"/>
    </row>
    <row r="1544" spans="2:16" x14ac:dyDescent="0.25">
      <c r="B1544" s="12" t="s">
        <v>3575</v>
      </c>
      <c r="C1544" s="12" t="s">
        <v>3574</v>
      </c>
      <c r="D1544" s="19" t="s">
        <v>141</v>
      </c>
      <c r="E1544" s="19" t="s">
        <v>141</v>
      </c>
      <c r="F1544" s="19" t="s">
        <v>141</v>
      </c>
      <c r="G1544" s="18">
        <v>4237435</v>
      </c>
      <c r="H1544" s="18">
        <v>4292130</v>
      </c>
      <c r="I1544" s="18">
        <v>4411078</v>
      </c>
      <c r="J1544" s="18">
        <v>4408896</v>
      </c>
      <c r="K1544" s="18">
        <v>4456908</v>
      </c>
      <c r="L1544" s="18">
        <v>4432670</v>
      </c>
      <c r="M1544" s="18">
        <v>4421158</v>
      </c>
      <c r="N1544" s="18">
        <v>4554276</v>
      </c>
      <c r="O1544" s="18">
        <v>5016284</v>
      </c>
      <c r="P1544" s="9"/>
    </row>
    <row r="1545" spans="2:16" x14ac:dyDescent="0.25">
      <c r="B1545" s="12" t="s">
        <v>3571</v>
      </c>
      <c r="C1545" s="12" t="s">
        <v>3570</v>
      </c>
      <c r="D1545" s="19" t="s">
        <v>141</v>
      </c>
      <c r="E1545" s="19" t="s">
        <v>141</v>
      </c>
      <c r="F1545" s="19" t="s">
        <v>141</v>
      </c>
      <c r="G1545" s="18">
        <v>2688520</v>
      </c>
      <c r="H1545" s="18">
        <v>2725946</v>
      </c>
      <c r="I1545" s="18">
        <v>2648467</v>
      </c>
      <c r="J1545" s="18">
        <v>2642576</v>
      </c>
      <c r="K1545" s="18">
        <v>2716916</v>
      </c>
      <c r="L1545" s="18">
        <v>2618873</v>
      </c>
      <c r="M1545" s="18">
        <v>2610985</v>
      </c>
      <c r="N1545" s="18">
        <v>2616034</v>
      </c>
      <c r="O1545" s="18">
        <v>2658440</v>
      </c>
      <c r="P1545" s="9"/>
    </row>
    <row r="1546" spans="2:16" x14ac:dyDescent="0.25">
      <c r="B1546" s="12" t="s">
        <v>3567</v>
      </c>
      <c r="C1546" s="12" t="s">
        <v>3566</v>
      </c>
      <c r="D1546" s="19" t="s">
        <v>141</v>
      </c>
      <c r="E1546" s="19" t="s">
        <v>141</v>
      </c>
      <c r="F1546" s="19" t="s">
        <v>141</v>
      </c>
      <c r="G1546" s="18">
        <v>3414391</v>
      </c>
      <c r="H1546" s="18">
        <v>3515010</v>
      </c>
      <c r="I1546" s="18">
        <v>3593556</v>
      </c>
      <c r="J1546" s="18">
        <v>3674338</v>
      </c>
      <c r="K1546" s="18">
        <v>3661267</v>
      </c>
      <c r="L1546" s="18">
        <v>3736266</v>
      </c>
      <c r="M1546" s="18">
        <v>3634270</v>
      </c>
      <c r="N1546" s="18">
        <v>3778227</v>
      </c>
      <c r="O1546" s="18">
        <v>3990454</v>
      </c>
      <c r="P1546" s="9"/>
    </row>
    <row r="1547" spans="2:16" x14ac:dyDescent="0.25">
      <c r="B1547" s="12" t="s">
        <v>3563</v>
      </c>
      <c r="C1547" s="12" t="s">
        <v>3562</v>
      </c>
      <c r="D1547" s="18">
        <v>935120</v>
      </c>
      <c r="E1547" s="18">
        <v>1086719</v>
      </c>
      <c r="F1547" s="18">
        <v>923969</v>
      </c>
      <c r="G1547" s="18">
        <v>964434</v>
      </c>
      <c r="H1547" s="18">
        <v>1006057</v>
      </c>
      <c r="I1547" s="18">
        <v>986808</v>
      </c>
      <c r="J1547" s="18">
        <v>1009733</v>
      </c>
      <c r="K1547" s="18">
        <v>1076216</v>
      </c>
      <c r="L1547" s="18">
        <v>1064570</v>
      </c>
      <c r="M1547" s="18">
        <v>972437</v>
      </c>
      <c r="N1547" s="18">
        <v>1076665</v>
      </c>
      <c r="O1547" s="18">
        <v>1133921</v>
      </c>
      <c r="P1547" s="9"/>
    </row>
    <row r="1548" spans="2:16" x14ac:dyDescent="0.25">
      <c r="B1548" s="12" t="s">
        <v>3559</v>
      </c>
      <c r="C1548" s="12" t="s">
        <v>3558</v>
      </c>
      <c r="D1548" s="18">
        <v>4767164</v>
      </c>
      <c r="E1548" s="18">
        <v>4886877</v>
      </c>
      <c r="F1548" s="18">
        <v>4230363</v>
      </c>
      <c r="G1548" s="18">
        <v>4658629</v>
      </c>
      <c r="H1548" s="18">
        <v>5064318</v>
      </c>
      <c r="I1548" s="18">
        <v>5331005</v>
      </c>
      <c r="J1548" s="18">
        <v>6053803</v>
      </c>
      <c r="K1548" s="18">
        <v>5741197</v>
      </c>
      <c r="L1548" s="18">
        <v>5633998</v>
      </c>
      <c r="M1548" s="18">
        <v>5811952</v>
      </c>
      <c r="N1548" s="18">
        <v>5983458</v>
      </c>
      <c r="O1548" s="18">
        <v>6374232</v>
      </c>
      <c r="P1548" s="9"/>
    </row>
    <row r="1549" spans="2:16" x14ac:dyDescent="0.25">
      <c r="B1549" s="12" t="s">
        <v>3555</v>
      </c>
      <c r="C1549" s="12" t="s">
        <v>3554</v>
      </c>
      <c r="D1549" s="18">
        <v>3036248</v>
      </c>
      <c r="E1549" s="18">
        <v>2861401</v>
      </c>
      <c r="F1549" s="18">
        <v>2519027</v>
      </c>
      <c r="G1549" s="18">
        <v>2648451</v>
      </c>
      <c r="H1549" s="18">
        <v>2658403</v>
      </c>
      <c r="I1549" s="18">
        <v>2613321</v>
      </c>
      <c r="J1549" s="18">
        <v>2659916</v>
      </c>
      <c r="K1549" s="18">
        <v>2651613</v>
      </c>
      <c r="L1549" s="18">
        <v>2598215</v>
      </c>
      <c r="M1549" s="18">
        <v>2606289</v>
      </c>
      <c r="N1549" s="18">
        <v>2687394</v>
      </c>
      <c r="O1549" s="18">
        <v>2791448</v>
      </c>
      <c r="P1549" s="9"/>
    </row>
    <row r="1550" spans="2:16" x14ac:dyDescent="0.25">
      <c r="B1550" s="12" t="s">
        <v>3551</v>
      </c>
      <c r="C1550" s="12" t="s">
        <v>2192</v>
      </c>
      <c r="D1550" s="18">
        <v>1941856</v>
      </c>
      <c r="E1550" s="18">
        <v>1877862</v>
      </c>
      <c r="F1550" s="18">
        <v>1954201</v>
      </c>
      <c r="G1550" s="18">
        <v>2101309</v>
      </c>
      <c r="H1550" s="18">
        <v>2252517</v>
      </c>
      <c r="I1550" s="18">
        <v>2198762</v>
      </c>
      <c r="J1550" s="18">
        <v>2353696</v>
      </c>
      <c r="K1550" s="18">
        <v>2312917</v>
      </c>
      <c r="L1550" s="18">
        <v>2372325</v>
      </c>
      <c r="M1550" s="18">
        <v>2376635</v>
      </c>
      <c r="N1550" s="18">
        <v>2563988</v>
      </c>
      <c r="O1550" s="18">
        <v>2660239</v>
      </c>
      <c r="P1550" s="9"/>
    </row>
    <row r="1551" spans="2:16" x14ac:dyDescent="0.25">
      <c r="B1551" s="12" t="s">
        <v>3548</v>
      </c>
      <c r="C1551" s="12" t="s">
        <v>3547</v>
      </c>
      <c r="D1551" s="18">
        <v>3320572</v>
      </c>
      <c r="E1551" s="18">
        <v>3390901</v>
      </c>
      <c r="F1551" s="18">
        <v>3273797</v>
      </c>
      <c r="G1551" s="18">
        <v>3328690</v>
      </c>
      <c r="H1551" s="18">
        <v>3604032</v>
      </c>
      <c r="I1551" s="18">
        <v>522987</v>
      </c>
      <c r="J1551" s="18">
        <v>3926602</v>
      </c>
      <c r="K1551" s="18">
        <v>3955829</v>
      </c>
      <c r="L1551" s="18">
        <v>4036778</v>
      </c>
      <c r="M1551" s="18">
        <v>4039995</v>
      </c>
      <c r="N1551" s="18">
        <v>4190988</v>
      </c>
      <c r="O1551" s="18">
        <v>4417442</v>
      </c>
      <c r="P1551" s="9"/>
    </row>
    <row r="1552" spans="2:16" x14ac:dyDescent="0.25">
      <c r="B1552" s="12" t="s">
        <v>3544</v>
      </c>
      <c r="C1552" s="12" t="s">
        <v>3543</v>
      </c>
      <c r="D1552" s="18">
        <v>6820240</v>
      </c>
      <c r="E1552" s="18">
        <v>6886152</v>
      </c>
      <c r="F1552" s="18">
        <v>6789141</v>
      </c>
      <c r="G1552" s="18">
        <v>6990256</v>
      </c>
      <c r="H1552" s="18">
        <v>6865284</v>
      </c>
      <c r="I1552" s="18">
        <v>6999208</v>
      </c>
      <c r="J1552" s="18">
        <v>7249017</v>
      </c>
      <c r="K1552" s="18">
        <v>7533930</v>
      </c>
      <c r="L1552" s="18">
        <v>7524627</v>
      </c>
      <c r="M1552" s="18">
        <v>7559365</v>
      </c>
      <c r="N1552" s="18">
        <v>7757865</v>
      </c>
      <c r="O1552" s="18">
        <v>8011869</v>
      </c>
      <c r="P1552" s="9"/>
    </row>
    <row r="1553" spans="2:16" x14ac:dyDescent="0.25">
      <c r="B1553" s="12" t="s">
        <v>3540</v>
      </c>
      <c r="C1553" s="12" t="s">
        <v>3539</v>
      </c>
      <c r="D1553" s="18">
        <v>5591329</v>
      </c>
      <c r="E1553" s="18">
        <v>5485276</v>
      </c>
      <c r="F1553" s="18">
        <v>5182189</v>
      </c>
      <c r="G1553" s="18">
        <v>5204390</v>
      </c>
      <c r="H1553" s="18">
        <v>5284142</v>
      </c>
      <c r="I1553" s="18">
        <v>5403945</v>
      </c>
      <c r="J1553" s="18">
        <v>5308607</v>
      </c>
      <c r="K1553" s="18">
        <v>5539116</v>
      </c>
      <c r="L1553" s="18">
        <v>5459382</v>
      </c>
      <c r="M1553" s="18">
        <v>5608091</v>
      </c>
      <c r="N1553" s="18">
        <v>5684803</v>
      </c>
      <c r="O1553" s="18">
        <v>5821836</v>
      </c>
      <c r="P1553" s="9"/>
    </row>
    <row r="1554" spans="2:16" x14ac:dyDescent="0.25">
      <c r="B1554" s="12" t="s">
        <v>3535</v>
      </c>
      <c r="C1554" s="12" t="s">
        <v>3534</v>
      </c>
      <c r="D1554" s="18">
        <v>1712109</v>
      </c>
      <c r="E1554" s="18">
        <v>1912816</v>
      </c>
      <c r="F1554" s="18">
        <v>2336697</v>
      </c>
      <c r="G1554" s="18">
        <v>2643859</v>
      </c>
      <c r="H1554" s="18">
        <v>3292338</v>
      </c>
      <c r="I1554" s="18">
        <v>3542088</v>
      </c>
      <c r="J1554" s="18">
        <v>3761153</v>
      </c>
      <c r="K1554" s="18">
        <v>3842703</v>
      </c>
      <c r="L1554" s="18">
        <v>3846882</v>
      </c>
      <c r="M1554" s="18">
        <v>3498961</v>
      </c>
      <c r="N1554" s="18">
        <v>4028095</v>
      </c>
      <c r="O1554" s="18">
        <v>4594803</v>
      </c>
      <c r="P1554" s="9"/>
    </row>
    <row r="1555" spans="2:16" x14ac:dyDescent="0.25">
      <c r="B1555" s="12" t="s">
        <v>3531</v>
      </c>
      <c r="C1555" s="12" t="s">
        <v>3530</v>
      </c>
      <c r="D1555" s="19" t="s">
        <v>141</v>
      </c>
      <c r="E1555" s="19" t="s">
        <v>141</v>
      </c>
      <c r="F1555" s="19" t="s">
        <v>141</v>
      </c>
      <c r="G1555" s="19" t="s">
        <v>141</v>
      </c>
      <c r="H1555" s="19" t="s">
        <v>141</v>
      </c>
      <c r="I1555" s="19" t="s">
        <v>141</v>
      </c>
      <c r="J1555" s="19" t="s">
        <v>141</v>
      </c>
      <c r="K1555" s="19" t="s">
        <v>141</v>
      </c>
      <c r="L1555" s="19" t="s">
        <v>141</v>
      </c>
      <c r="M1555" s="19" t="s">
        <v>141</v>
      </c>
      <c r="N1555" s="19" t="s">
        <v>141</v>
      </c>
      <c r="O1555" s="19" t="s">
        <v>141</v>
      </c>
      <c r="P1555" s="9"/>
    </row>
    <row r="1556" spans="2:16" x14ac:dyDescent="0.25">
      <c r="B1556" s="12" t="s">
        <v>3527</v>
      </c>
      <c r="C1556" s="12" t="s">
        <v>3526</v>
      </c>
      <c r="D1556" s="19" t="s">
        <v>141</v>
      </c>
      <c r="E1556" s="19" t="s">
        <v>141</v>
      </c>
      <c r="F1556" s="19" t="s">
        <v>141</v>
      </c>
      <c r="G1556" s="19" t="s">
        <v>141</v>
      </c>
      <c r="H1556" s="19" t="s">
        <v>141</v>
      </c>
      <c r="I1556" s="19" t="s">
        <v>141</v>
      </c>
      <c r="J1556" s="19" t="s">
        <v>141</v>
      </c>
      <c r="K1556" s="19" t="s">
        <v>141</v>
      </c>
      <c r="L1556" s="19" t="s">
        <v>141</v>
      </c>
      <c r="M1556" s="19" t="s">
        <v>141</v>
      </c>
      <c r="N1556" s="19" t="s">
        <v>141</v>
      </c>
      <c r="O1556" s="19" t="s">
        <v>141</v>
      </c>
      <c r="P1556" s="9"/>
    </row>
    <row r="1557" spans="2:16" x14ac:dyDescent="0.25">
      <c r="B1557" s="12" t="s">
        <v>3523</v>
      </c>
      <c r="C1557" s="12" t="s">
        <v>3522</v>
      </c>
      <c r="D1557" s="18">
        <v>1506319</v>
      </c>
      <c r="E1557" s="18">
        <v>1478168</v>
      </c>
      <c r="F1557" s="18">
        <v>1431779</v>
      </c>
      <c r="G1557" s="18">
        <v>1398507</v>
      </c>
      <c r="H1557" s="18">
        <v>1392571</v>
      </c>
      <c r="I1557" s="18">
        <v>1412030</v>
      </c>
      <c r="J1557" s="18">
        <v>1430081</v>
      </c>
      <c r="K1557" s="18">
        <v>1549024</v>
      </c>
      <c r="L1557" s="18">
        <v>1657990</v>
      </c>
      <c r="M1557" s="18">
        <v>1639206</v>
      </c>
      <c r="N1557" s="18">
        <v>1480796</v>
      </c>
      <c r="O1557" s="18">
        <v>1496089</v>
      </c>
      <c r="P1557" s="9"/>
    </row>
    <row r="1558" spans="2:16" x14ac:dyDescent="0.25">
      <c r="B1558" s="12" t="s">
        <v>3519</v>
      </c>
      <c r="C1558" s="12" t="s">
        <v>3518</v>
      </c>
      <c r="D1558" s="18">
        <v>5206646</v>
      </c>
      <c r="E1558" s="18">
        <v>4207065</v>
      </c>
      <c r="F1558" s="18">
        <v>3397643</v>
      </c>
      <c r="G1558" s="18">
        <v>3693950</v>
      </c>
      <c r="H1558" s="18">
        <v>4231813</v>
      </c>
      <c r="I1558" s="18">
        <v>4949463</v>
      </c>
      <c r="J1558" s="18">
        <v>5716854</v>
      </c>
      <c r="K1558" s="18">
        <v>6743571</v>
      </c>
      <c r="L1558" s="18">
        <v>7362945</v>
      </c>
      <c r="M1558" s="18">
        <v>7225027</v>
      </c>
      <c r="N1558" s="18">
        <v>7047880</v>
      </c>
      <c r="O1558" s="18">
        <v>7427620</v>
      </c>
      <c r="P1558" s="9"/>
    </row>
    <row r="1559" spans="2:16" x14ac:dyDescent="0.25">
      <c r="B1559" s="12" t="s">
        <v>3515</v>
      </c>
      <c r="C1559" s="12" t="s">
        <v>3514</v>
      </c>
      <c r="D1559" s="18">
        <v>375786</v>
      </c>
      <c r="E1559" s="18">
        <v>370597</v>
      </c>
      <c r="F1559" s="18">
        <v>373896</v>
      </c>
      <c r="G1559" s="18">
        <v>386208</v>
      </c>
      <c r="H1559" s="18">
        <v>353470</v>
      </c>
      <c r="I1559" s="18">
        <v>366190</v>
      </c>
      <c r="J1559" s="18">
        <v>375566</v>
      </c>
      <c r="K1559" s="18">
        <v>389331</v>
      </c>
      <c r="L1559" s="18">
        <v>392241</v>
      </c>
      <c r="M1559" s="18">
        <v>383269</v>
      </c>
      <c r="N1559" s="18">
        <v>358772</v>
      </c>
      <c r="O1559" s="18">
        <v>324628</v>
      </c>
      <c r="P1559" s="9"/>
    </row>
    <row r="1560" spans="2:16" x14ac:dyDescent="0.25">
      <c r="B1560" s="12" t="s">
        <v>3511</v>
      </c>
      <c r="C1560" s="12" t="s">
        <v>3510</v>
      </c>
      <c r="D1560" s="18">
        <v>1700052</v>
      </c>
      <c r="E1560" s="18">
        <v>1703858</v>
      </c>
      <c r="F1560" s="18">
        <v>1707055</v>
      </c>
      <c r="G1560" s="18">
        <v>1707964</v>
      </c>
      <c r="H1560" s="18">
        <v>1519111</v>
      </c>
      <c r="I1560" s="18">
        <v>1897150</v>
      </c>
      <c r="J1560" s="18">
        <v>1770508</v>
      </c>
      <c r="K1560" s="18">
        <v>1896505</v>
      </c>
      <c r="L1560" s="18">
        <v>1928092</v>
      </c>
      <c r="M1560" s="18">
        <v>2052607</v>
      </c>
      <c r="N1560" s="18">
        <v>1942528</v>
      </c>
      <c r="O1560" s="18">
        <v>1933400</v>
      </c>
      <c r="P1560" s="9"/>
    </row>
    <row r="1561" spans="2:16" x14ac:dyDescent="0.25">
      <c r="B1561" s="12" t="s">
        <v>3506</v>
      </c>
      <c r="C1561" s="12" t="s">
        <v>3505</v>
      </c>
      <c r="D1561" s="18">
        <v>959208</v>
      </c>
      <c r="E1561" s="18">
        <v>849755</v>
      </c>
      <c r="F1561" s="18">
        <v>817413</v>
      </c>
      <c r="G1561" s="18">
        <v>799902</v>
      </c>
      <c r="H1561" s="18">
        <v>599737</v>
      </c>
      <c r="I1561" s="18">
        <v>674950</v>
      </c>
      <c r="J1561" s="18">
        <v>715209</v>
      </c>
      <c r="K1561" s="18">
        <v>856560</v>
      </c>
      <c r="L1561" s="18">
        <v>827169</v>
      </c>
      <c r="M1561" s="18">
        <v>932473</v>
      </c>
      <c r="N1561" s="18">
        <v>911117</v>
      </c>
      <c r="O1561" s="18">
        <v>913549</v>
      </c>
      <c r="P1561" s="9"/>
    </row>
    <row r="1562" spans="2:16" x14ac:dyDescent="0.25">
      <c r="B1562" s="12" t="s">
        <v>3501</v>
      </c>
      <c r="C1562" s="12" t="s">
        <v>3500</v>
      </c>
      <c r="D1562" s="18">
        <v>6673547</v>
      </c>
      <c r="E1562" s="18">
        <v>5954646</v>
      </c>
      <c r="F1562" s="18">
        <v>6600391</v>
      </c>
      <c r="G1562" s="18">
        <v>6215339</v>
      </c>
      <c r="H1562" s="18">
        <v>4466290</v>
      </c>
      <c r="I1562" s="18">
        <v>6962815</v>
      </c>
      <c r="J1562" s="18">
        <v>6915331</v>
      </c>
      <c r="K1562" s="18">
        <v>7383649</v>
      </c>
      <c r="L1562" s="18">
        <v>7260101</v>
      </c>
      <c r="M1562" s="18">
        <v>7340122</v>
      </c>
      <c r="N1562" s="18">
        <v>7165641</v>
      </c>
      <c r="O1562" s="18">
        <v>7546707</v>
      </c>
      <c r="P1562" s="9"/>
    </row>
    <row r="1563" spans="2:16" x14ac:dyDescent="0.25">
      <c r="B1563" s="12" t="s">
        <v>3497</v>
      </c>
      <c r="C1563" s="12" t="s">
        <v>3496</v>
      </c>
      <c r="D1563" s="18">
        <v>1418228</v>
      </c>
      <c r="E1563" s="18">
        <v>1375016</v>
      </c>
      <c r="F1563" s="18">
        <v>1350320</v>
      </c>
      <c r="G1563" s="18">
        <v>1342989</v>
      </c>
      <c r="H1563" s="18">
        <v>1346862</v>
      </c>
      <c r="I1563" s="18">
        <v>1271996</v>
      </c>
      <c r="J1563" s="18">
        <v>1411114</v>
      </c>
      <c r="K1563" s="18">
        <v>1863219</v>
      </c>
      <c r="L1563" s="18">
        <v>1730591</v>
      </c>
      <c r="M1563" s="18">
        <v>1712279</v>
      </c>
      <c r="N1563" s="18">
        <v>1663980</v>
      </c>
      <c r="O1563" s="18">
        <v>1616548</v>
      </c>
      <c r="P1563" s="9"/>
    </row>
    <row r="1564" spans="2:16" x14ac:dyDescent="0.25">
      <c r="B1564" s="12" t="s">
        <v>3493</v>
      </c>
      <c r="C1564" s="12" t="s">
        <v>3492</v>
      </c>
      <c r="D1564" s="18">
        <v>1481551</v>
      </c>
      <c r="E1564" s="18">
        <v>1296573</v>
      </c>
      <c r="F1564" s="18">
        <v>1402364</v>
      </c>
      <c r="G1564" s="18">
        <v>1395384</v>
      </c>
      <c r="H1564" s="18">
        <v>1246973</v>
      </c>
      <c r="I1564" s="18">
        <v>1323335</v>
      </c>
      <c r="J1564" s="18">
        <v>1364725</v>
      </c>
      <c r="K1564" s="18">
        <v>1692023</v>
      </c>
      <c r="L1564" s="18">
        <v>1531378</v>
      </c>
      <c r="M1564" s="18">
        <v>1656654</v>
      </c>
      <c r="N1564" s="18">
        <v>1603330</v>
      </c>
      <c r="O1564" s="18">
        <v>1443907</v>
      </c>
      <c r="P1564" s="9"/>
    </row>
    <row r="1565" spans="2:16" x14ac:dyDescent="0.25">
      <c r="B1565" s="12" t="s">
        <v>3489</v>
      </c>
      <c r="C1565" s="12" t="s">
        <v>3488</v>
      </c>
      <c r="D1565" s="18">
        <v>2082872</v>
      </c>
      <c r="E1565" s="18">
        <v>1947308</v>
      </c>
      <c r="F1565" s="18">
        <v>1908847</v>
      </c>
      <c r="G1565" s="18">
        <v>2047369</v>
      </c>
      <c r="H1565" s="18">
        <v>2048790</v>
      </c>
      <c r="I1565" s="18">
        <v>2291170</v>
      </c>
      <c r="J1565" s="18">
        <v>2057928</v>
      </c>
      <c r="K1565" s="18">
        <v>2459435</v>
      </c>
      <c r="L1565" s="18">
        <v>2329673</v>
      </c>
      <c r="M1565" s="18">
        <v>2571654</v>
      </c>
      <c r="N1565" s="18">
        <v>2457469</v>
      </c>
      <c r="O1565" s="18">
        <v>2480328</v>
      </c>
      <c r="P1565" s="9"/>
    </row>
    <row r="1566" spans="2:16" x14ac:dyDescent="0.25">
      <c r="B1566" s="12" t="s">
        <v>3485</v>
      </c>
      <c r="C1566" s="12" t="s">
        <v>1970</v>
      </c>
      <c r="D1566" s="18">
        <v>7797574</v>
      </c>
      <c r="E1566" s="18">
        <v>6321789</v>
      </c>
      <c r="F1566" s="18">
        <v>5929776</v>
      </c>
      <c r="G1566" s="18">
        <v>5764690</v>
      </c>
      <c r="H1566" s="18">
        <v>5859656</v>
      </c>
      <c r="I1566" s="18">
        <v>6088287</v>
      </c>
      <c r="J1566" s="18">
        <v>6730678</v>
      </c>
      <c r="K1566" s="18">
        <v>7649044</v>
      </c>
      <c r="L1566" s="18">
        <v>7272015</v>
      </c>
      <c r="M1566" s="18">
        <v>7005670</v>
      </c>
      <c r="N1566" s="18">
        <v>6711987</v>
      </c>
      <c r="O1566" s="18">
        <v>6877636</v>
      </c>
      <c r="P1566" s="9"/>
    </row>
    <row r="1567" spans="2:16" x14ac:dyDescent="0.25">
      <c r="B1567" s="12" t="s">
        <v>3482</v>
      </c>
      <c r="C1567" s="12" t="s">
        <v>3481</v>
      </c>
      <c r="D1567" s="18">
        <v>1920738</v>
      </c>
      <c r="E1567" s="18">
        <v>1887821</v>
      </c>
      <c r="F1567" s="18">
        <v>1883198</v>
      </c>
      <c r="G1567" s="18">
        <v>1797023</v>
      </c>
      <c r="H1567" s="18">
        <v>1686968</v>
      </c>
      <c r="I1567" s="18">
        <v>1568615</v>
      </c>
      <c r="J1567" s="18">
        <v>1608058</v>
      </c>
      <c r="K1567" s="18">
        <v>1659124</v>
      </c>
      <c r="L1567" s="18">
        <v>1653390</v>
      </c>
      <c r="M1567" s="18">
        <v>1635463</v>
      </c>
      <c r="N1567" s="18">
        <v>1499728</v>
      </c>
      <c r="O1567" s="18">
        <v>1531059</v>
      </c>
      <c r="P1567" s="9"/>
    </row>
    <row r="1568" spans="2:16" x14ac:dyDescent="0.25">
      <c r="B1568" s="12" t="s">
        <v>3478</v>
      </c>
      <c r="C1568" s="12" t="s">
        <v>3477</v>
      </c>
      <c r="D1568" s="18">
        <v>17338302</v>
      </c>
      <c r="E1568" s="18">
        <v>15953312</v>
      </c>
      <c r="F1568" s="18">
        <v>14866768</v>
      </c>
      <c r="G1568" s="18">
        <v>14924769</v>
      </c>
      <c r="H1568" s="18">
        <v>13684442</v>
      </c>
      <c r="I1568" s="18">
        <v>12720928</v>
      </c>
      <c r="J1568" s="18">
        <v>13152138</v>
      </c>
      <c r="K1568" s="18">
        <v>14640807</v>
      </c>
      <c r="L1568" s="18">
        <v>14427203</v>
      </c>
      <c r="M1568" s="18">
        <v>14543738</v>
      </c>
      <c r="N1568" s="18">
        <v>15795390</v>
      </c>
      <c r="O1568" s="18">
        <v>17204558</v>
      </c>
      <c r="P1568" s="9"/>
    </row>
    <row r="1569" spans="2:16" x14ac:dyDescent="0.25">
      <c r="B1569" s="12" t="s">
        <v>3474</v>
      </c>
      <c r="C1569" s="12" t="s">
        <v>3473</v>
      </c>
      <c r="D1569" s="18">
        <v>12379102</v>
      </c>
      <c r="E1569" s="18">
        <v>11759434</v>
      </c>
      <c r="F1569" s="18">
        <v>11808534</v>
      </c>
      <c r="G1569" s="18">
        <v>12001609</v>
      </c>
      <c r="H1569" s="18">
        <v>13153110</v>
      </c>
      <c r="I1569" s="18">
        <v>12490327</v>
      </c>
      <c r="J1569" s="18">
        <v>13459538</v>
      </c>
      <c r="K1569" s="18">
        <v>15303232</v>
      </c>
      <c r="L1569" s="18">
        <v>15700939</v>
      </c>
      <c r="M1569" s="18">
        <v>15594281</v>
      </c>
      <c r="N1569" s="18">
        <v>16420477</v>
      </c>
      <c r="O1569" s="18">
        <v>18342021</v>
      </c>
      <c r="P1569" s="9"/>
    </row>
    <row r="1570" spans="2:16" x14ac:dyDescent="0.25">
      <c r="B1570" s="12" t="s">
        <v>3470</v>
      </c>
      <c r="C1570" s="12" t="s">
        <v>3469</v>
      </c>
      <c r="D1570" s="18">
        <v>5848583</v>
      </c>
      <c r="E1570" s="18">
        <v>5851578</v>
      </c>
      <c r="F1570" s="18">
        <v>6263574</v>
      </c>
      <c r="G1570" s="18">
        <v>6480300</v>
      </c>
      <c r="H1570" s="18">
        <v>7873956</v>
      </c>
      <c r="I1570" s="18">
        <v>7594783</v>
      </c>
      <c r="J1570" s="18">
        <v>7758045</v>
      </c>
      <c r="K1570" s="18">
        <v>8024978</v>
      </c>
      <c r="L1570" s="18">
        <v>7790367</v>
      </c>
      <c r="M1570" s="18">
        <v>7444455</v>
      </c>
      <c r="N1570" s="18">
        <v>8174138</v>
      </c>
      <c r="O1570" s="18">
        <v>7158335</v>
      </c>
      <c r="P1570" s="9"/>
    </row>
    <row r="1571" spans="2:16" x14ac:dyDescent="0.25">
      <c r="B1571" s="12" t="s">
        <v>3466</v>
      </c>
      <c r="C1571" s="12" t="s">
        <v>3465</v>
      </c>
      <c r="D1571" s="18">
        <v>2343698</v>
      </c>
      <c r="E1571" s="18">
        <v>2438957</v>
      </c>
      <c r="F1571" s="18">
        <v>2399773</v>
      </c>
      <c r="G1571" s="18">
        <v>2467994</v>
      </c>
      <c r="H1571" s="18">
        <v>2674331</v>
      </c>
      <c r="I1571" s="18">
        <v>3032149</v>
      </c>
      <c r="J1571" s="18">
        <v>3275773</v>
      </c>
      <c r="K1571" s="18">
        <v>3428616</v>
      </c>
      <c r="L1571" s="18">
        <v>3136335</v>
      </c>
      <c r="M1571" s="18">
        <v>2880281</v>
      </c>
      <c r="N1571" s="18">
        <v>2973636</v>
      </c>
      <c r="O1571" s="18">
        <v>3031120</v>
      </c>
      <c r="P1571" s="9"/>
    </row>
    <row r="1572" spans="2:16" x14ac:dyDescent="0.25">
      <c r="B1572" s="12" t="s">
        <v>3462</v>
      </c>
      <c r="C1572" s="12" t="s">
        <v>1940</v>
      </c>
      <c r="D1572" s="18">
        <v>2168163</v>
      </c>
      <c r="E1572" s="18">
        <v>2237750</v>
      </c>
      <c r="F1572" s="18">
        <v>2245781</v>
      </c>
      <c r="G1572" s="18">
        <v>2229060</v>
      </c>
      <c r="H1572" s="18">
        <v>2310761</v>
      </c>
      <c r="I1572" s="18">
        <v>2615969</v>
      </c>
      <c r="J1572" s="18">
        <v>2800813</v>
      </c>
      <c r="K1572" s="18">
        <v>2690985</v>
      </c>
      <c r="L1572" s="18">
        <v>2493231</v>
      </c>
      <c r="M1572" s="18">
        <v>2542145</v>
      </c>
      <c r="N1572" s="18">
        <v>2468290</v>
      </c>
      <c r="O1572" s="18">
        <v>2353386</v>
      </c>
      <c r="P1572" s="9"/>
    </row>
    <row r="1573" spans="2:16" x14ac:dyDescent="0.25">
      <c r="B1573" s="12" t="s">
        <v>3459</v>
      </c>
      <c r="C1573" s="12" t="s">
        <v>3458</v>
      </c>
      <c r="D1573" s="18">
        <v>2822066</v>
      </c>
      <c r="E1573" s="18">
        <v>2689165</v>
      </c>
      <c r="F1573" s="18">
        <v>2828401</v>
      </c>
      <c r="G1573" s="18">
        <v>3017562</v>
      </c>
      <c r="H1573" s="18">
        <v>3302033</v>
      </c>
      <c r="I1573" s="18">
        <v>3574740</v>
      </c>
      <c r="J1573" s="18">
        <v>3932308</v>
      </c>
      <c r="K1573" s="18">
        <v>3961136</v>
      </c>
      <c r="L1573" s="18">
        <v>3842982</v>
      </c>
      <c r="M1573" s="18">
        <v>3822579</v>
      </c>
      <c r="N1573" s="18">
        <v>4179639</v>
      </c>
      <c r="O1573" s="18">
        <v>4627707</v>
      </c>
      <c r="P1573" s="9"/>
    </row>
    <row r="1574" spans="2:16" x14ac:dyDescent="0.25">
      <c r="B1574" s="12" t="s">
        <v>3455</v>
      </c>
      <c r="C1574" s="12" t="s">
        <v>3454</v>
      </c>
      <c r="D1574" s="18">
        <v>1054574</v>
      </c>
      <c r="E1574" s="18">
        <v>1149373</v>
      </c>
      <c r="F1574" s="18">
        <v>1140698</v>
      </c>
      <c r="G1574" s="18">
        <v>1101279</v>
      </c>
      <c r="H1574" s="18">
        <v>1228127</v>
      </c>
      <c r="I1574" s="18">
        <v>1309068</v>
      </c>
      <c r="J1574" s="18">
        <v>1444906</v>
      </c>
      <c r="K1574" s="18">
        <v>1463253</v>
      </c>
      <c r="L1574" s="18">
        <v>1427132</v>
      </c>
      <c r="M1574" s="18">
        <v>1345989</v>
      </c>
      <c r="N1574" s="18">
        <v>1352490</v>
      </c>
      <c r="O1574" s="18">
        <v>1541994</v>
      </c>
      <c r="P1574" s="9"/>
    </row>
    <row r="1575" spans="2:16" x14ac:dyDescent="0.25">
      <c r="B1575" s="12" t="s">
        <v>3451</v>
      </c>
      <c r="C1575" s="12" t="s">
        <v>1930</v>
      </c>
      <c r="D1575" s="18">
        <v>751701</v>
      </c>
      <c r="E1575" s="18">
        <v>754872</v>
      </c>
      <c r="F1575" s="18">
        <v>787929</v>
      </c>
      <c r="G1575" s="18">
        <v>822252</v>
      </c>
      <c r="H1575" s="18">
        <v>812346</v>
      </c>
      <c r="I1575" s="18">
        <v>816843</v>
      </c>
      <c r="J1575" s="18">
        <v>943056</v>
      </c>
      <c r="K1575" s="18">
        <v>931577</v>
      </c>
      <c r="L1575" s="18">
        <v>925419</v>
      </c>
      <c r="M1575" s="18">
        <v>893088</v>
      </c>
      <c r="N1575" s="18">
        <v>891736</v>
      </c>
      <c r="O1575" s="18">
        <v>935553</v>
      </c>
      <c r="P1575" s="9"/>
    </row>
    <row r="1576" spans="2:16" x14ac:dyDescent="0.25">
      <c r="B1576" s="12" t="s">
        <v>3448</v>
      </c>
      <c r="C1576" s="12" t="s">
        <v>3447</v>
      </c>
      <c r="D1576" s="18">
        <v>3690339</v>
      </c>
      <c r="E1576" s="18">
        <v>3723871</v>
      </c>
      <c r="F1576" s="18">
        <v>3870361</v>
      </c>
      <c r="G1576" s="18">
        <v>3879548</v>
      </c>
      <c r="H1576" s="18">
        <v>3977377</v>
      </c>
      <c r="I1576" s="18">
        <v>4106099</v>
      </c>
      <c r="J1576" s="18">
        <v>4405041</v>
      </c>
      <c r="K1576" s="18">
        <v>4721268</v>
      </c>
      <c r="L1576" s="18">
        <v>5239954</v>
      </c>
      <c r="M1576" s="18">
        <v>4140003</v>
      </c>
      <c r="N1576" s="18">
        <v>4386374</v>
      </c>
      <c r="O1576" s="18">
        <v>4245018</v>
      </c>
      <c r="P1576" s="9"/>
    </row>
    <row r="1577" spans="2:16" x14ac:dyDescent="0.25">
      <c r="B1577" s="12" t="s">
        <v>3443</v>
      </c>
      <c r="C1577" s="12" t="s">
        <v>3442</v>
      </c>
      <c r="D1577" s="18">
        <v>12655413</v>
      </c>
      <c r="E1577" s="18">
        <v>12184359</v>
      </c>
      <c r="F1577" s="18">
        <v>12337098</v>
      </c>
      <c r="G1577" s="18">
        <v>12235769</v>
      </c>
      <c r="H1577" s="18">
        <v>13448972</v>
      </c>
      <c r="I1577" s="18">
        <v>14932243</v>
      </c>
      <c r="J1577" s="18">
        <v>16498311</v>
      </c>
      <c r="K1577" s="18">
        <v>17489178</v>
      </c>
      <c r="L1577" s="18">
        <v>17077815</v>
      </c>
      <c r="M1577" s="18">
        <v>16518800</v>
      </c>
      <c r="N1577" s="18">
        <v>18493166</v>
      </c>
      <c r="O1577" s="18">
        <v>19976928</v>
      </c>
      <c r="P1577" s="9"/>
    </row>
    <row r="1578" spans="2:16" x14ac:dyDescent="0.25">
      <c r="B1578" s="12" t="s">
        <v>3439</v>
      </c>
      <c r="C1578" s="12" t="s">
        <v>3438</v>
      </c>
      <c r="D1578" s="18">
        <v>5942225</v>
      </c>
      <c r="E1578" s="18">
        <v>6191806</v>
      </c>
      <c r="F1578" s="18">
        <v>6474451</v>
      </c>
      <c r="G1578" s="18">
        <v>6295562</v>
      </c>
      <c r="H1578" s="18">
        <v>6727810</v>
      </c>
      <c r="I1578" s="18">
        <v>6703675</v>
      </c>
      <c r="J1578" s="18">
        <v>7194273</v>
      </c>
      <c r="K1578" s="18">
        <v>7759863</v>
      </c>
      <c r="L1578" s="18">
        <v>7611142</v>
      </c>
      <c r="M1578" s="18">
        <v>7136187</v>
      </c>
      <c r="N1578" s="18">
        <v>7154914</v>
      </c>
      <c r="O1578" s="18">
        <v>7101443</v>
      </c>
      <c r="P1578" s="9"/>
    </row>
    <row r="1579" spans="2:16" x14ac:dyDescent="0.25">
      <c r="B1579" s="12" t="s">
        <v>3435</v>
      </c>
      <c r="C1579" s="12" t="s">
        <v>3434</v>
      </c>
      <c r="D1579" s="18">
        <v>2871408</v>
      </c>
      <c r="E1579" s="18">
        <v>3036005</v>
      </c>
      <c r="F1579" s="18">
        <v>3033067</v>
      </c>
      <c r="G1579" s="18">
        <v>3013397</v>
      </c>
      <c r="H1579" s="18">
        <v>3209495</v>
      </c>
      <c r="I1579" s="18">
        <v>3438797</v>
      </c>
      <c r="J1579" s="18">
        <v>3618421</v>
      </c>
      <c r="K1579" s="18">
        <v>3847537</v>
      </c>
      <c r="L1579" s="18">
        <v>3807440</v>
      </c>
      <c r="M1579" s="18">
        <v>3518965</v>
      </c>
      <c r="N1579" s="18">
        <v>3479502</v>
      </c>
      <c r="O1579" s="18">
        <v>3352301</v>
      </c>
      <c r="P1579" s="9"/>
    </row>
    <row r="1580" spans="2:16" x14ac:dyDescent="0.25">
      <c r="B1580" s="12" t="s">
        <v>3430</v>
      </c>
      <c r="C1580" s="12" t="s">
        <v>3429</v>
      </c>
      <c r="D1580" s="18">
        <v>1742807</v>
      </c>
      <c r="E1580" s="18">
        <v>1804322</v>
      </c>
      <c r="F1580" s="18">
        <v>1694512</v>
      </c>
      <c r="G1580" s="18">
        <v>1722493</v>
      </c>
      <c r="H1580" s="18">
        <v>1808002</v>
      </c>
      <c r="I1580" s="18">
        <v>1776148</v>
      </c>
      <c r="J1580" s="18">
        <v>2015231</v>
      </c>
      <c r="K1580" s="18">
        <v>2097559</v>
      </c>
      <c r="L1580" s="18">
        <v>2094222</v>
      </c>
      <c r="M1580" s="18">
        <v>2046856</v>
      </c>
      <c r="N1580" s="18">
        <v>2047297</v>
      </c>
      <c r="O1580" s="18">
        <v>2229284</v>
      </c>
      <c r="P1580" s="9"/>
    </row>
    <row r="1581" spans="2:16" x14ac:dyDescent="0.25">
      <c r="B1581" s="12" t="s">
        <v>3426</v>
      </c>
      <c r="C1581" s="12" t="s">
        <v>3425</v>
      </c>
      <c r="D1581" s="18">
        <v>36802671</v>
      </c>
      <c r="E1581" s="18">
        <v>36875998</v>
      </c>
      <c r="F1581" s="18">
        <v>36956871</v>
      </c>
      <c r="G1581" s="18">
        <v>36924994</v>
      </c>
      <c r="H1581" s="18">
        <v>38115858</v>
      </c>
      <c r="I1581" s="18">
        <v>40124911</v>
      </c>
      <c r="J1581" s="18">
        <v>42076031</v>
      </c>
      <c r="K1581" s="18">
        <v>42283702</v>
      </c>
      <c r="L1581" s="18">
        <v>42150243</v>
      </c>
      <c r="M1581" s="18">
        <v>40742221</v>
      </c>
      <c r="N1581" s="18">
        <v>45336081</v>
      </c>
      <c r="O1581" s="18">
        <v>48173653</v>
      </c>
      <c r="P1581" s="9"/>
    </row>
    <row r="1582" spans="2:16" x14ac:dyDescent="0.25">
      <c r="B1582" s="12" t="s">
        <v>3422</v>
      </c>
      <c r="C1582" s="12" t="s">
        <v>3421</v>
      </c>
      <c r="D1582" s="18">
        <v>20082251</v>
      </c>
      <c r="E1582" s="18">
        <v>20520483</v>
      </c>
      <c r="F1582" s="18">
        <v>20503702</v>
      </c>
      <c r="G1582" s="18">
        <v>21608948</v>
      </c>
      <c r="H1582" s="18">
        <v>21659854</v>
      </c>
      <c r="I1582" s="18">
        <v>23338515</v>
      </c>
      <c r="J1582" s="18">
        <v>25052420</v>
      </c>
      <c r="K1582" s="18">
        <v>25736730</v>
      </c>
      <c r="L1582" s="18">
        <v>24531982</v>
      </c>
      <c r="M1582" s="18">
        <v>23419504</v>
      </c>
      <c r="N1582" s="18">
        <v>23867706</v>
      </c>
      <c r="O1582" s="18">
        <v>24432327</v>
      </c>
      <c r="P1582" s="9"/>
    </row>
    <row r="1583" spans="2:16" x14ac:dyDescent="0.25">
      <c r="B1583" s="12" t="s">
        <v>3418</v>
      </c>
      <c r="C1583" s="12" t="s">
        <v>3417</v>
      </c>
      <c r="D1583" s="18">
        <v>53427557</v>
      </c>
      <c r="E1583" s="18">
        <v>53440949</v>
      </c>
      <c r="F1583" s="18">
        <v>47355361</v>
      </c>
      <c r="G1583" s="18">
        <v>48567730</v>
      </c>
      <c r="H1583" s="18">
        <v>47842700</v>
      </c>
      <c r="I1583" s="18">
        <v>49463053</v>
      </c>
      <c r="J1583" s="18">
        <v>52056787</v>
      </c>
      <c r="K1583" s="18">
        <v>50721650</v>
      </c>
      <c r="L1583" s="18">
        <v>49633274</v>
      </c>
      <c r="M1583" s="18">
        <v>45769098</v>
      </c>
      <c r="N1583" s="18">
        <v>48419224</v>
      </c>
      <c r="O1583" s="18">
        <v>53753804</v>
      </c>
      <c r="P1583" s="9"/>
    </row>
    <row r="1584" spans="2:16" x14ac:dyDescent="0.25">
      <c r="B1584" s="12" t="s">
        <v>3414</v>
      </c>
      <c r="C1584" s="12" t="s">
        <v>3413</v>
      </c>
      <c r="D1584" s="18">
        <v>34529954</v>
      </c>
      <c r="E1584" s="18">
        <v>35275281</v>
      </c>
      <c r="F1584" s="18">
        <v>35219267</v>
      </c>
      <c r="G1584" s="18">
        <v>36748852</v>
      </c>
      <c r="H1584" s="18">
        <v>38846228</v>
      </c>
      <c r="I1584" s="18">
        <v>41332276</v>
      </c>
      <c r="J1584" s="18">
        <v>43809767</v>
      </c>
      <c r="K1584" s="18">
        <v>44677644</v>
      </c>
      <c r="L1584" s="18">
        <v>44171550</v>
      </c>
      <c r="M1584" s="18">
        <v>40681215</v>
      </c>
      <c r="N1584" s="18">
        <v>40956970</v>
      </c>
      <c r="O1584" s="18">
        <v>42363334</v>
      </c>
      <c r="P1584" s="9"/>
    </row>
    <row r="1585" spans="2:16" x14ac:dyDescent="0.25">
      <c r="B1585" s="12" t="s">
        <v>3410</v>
      </c>
      <c r="C1585" s="12" t="s">
        <v>3409</v>
      </c>
      <c r="D1585" s="18">
        <v>2415030</v>
      </c>
      <c r="E1585" s="18">
        <v>2470785</v>
      </c>
      <c r="F1585" s="18">
        <v>2455896</v>
      </c>
      <c r="G1585" s="18">
        <v>2653161</v>
      </c>
      <c r="H1585" s="18">
        <v>2604652</v>
      </c>
      <c r="I1585" s="18">
        <v>2654958</v>
      </c>
      <c r="J1585" s="18">
        <v>2707630</v>
      </c>
      <c r="K1585" s="18">
        <v>3124046</v>
      </c>
      <c r="L1585" s="18">
        <v>2954055</v>
      </c>
      <c r="M1585" s="18">
        <v>2637080</v>
      </c>
      <c r="N1585" s="18">
        <v>2692649</v>
      </c>
      <c r="O1585" s="18">
        <v>2692911</v>
      </c>
      <c r="P1585" s="9"/>
    </row>
    <row r="1586" spans="2:16" x14ac:dyDescent="0.25">
      <c r="B1586" s="12" t="s">
        <v>3406</v>
      </c>
      <c r="C1586" s="12" t="s">
        <v>3405</v>
      </c>
      <c r="D1586" s="18">
        <v>159718</v>
      </c>
      <c r="E1586" s="18">
        <v>167879</v>
      </c>
      <c r="F1586" s="18">
        <v>163114</v>
      </c>
      <c r="G1586" s="18">
        <v>160987</v>
      </c>
      <c r="H1586" s="18">
        <v>157132</v>
      </c>
      <c r="I1586" s="18">
        <v>157941</v>
      </c>
      <c r="J1586" s="18">
        <v>140660</v>
      </c>
      <c r="K1586" s="18">
        <v>152113</v>
      </c>
      <c r="L1586" s="18">
        <v>142416</v>
      </c>
      <c r="M1586" s="18">
        <v>152579</v>
      </c>
      <c r="N1586" s="18">
        <v>167894</v>
      </c>
      <c r="O1586" s="18">
        <v>161914</v>
      </c>
      <c r="P1586" s="9"/>
    </row>
    <row r="1587" spans="2:16" x14ac:dyDescent="0.25">
      <c r="B1587" s="12" t="s">
        <v>3402</v>
      </c>
      <c r="C1587" s="12" t="s">
        <v>3401</v>
      </c>
      <c r="D1587" s="18">
        <v>84527</v>
      </c>
      <c r="E1587" s="18">
        <v>87927</v>
      </c>
      <c r="F1587" s="18">
        <v>77038</v>
      </c>
      <c r="G1587" s="18">
        <v>64266</v>
      </c>
      <c r="H1587" s="18">
        <v>90224</v>
      </c>
      <c r="I1587" s="18">
        <v>113105</v>
      </c>
      <c r="J1587" s="18">
        <v>125995</v>
      </c>
      <c r="K1587" s="18">
        <v>141604</v>
      </c>
      <c r="L1587" s="18">
        <v>121930</v>
      </c>
      <c r="M1587" s="18">
        <v>123738</v>
      </c>
      <c r="N1587" s="18">
        <v>125156</v>
      </c>
      <c r="O1587" s="18">
        <v>135068</v>
      </c>
      <c r="P1587" s="9"/>
    </row>
    <row r="1588" spans="2:16" x14ac:dyDescent="0.25">
      <c r="B1588" s="12" t="s">
        <v>3398</v>
      </c>
      <c r="C1588" s="12" t="s">
        <v>3397</v>
      </c>
      <c r="D1588" s="18">
        <v>37750882</v>
      </c>
      <c r="E1588" s="18">
        <v>37780200</v>
      </c>
      <c r="F1588" s="18">
        <v>36747871</v>
      </c>
      <c r="G1588" s="18">
        <v>38166753</v>
      </c>
      <c r="H1588" s="18">
        <v>38007314</v>
      </c>
      <c r="I1588" s="18">
        <v>38551890</v>
      </c>
      <c r="J1588" s="18">
        <v>47172391</v>
      </c>
      <c r="K1588" s="18">
        <v>48436042</v>
      </c>
      <c r="L1588" s="18">
        <v>49400351</v>
      </c>
      <c r="M1588" s="18">
        <v>45170032</v>
      </c>
      <c r="N1588" s="18">
        <v>49996622</v>
      </c>
      <c r="O1588" s="18">
        <v>58495174</v>
      </c>
      <c r="P1588" s="9"/>
    </row>
    <row r="1589" spans="2:16" x14ac:dyDescent="0.25">
      <c r="B1589" s="12" t="s">
        <v>3394</v>
      </c>
      <c r="C1589" s="12" t="s">
        <v>3393</v>
      </c>
      <c r="D1589" s="18">
        <v>53803743</v>
      </c>
      <c r="E1589" s="18">
        <v>59691605</v>
      </c>
      <c r="F1589" s="18">
        <v>60946001</v>
      </c>
      <c r="G1589" s="18">
        <v>57071899</v>
      </c>
      <c r="H1589" s="18">
        <v>58645163</v>
      </c>
      <c r="I1589" s="18">
        <v>61479880</v>
      </c>
      <c r="J1589" s="18">
        <v>61980484</v>
      </c>
      <c r="K1589" s="18">
        <v>67339344</v>
      </c>
      <c r="L1589" s="18">
        <v>66182526</v>
      </c>
      <c r="M1589" s="18">
        <v>62278646</v>
      </c>
      <c r="N1589" s="18">
        <v>65784772</v>
      </c>
      <c r="O1589" s="18">
        <v>68067300</v>
      </c>
      <c r="P1589" s="9"/>
    </row>
    <row r="1590" spans="2:16" x14ac:dyDescent="0.25">
      <c r="B1590" s="12" t="s">
        <v>3390</v>
      </c>
      <c r="C1590" s="12" t="s">
        <v>3389</v>
      </c>
      <c r="D1590" s="18">
        <v>2359232</v>
      </c>
      <c r="E1590" s="18">
        <v>2451781</v>
      </c>
      <c r="F1590" s="18">
        <v>2485316</v>
      </c>
      <c r="G1590" s="18">
        <v>2380350</v>
      </c>
      <c r="H1590" s="18">
        <v>2628633</v>
      </c>
      <c r="I1590" s="18">
        <v>2719989</v>
      </c>
      <c r="J1590" s="18">
        <v>2624028</v>
      </c>
      <c r="K1590" s="18">
        <v>2759891</v>
      </c>
      <c r="L1590" s="18">
        <v>2744020</v>
      </c>
      <c r="M1590" s="18">
        <v>2614684</v>
      </c>
      <c r="N1590" s="18">
        <v>2643772</v>
      </c>
      <c r="O1590" s="18">
        <v>2760887</v>
      </c>
      <c r="P1590" s="9"/>
    </row>
    <row r="1591" spans="2:16" x14ac:dyDescent="0.25">
      <c r="B1591" s="12" t="s">
        <v>3386</v>
      </c>
      <c r="C1591" s="12" t="s">
        <v>3385</v>
      </c>
      <c r="D1591" s="18">
        <v>2268090</v>
      </c>
      <c r="E1591" s="18">
        <v>2397064</v>
      </c>
      <c r="F1591" s="18">
        <v>2358014</v>
      </c>
      <c r="G1591" s="18">
        <v>2404227</v>
      </c>
      <c r="H1591" s="18">
        <v>2413590</v>
      </c>
      <c r="I1591" s="18">
        <v>2423283</v>
      </c>
      <c r="J1591" s="18">
        <v>2492353</v>
      </c>
      <c r="K1591" s="18">
        <v>2482910</v>
      </c>
      <c r="L1591" s="18">
        <v>2421153</v>
      </c>
      <c r="M1591" s="18">
        <v>2586052</v>
      </c>
      <c r="N1591" s="18">
        <v>2569821</v>
      </c>
      <c r="O1591" s="18">
        <v>2567259</v>
      </c>
      <c r="P1591" s="9"/>
    </row>
    <row r="1592" spans="2:16" x14ac:dyDescent="0.25">
      <c r="B1592" s="12" t="s">
        <v>3382</v>
      </c>
      <c r="C1592" s="12" t="s">
        <v>3381</v>
      </c>
      <c r="D1592" s="18">
        <v>2736527</v>
      </c>
      <c r="E1592" s="18">
        <v>2669357</v>
      </c>
      <c r="F1592" s="18">
        <v>2776760</v>
      </c>
      <c r="G1592" s="18">
        <v>2950414</v>
      </c>
      <c r="H1592" s="18">
        <v>3101081</v>
      </c>
      <c r="I1592" s="18">
        <v>3045070</v>
      </c>
      <c r="J1592" s="18">
        <v>2916383</v>
      </c>
      <c r="K1592" s="18">
        <v>2892135</v>
      </c>
      <c r="L1592" s="18">
        <v>2955835</v>
      </c>
      <c r="M1592" s="18">
        <v>2859358</v>
      </c>
      <c r="N1592" s="18">
        <v>2752206</v>
      </c>
      <c r="O1592" s="18">
        <v>2840148</v>
      </c>
      <c r="P1592" s="9"/>
    </row>
    <row r="1593" spans="2:16" x14ac:dyDescent="0.25">
      <c r="B1593" s="12" t="s">
        <v>3378</v>
      </c>
      <c r="C1593" s="12" t="s">
        <v>3377</v>
      </c>
      <c r="D1593" s="18">
        <v>6087959</v>
      </c>
      <c r="E1593" s="18">
        <v>5902238</v>
      </c>
      <c r="F1593" s="18">
        <v>6014699</v>
      </c>
      <c r="G1593" s="18">
        <v>5928328</v>
      </c>
      <c r="H1593" s="18">
        <v>5917555</v>
      </c>
      <c r="I1593" s="18">
        <v>5967153</v>
      </c>
      <c r="J1593" s="18">
        <v>5775125</v>
      </c>
      <c r="K1593" s="18">
        <v>5869808</v>
      </c>
      <c r="L1593" s="18">
        <v>5845556</v>
      </c>
      <c r="M1593" s="18">
        <v>5609052</v>
      </c>
      <c r="N1593" s="18">
        <v>5597152</v>
      </c>
      <c r="O1593" s="18">
        <v>5657806</v>
      </c>
      <c r="P1593" s="9"/>
    </row>
    <row r="1594" spans="2:16" x14ac:dyDescent="0.25">
      <c r="B1594" s="12" t="s">
        <v>3374</v>
      </c>
      <c r="C1594" s="12" t="s">
        <v>3373</v>
      </c>
      <c r="D1594" s="18">
        <v>4127188</v>
      </c>
      <c r="E1594" s="18">
        <v>4122186</v>
      </c>
      <c r="F1594" s="18">
        <v>4331552</v>
      </c>
      <c r="G1594" s="18">
        <v>4369197</v>
      </c>
      <c r="H1594" s="18">
        <v>4986362</v>
      </c>
      <c r="I1594" s="18">
        <v>4754030</v>
      </c>
      <c r="J1594" s="18">
        <v>4565029</v>
      </c>
      <c r="K1594" s="18">
        <v>4715531</v>
      </c>
      <c r="L1594" s="18">
        <v>4598970</v>
      </c>
      <c r="M1594" s="18">
        <v>4545811</v>
      </c>
      <c r="N1594" s="18">
        <v>4588190</v>
      </c>
      <c r="O1594" s="18">
        <v>4696058</v>
      </c>
      <c r="P1594" s="9"/>
    </row>
    <row r="1595" spans="2:16" x14ac:dyDescent="0.25">
      <c r="B1595" s="12" t="s">
        <v>3370</v>
      </c>
      <c r="C1595" s="12" t="s">
        <v>3369</v>
      </c>
      <c r="D1595" s="18">
        <v>4016951</v>
      </c>
      <c r="E1595" s="18">
        <v>4457631</v>
      </c>
      <c r="F1595" s="18">
        <v>4443952</v>
      </c>
      <c r="G1595" s="18">
        <v>4221159</v>
      </c>
      <c r="H1595" s="18">
        <v>4669835</v>
      </c>
      <c r="I1595" s="18">
        <v>4836074</v>
      </c>
      <c r="J1595" s="18">
        <v>4765990</v>
      </c>
      <c r="K1595" s="18">
        <v>4829376</v>
      </c>
      <c r="L1595" s="18">
        <v>4806166</v>
      </c>
      <c r="M1595" s="18">
        <v>4604602</v>
      </c>
      <c r="N1595" s="18">
        <v>4845033</v>
      </c>
      <c r="O1595" s="18">
        <v>4905323</v>
      </c>
      <c r="P1595" s="9"/>
    </row>
    <row r="1596" spans="2:16" x14ac:dyDescent="0.25">
      <c r="B1596" s="12" t="s">
        <v>3366</v>
      </c>
      <c r="C1596" s="12" t="s">
        <v>3365</v>
      </c>
      <c r="D1596" s="18">
        <v>5583606</v>
      </c>
      <c r="E1596" s="18">
        <v>5967829</v>
      </c>
      <c r="F1596" s="18">
        <v>6037252</v>
      </c>
      <c r="G1596" s="18">
        <v>5779573</v>
      </c>
      <c r="H1596" s="18">
        <v>6111224</v>
      </c>
      <c r="I1596" s="18">
        <v>5865268</v>
      </c>
      <c r="J1596" s="18">
        <v>5974989</v>
      </c>
      <c r="K1596" s="18">
        <v>5991732</v>
      </c>
      <c r="L1596" s="18">
        <v>6030475</v>
      </c>
      <c r="M1596" s="18">
        <v>5544572</v>
      </c>
      <c r="N1596" s="18">
        <v>5485742</v>
      </c>
      <c r="O1596" s="18">
        <v>5630886</v>
      </c>
      <c r="P1596" s="9"/>
    </row>
    <row r="1597" spans="2:16" x14ac:dyDescent="0.25">
      <c r="B1597" s="12" t="s">
        <v>3362</v>
      </c>
      <c r="C1597" s="12" t="s">
        <v>3361</v>
      </c>
      <c r="D1597" s="18">
        <v>3464993</v>
      </c>
      <c r="E1597" s="18">
        <v>3621279</v>
      </c>
      <c r="F1597" s="18">
        <v>3491620</v>
      </c>
      <c r="G1597" s="18">
        <v>3571508</v>
      </c>
      <c r="H1597" s="18">
        <v>3602640</v>
      </c>
      <c r="I1597" s="18">
        <v>3610120</v>
      </c>
      <c r="J1597" s="18">
        <v>3592723</v>
      </c>
      <c r="K1597" s="18">
        <v>3820743</v>
      </c>
      <c r="L1597" s="18">
        <v>3702047</v>
      </c>
      <c r="M1597" s="18">
        <v>3553520</v>
      </c>
      <c r="N1597" s="18">
        <v>3618906</v>
      </c>
      <c r="O1597" s="18">
        <v>3646628</v>
      </c>
      <c r="P1597" s="9"/>
    </row>
    <row r="1598" spans="2:16" x14ac:dyDescent="0.25">
      <c r="B1598" s="12" t="s">
        <v>3358</v>
      </c>
      <c r="C1598" s="12" t="s">
        <v>3357</v>
      </c>
      <c r="D1598" s="18">
        <v>5812551</v>
      </c>
      <c r="E1598" s="18">
        <v>5931156</v>
      </c>
      <c r="F1598" s="18">
        <v>6135405</v>
      </c>
      <c r="G1598" s="18">
        <v>5930452</v>
      </c>
      <c r="H1598" s="18">
        <v>5973960</v>
      </c>
      <c r="I1598" s="18">
        <v>5849798</v>
      </c>
      <c r="J1598" s="18">
        <v>5550627</v>
      </c>
      <c r="K1598" s="18">
        <v>5760786</v>
      </c>
      <c r="L1598" s="18">
        <v>5748446</v>
      </c>
      <c r="M1598" s="18">
        <v>5779679</v>
      </c>
      <c r="N1598" s="18">
        <v>5856365</v>
      </c>
      <c r="O1598" s="18">
        <v>6251971</v>
      </c>
      <c r="P1598" s="9"/>
    </row>
    <row r="1599" spans="2:16" x14ac:dyDescent="0.25">
      <c r="B1599" s="12" t="s">
        <v>3354</v>
      </c>
      <c r="C1599" s="12" t="s">
        <v>3353</v>
      </c>
      <c r="D1599" s="18">
        <v>2064792</v>
      </c>
      <c r="E1599" s="18">
        <v>2086615</v>
      </c>
      <c r="F1599" s="18">
        <v>2007758</v>
      </c>
      <c r="G1599" s="18">
        <v>1967681</v>
      </c>
      <c r="H1599" s="18">
        <v>2066569</v>
      </c>
      <c r="I1599" s="18">
        <v>2121229</v>
      </c>
      <c r="J1599" s="18">
        <v>1955231</v>
      </c>
      <c r="K1599" s="18">
        <v>1947775</v>
      </c>
      <c r="L1599" s="18">
        <v>2040902</v>
      </c>
      <c r="M1599" s="18">
        <v>1964803</v>
      </c>
      <c r="N1599" s="18">
        <v>1996928</v>
      </c>
      <c r="O1599" s="18">
        <v>1966763</v>
      </c>
      <c r="P1599" s="9"/>
    </row>
    <row r="1600" spans="2:16" x14ac:dyDescent="0.25">
      <c r="B1600" s="12" t="s">
        <v>3351</v>
      </c>
      <c r="C1600" s="12" t="s">
        <v>3350</v>
      </c>
      <c r="D1600" s="18">
        <v>5317263</v>
      </c>
      <c r="E1600" s="18">
        <v>5263763</v>
      </c>
      <c r="F1600" s="18">
        <v>5354804</v>
      </c>
      <c r="G1600" s="18">
        <v>5322572</v>
      </c>
      <c r="H1600" s="18">
        <v>5743001</v>
      </c>
      <c r="I1600" s="18">
        <v>5720776</v>
      </c>
      <c r="J1600" s="18">
        <v>5794184</v>
      </c>
      <c r="K1600" s="18">
        <v>5883576</v>
      </c>
      <c r="L1600" s="18">
        <v>5929105</v>
      </c>
      <c r="M1600" s="18">
        <v>5870056</v>
      </c>
      <c r="N1600" s="18">
        <v>5800032</v>
      </c>
      <c r="O1600" s="18">
        <v>6125180</v>
      </c>
      <c r="P1600" s="9"/>
    </row>
    <row r="1601" spans="2:16" x14ac:dyDescent="0.25">
      <c r="B1601" s="12" t="s">
        <v>3347</v>
      </c>
      <c r="C1601" s="12" t="s">
        <v>3346</v>
      </c>
      <c r="D1601" s="18">
        <v>6702317</v>
      </c>
      <c r="E1601" s="18">
        <v>6289829</v>
      </c>
      <c r="F1601" s="18">
        <v>6418315</v>
      </c>
      <c r="G1601" s="18">
        <v>6538793</v>
      </c>
      <c r="H1601" s="18">
        <v>7035699</v>
      </c>
      <c r="I1601" s="18">
        <v>6840413</v>
      </c>
      <c r="J1601" s="18">
        <v>6887587</v>
      </c>
      <c r="K1601" s="18">
        <v>6935654</v>
      </c>
      <c r="L1601" s="18">
        <v>6723053</v>
      </c>
      <c r="M1601" s="18">
        <v>6653694</v>
      </c>
      <c r="N1601" s="18">
        <v>6583193</v>
      </c>
      <c r="O1601" s="18">
        <v>6850771</v>
      </c>
      <c r="P1601" s="9"/>
    </row>
    <row r="1602" spans="2:16" x14ac:dyDescent="0.25">
      <c r="B1602" s="12" t="s">
        <v>3343</v>
      </c>
      <c r="C1602" s="12" t="s">
        <v>3342</v>
      </c>
      <c r="D1602" s="18">
        <v>4933295</v>
      </c>
      <c r="E1602" s="18">
        <v>4947371</v>
      </c>
      <c r="F1602" s="18">
        <v>4790525</v>
      </c>
      <c r="G1602" s="18">
        <v>4513066</v>
      </c>
      <c r="H1602" s="18">
        <v>4509082</v>
      </c>
      <c r="I1602" s="18">
        <v>4563402</v>
      </c>
      <c r="J1602" s="18">
        <v>4486506</v>
      </c>
      <c r="K1602" s="18">
        <v>4668234</v>
      </c>
      <c r="L1602" s="18">
        <v>4570887</v>
      </c>
      <c r="M1602" s="18">
        <v>4493564</v>
      </c>
      <c r="N1602" s="18">
        <v>4365327</v>
      </c>
      <c r="O1602" s="18">
        <v>4548404</v>
      </c>
      <c r="P1602" s="9"/>
    </row>
    <row r="1603" spans="2:16" x14ac:dyDescent="0.25">
      <c r="B1603" s="12" t="s">
        <v>3339</v>
      </c>
      <c r="C1603" s="12" t="s">
        <v>3338</v>
      </c>
      <c r="D1603" s="18">
        <v>8121014</v>
      </c>
      <c r="E1603" s="18">
        <v>8484244</v>
      </c>
      <c r="F1603" s="18">
        <v>8274385</v>
      </c>
      <c r="G1603" s="18">
        <v>7891802</v>
      </c>
      <c r="H1603" s="18">
        <v>8186057</v>
      </c>
      <c r="I1603" s="18">
        <v>8185927</v>
      </c>
      <c r="J1603" s="18">
        <v>8494110</v>
      </c>
      <c r="K1603" s="18">
        <v>8635478</v>
      </c>
      <c r="L1603" s="18">
        <v>8356458</v>
      </c>
      <c r="M1603" s="18">
        <v>8216326</v>
      </c>
      <c r="N1603" s="18">
        <v>8392770</v>
      </c>
      <c r="O1603" s="18">
        <v>8800602</v>
      </c>
      <c r="P1603" s="9"/>
    </row>
    <row r="1604" spans="2:16" x14ac:dyDescent="0.25">
      <c r="B1604" s="12" t="s">
        <v>3336</v>
      </c>
      <c r="C1604" s="12" t="s">
        <v>3335</v>
      </c>
      <c r="D1604" s="18">
        <v>9983540</v>
      </c>
      <c r="E1604" s="18">
        <v>9240812</v>
      </c>
      <c r="F1604" s="18">
        <v>9225971</v>
      </c>
      <c r="G1604" s="18">
        <v>9235519</v>
      </c>
      <c r="H1604" s="18">
        <v>9275493</v>
      </c>
      <c r="I1604" s="18">
        <v>9356727</v>
      </c>
      <c r="J1604" s="18">
        <v>9550998</v>
      </c>
      <c r="K1604" s="18">
        <v>9344020</v>
      </c>
      <c r="L1604" s="18">
        <v>10310850</v>
      </c>
      <c r="M1604" s="18">
        <v>8850497</v>
      </c>
      <c r="N1604" s="18">
        <v>8653734</v>
      </c>
      <c r="O1604" s="18">
        <v>8557032</v>
      </c>
      <c r="P1604" s="9"/>
    </row>
    <row r="1605" spans="2:16" x14ac:dyDescent="0.25">
      <c r="B1605" s="12" t="s">
        <v>3331</v>
      </c>
      <c r="C1605" s="12" t="s">
        <v>3330</v>
      </c>
      <c r="D1605" s="18">
        <v>1324751</v>
      </c>
      <c r="E1605" s="18">
        <v>1300392</v>
      </c>
      <c r="F1605" s="18">
        <v>1254267</v>
      </c>
      <c r="G1605" s="18">
        <v>1213466</v>
      </c>
      <c r="H1605" s="18">
        <v>1266581</v>
      </c>
      <c r="I1605" s="18">
        <v>1273944</v>
      </c>
      <c r="J1605" s="18">
        <v>1307074</v>
      </c>
      <c r="K1605" s="18">
        <v>1317384</v>
      </c>
      <c r="L1605" s="18">
        <v>1342135</v>
      </c>
      <c r="M1605" s="18">
        <v>1329053</v>
      </c>
      <c r="N1605" s="18">
        <v>1318292</v>
      </c>
      <c r="O1605" s="18">
        <v>1311089</v>
      </c>
      <c r="P1605" s="9"/>
    </row>
    <row r="1606" spans="2:16" x14ac:dyDescent="0.25">
      <c r="B1606" s="12" t="s">
        <v>3327</v>
      </c>
      <c r="C1606" s="12" t="s">
        <v>3326</v>
      </c>
      <c r="D1606" s="18">
        <v>17667717</v>
      </c>
      <c r="E1606" s="18">
        <v>18605697</v>
      </c>
      <c r="F1606" s="18">
        <v>18535764</v>
      </c>
      <c r="G1606" s="18">
        <v>18473656</v>
      </c>
      <c r="H1606" s="18">
        <v>17774036</v>
      </c>
      <c r="I1606" s="18">
        <v>18250224</v>
      </c>
      <c r="J1606" s="18">
        <v>18144537</v>
      </c>
      <c r="K1606" s="18">
        <v>18181448</v>
      </c>
      <c r="L1606" s="18">
        <v>18073580</v>
      </c>
      <c r="M1606" s="18">
        <v>17128391</v>
      </c>
      <c r="N1606" s="18">
        <v>17037120</v>
      </c>
      <c r="O1606" s="18">
        <v>18038974</v>
      </c>
      <c r="P1606" s="9"/>
    </row>
    <row r="1607" spans="2:16" x14ac:dyDescent="0.25">
      <c r="B1607" s="12" t="s">
        <v>3323</v>
      </c>
      <c r="C1607" s="12" t="s">
        <v>3322</v>
      </c>
      <c r="D1607" s="18">
        <v>3649528</v>
      </c>
      <c r="E1607" s="18">
        <v>3437089</v>
      </c>
      <c r="F1607" s="18">
        <v>3538004</v>
      </c>
      <c r="G1607" s="18">
        <v>3523989</v>
      </c>
      <c r="H1607" s="18">
        <v>3493369</v>
      </c>
      <c r="I1607" s="18">
        <v>3593054</v>
      </c>
      <c r="J1607" s="18">
        <v>3510581</v>
      </c>
      <c r="K1607" s="18">
        <v>3402940</v>
      </c>
      <c r="L1607" s="18">
        <v>3417116</v>
      </c>
      <c r="M1607" s="18">
        <v>3355147</v>
      </c>
      <c r="N1607" s="18">
        <v>3395186</v>
      </c>
      <c r="O1607" s="18">
        <v>3475023</v>
      </c>
      <c r="P1607" s="9"/>
    </row>
    <row r="1608" spans="2:16" x14ac:dyDescent="0.25">
      <c r="B1608" s="12" t="s">
        <v>3319</v>
      </c>
      <c r="C1608" s="12" t="s">
        <v>3318</v>
      </c>
      <c r="D1608" s="18">
        <v>6722433</v>
      </c>
      <c r="E1608" s="18">
        <v>7435255</v>
      </c>
      <c r="F1608" s="18">
        <v>7286934</v>
      </c>
      <c r="G1608" s="18">
        <v>7017645</v>
      </c>
      <c r="H1608" s="18">
        <v>7705922</v>
      </c>
      <c r="I1608" s="18">
        <v>7716260</v>
      </c>
      <c r="J1608" s="18">
        <v>7690080</v>
      </c>
      <c r="K1608" s="18">
        <v>7750857</v>
      </c>
      <c r="L1608" s="18">
        <v>7567722</v>
      </c>
      <c r="M1608" s="18">
        <v>7307068</v>
      </c>
      <c r="N1608" s="18">
        <v>7426651</v>
      </c>
      <c r="O1608" s="18">
        <v>7530731</v>
      </c>
      <c r="P1608" s="9"/>
    </row>
    <row r="1609" spans="2:16" x14ac:dyDescent="0.25">
      <c r="B1609" s="12" t="s">
        <v>3315</v>
      </c>
      <c r="C1609" s="12" t="s">
        <v>3314</v>
      </c>
      <c r="D1609" s="18">
        <v>21109501</v>
      </c>
      <c r="E1609" s="18">
        <v>23772773</v>
      </c>
      <c r="F1609" s="18">
        <v>23239690</v>
      </c>
      <c r="G1609" s="18">
        <v>21569394</v>
      </c>
      <c r="H1609" s="18">
        <v>21036522</v>
      </c>
      <c r="I1609" s="18">
        <v>21605294</v>
      </c>
      <c r="J1609" s="18">
        <v>21109391</v>
      </c>
      <c r="K1609" s="18">
        <v>21549791</v>
      </c>
      <c r="L1609" s="18">
        <v>21332767</v>
      </c>
      <c r="M1609" s="18">
        <v>19965727</v>
      </c>
      <c r="N1609" s="18">
        <v>20510408</v>
      </c>
      <c r="O1609" s="18">
        <v>21260893</v>
      </c>
      <c r="P1609" s="9"/>
    </row>
    <row r="1610" spans="2:16" x14ac:dyDescent="0.25">
      <c r="B1610" s="12" t="s">
        <v>3311</v>
      </c>
      <c r="C1610" s="12" t="s">
        <v>3310</v>
      </c>
      <c r="D1610" s="18">
        <v>2685158</v>
      </c>
      <c r="E1610" s="18">
        <v>3152281</v>
      </c>
      <c r="F1610" s="18">
        <v>3109291</v>
      </c>
      <c r="G1610" s="18">
        <v>2984738</v>
      </c>
      <c r="H1610" s="18">
        <v>2381821</v>
      </c>
      <c r="I1610" s="18">
        <v>2598858</v>
      </c>
      <c r="J1610" s="18">
        <v>2757181</v>
      </c>
      <c r="K1610" s="18">
        <v>2847593</v>
      </c>
      <c r="L1610" s="18">
        <v>2915256</v>
      </c>
      <c r="M1610" s="18">
        <v>2861347</v>
      </c>
      <c r="N1610" s="18">
        <v>2950177</v>
      </c>
      <c r="O1610" s="18">
        <v>2877608</v>
      </c>
      <c r="P1610" s="9"/>
    </row>
    <row r="1611" spans="2:16" x14ac:dyDescent="0.25">
      <c r="B1611" s="12" t="s">
        <v>3307</v>
      </c>
      <c r="C1611" s="12" t="s">
        <v>1602</v>
      </c>
      <c r="D1611" s="19" t="s">
        <v>141</v>
      </c>
      <c r="E1611" s="19" t="s">
        <v>141</v>
      </c>
      <c r="F1611" s="19" t="s">
        <v>141</v>
      </c>
      <c r="G1611" s="19" t="s">
        <v>141</v>
      </c>
      <c r="H1611" s="19" t="s">
        <v>141</v>
      </c>
      <c r="I1611" s="18">
        <v>2359963</v>
      </c>
      <c r="J1611" s="18">
        <v>2370906</v>
      </c>
      <c r="K1611" s="18">
        <v>2276676</v>
      </c>
      <c r="L1611" s="18">
        <v>1701580</v>
      </c>
      <c r="M1611" s="18">
        <v>1261652</v>
      </c>
      <c r="N1611" s="18">
        <v>1326963</v>
      </c>
      <c r="O1611" s="18">
        <v>1421407</v>
      </c>
      <c r="P1611" s="9"/>
    </row>
    <row r="1612" spans="2:16" x14ac:dyDescent="0.25">
      <c r="B1612" s="12" t="s">
        <v>3304</v>
      </c>
      <c r="C1612" s="12" t="s">
        <v>1600</v>
      </c>
      <c r="D1612" s="19" t="s">
        <v>141</v>
      </c>
      <c r="E1612" s="19" t="s">
        <v>141</v>
      </c>
      <c r="F1612" s="19" t="s">
        <v>141</v>
      </c>
      <c r="G1612" s="19" t="s">
        <v>141</v>
      </c>
      <c r="H1612" s="19" t="s">
        <v>141</v>
      </c>
      <c r="I1612" s="18">
        <v>1815398</v>
      </c>
      <c r="J1612" s="18">
        <v>1980582</v>
      </c>
      <c r="K1612" s="18">
        <v>1911857</v>
      </c>
      <c r="L1612" s="18">
        <v>1715818</v>
      </c>
      <c r="M1612" s="18">
        <v>1417918</v>
      </c>
      <c r="N1612" s="18">
        <v>1308446</v>
      </c>
      <c r="O1612" s="18">
        <v>1347361</v>
      </c>
      <c r="P1612" s="9"/>
    </row>
    <row r="1613" spans="2:16" x14ac:dyDescent="0.25">
      <c r="B1613" s="12" t="s">
        <v>3301</v>
      </c>
      <c r="C1613" s="12" t="s">
        <v>1598</v>
      </c>
      <c r="D1613" s="19" t="s">
        <v>141</v>
      </c>
      <c r="E1613" s="19" t="s">
        <v>141</v>
      </c>
      <c r="F1613" s="19" t="s">
        <v>141</v>
      </c>
      <c r="G1613" s="19" t="s">
        <v>141</v>
      </c>
      <c r="H1613" s="19" t="s">
        <v>141</v>
      </c>
      <c r="I1613" s="18">
        <v>390923</v>
      </c>
      <c r="J1613" s="18">
        <v>382330</v>
      </c>
      <c r="K1613" s="18">
        <v>354269</v>
      </c>
      <c r="L1613" s="18">
        <v>439642</v>
      </c>
      <c r="M1613" s="18">
        <v>346069</v>
      </c>
      <c r="N1613" s="18">
        <v>338517</v>
      </c>
      <c r="O1613" s="18">
        <v>346697</v>
      </c>
      <c r="P1613" s="9"/>
    </row>
    <row r="1614" spans="2:16" x14ac:dyDescent="0.25">
      <c r="B1614" s="12" t="s">
        <v>3298</v>
      </c>
      <c r="C1614" s="12" t="s">
        <v>1596</v>
      </c>
      <c r="D1614" s="19" t="s">
        <v>141</v>
      </c>
      <c r="E1614" s="19" t="s">
        <v>141</v>
      </c>
      <c r="F1614" s="19" t="s">
        <v>141</v>
      </c>
      <c r="G1614" s="19" t="s">
        <v>141</v>
      </c>
      <c r="H1614" s="19" t="s">
        <v>141</v>
      </c>
      <c r="I1614" s="18">
        <v>1096371</v>
      </c>
      <c r="J1614" s="18">
        <v>760765</v>
      </c>
      <c r="K1614" s="18">
        <v>798948</v>
      </c>
      <c r="L1614" s="18">
        <v>808425</v>
      </c>
      <c r="M1614" s="18">
        <v>743870</v>
      </c>
      <c r="N1614" s="18">
        <v>760417</v>
      </c>
      <c r="O1614" s="18">
        <v>837432</v>
      </c>
      <c r="P1614" s="9"/>
    </row>
    <row r="1615" spans="2:16" x14ac:dyDescent="0.25">
      <c r="B1615" s="12" t="s">
        <v>3295</v>
      </c>
      <c r="C1615" s="12" t="s">
        <v>3294</v>
      </c>
      <c r="D1615" s="18">
        <v>5581645</v>
      </c>
      <c r="E1615" s="18">
        <v>5909039</v>
      </c>
      <c r="F1615" s="18">
        <v>5868807</v>
      </c>
      <c r="G1615" s="18">
        <v>5988553</v>
      </c>
      <c r="H1615" s="18">
        <v>6376461</v>
      </c>
      <c r="I1615" s="18">
        <v>6975245</v>
      </c>
      <c r="J1615" s="18">
        <v>7696505</v>
      </c>
      <c r="K1615" s="18">
        <v>6885451</v>
      </c>
      <c r="L1615" s="18">
        <v>7499879</v>
      </c>
      <c r="M1615" s="18">
        <v>7167700</v>
      </c>
      <c r="N1615" s="18">
        <v>8026222</v>
      </c>
      <c r="O1615" s="18">
        <v>8272766</v>
      </c>
      <c r="P1615" s="9"/>
    </row>
    <row r="1616" spans="2:16" x14ac:dyDescent="0.25">
      <c r="B1616" s="12" t="s">
        <v>3291</v>
      </c>
      <c r="C1616" s="12" t="s">
        <v>1476</v>
      </c>
      <c r="D1616" s="18">
        <v>2413790</v>
      </c>
      <c r="E1616" s="18">
        <v>2445953</v>
      </c>
      <c r="F1616" s="18">
        <v>2482065</v>
      </c>
      <c r="G1616" s="18">
        <v>2650076</v>
      </c>
      <c r="H1616" s="18">
        <v>2410301</v>
      </c>
      <c r="I1616" s="18">
        <v>2366978</v>
      </c>
      <c r="J1616" s="18">
        <v>2393335</v>
      </c>
      <c r="K1616" s="18">
        <v>2288489</v>
      </c>
      <c r="L1616" s="18">
        <v>2313543</v>
      </c>
      <c r="M1616" s="18">
        <v>2240428</v>
      </c>
      <c r="N1616" s="18">
        <v>2221175</v>
      </c>
      <c r="O1616" s="18">
        <v>2285096</v>
      </c>
      <c r="P1616" s="9"/>
    </row>
    <row r="1617" spans="2:16" x14ac:dyDescent="0.25">
      <c r="B1617" s="12" t="s">
        <v>3288</v>
      </c>
      <c r="C1617" s="12" t="s">
        <v>3287</v>
      </c>
      <c r="D1617" s="18">
        <v>11749277</v>
      </c>
      <c r="E1617" s="18">
        <v>11432696</v>
      </c>
      <c r="F1617" s="18">
        <v>11104436</v>
      </c>
      <c r="G1617" s="18">
        <v>10716830</v>
      </c>
      <c r="H1617" s="18">
        <v>10329302</v>
      </c>
      <c r="I1617" s="18">
        <v>9917938</v>
      </c>
      <c r="J1617" s="18">
        <v>10144500</v>
      </c>
      <c r="K1617" s="18">
        <v>10045000</v>
      </c>
      <c r="L1617" s="18">
        <v>10006181</v>
      </c>
      <c r="M1617" s="18">
        <v>9581104</v>
      </c>
      <c r="N1617" s="18">
        <v>9468836</v>
      </c>
      <c r="O1617" s="18">
        <v>9616896</v>
      </c>
      <c r="P1617" s="9"/>
    </row>
    <row r="1618" spans="2:16" x14ac:dyDescent="0.25">
      <c r="B1618" s="12" t="s">
        <v>3285</v>
      </c>
      <c r="C1618" s="12" t="s">
        <v>3284</v>
      </c>
      <c r="D1618" s="18">
        <v>17968974</v>
      </c>
      <c r="E1618" s="18">
        <v>19352571</v>
      </c>
      <c r="F1618" s="18">
        <v>20412637</v>
      </c>
      <c r="G1618" s="18">
        <v>20680437</v>
      </c>
      <c r="H1618" s="18">
        <v>21185300</v>
      </c>
      <c r="I1618" s="18">
        <v>21253264</v>
      </c>
      <c r="J1618" s="18">
        <v>22050763</v>
      </c>
      <c r="K1618" s="18">
        <v>22849187</v>
      </c>
      <c r="L1618" s="18">
        <v>22749427</v>
      </c>
      <c r="M1618" s="18">
        <v>23380379</v>
      </c>
      <c r="N1618" s="18">
        <v>24771419</v>
      </c>
      <c r="O1618" s="18">
        <v>26384596</v>
      </c>
      <c r="P1618" s="9"/>
    </row>
    <row r="1619" spans="2:16" x14ac:dyDescent="0.25">
      <c r="B1619" s="12" t="s">
        <v>3283</v>
      </c>
      <c r="C1619" s="12" t="s">
        <v>3282</v>
      </c>
      <c r="D1619" s="19" t="s">
        <v>141</v>
      </c>
      <c r="E1619" s="19" t="s">
        <v>141</v>
      </c>
      <c r="F1619" s="19" t="s">
        <v>141</v>
      </c>
      <c r="G1619" s="19" t="s">
        <v>141</v>
      </c>
      <c r="H1619" s="19" t="s">
        <v>141</v>
      </c>
      <c r="I1619" s="19" t="s">
        <v>141</v>
      </c>
      <c r="J1619" s="19" t="s">
        <v>141</v>
      </c>
      <c r="K1619" s="19" t="s">
        <v>141</v>
      </c>
      <c r="L1619" s="19" t="s">
        <v>141</v>
      </c>
      <c r="M1619" s="19" t="s">
        <v>141</v>
      </c>
      <c r="N1619" s="18">
        <v>22926791</v>
      </c>
      <c r="O1619" s="18">
        <v>23094730</v>
      </c>
      <c r="P1619" s="9"/>
    </row>
    <row r="1620" spans="2:16" x14ac:dyDescent="0.25">
      <c r="B1620" s="12" t="s">
        <v>3279</v>
      </c>
      <c r="C1620" s="12" t="s">
        <v>3278</v>
      </c>
      <c r="D1620" s="19" t="s">
        <v>141</v>
      </c>
      <c r="E1620" s="19" t="s">
        <v>141</v>
      </c>
      <c r="F1620" s="19" t="s">
        <v>141</v>
      </c>
      <c r="G1620" s="19" t="s">
        <v>141</v>
      </c>
      <c r="H1620" s="19" t="s">
        <v>141</v>
      </c>
      <c r="I1620" s="19" t="s">
        <v>141</v>
      </c>
      <c r="J1620" s="19" t="s">
        <v>141</v>
      </c>
      <c r="K1620" s="19" t="s">
        <v>141</v>
      </c>
      <c r="L1620" s="19" t="s">
        <v>141</v>
      </c>
      <c r="M1620" s="19" t="s">
        <v>141</v>
      </c>
      <c r="N1620" s="18">
        <v>11446047</v>
      </c>
      <c r="O1620" s="18">
        <v>11393170</v>
      </c>
      <c r="P1620" s="9"/>
    </row>
    <row r="1621" spans="2:16" x14ac:dyDescent="0.25">
      <c r="B1621" s="12" t="s">
        <v>3275</v>
      </c>
      <c r="C1621" s="12" t="s">
        <v>3274</v>
      </c>
      <c r="D1621" s="19" t="s">
        <v>141</v>
      </c>
      <c r="E1621" s="19" t="s">
        <v>141</v>
      </c>
      <c r="F1621" s="19" t="s">
        <v>141</v>
      </c>
      <c r="G1621" s="19" t="s">
        <v>141</v>
      </c>
      <c r="H1621" s="19" t="s">
        <v>141</v>
      </c>
      <c r="I1621" s="19" t="s">
        <v>141</v>
      </c>
      <c r="J1621" s="19" t="s">
        <v>141</v>
      </c>
      <c r="K1621" s="19" t="s">
        <v>141</v>
      </c>
      <c r="L1621" s="19" t="s">
        <v>141</v>
      </c>
      <c r="M1621" s="19" t="s">
        <v>141</v>
      </c>
      <c r="N1621" s="18">
        <v>28292030</v>
      </c>
      <c r="O1621" s="18">
        <v>29989927</v>
      </c>
      <c r="P1621" s="9"/>
    </row>
    <row r="1622" spans="2:16" x14ac:dyDescent="0.25">
      <c r="B1622" s="12" t="s">
        <v>3271</v>
      </c>
      <c r="C1622" s="12" t="s">
        <v>3270</v>
      </c>
      <c r="D1622" s="19" t="s">
        <v>141</v>
      </c>
      <c r="E1622" s="19" t="s">
        <v>141</v>
      </c>
      <c r="F1622" s="19" t="s">
        <v>141</v>
      </c>
      <c r="G1622" s="19" t="s">
        <v>141</v>
      </c>
      <c r="H1622" s="19" t="s">
        <v>141</v>
      </c>
      <c r="I1622" s="19" t="s">
        <v>141</v>
      </c>
      <c r="J1622" s="19" t="s">
        <v>141</v>
      </c>
      <c r="K1622" s="19" t="s">
        <v>141</v>
      </c>
      <c r="L1622" s="19" t="s">
        <v>141</v>
      </c>
      <c r="M1622" s="19" t="s">
        <v>141</v>
      </c>
      <c r="N1622" s="18">
        <v>3740626</v>
      </c>
      <c r="O1622" s="18">
        <v>3909903</v>
      </c>
      <c r="P1622" s="9"/>
    </row>
    <row r="1623" spans="2:16" x14ac:dyDescent="0.25">
      <c r="B1623" s="12" t="s">
        <v>3266</v>
      </c>
      <c r="C1623" s="12" t="s">
        <v>3265</v>
      </c>
      <c r="D1623" s="19" t="s">
        <v>141</v>
      </c>
      <c r="E1623" s="19" t="s">
        <v>141</v>
      </c>
      <c r="F1623" s="19" t="s">
        <v>141</v>
      </c>
      <c r="G1623" s="19" t="s">
        <v>141</v>
      </c>
      <c r="H1623" s="19" t="s">
        <v>141</v>
      </c>
      <c r="I1623" s="19" t="s">
        <v>141</v>
      </c>
      <c r="J1623" s="19" t="s">
        <v>141</v>
      </c>
      <c r="K1623" s="19" t="s">
        <v>141</v>
      </c>
      <c r="L1623" s="19" t="s">
        <v>141</v>
      </c>
      <c r="M1623" s="19" t="s">
        <v>141</v>
      </c>
      <c r="N1623" s="18">
        <v>29807436</v>
      </c>
      <c r="O1623" s="18">
        <v>30603273</v>
      </c>
      <c r="P1623" s="9"/>
    </row>
    <row r="1624" spans="2:16" x14ac:dyDescent="0.25">
      <c r="B1624" s="12" t="s">
        <v>3261</v>
      </c>
      <c r="C1624" s="12" t="s">
        <v>3260</v>
      </c>
      <c r="D1624" s="19" t="s">
        <v>141</v>
      </c>
      <c r="E1624" s="19" t="s">
        <v>141</v>
      </c>
      <c r="F1624" s="19" t="s">
        <v>141</v>
      </c>
      <c r="G1624" s="19" t="s">
        <v>141</v>
      </c>
      <c r="H1624" s="19" t="s">
        <v>141</v>
      </c>
      <c r="I1624" s="19" t="s">
        <v>141</v>
      </c>
      <c r="J1624" s="19" t="s">
        <v>141</v>
      </c>
      <c r="K1624" s="19" t="s">
        <v>141</v>
      </c>
      <c r="L1624" s="19" t="s">
        <v>141</v>
      </c>
      <c r="M1624" s="19" t="s">
        <v>141</v>
      </c>
      <c r="N1624" s="18">
        <v>22182661</v>
      </c>
      <c r="O1624" s="18">
        <v>23295433</v>
      </c>
      <c r="P1624" s="9"/>
    </row>
    <row r="1625" spans="2:16" x14ac:dyDescent="0.25">
      <c r="B1625" s="12" t="s">
        <v>3256</v>
      </c>
      <c r="C1625" s="12" t="s">
        <v>3255</v>
      </c>
      <c r="D1625" s="19" t="s">
        <v>141</v>
      </c>
      <c r="E1625" s="19" t="s">
        <v>141</v>
      </c>
      <c r="F1625" s="19" t="s">
        <v>141</v>
      </c>
      <c r="G1625" s="19" t="s">
        <v>141</v>
      </c>
      <c r="H1625" s="19" t="s">
        <v>141</v>
      </c>
      <c r="I1625" s="19" t="s">
        <v>141</v>
      </c>
      <c r="J1625" s="19" t="s">
        <v>141</v>
      </c>
      <c r="K1625" s="19" t="s">
        <v>141</v>
      </c>
      <c r="L1625" s="19" t="s">
        <v>141</v>
      </c>
      <c r="M1625" s="19" t="s">
        <v>141</v>
      </c>
      <c r="N1625" s="18">
        <v>3012560</v>
      </c>
      <c r="O1625" s="18">
        <v>3198689</v>
      </c>
      <c r="P1625" s="9"/>
    </row>
    <row r="1626" spans="2:16" x14ac:dyDescent="0.25">
      <c r="B1626" s="12" t="s">
        <v>3251</v>
      </c>
      <c r="C1626" s="12" t="s">
        <v>3250</v>
      </c>
      <c r="D1626" s="19" t="s">
        <v>141</v>
      </c>
      <c r="E1626" s="19" t="s">
        <v>141</v>
      </c>
      <c r="F1626" s="19" t="s">
        <v>141</v>
      </c>
      <c r="G1626" s="19" t="s">
        <v>141</v>
      </c>
      <c r="H1626" s="19" t="s">
        <v>141</v>
      </c>
      <c r="I1626" s="19" t="s">
        <v>141</v>
      </c>
      <c r="J1626" s="19" t="s">
        <v>141</v>
      </c>
      <c r="K1626" s="19" t="s">
        <v>141</v>
      </c>
      <c r="L1626" s="19" t="s">
        <v>141</v>
      </c>
      <c r="M1626" s="19" t="s">
        <v>141</v>
      </c>
      <c r="N1626" s="18">
        <v>5393023</v>
      </c>
      <c r="O1626" s="18">
        <v>5455452</v>
      </c>
      <c r="P1626" s="9"/>
    </row>
    <row r="1627" spans="2:16" x14ac:dyDescent="0.25">
      <c r="B1627" s="12" t="s">
        <v>3246</v>
      </c>
      <c r="C1627" s="12" t="s">
        <v>3245</v>
      </c>
      <c r="D1627" s="19" t="s">
        <v>141</v>
      </c>
      <c r="E1627" s="19" t="s">
        <v>141</v>
      </c>
      <c r="F1627" s="19" t="s">
        <v>141</v>
      </c>
      <c r="G1627" s="19" t="s">
        <v>141</v>
      </c>
      <c r="H1627" s="19" t="s">
        <v>141</v>
      </c>
      <c r="I1627" s="19" t="s">
        <v>141</v>
      </c>
      <c r="J1627" s="19" t="s">
        <v>141</v>
      </c>
      <c r="K1627" s="19" t="s">
        <v>141</v>
      </c>
      <c r="L1627" s="19" t="s">
        <v>141</v>
      </c>
      <c r="M1627" s="19" t="s">
        <v>141</v>
      </c>
      <c r="N1627" s="18">
        <v>25663343</v>
      </c>
      <c r="O1627" s="18">
        <v>25767817</v>
      </c>
      <c r="P1627" s="9"/>
    </row>
    <row r="1628" spans="2:16" x14ac:dyDescent="0.25">
      <c r="B1628" s="12" t="s">
        <v>3241</v>
      </c>
      <c r="C1628" s="12" t="s">
        <v>3240</v>
      </c>
      <c r="D1628" s="18">
        <v>4510145</v>
      </c>
      <c r="E1628" s="18">
        <v>4693666</v>
      </c>
      <c r="F1628" s="18">
        <v>4801463</v>
      </c>
      <c r="G1628" s="18">
        <v>5108279</v>
      </c>
      <c r="H1628" s="18">
        <v>4918841</v>
      </c>
      <c r="I1628" s="18">
        <v>4892919</v>
      </c>
      <c r="J1628" s="18">
        <v>5262222</v>
      </c>
      <c r="K1628" s="18">
        <v>5112867</v>
      </c>
      <c r="L1628" s="18">
        <v>5122867</v>
      </c>
      <c r="M1628" s="18">
        <v>4648677</v>
      </c>
      <c r="N1628" s="18">
        <v>4947108</v>
      </c>
      <c r="O1628" s="18">
        <v>4969132</v>
      </c>
      <c r="P1628" s="9"/>
    </row>
    <row r="1629" spans="2:16" x14ac:dyDescent="0.25">
      <c r="B1629" s="12" t="s">
        <v>3236</v>
      </c>
      <c r="C1629" s="12" t="s">
        <v>3235</v>
      </c>
      <c r="D1629" s="18">
        <v>423255</v>
      </c>
      <c r="E1629" s="18">
        <v>478873</v>
      </c>
      <c r="F1629" s="18">
        <v>471879</v>
      </c>
      <c r="G1629" s="18">
        <v>499283</v>
      </c>
      <c r="H1629" s="18">
        <v>520559</v>
      </c>
      <c r="I1629" s="18">
        <v>514643</v>
      </c>
      <c r="J1629" s="18">
        <v>503594</v>
      </c>
      <c r="K1629" s="18">
        <v>403330</v>
      </c>
      <c r="L1629" s="18">
        <v>396557</v>
      </c>
      <c r="M1629" s="18">
        <v>397254</v>
      </c>
      <c r="N1629" s="18">
        <v>383157</v>
      </c>
      <c r="O1629" s="18">
        <v>416106</v>
      </c>
      <c r="P1629" s="9"/>
    </row>
    <row r="1630" spans="2:16" x14ac:dyDescent="0.25">
      <c r="B1630" s="12" t="s">
        <v>3231</v>
      </c>
      <c r="C1630" s="12" t="s">
        <v>3230</v>
      </c>
      <c r="D1630" s="18">
        <v>14879719</v>
      </c>
      <c r="E1630" s="18">
        <v>14997504</v>
      </c>
      <c r="F1630" s="18">
        <v>14471504</v>
      </c>
      <c r="G1630" s="18">
        <v>13865696</v>
      </c>
      <c r="H1630" s="18">
        <v>14432816</v>
      </c>
      <c r="I1630" s="18">
        <v>13979568</v>
      </c>
      <c r="J1630" s="18">
        <v>13945526</v>
      </c>
      <c r="K1630" s="18">
        <v>14436540</v>
      </c>
      <c r="L1630" s="18">
        <v>13378562</v>
      </c>
      <c r="M1630" s="18">
        <v>12775084</v>
      </c>
      <c r="N1630" s="18">
        <v>13683540</v>
      </c>
      <c r="O1630" s="18">
        <v>14843685</v>
      </c>
      <c r="P1630" s="9"/>
    </row>
    <row r="1631" spans="2:16" x14ac:dyDescent="0.25">
      <c r="B1631" s="12" t="s">
        <v>3226</v>
      </c>
      <c r="C1631" s="12" t="s">
        <v>3225</v>
      </c>
      <c r="D1631" s="18">
        <v>4784755</v>
      </c>
      <c r="E1631" s="18">
        <v>5221865</v>
      </c>
      <c r="F1631" s="18">
        <v>5760505</v>
      </c>
      <c r="G1631" s="18">
        <v>5698362</v>
      </c>
      <c r="H1631" s="18">
        <v>5655910</v>
      </c>
      <c r="I1631" s="18">
        <v>6130482</v>
      </c>
      <c r="J1631" s="18">
        <v>6377162</v>
      </c>
      <c r="K1631" s="18">
        <v>6819483</v>
      </c>
      <c r="L1631" s="18">
        <v>7242319</v>
      </c>
      <c r="M1631" s="18">
        <v>7431035</v>
      </c>
      <c r="N1631" s="18">
        <v>7662513</v>
      </c>
      <c r="O1631" s="18">
        <v>8165337</v>
      </c>
      <c r="P1631" s="9"/>
    </row>
    <row r="1632" spans="2:16" x14ac:dyDescent="0.25">
      <c r="B1632" s="12" t="s">
        <v>3221</v>
      </c>
      <c r="C1632" s="12" t="s">
        <v>3220</v>
      </c>
      <c r="D1632" s="18">
        <v>1050934</v>
      </c>
      <c r="E1632" s="18">
        <v>1194215</v>
      </c>
      <c r="F1632" s="18">
        <v>1120357</v>
      </c>
      <c r="G1632" s="18">
        <v>1129982</v>
      </c>
      <c r="H1632" s="18">
        <v>1310398</v>
      </c>
      <c r="I1632" s="18">
        <v>1328789</v>
      </c>
      <c r="J1632" s="18">
        <v>1232454</v>
      </c>
      <c r="K1632" s="18">
        <v>1283870</v>
      </c>
      <c r="L1632" s="18">
        <v>1292030</v>
      </c>
      <c r="M1632" s="18">
        <v>1336444</v>
      </c>
      <c r="N1632" s="18">
        <v>1333817</v>
      </c>
      <c r="O1632" s="18">
        <v>1340650</v>
      </c>
      <c r="P1632" s="9"/>
    </row>
    <row r="1633" spans="2:16" x14ac:dyDescent="0.25">
      <c r="B1633" s="12" t="s">
        <v>3216</v>
      </c>
      <c r="C1633" s="12" t="s">
        <v>3215</v>
      </c>
      <c r="D1633" s="18">
        <v>4578674</v>
      </c>
      <c r="E1633" s="18">
        <v>4324966</v>
      </c>
      <c r="F1633" s="18">
        <v>5236190</v>
      </c>
      <c r="G1633" s="18">
        <v>5737868</v>
      </c>
      <c r="H1633" s="18">
        <v>5962816</v>
      </c>
      <c r="I1633" s="18">
        <v>6249723</v>
      </c>
      <c r="J1633" s="18">
        <v>6540312</v>
      </c>
      <c r="K1633" s="18">
        <v>7066481</v>
      </c>
      <c r="L1633" s="18">
        <v>6854596</v>
      </c>
      <c r="M1633" s="18">
        <v>6851608</v>
      </c>
      <c r="N1633" s="18">
        <v>6580842</v>
      </c>
      <c r="O1633" s="18">
        <v>6879827</v>
      </c>
      <c r="P1633" s="9"/>
    </row>
    <row r="1634" spans="2:16" x14ac:dyDescent="0.25">
      <c r="B1634" s="12" t="s">
        <v>3211</v>
      </c>
      <c r="C1634" s="12" t="s">
        <v>3210</v>
      </c>
      <c r="D1634" s="18">
        <v>11623767</v>
      </c>
      <c r="E1634" s="18">
        <v>12000447</v>
      </c>
      <c r="F1634" s="18">
        <v>11220587</v>
      </c>
      <c r="G1634" s="18">
        <v>11089862</v>
      </c>
      <c r="H1634" s="18">
        <v>11200653</v>
      </c>
      <c r="I1634" s="18">
        <v>11471844</v>
      </c>
      <c r="J1634" s="18">
        <v>12337124</v>
      </c>
      <c r="K1634" s="18">
        <v>12308139</v>
      </c>
      <c r="L1634" s="18">
        <v>11731890</v>
      </c>
      <c r="M1634" s="18">
        <v>11541885</v>
      </c>
      <c r="N1634" s="18">
        <v>11243531</v>
      </c>
      <c r="O1634" s="18">
        <v>11730215</v>
      </c>
      <c r="P1634" s="9"/>
    </row>
    <row r="1635" spans="2:16" x14ac:dyDescent="0.25">
      <c r="B1635" s="12" t="s">
        <v>3206</v>
      </c>
      <c r="C1635" s="12" t="s">
        <v>3205</v>
      </c>
      <c r="D1635" s="18">
        <v>6431953</v>
      </c>
      <c r="E1635" s="18">
        <v>7084726</v>
      </c>
      <c r="F1635" s="18">
        <v>6996472</v>
      </c>
      <c r="G1635" s="18">
        <v>7132893</v>
      </c>
      <c r="H1635" s="18">
        <v>7315697</v>
      </c>
      <c r="I1635" s="18">
        <v>7471506</v>
      </c>
      <c r="J1635" s="18">
        <v>7667719</v>
      </c>
      <c r="K1635" s="18">
        <v>8489402</v>
      </c>
      <c r="L1635" s="18">
        <v>8382167</v>
      </c>
      <c r="M1635" s="18">
        <v>8243072</v>
      </c>
      <c r="N1635" s="18">
        <v>8311799</v>
      </c>
      <c r="O1635" s="18">
        <v>8298152</v>
      </c>
      <c r="P1635" s="9"/>
    </row>
    <row r="1636" spans="2:16" x14ac:dyDescent="0.25">
      <c r="B1636" s="12" t="s">
        <v>3201</v>
      </c>
      <c r="C1636" s="12" t="s">
        <v>3200</v>
      </c>
      <c r="D1636" s="18">
        <v>17387887</v>
      </c>
      <c r="E1636" s="18">
        <v>18792960</v>
      </c>
      <c r="F1636" s="18">
        <v>16103163</v>
      </c>
      <c r="G1636" s="18">
        <v>14381314</v>
      </c>
      <c r="H1636" s="18">
        <v>14623352</v>
      </c>
      <c r="I1636" s="18">
        <v>14939332</v>
      </c>
      <c r="J1636" s="18">
        <v>14341370</v>
      </c>
      <c r="K1636" s="18">
        <v>14298478</v>
      </c>
      <c r="L1636" s="18">
        <v>14309660</v>
      </c>
      <c r="M1636" s="18">
        <v>12807926</v>
      </c>
      <c r="N1636" s="18">
        <v>13599262</v>
      </c>
      <c r="O1636" s="18">
        <v>14087844</v>
      </c>
      <c r="P1636" s="9"/>
    </row>
    <row r="1637" spans="2:16" x14ac:dyDescent="0.25">
      <c r="B1637" s="12" t="s">
        <v>3196</v>
      </c>
      <c r="C1637" s="12" t="s">
        <v>3195</v>
      </c>
      <c r="D1637" s="18">
        <v>1360148</v>
      </c>
      <c r="E1637" s="18">
        <v>1474463</v>
      </c>
      <c r="F1637" s="18">
        <v>1527253</v>
      </c>
      <c r="G1637" s="18">
        <v>1632297</v>
      </c>
      <c r="H1637" s="18">
        <v>1874899</v>
      </c>
      <c r="I1637" s="18">
        <v>2302878</v>
      </c>
      <c r="J1637" s="18">
        <v>2599872</v>
      </c>
      <c r="K1637" s="18">
        <v>2758702</v>
      </c>
      <c r="L1637" s="18">
        <v>2854597</v>
      </c>
      <c r="M1637" s="18">
        <v>2187047</v>
      </c>
      <c r="N1637" s="18">
        <v>2460478</v>
      </c>
      <c r="O1637" s="18">
        <v>2826411</v>
      </c>
      <c r="P1637" s="9"/>
    </row>
    <row r="1638" spans="2:16" x14ac:dyDescent="0.25">
      <c r="B1638" s="12" t="s">
        <v>3191</v>
      </c>
      <c r="C1638" s="12" t="s">
        <v>3190</v>
      </c>
      <c r="D1638" s="18">
        <v>881722</v>
      </c>
      <c r="E1638" s="18">
        <v>964635</v>
      </c>
      <c r="F1638" s="18">
        <v>1049916</v>
      </c>
      <c r="G1638" s="18">
        <v>1107943</v>
      </c>
      <c r="H1638" s="18">
        <v>1642073</v>
      </c>
      <c r="I1638" s="18">
        <v>2061684</v>
      </c>
      <c r="J1638" s="18">
        <v>2384825</v>
      </c>
      <c r="K1638" s="18">
        <v>2591262</v>
      </c>
      <c r="L1638" s="18">
        <v>2601806</v>
      </c>
      <c r="M1638" s="18">
        <v>2077528</v>
      </c>
      <c r="N1638" s="18">
        <v>2363109</v>
      </c>
      <c r="O1638" s="18">
        <v>2836622</v>
      </c>
      <c r="P1638" s="9"/>
    </row>
    <row r="1639" spans="2:16" x14ac:dyDescent="0.25">
      <c r="B1639" s="12" t="s">
        <v>3186</v>
      </c>
      <c r="C1639" s="12" t="s">
        <v>49</v>
      </c>
      <c r="D1639" s="18">
        <v>1263128</v>
      </c>
      <c r="E1639" s="18">
        <v>1245795</v>
      </c>
      <c r="F1639" s="18">
        <v>1244319</v>
      </c>
      <c r="G1639" s="18">
        <v>1223774</v>
      </c>
      <c r="H1639" s="18">
        <v>1279956</v>
      </c>
      <c r="I1639" s="18">
        <v>1360061</v>
      </c>
      <c r="J1639" s="18">
        <v>1361185</v>
      </c>
      <c r="K1639" s="18">
        <v>1437539</v>
      </c>
      <c r="L1639" s="18">
        <v>1374775</v>
      </c>
      <c r="M1639" s="18">
        <v>1281588</v>
      </c>
      <c r="N1639" s="19" t="s">
        <v>141</v>
      </c>
      <c r="O1639" s="19" t="s">
        <v>141</v>
      </c>
      <c r="P1639" s="9"/>
    </row>
    <row r="1640" spans="2:16" x14ac:dyDescent="0.25">
      <c r="B1640" s="12" t="s">
        <v>3182</v>
      </c>
      <c r="C1640" s="12" t="s">
        <v>3181</v>
      </c>
      <c r="D1640" s="19" t="s">
        <v>141</v>
      </c>
      <c r="E1640" s="18">
        <v>5332701</v>
      </c>
      <c r="F1640" s="18">
        <v>5239334</v>
      </c>
      <c r="G1640" s="18">
        <v>5406850</v>
      </c>
      <c r="H1640" s="18">
        <v>6346524</v>
      </c>
      <c r="I1640" s="18">
        <v>6795727</v>
      </c>
      <c r="J1640" s="18">
        <v>6381317</v>
      </c>
      <c r="K1640" s="18">
        <v>6498856</v>
      </c>
      <c r="L1640" s="18">
        <v>6437611</v>
      </c>
      <c r="M1640" s="18">
        <v>5895666</v>
      </c>
      <c r="N1640" s="18">
        <v>6280026</v>
      </c>
      <c r="O1640" s="18">
        <v>6802245</v>
      </c>
      <c r="P1640" s="9"/>
    </row>
    <row r="1641" spans="2:16" x14ac:dyDescent="0.25">
      <c r="B1641" s="12" t="s">
        <v>3177</v>
      </c>
      <c r="C1641" s="12" t="s">
        <v>3176</v>
      </c>
      <c r="D1641" s="19" t="s">
        <v>141</v>
      </c>
      <c r="E1641" s="18">
        <v>1147119</v>
      </c>
      <c r="F1641" s="18">
        <v>1157496</v>
      </c>
      <c r="G1641" s="18">
        <v>1134191</v>
      </c>
      <c r="H1641" s="18">
        <v>1120129</v>
      </c>
      <c r="I1641" s="18">
        <v>1327815</v>
      </c>
      <c r="J1641" s="18">
        <v>1274667</v>
      </c>
      <c r="K1641" s="18">
        <v>1380554</v>
      </c>
      <c r="L1641" s="18">
        <v>1284051</v>
      </c>
      <c r="M1641" s="18">
        <v>1193531</v>
      </c>
      <c r="N1641" s="18">
        <v>1254955</v>
      </c>
      <c r="O1641" s="18">
        <v>1274107</v>
      </c>
      <c r="P1641" s="9"/>
    </row>
    <row r="1642" spans="2:16" x14ac:dyDescent="0.25">
      <c r="B1642" s="12" t="s">
        <v>3172</v>
      </c>
      <c r="C1642" s="12" t="s">
        <v>3171</v>
      </c>
      <c r="D1642" s="19" t="s">
        <v>141</v>
      </c>
      <c r="E1642" s="18">
        <v>2702952</v>
      </c>
      <c r="F1642" s="18">
        <v>2762602</v>
      </c>
      <c r="G1642" s="18">
        <v>2824638</v>
      </c>
      <c r="H1642" s="18">
        <v>2882873</v>
      </c>
      <c r="I1642" s="18">
        <v>3020928</v>
      </c>
      <c r="J1642" s="18">
        <v>3219411</v>
      </c>
      <c r="K1642" s="18">
        <v>3329550</v>
      </c>
      <c r="L1642" s="18">
        <v>3488320</v>
      </c>
      <c r="M1642" s="18">
        <v>3406052</v>
      </c>
      <c r="N1642" s="18">
        <v>3765748</v>
      </c>
      <c r="O1642" s="18">
        <v>3861276</v>
      </c>
      <c r="P1642" s="9"/>
    </row>
    <row r="1643" spans="2:16" x14ac:dyDescent="0.25">
      <c r="B1643" s="12" t="s">
        <v>3167</v>
      </c>
      <c r="C1643" s="12" t="s">
        <v>3166</v>
      </c>
      <c r="D1643" s="19" t="s">
        <v>141</v>
      </c>
      <c r="E1643" s="18">
        <v>1737947</v>
      </c>
      <c r="F1643" s="18">
        <v>1772445</v>
      </c>
      <c r="G1643" s="18">
        <v>1615110</v>
      </c>
      <c r="H1643" s="18">
        <v>1492410</v>
      </c>
      <c r="I1643" s="18">
        <v>1583649</v>
      </c>
      <c r="J1643" s="18">
        <v>1601890</v>
      </c>
      <c r="K1643" s="18">
        <v>1634151</v>
      </c>
      <c r="L1643" s="18">
        <v>1599250</v>
      </c>
      <c r="M1643" s="18">
        <v>1421986</v>
      </c>
      <c r="N1643" s="18">
        <v>1279502</v>
      </c>
      <c r="O1643" s="18">
        <v>1112341</v>
      </c>
      <c r="P1643" s="9"/>
    </row>
    <row r="1644" spans="2:16" x14ac:dyDescent="0.25">
      <c r="B1644" s="12" t="s">
        <v>3162</v>
      </c>
      <c r="C1644" s="12" t="s">
        <v>3161</v>
      </c>
      <c r="D1644" s="19" t="s">
        <v>141</v>
      </c>
      <c r="E1644" s="18">
        <v>951138</v>
      </c>
      <c r="F1644" s="18">
        <v>953786</v>
      </c>
      <c r="G1644" s="18">
        <v>946362</v>
      </c>
      <c r="H1644" s="18">
        <v>927757</v>
      </c>
      <c r="I1644" s="18">
        <v>989135</v>
      </c>
      <c r="J1644" s="18">
        <v>1041065</v>
      </c>
      <c r="K1644" s="18">
        <v>1087726</v>
      </c>
      <c r="L1644" s="18">
        <v>1093503</v>
      </c>
      <c r="M1644" s="18">
        <v>1016478</v>
      </c>
      <c r="N1644" s="18">
        <v>1039298</v>
      </c>
      <c r="O1644" s="18">
        <v>1137693</v>
      </c>
      <c r="P1644" s="9"/>
    </row>
    <row r="1645" spans="2:16" x14ac:dyDescent="0.25">
      <c r="B1645" s="12" t="s">
        <v>3157</v>
      </c>
      <c r="C1645" s="12" t="s">
        <v>3156</v>
      </c>
      <c r="D1645" s="19" t="s">
        <v>141</v>
      </c>
      <c r="E1645" s="18">
        <v>1192663</v>
      </c>
      <c r="F1645" s="18">
        <v>1266082</v>
      </c>
      <c r="G1645" s="18">
        <v>1242659</v>
      </c>
      <c r="H1645" s="18">
        <v>1197426</v>
      </c>
      <c r="I1645" s="18">
        <v>1279712</v>
      </c>
      <c r="J1645" s="18">
        <v>1512594</v>
      </c>
      <c r="K1645" s="18">
        <v>1549247</v>
      </c>
      <c r="L1645" s="18">
        <v>1536663</v>
      </c>
      <c r="M1645" s="18">
        <v>1325480</v>
      </c>
      <c r="N1645" s="18">
        <v>1369134</v>
      </c>
      <c r="O1645" s="18">
        <v>1207210</v>
      </c>
      <c r="P1645" s="9"/>
    </row>
    <row r="1646" spans="2:16" x14ac:dyDescent="0.25">
      <c r="B1646" s="12" t="s">
        <v>3152</v>
      </c>
      <c r="C1646" s="12" t="s">
        <v>3151</v>
      </c>
      <c r="D1646" s="19" t="s">
        <v>141</v>
      </c>
      <c r="E1646" s="18">
        <v>661387</v>
      </c>
      <c r="F1646" s="18">
        <v>682424</v>
      </c>
      <c r="G1646" s="18">
        <v>700120</v>
      </c>
      <c r="H1646" s="18">
        <v>694984</v>
      </c>
      <c r="I1646" s="18">
        <v>751938</v>
      </c>
      <c r="J1646" s="18">
        <v>777526</v>
      </c>
      <c r="K1646" s="18">
        <v>817062</v>
      </c>
      <c r="L1646" s="18">
        <v>843388</v>
      </c>
      <c r="M1646" s="18">
        <v>715618</v>
      </c>
      <c r="N1646" s="18">
        <v>628702</v>
      </c>
      <c r="O1646" s="18">
        <v>794269</v>
      </c>
      <c r="P1646" s="9"/>
    </row>
    <row r="1647" spans="2:16" x14ac:dyDescent="0.25">
      <c r="B1647" s="12" t="s">
        <v>3147</v>
      </c>
      <c r="C1647" s="12" t="s">
        <v>55</v>
      </c>
      <c r="D1647" s="19" t="s">
        <v>141</v>
      </c>
      <c r="E1647" s="19" t="s">
        <v>141</v>
      </c>
      <c r="F1647" s="19" t="s">
        <v>141</v>
      </c>
      <c r="G1647" s="18">
        <v>7615529</v>
      </c>
      <c r="H1647" s="18">
        <v>7665525</v>
      </c>
      <c r="I1647" s="18">
        <v>7464467</v>
      </c>
      <c r="J1647" s="18">
        <v>7288252</v>
      </c>
      <c r="K1647" s="18">
        <v>7916049</v>
      </c>
      <c r="L1647" s="18">
        <v>7750940</v>
      </c>
      <c r="M1647" s="18">
        <v>6740299</v>
      </c>
      <c r="N1647" s="18">
        <v>7416254</v>
      </c>
      <c r="O1647" s="18">
        <v>7529165</v>
      </c>
      <c r="P1647" s="9"/>
    </row>
    <row r="1648" spans="2:16" x14ac:dyDescent="0.25">
      <c r="B1648" s="12" t="s">
        <v>3144</v>
      </c>
      <c r="C1648" s="12" t="s">
        <v>3143</v>
      </c>
      <c r="D1648" s="18">
        <v>428000</v>
      </c>
      <c r="E1648" s="18">
        <v>448000</v>
      </c>
      <c r="F1648" s="18">
        <v>478300</v>
      </c>
      <c r="G1648" s="18">
        <v>464100</v>
      </c>
      <c r="H1648" s="18">
        <v>462800</v>
      </c>
      <c r="I1648" s="18">
        <v>441900</v>
      </c>
      <c r="J1648" s="18">
        <v>594300</v>
      </c>
      <c r="K1648" s="18">
        <v>661000</v>
      </c>
      <c r="L1648" s="18">
        <v>559700</v>
      </c>
      <c r="M1648" s="18">
        <v>594400</v>
      </c>
      <c r="N1648" s="18">
        <v>623400</v>
      </c>
      <c r="O1648" s="18">
        <v>628200</v>
      </c>
      <c r="P1648" s="9"/>
    </row>
    <row r="1649" spans="2:16" x14ac:dyDescent="0.25">
      <c r="B1649" s="12" t="s">
        <v>3140</v>
      </c>
      <c r="C1649" s="12" t="s">
        <v>3139</v>
      </c>
      <c r="D1649" s="18">
        <v>1448000</v>
      </c>
      <c r="E1649" s="18">
        <v>1424000</v>
      </c>
      <c r="F1649" s="18">
        <v>1406100</v>
      </c>
      <c r="G1649" s="18">
        <v>1405600</v>
      </c>
      <c r="H1649" s="18">
        <v>1346800</v>
      </c>
      <c r="I1649" s="18">
        <v>1330500</v>
      </c>
      <c r="J1649" s="18">
        <v>1535000</v>
      </c>
      <c r="K1649" s="18">
        <v>1618100</v>
      </c>
      <c r="L1649" s="18">
        <v>1456500</v>
      </c>
      <c r="M1649" s="18">
        <v>1436900</v>
      </c>
      <c r="N1649" s="18">
        <v>1490600</v>
      </c>
      <c r="O1649" s="18">
        <v>1424800</v>
      </c>
      <c r="P1649" s="9"/>
    </row>
    <row r="1650" spans="2:16" x14ac:dyDescent="0.25">
      <c r="B1650" s="12" t="s">
        <v>3136</v>
      </c>
      <c r="C1650" s="12" t="s">
        <v>3135</v>
      </c>
      <c r="D1650" s="18">
        <v>602000</v>
      </c>
      <c r="E1650" s="18">
        <v>593000</v>
      </c>
      <c r="F1650" s="18">
        <v>659400</v>
      </c>
      <c r="G1650" s="18">
        <v>592500</v>
      </c>
      <c r="H1650" s="18">
        <v>623000</v>
      </c>
      <c r="I1650" s="18">
        <v>671800</v>
      </c>
      <c r="J1650" s="18">
        <v>827000</v>
      </c>
      <c r="K1650" s="18">
        <v>761300</v>
      </c>
      <c r="L1650" s="18">
        <v>832400</v>
      </c>
      <c r="M1650" s="18">
        <v>719700</v>
      </c>
      <c r="N1650" s="18">
        <v>616500</v>
      </c>
      <c r="O1650" s="18">
        <v>677700</v>
      </c>
      <c r="P1650" s="9"/>
    </row>
    <row r="1651" spans="2:16" x14ac:dyDescent="0.25">
      <c r="B1651" s="12" t="s">
        <v>3132</v>
      </c>
      <c r="C1651" s="12" t="s">
        <v>3131</v>
      </c>
      <c r="D1651" s="18">
        <v>1279000</v>
      </c>
      <c r="E1651" s="18">
        <v>1170000</v>
      </c>
      <c r="F1651" s="18">
        <v>1174400</v>
      </c>
      <c r="G1651" s="18">
        <v>1152600</v>
      </c>
      <c r="H1651" s="18">
        <v>1266700</v>
      </c>
      <c r="I1651" s="18">
        <v>1269800</v>
      </c>
      <c r="J1651" s="18">
        <v>1142600</v>
      </c>
      <c r="K1651" s="18">
        <v>1310100</v>
      </c>
      <c r="L1651" s="18">
        <v>1216400</v>
      </c>
      <c r="M1651" s="18">
        <v>1127900</v>
      </c>
      <c r="N1651" s="18">
        <v>1193000</v>
      </c>
      <c r="O1651" s="18">
        <v>1167200</v>
      </c>
      <c r="P1651" s="9"/>
    </row>
    <row r="1652" spans="2:16" x14ac:dyDescent="0.25">
      <c r="B1652" s="12" t="s">
        <v>3128</v>
      </c>
      <c r="C1652" s="12" t="s">
        <v>3127</v>
      </c>
      <c r="D1652" s="18">
        <v>2473000</v>
      </c>
      <c r="E1652" s="18">
        <v>2287000</v>
      </c>
      <c r="F1652" s="18">
        <v>2217900</v>
      </c>
      <c r="G1652" s="18">
        <v>2337600</v>
      </c>
      <c r="H1652" s="18">
        <v>2337000</v>
      </c>
      <c r="I1652" s="18">
        <v>2318900</v>
      </c>
      <c r="J1652" s="18">
        <v>2436300</v>
      </c>
      <c r="K1652" s="18">
        <v>2733700</v>
      </c>
      <c r="L1652" s="18">
        <v>2780600</v>
      </c>
      <c r="M1652" s="18">
        <v>2475600</v>
      </c>
      <c r="N1652" s="18">
        <v>2597700</v>
      </c>
      <c r="O1652" s="18">
        <v>2851200</v>
      </c>
      <c r="P1652" s="9"/>
    </row>
    <row r="1653" spans="2:16" x14ac:dyDescent="0.25">
      <c r="B1653" s="12" t="s">
        <v>3124</v>
      </c>
      <c r="C1653" s="12" t="s">
        <v>1185</v>
      </c>
      <c r="D1653" s="18">
        <v>116000</v>
      </c>
      <c r="E1653" s="18">
        <v>101000</v>
      </c>
      <c r="F1653" s="18">
        <v>114900</v>
      </c>
      <c r="G1653" s="18">
        <v>94100</v>
      </c>
      <c r="H1653" s="18">
        <v>101100</v>
      </c>
      <c r="I1653" s="18">
        <v>95700</v>
      </c>
      <c r="J1653" s="18">
        <v>98000</v>
      </c>
      <c r="K1653" s="18">
        <v>117800</v>
      </c>
      <c r="L1653" s="18">
        <v>156700</v>
      </c>
      <c r="M1653" s="18">
        <v>170100</v>
      </c>
      <c r="N1653" s="18">
        <v>193000</v>
      </c>
      <c r="O1653" s="18">
        <v>155900</v>
      </c>
      <c r="P1653" s="9"/>
    </row>
    <row r="1654" spans="2:16" x14ac:dyDescent="0.25">
      <c r="B1654" s="12" t="s">
        <v>3121</v>
      </c>
      <c r="C1654" s="12" t="s">
        <v>1183</v>
      </c>
      <c r="D1654" s="18">
        <v>1168000</v>
      </c>
      <c r="E1654" s="18">
        <v>1109000</v>
      </c>
      <c r="F1654" s="18">
        <v>1121000</v>
      </c>
      <c r="G1654" s="18">
        <v>975300</v>
      </c>
      <c r="H1654" s="18">
        <v>1105900</v>
      </c>
      <c r="I1654" s="18">
        <v>1228500</v>
      </c>
      <c r="J1654" s="18">
        <v>1372200</v>
      </c>
      <c r="K1654" s="18">
        <v>1395900</v>
      </c>
      <c r="L1654" s="18">
        <v>1394700</v>
      </c>
      <c r="M1654" s="18">
        <v>1308200</v>
      </c>
      <c r="N1654" s="18">
        <v>1351700</v>
      </c>
      <c r="O1654" s="18">
        <v>1529000</v>
      </c>
      <c r="P1654" s="9"/>
    </row>
    <row r="1655" spans="2:16" x14ac:dyDescent="0.25">
      <c r="B1655" s="12" t="s">
        <v>3118</v>
      </c>
      <c r="C1655" s="12" t="s">
        <v>3117</v>
      </c>
      <c r="D1655" s="18">
        <v>11533000</v>
      </c>
      <c r="E1655" s="18">
        <v>11322000</v>
      </c>
      <c r="F1655" s="18">
        <v>11193600</v>
      </c>
      <c r="G1655" s="18">
        <v>10464700</v>
      </c>
      <c r="H1655" s="18">
        <v>11243900</v>
      </c>
      <c r="I1655" s="18">
        <v>11845300</v>
      </c>
      <c r="J1655" s="18">
        <v>12839700</v>
      </c>
      <c r="K1655" s="18">
        <v>13498300</v>
      </c>
      <c r="L1655" s="18">
        <v>12764100</v>
      </c>
      <c r="M1655" s="18">
        <v>12729800</v>
      </c>
      <c r="N1655" s="18">
        <v>14348300</v>
      </c>
      <c r="O1655" s="18">
        <v>14535000</v>
      </c>
      <c r="P1655" s="9"/>
    </row>
    <row r="1656" spans="2:16" x14ac:dyDescent="0.25">
      <c r="B1656" s="12" t="s">
        <v>3114</v>
      </c>
      <c r="C1656" s="12" t="s">
        <v>3113</v>
      </c>
      <c r="D1656" s="18">
        <v>4720000</v>
      </c>
      <c r="E1656" s="18">
        <v>4448000</v>
      </c>
      <c r="F1656" s="18">
        <v>4439900</v>
      </c>
      <c r="G1656" s="18">
        <v>4024800</v>
      </c>
      <c r="H1656" s="18">
        <v>4080100</v>
      </c>
      <c r="I1656" s="18">
        <v>4344000</v>
      </c>
      <c r="J1656" s="18">
        <v>4587800</v>
      </c>
      <c r="K1656" s="18">
        <v>4969100</v>
      </c>
      <c r="L1656" s="18">
        <v>4868700</v>
      </c>
      <c r="M1656" s="18">
        <v>4698200</v>
      </c>
      <c r="N1656" s="18">
        <v>4695700</v>
      </c>
      <c r="O1656" s="18">
        <v>4807700</v>
      </c>
      <c r="P1656" s="9"/>
    </row>
    <row r="1657" spans="2:16" x14ac:dyDescent="0.25">
      <c r="B1657" s="12" t="s">
        <v>3109</v>
      </c>
      <c r="C1657" s="12" t="s">
        <v>3108</v>
      </c>
      <c r="D1657" s="18">
        <v>1338000</v>
      </c>
      <c r="E1657" s="18">
        <v>1204000</v>
      </c>
      <c r="F1657" s="18">
        <v>1217100</v>
      </c>
      <c r="G1657" s="18">
        <v>1431200</v>
      </c>
      <c r="H1657" s="18">
        <v>1235000</v>
      </c>
      <c r="I1657" s="18">
        <v>1287900</v>
      </c>
      <c r="J1657" s="18">
        <v>1358400</v>
      </c>
      <c r="K1657" s="18">
        <v>1482900</v>
      </c>
      <c r="L1657" s="18">
        <v>1320100</v>
      </c>
      <c r="M1657" s="18">
        <v>1320800</v>
      </c>
      <c r="N1657" s="18">
        <v>1430000</v>
      </c>
      <c r="O1657" s="18">
        <v>1510800</v>
      </c>
      <c r="P1657" s="9"/>
    </row>
    <row r="1658" spans="2:16" x14ac:dyDescent="0.25">
      <c r="B1658" s="12" t="s">
        <v>3104</v>
      </c>
      <c r="C1658" s="12" t="s">
        <v>3103</v>
      </c>
      <c r="D1658" s="18">
        <v>1747000</v>
      </c>
      <c r="E1658" s="18">
        <v>1797000</v>
      </c>
      <c r="F1658" s="18">
        <v>1875400</v>
      </c>
      <c r="G1658" s="18">
        <v>1680500</v>
      </c>
      <c r="H1658" s="18">
        <v>2056200</v>
      </c>
      <c r="I1658" s="18">
        <v>2161100</v>
      </c>
      <c r="J1658" s="18">
        <v>2258000</v>
      </c>
      <c r="K1658" s="18">
        <v>2551900</v>
      </c>
      <c r="L1658" s="18">
        <v>2431900</v>
      </c>
      <c r="M1658" s="18">
        <v>2236100</v>
      </c>
      <c r="N1658" s="18">
        <v>2525500</v>
      </c>
      <c r="O1658" s="18">
        <v>2531000</v>
      </c>
      <c r="P1658" s="9"/>
    </row>
    <row r="1659" spans="2:16" x14ac:dyDescent="0.25">
      <c r="B1659" s="12" t="s">
        <v>3100</v>
      </c>
      <c r="C1659" s="12" t="s">
        <v>3099</v>
      </c>
      <c r="D1659" s="18">
        <v>2870000</v>
      </c>
      <c r="E1659" s="18">
        <v>2659000</v>
      </c>
      <c r="F1659" s="18">
        <v>2616400</v>
      </c>
      <c r="G1659" s="18">
        <v>2558900</v>
      </c>
      <c r="H1659" s="18">
        <v>2527500</v>
      </c>
      <c r="I1659" s="18">
        <v>2523000</v>
      </c>
      <c r="J1659" s="18">
        <v>2710100</v>
      </c>
      <c r="K1659" s="18">
        <v>3058300</v>
      </c>
      <c r="L1659" s="18">
        <v>2836800</v>
      </c>
      <c r="M1659" s="18">
        <v>2662800</v>
      </c>
      <c r="N1659" s="18">
        <v>2642000</v>
      </c>
      <c r="O1659" s="18">
        <v>2757200</v>
      </c>
      <c r="P1659" s="9"/>
    </row>
    <row r="1660" spans="2:16" x14ac:dyDescent="0.25">
      <c r="B1660" s="12" t="s">
        <v>3096</v>
      </c>
      <c r="C1660" s="12" t="s">
        <v>3095</v>
      </c>
      <c r="D1660" s="18">
        <v>1401744</v>
      </c>
      <c r="E1660" s="18">
        <v>1465283</v>
      </c>
      <c r="F1660" s="18">
        <v>1473840</v>
      </c>
      <c r="G1660" s="18">
        <v>1493962</v>
      </c>
      <c r="H1660" s="18">
        <v>1487627</v>
      </c>
      <c r="I1660" s="18">
        <v>1643082</v>
      </c>
      <c r="J1660" s="18">
        <v>1736334</v>
      </c>
      <c r="K1660" s="18">
        <v>1826585</v>
      </c>
      <c r="L1660" s="18">
        <v>1918122</v>
      </c>
      <c r="M1660" s="18">
        <v>1950919</v>
      </c>
      <c r="N1660" s="18">
        <v>2034035</v>
      </c>
      <c r="O1660" s="18">
        <v>2008040</v>
      </c>
      <c r="P1660" s="9"/>
    </row>
    <row r="1661" spans="2:16" x14ac:dyDescent="0.25">
      <c r="B1661" s="12" t="s">
        <v>3092</v>
      </c>
      <c r="C1661" s="12" t="s">
        <v>3091</v>
      </c>
      <c r="D1661" s="18">
        <v>3862628</v>
      </c>
      <c r="E1661" s="18">
        <v>3811407</v>
      </c>
      <c r="F1661" s="18">
        <v>3679445</v>
      </c>
      <c r="G1661" s="18">
        <v>3782812</v>
      </c>
      <c r="H1661" s="18">
        <v>3964905</v>
      </c>
      <c r="I1661" s="18">
        <v>4042273</v>
      </c>
      <c r="J1661" s="18">
        <v>4243585</v>
      </c>
      <c r="K1661" s="18">
        <v>4433893</v>
      </c>
      <c r="L1661" s="18">
        <v>4501510</v>
      </c>
      <c r="M1661" s="18">
        <v>4262797</v>
      </c>
      <c r="N1661" s="18">
        <v>4272160</v>
      </c>
      <c r="O1661" s="18">
        <v>4491009</v>
      </c>
      <c r="P1661" s="9"/>
    </row>
    <row r="1662" spans="2:16" x14ac:dyDescent="0.25">
      <c r="B1662" s="12" t="s">
        <v>3088</v>
      </c>
      <c r="C1662" s="12" t="s">
        <v>3087</v>
      </c>
      <c r="D1662" s="18">
        <v>7257412</v>
      </c>
      <c r="E1662" s="18">
        <v>7192441</v>
      </c>
      <c r="F1662" s="18">
        <v>7101628</v>
      </c>
      <c r="G1662" s="18">
        <v>7353928</v>
      </c>
      <c r="H1662" s="18">
        <v>7842896</v>
      </c>
      <c r="I1662" s="18">
        <v>8202060</v>
      </c>
      <c r="J1662" s="18">
        <v>8774482</v>
      </c>
      <c r="K1662" s="18">
        <v>9018032</v>
      </c>
      <c r="L1662" s="18">
        <v>9529297</v>
      </c>
      <c r="M1662" s="18">
        <v>9159045</v>
      </c>
      <c r="N1662" s="18">
        <v>10151295</v>
      </c>
      <c r="O1662" s="18">
        <v>10546769</v>
      </c>
      <c r="P1662" s="9"/>
    </row>
    <row r="1663" spans="2:16" x14ac:dyDescent="0.25">
      <c r="B1663" s="12" t="s">
        <v>3084</v>
      </c>
      <c r="C1663" s="12" t="s">
        <v>3083</v>
      </c>
      <c r="D1663" s="18">
        <v>6723371</v>
      </c>
      <c r="E1663" s="18">
        <v>6921887</v>
      </c>
      <c r="F1663" s="18">
        <v>7072606</v>
      </c>
      <c r="G1663" s="18">
        <v>7080792</v>
      </c>
      <c r="H1663" s="18">
        <v>6777915</v>
      </c>
      <c r="I1663" s="18">
        <v>6824150</v>
      </c>
      <c r="J1663" s="18">
        <v>6739340</v>
      </c>
      <c r="K1663" s="18">
        <v>7038925</v>
      </c>
      <c r="L1663" s="18">
        <v>7146915</v>
      </c>
      <c r="M1663" s="18">
        <v>7010351</v>
      </c>
      <c r="N1663" s="18">
        <v>6756881</v>
      </c>
      <c r="O1663" s="18">
        <v>6870805</v>
      </c>
      <c r="P1663" s="9"/>
    </row>
    <row r="1664" spans="2:16" x14ac:dyDescent="0.25">
      <c r="B1664" s="12" t="s">
        <v>3080</v>
      </c>
      <c r="C1664" s="12" t="s">
        <v>3079</v>
      </c>
      <c r="D1664" s="18">
        <v>5766505</v>
      </c>
      <c r="E1664" s="18">
        <v>5929655</v>
      </c>
      <c r="F1664" s="18">
        <v>6051918</v>
      </c>
      <c r="G1664" s="18">
        <v>6073781</v>
      </c>
      <c r="H1664" s="18">
        <v>5845443</v>
      </c>
      <c r="I1664" s="18">
        <v>6095168</v>
      </c>
      <c r="J1664" s="18">
        <v>6162055</v>
      </c>
      <c r="K1664" s="18">
        <v>6388413</v>
      </c>
      <c r="L1664" s="18">
        <v>6798617</v>
      </c>
      <c r="M1664" s="18">
        <v>6841222</v>
      </c>
      <c r="N1664" s="18">
        <v>6992230</v>
      </c>
      <c r="O1664" s="18">
        <v>7088722</v>
      </c>
      <c r="P1664" s="9"/>
    </row>
    <row r="1665" spans="2:16" x14ac:dyDescent="0.25">
      <c r="B1665" s="12" t="s">
        <v>3076</v>
      </c>
      <c r="C1665" s="12" t="s">
        <v>3075</v>
      </c>
      <c r="D1665" s="18">
        <v>3937542</v>
      </c>
      <c r="E1665" s="18">
        <v>3918400</v>
      </c>
      <c r="F1665" s="18">
        <v>3869879</v>
      </c>
      <c r="G1665" s="18">
        <v>3841285</v>
      </c>
      <c r="H1665" s="18">
        <v>3840886</v>
      </c>
      <c r="I1665" s="18">
        <v>3950534</v>
      </c>
      <c r="J1665" s="18">
        <v>4035404</v>
      </c>
      <c r="K1665" s="18">
        <v>4203741</v>
      </c>
      <c r="L1665" s="18">
        <v>4291304</v>
      </c>
      <c r="M1665" s="18">
        <v>4221782</v>
      </c>
      <c r="N1665" s="18">
        <v>4174198</v>
      </c>
      <c r="O1665" s="18">
        <v>4346090</v>
      </c>
      <c r="P1665" s="9"/>
    </row>
    <row r="1666" spans="2:16" x14ac:dyDescent="0.25">
      <c r="B1666" s="12" t="s">
        <v>3072</v>
      </c>
      <c r="C1666" s="12" t="s">
        <v>3071</v>
      </c>
      <c r="D1666" s="18">
        <v>12226129</v>
      </c>
      <c r="E1666" s="18">
        <v>12537675</v>
      </c>
      <c r="F1666" s="18">
        <v>12916170</v>
      </c>
      <c r="G1666" s="18">
        <v>12814820</v>
      </c>
      <c r="H1666" s="18">
        <v>13163259</v>
      </c>
      <c r="I1666" s="18">
        <v>13695636</v>
      </c>
      <c r="J1666" s="18">
        <v>14213132</v>
      </c>
      <c r="K1666" s="18">
        <v>14446111</v>
      </c>
      <c r="L1666" s="18">
        <v>14961790</v>
      </c>
      <c r="M1666" s="18">
        <v>14344223</v>
      </c>
      <c r="N1666" s="18">
        <v>14619457</v>
      </c>
      <c r="O1666" s="18">
        <v>14625669</v>
      </c>
      <c r="P1666" s="9"/>
    </row>
    <row r="1667" spans="2:16" x14ac:dyDescent="0.25">
      <c r="B1667" s="12" t="s">
        <v>3068</v>
      </c>
      <c r="C1667" s="12" t="s">
        <v>3067</v>
      </c>
      <c r="D1667" s="18">
        <v>26019188</v>
      </c>
      <c r="E1667" s="18">
        <v>26267023</v>
      </c>
      <c r="F1667" s="18">
        <v>26795095</v>
      </c>
      <c r="G1667" s="18">
        <v>26873302</v>
      </c>
      <c r="H1667" s="18">
        <v>26575506</v>
      </c>
      <c r="I1667" s="18">
        <v>27074729</v>
      </c>
      <c r="J1667" s="18">
        <v>26960310</v>
      </c>
      <c r="K1667" s="18">
        <v>27198280</v>
      </c>
      <c r="L1667" s="18">
        <v>28351894</v>
      </c>
      <c r="M1667" s="18">
        <v>27508420</v>
      </c>
      <c r="N1667" s="18">
        <v>27488551</v>
      </c>
      <c r="O1667" s="18">
        <v>27561813</v>
      </c>
      <c r="P1667" s="9"/>
    </row>
    <row r="1668" spans="2:16" x14ac:dyDescent="0.25">
      <c r="B1668" s="12" t="s">
        <v>3064</v>
      </c>
      <c r="C1668" s="12" t="s">
        <v>3063</v>
      </c>
      <c r="D1668" s="18">
        <v>4454332</v>
      </c>
      <c r="E1668" s="18">
        <v>4509752</v>
      </c>
      <c r="F1668" s="18">
        <v>4562893</v>
      </c>
      <c r="G1668" s="18">
        <v>4553001</v>
      </c>
      <c r="H1668" s="18">
        <v>4515079</v>
      </c>
      <c r="I1668" s="18">
        <v>4545382</v>
      </c>
      <c r="J1668" s="18">
        <v>4526151</v>
      </c>
      <c r="K1668" s="18">
        <v>4612944</v>
      </c>
      <c r="L1668" s="18">
        <v>4865553</v>
      </c>
      <c r="M1668" s="18">
        <v>4772523</v>
      </c>
      <c r="N1668" s="18">
        <v>4855162</v>
      </c>
      <c r="O1668" s="18">
        <v>4787910</v>
      </c>
      <c r="P1668" s="9"/>
    </row>
    <row r="1669" spans="2:16" x14ac:dyDescent="0.25">
      <c r="B1669" s="12" t="s">
        <v>3060</v>
      </c>
      <c r="C1669" s="12" t="s">
        <v>3059</v>
      </c>
      <c r="D1669" s="18">
        <v>576890</v>
      </c>
      <c r="E1669" s="18">
        <v>529516</v>
      </c>
      <c r="F1669" s="18">
        <v>545025</v>
      </c>
      <c r="G1669" s="18">
        <v>512644</v>
      </c>
      <c r="H1669" s="18">
        <v>701086</v>
      </c>
      <c r="I1669" s="18">
        <v>786695</v>
      </c>
      <c r="J1669" s="18">
        <v>876003</v>
      </c>
      <c r="K1669" s="18">
        <v>1040949</v>
      </c>
      <c r="L1669" s="18">
        <v>1113960</v>
      </c>
      <c r="M1669" s="18">
        <v>1168750</v>
      </c>
      <c r="N1669" s="18">
        <v>1313423</v>
      </c>
      <c r="O1669" s="18">
        <v>1349987</v>
      </c>
      <c r="P1669" s="9"/>
    </row>
    <row r="1670" spans="2:16" x14ac:dyDescent="0.25">
      <c r="B1670" s="12" t="s">
        <v>3056</v>
      </c>
      <c r="C1670" s="12" t="s">
        <v>3055</v>
      </c>
      <c r="D1670" s="18">
        <v>2196887</v>
      </c>
      <c r="E1670" s="18">
        <v>2165648</v>
      </c>
      <c r="F1670" s="18">
        <v>2298079</v>
      </c>
      <c r="G1670" s="18">
        <v>2396256</v>
      </c>
      <c r="H1670" s="18">
        <v>3092489</v>
      </c>
      <c r="I1670" s="18">
        <v>3434245</v>
      </c>
      <c r="J1670" s="18">
        <v>3649006</v>
      </c>
      <c r="K1670" s="18">
        <v>3936526</v>
      </c>
      <c r="L1670" s="18">
        <v>4131226</v>
      </c>
      <c r="M1670" s="18">
        <v>3909773</v>
      </c>
      <c r="N1670" s="18">
        <v>4453412</v>
      </c>
      <c r="O1670" s="18">
        <v>4727611</v>
      </c>
      <c r="P1670" s="9"/>
    </row>
    <row r="1671" spans="2:16" x14ac:dyDescent="0.25">
      <c r="B1671" s="12" t="s">
        <v>3052</v>
      </c>
      <c r="C1671" s="12" t="s">
        <v>3051</v>
      </c>
      <c r="D1671" s="18">
        <v>2398900</v>
      </c>
      <c r="E1671" s="18">
        <v>2275620</v>
      </c>
      <c r="F1671" s="18">
        <v>2343969</v>
      </c>
      <c r="G1671" s="18">
        <v>2353190</v>
      </c>
      <c r="H1671" s="18">
        <v>2850861</v>
      </c>
      <c r="I1671" s="18">
        <v>3276072</v>
      </c>
      <c r="J1671" s="18">
        <v>3478076</v>
      </c>
      <c r="K1671" s="18">
        <v>3899195</v>
      </c>
      <c r="L1671" s="18">
        <v>3858373</v>
      </c>
      <c r="M1671" s="18">
        <v>3924216</v>
      </c>
      <c r="N1671" s="18">
        <v>4263685</v>
      </c>
      <c r="O1671" s="18">
        <v>4760773</v>
      </c>
      <c r="P1671" s="9"/>
    </row>
    <row r="1672" spans="2:16" x14ac:dyDescent="0.25">
      <c r="B1672" s="12" t="s">
        <v>3048</v>
      </c>
      <c r="C1672" s="12" t="s">
        <v>3047</v>
      </c>
      <c r="D1672" s="18">
        <v>1406057</v>
      </c>
      <c r="E1672" s="18">
        <v>831216</v>
      </c>
      <c r="F1672" s="18">
        <v>747159</v>
      </c>
      <c r="G1672" s="18">
        <v>963394</v>
      </c>
      <c r="H1672" s="18">
        <v>1582505</v>
      </c>
      <c r="I1672" s="18">
        <v>1869703</v>
      </c>
      <c r="J1672" s="18">
        <v>1989957</v>
      </c>
      <c r="K1672" s="18">
        <v>2136507</v>
      </c>
      <c r="L1672" s="18">
        <v>2269251</v>
      </c>
      <c r="M1672" s="18">
        <v>2264010</v>
      </c>
      <c r="N1672" s="18">
        <v>2441711</v>
      </c>
      <c r="O1672" s="18">
        <v>2525393</v>
      </c>
      <c r="P1672" s="9"/>
    </row>
    <row r="1673" spans="2:16" x14ac:dyDescent="0.25">
      <c r="B1673" s="12" t="s">
        <v>3044</v>
      </c>
      <c r="C1673" s="12" t="s">
        <v>3043</v>
      </c>
      <c r="D1673" s="18">
        <v>374287</v>
      </c>
      <c r="E1673" s="18">
        <v>337220</v>
      </c>
      <c r="F1673" s="18">
        <v>291234</v>
      </c>
      <c r="G1673" s="18">
        <v>326031</v>
      </c>
      <c r="H1673" s="18">
        <v>506445</v>
      </c>
      <c r="I1673" s="18">
        <v>530853</v>
      </c>
      <c r="J1673" s="18">
        <v>579384</v>
      </c>
      <c r="K1673" s="18">
        <v>656194</v>
      </c>
      <c r="L1673" s="18">
        <v>705727</v>
      </c>
      <c r="M1673" s="18">
        <v>658222</v>
      </c>
      <c r="N1673" s="18">
        <v>672373</v>
      </c>
      <c r="O1673" s="18">
        <v>694240</v>
      </c>
      <c r="P1673" s="9"/>
    </row>
    <row r="1674" spans="2:16" x14ac:dyDescent="0.25">
      <c r="B1674" s="12" t="s">
        <v>3040</v>
      </c>
      <c r="C1674" s="12" t="s">
        <v>3039</v>
      </c>
      <c r="D1674" s="18">
        <v>387701</v>
      </c>
      <c r="E1674" s="18">
        <v>327841</v>
      </c>
      <c r="F1674" s="18">
        <v>331185</v>
      </c>
      <c r="G1674" s="18">
        <v>325354</v>
      </c>
      <c r="H1674" s="18">
        <v>479819</v>
      </c>
      <c r="I1674" s="18">
        <v>515045</v>
      </c>
      <c r="J1674" s="18">
        <v>545516</v>
      </c>
      <c r="K1674" s="18">
        <v>589033</v>
      </c>
      <c r="L1674" s="18">
        <v>657626</v>
      </c>
      <c r="M1674" s="18">
        <v>707478</v>
      </c>
      <c r="N1674" s="18">
        <v>776926</v>
      </c>
      <c r="O1674" s="18">
        <v>834484</v>
      </c>
      <c r="P1674" s="9"/>
    </row>
    <row r="1675" spans="2:16" x14ac:dyDescent="0.25">
      <c r="B1675" s="12" t="s">
        <v>3036</v>
      </c>
      <c r="C1675" s="12" t="s">
        <v>3035</v>
      </c>
      <c r="D1675" s="18">
        <v>266069</v>
      </c>
      <c r="E1675" s="18">
        <v>265811</v>
      </c>
      <c r="F1675" s="18">
        <v>267215</v>
      </c>
      <c r="G1675" s="18">
        <v>313964</v>
      </c>
      <c r="H1675" s="18">
        <v>335161</v>
      </c>
      <c r="I1675" s="18">
        <v>354719</v>
      </c>
      <c r="J1675" s="18">
        <v>418907</v>
      </c>
      <c r="K1675" s="18">
        <v>496314</v>
      </c>
      <c r="L1675" s="18">
        <v>460826</v>
      </c>
      <c r="M1675" s="18">
        <v>517836</v>
      </c>
      <c r="N1675" s="18">
        <v>596060</v>
      </c>
      <c r="O1675" s="18">
        <v>648369</v>
      </c>
      <c r="P1675" s="9"/>
    </row>
    <row r="1676" spans="2:16" x14ac:dyDescent="0.25">
      <c r="B1676" s="12" t="s">
        <v>3032</v>
      </c>
      <c r="C1676" s="12" t="s">
        <v>3031</v>
      </c>
      <c r="D1676" s="18">
        <v>248444</v>
      </c>
      <c r="E1676" s="18">
        <v>231572</v>
      </c>
      <c r="F1676" s="18">
        <v>241648</v>
      </c>
      <c r="G1676" s="18">
        <v>273306</v>
      </c>
      <c r="H1676" s="18">
        <v>313244</v>
      </c>
      <c r="I1676" s="18">
        <v>342653</v>
      </c>
      <c r="J1676" s="18">
        <v>382950</v>
      </c>
      <c r="K1676" s="18">
        <v>465327</v>
      </c>
      <c r="L1676" s="18">
        <v>475116</v>
      </c>
      <c r="M1676" s="18">
        <v>444336</v>
      </c>
      <c r="N1676" s="18">
        <v>488119</v>
      </c>
      <c r="O1676" s="18">
        <v>551374</v>
      </c>
      <c r="P1676" s="9"/>
    </row>
    <row r="1677" spans="2:16" x14ac:dyDescent="0.25">
      <c r="B1677" s="12" t="s">
        <v>3028</v>
      </c>
      <c r="C1677" s="12" t="s">
        <v>3027</v>
      </c>
      <c r="D1677" s="18">
        <v>976450</v>
      </c>
      <c r="E1677" s="18">
        <v>988055</v>
      </c>
      <c r="F1677" s="18">
        <v>928894</v>
      </c>
      <c r="G1677" s="18">
        <v>1050854</v>
      </c>
      <c r="H1677" s="18">
        <v>1321993</v>
      </c>
      <c r="I1677" s="18">
        <v>631710</v>
      </c>
      <c r="J1677" s="18">
        <v>1488101</v>
      </c>
      <c r="K1677" s="18">
        <v>1631361</v>
      </c>
      <c r="L1677" s="18">
        <v>1918190</v>
      </c>
      <c r="M1677" s="18">
        <v>1780477</v>
      </c>
      <c r="N1677" s="18">
        <v>1929954</v>
      </c>
      <c r="O1677" s="18">
        <v>1998266</v>
      </c>
      <c r="P1677" s="9"/>
    </row>
    <row r="1678" spans="2:16" x14ac:dyDescent="0.25">
      <c r="B1678" s="12" t="s">
        <v>3024</v>
      </c>
      <c r="C1678" s="12" t="s">
        <v>3023</v>
      </c>
      <c r="D1678" s="18">
        <v>882054</v>
      </c>
      <c r="E1678" s="18">
        <v>733807</v>
      </c>
      <c r="F1678" s="18">
        <v>850828</v>
      </c>
      <c r="G1678" s="18">
        <v>936534</v>
      </c>
      <c r="H1678" s="18">
        <v>1335056</v>
      </c>
      <c r="I1678" s="18">
        <v>1395413</v>
      </c>
      <c r="J1678" s="18">
        <v>1617228</v>
      </c>
      <c r="K1678" s="18">
        <v>1811790</v>
      </c>
      <c r="L1678" s="18">
        <v>1979519</v>
      </c>
      <c r="M1678" s="18">
        <v>1884919</v>
      </c>
      <c r="N1678" s="18">
        <v>2230911</v>
      </c>
      <c r="O1678" s="18">
        <v>2302628</v>
      </c>
      <c r="P1678" s="9"/>
    </row>
    <row r="1679" spans="2:16" x14ac:dyDescent="0.25">
      <c r="B1679" s="12" t="s">
        <v>3020</v>
      </c>
      <c r="C1679" s="12" t="s">
        <v>3019</v>
      </c>
      <c r="D1679" s="18">
        <v>368259</v>
      </c>
      <c r="E1679" s="18">
        <v>370208</v>
      </c>
      <c r="F1679" s="18">
        <v>421490</v>
      </c>
      <c r="G1679" s="18">
        <v>421046</v>
      </c>
      <c r="H1679" s="18">
        <v>638701</v>
      </c>
      <c r="I1679" s="18">
        <v>1582216</v>
      </c>
      <c r="J1679" s="18">
        <v>657768</v>
      </c>
      <c r="K1679" s="18">
        <v>764997</v>
      </c>
      <c r="L1679" s="18">
        <v>806026</v>
      </c>
      <c r="M1679" s="18">
        <v>673577</v>
      </c>
      <c r="N1679" s="18">
        <v>723223</v>
      </c>
      <c r="O1679" s="18">
        <v>785159</v>
      </c>
      <c r="P1679" s="9"/>
    </row>
    <row r="1680" spans="2:16" x14ac:dyDescent="0.25">
      <c r="B1680" s="12" t="s">
        <v>3016</v>
      </c>
      <c r="C1680" s="12" t="s">
        <v>3015</v>
      </c>
      <c r="D1680" s="18">
        <v>1536585</v>
      </c>
      <c r="E1680" s="18">
        <v>1511050</v>
      </c>
      <c r="F1680" s="18">
        <v>1471087</v>
      </c>
      <c r="G1680" s="18">
        <v>1670158</v>
      </c>
      <c r="H1680" s="18">
        <v>2100083</v>
      </c>
      <c r="I1680" s="18">
        <v>2229142</v>
      </c>
      <c r="J1680" s="18">
        <v>2449223</v>
      </c>
      <c r="K1680" s="18">
        <v>2734167</v>
      </c>
      <c r="L1680" s="18">
        <v>2689778</v>
      </c>
      <c r="M1680" s="18">
        <v>2467851</v>
      </c>
      <c r="N1680" s="18">
        <v>2794122</v>
      </c>
      <c r="O1680" s="18">
        <v>3055728</v>
      </c>
      <c r="P1680" s="9"/>
    </row>
    <row r="1681" spans="2:16" x14ac:dyDescent="0.25">
      <c r="B1681" s="12" t="s">
        <v>3012</v>
      </c>
      <c r="C1681" s="12" t="s">
        <v>3011</v>
      </c>
      <c r="D1681" s="18">
        <v>162514</v>
      </c>
      <c r="E1681" s="18">
        <v>146326</v>
      </c>
      <c r="F1681" s="18">
        <v>131117</v>
      </c>
      <c r="G1681" s="18">
        <v>144040</v>
      </c>
      <c r="H1681" s="18">
        <v>207539</v>
      </c>
      <c r="I1681" s="18">
        <v>219472</v>
      </c>
      <c r="J1681" s="18">
        <v>211628</v>
      </c>
      <c r="K1681" s="18">
        <v>230961</v>
      </c>
      <c r="L1681" s="18">
        <v>271175</v>
      </c>
      <c r="M1681" s="18">
        <v>243913</v>
      </c>
      <c r="N1681" s="18">
        <v>277371</v>
      </c>
      <c r="O1681" s="18">
        <v>286179</v>
      </c>
      <c r="P1681" s="9"/>
    </row>
    <row r="1682" spans="2:16" x14ac:dyDescent="0.25">
      <c r="B1682" s="12" t="s">
        <v>3008</v>
      </c>
      <c r="C1682" s="12" t="s">
        <v>3007</v>
      </c>
      <c r="D1682" s="18">
        <v>440311</v>
      </c>
      <c r="E1682" s="18">
        <v>470018</v>
      </c>
      <c r="F1682" s="18">
        <v>433483</v>
      </c>
      <c r="G1682" s="18">
        <v>462645</v>
      </c>
      <c r="H1682" s="18">
        <v>608347</v>
      </c>
      <c r="I1682" s="18">
        <v>676484</v>
      </c>
      <c r="J1682" s="18">
        <v>744578</v>
      </c>
      <c r="K1682" s="18">
        <v>844065</v>
      </c>
      <c r="L1682" s="18">
        <v>878436</v>
      </c>
      <c r="M1682" s="18">
        <v>820273</v>
      </c>
      <c r="N1682" s="18">
        <v>884413</v>
      </c>
      <c r="O1682" s="18">
        <v>945831</v>
      </c>
      <c r="P1682" s="9"/>
    </row>
    <row r="1683" spans="2:16" x14ac:dyDescent="0.25">
      <c r="B1683" s="12" t="s">
        <v>3004</v>
      </c>
      <c r="C1683" s="12" t="s">
        <v>3003</v>
      </c>
      <c r="D1683" s="18">
        <v>963970</v>
      </c>
      <c r="E1683" s="18">
        <v>948560</v>
      </c>
      <c r="F1683" s="18">
        <v>954723</v>
      </c>
      <c r="G1683" s="18">
        <v>943960</v>
      </c>
      <c r="H1683" s="18">
        <v>1056599</v>
      </c>
      <c r="I1683" s="18">
        <v>1417917</v>
      </c>
      <c r="J1683" s="18">
        <v>1165552</v>
      </c>
      <c r="K1683" s="18">
        <v>1271096</v>
      </c>
      <c r="L1683" s="18">
        <v>1264879</v>
      </c>
      <c r="M1683" s="18">
        <v>1180106</v>
      </c>
      <c r="N1683" s="18">
        <v>1273703</v>
      </c>
      <c r="O1683" s="18">
        <v>1450084</v>
      </c>
      <c r="P1683" s="9"/>
    </row>
    <row r="1684" spans="2:16" x14ac:dyDescent="0.25">
      <c r="B1684" s="12" t="s">
        <v>3000</v>
      </c>
      <c r="C1684" s="12" t="s">
        <v>2999</v>
      </c>
      <c r="D1684" s="18">
        <v>1111838</v>
      </c>
      <c r="E1684" s="18">
        <v>1082948</v>
      </c>
      <c r="F1684" s="18">
        <v>1123928</v>
      </c>
      <c r="G1684" s="18">
        <v>1170073</v>
      </c>
      <c r="H1684" s="18">
        <v>1317747</v>
      </c>
      <c r="I1684" s="18">
        <v>1070702</v>
      </c>
      <c r="J1684" s="18">
        <v>1566422</v>
      </c>
      <c r="K1684" s="18">
        <v>1798366</v>
      </c>
      <c r="L1684" s="18">
        <v>1759493</v>
      </c>
      <c r="M1684" s="18">
        <v>1868714</v>
      </c>
      <c r="N1684" s="18">
        <v>2021351</v>
      </c>
      <c r="O1684" s="18">
        <v>2266238</v>
      </c>
      <c r="P1684" s="9"/>
    </row>
    <row r="1685" spans="2:16" x14ac:dyDescent="0.25">
      <c r="B1685" s="12" t="s">
        <v>2996</v>
      </c>
      <c r="C1685" s="12" t="s">
        <v>2995</v>
      </c>
      <c r="D1685" s="18">
        <v>3012673</v>
      </c>
      <c r="E1685" s="18">
        <v>3046000</v>
      </c>
      <c r="F1685" s="18">
        <v>3262430</v>
      </c>
      <c r="G1685" s="18">
        <v>3145780</v>
      </c>
      <c r="H1685" s="18">
        <v>3330650</v>
      </c>
      <c r="I1685" s="18">
        <v>3438518</v>
      </c>
      <c r="J1685" s="18">
        <v>3844374</v>
      </c>
      <c r="K1685" s="18">
        <v>4228965</v>
      </c>
      <c r="L1685" s="18">
        <v>4250764</v>
      </c>
      <c r="M1685" s="18">
        <v>4269967</v>
      </c>
      <c r="N1685" s="18">
        <v>4437756</v>
      </c>
      <c r="O1685" s="18">
        <v>4547011</v>
      </c>
      <c r="P1685" s="9"/>
    </row>
    <row r="1686" spans="2:16" x14ac:dyDescent="0.25">
      <c r="B1686" s="12" t="s">
        <v>2991</v>
      </c>
      <c r="C1686" s="12" t="s">
        <v>951</v>
      </c>
      <c r="D1686" s="18">
        <v>14571472</v>
      </c>
      <c r="E1686" s="18">
        <v>13900192</v>
      </c>
      <c r="F1686" s="18">
        <v>14294303</v>
      </c>
      <c r="G1686" s="18">
        <v>14037579</v>
      </c>
      <c r="H1686" s="18">
        <v>13252873</v>
      </c>
      <c r="I1686" s="18">
        <v>13814274</v>
      </c>
      <c r="J1686" s="18">
        <v>14163652</v>
      </c>
      <c r="K1686" s="18">
        <v>14704384</v>
      </c>
      <c r="L1686" s="18">
        <v>14265164</v>
      </c>
      <c r="M1686" s="18">
        <v>12927603</v>
      </c>
      <c r="N1686" s="18">
        <v>13247450</v>
      </c>
      <c r="O1686" s="18">
        <v>13979866</v>
      </c>
      <c r="P1686" s="9"/>
    </row>
    <row r="1687" spans="2:16" x14ac:dyDescent="0.25">
      <c r="B1687" s="12" t="s">
        <v>2988</v>
      </c>
      <c r="C1687" s="12" t="s">
        <v>2987</v>
      </c>
      <c r="D1687" s="18">
        <v>2921205</v>
      </c>
      <c r="E1687" s="18">
        <v>2887905</v>
      </c>
      <c r="F1687" s="18">
        <v>2875953</v>
      </c>
      <c r="G1687" s="18">
        <v>2918012</v>
      </c>
      <c r="H1687" s="18">
        <v>3111099</v>
      </c>
      <c r="I1687" s="18">
        <v>3297407</v>
      </c>
      <c r="J1687" s="18">
        <v>3508135</v>
      </c>
      <c r="K1687" s="18">
        <v>3851235</v>
      </c>
      <c r="L1687" s="18">
        <v>3880275</v>
      </c>
      <c r="M1687" s="18">
        <v>3747517</v>
      </c>
      <c r="N1687" s="18">
        <v>3884548</v>
      </c>
      <c r="O1687" s="18">
        <v>4043543</v>
      </c>
      <c r="P1687" s="9"/>
    </row>
    <row r="1688" spans="2:16" x14ac:dyDescent="0.25">
      <c r="B1688" s="12" t="s">
        <v>2984</v>
      </c>
      <c r="C1688" s="12" t="s">
        <v>2983</v>
      </c>
      <c r="D1688" s="18">
        <v>6830665</v>
      </c>
      <c r="E1688" s="18">
        <v>6598846</v>
      </c>
      <c r="F1688" s="18">
        <v>6531055</v>
      </c>
      <c r="G1688" s="18">
        <v>6424706</v>
      </c>
      <c r="H1688" s="18">
        <v>6994783</v>
      </c>
      <c r="I1688" s="18">
        <v>7257148</v>
      </c>
      <c r="J1688" s="18">
        <v>8162614</v>
      </c>
      <c r="K1688" s="18">
        <v>8679040</v>
      </c>
      <c r="L1688" s="18">
        <v>8410405</v>
      </c>
      <c r="M1688" s="18">
        <v>7905937</v>
      </c>
      <c r="N1688" s="18">
        <v>8620423</v>
      </c>
      <c r="O1688" s="18">
        <v>9027432</v>
      </c>
      <c r="P1688" s="9"/>
    </row>
    <row r="1689" spans="2:16" x14ac:dyDescent="0.25">
      <c r="B1689" s="12" t="s">
        <v>2980</v>
      </c>
      <c r="C1689" s="12" t="s">
        <v>2979</v>
      </c>
      <c r="D1689" s="18">
        <v>917109</v>
      </c>
      <c r="E1689" s="18">
        <v>975007</v>
      </c>
      <c r="F1689" s="18">
        <v>998586</v>
      </c>
      <c r="G1689" s="18">
        <v>947381</v>
      </c>
      <c r="H1689" s="18">
        <v>993016</v>
      </c>
      <c r="I1689" s="18">
        <v>939270</v>
      </c>
      <c r="J1689" s="18">
        <v>978492</v>
      </c>
      <c r="K1689" s="18">
        <v>1098569</v>
      </c>
      <c r="L1689" s="18">
        <v>1085673</v>
      </c>
      <c r="M1689" s="18">
        <v>1104315</v>
      </c>
      <c r="N1689" s="18">
        <v>1172558</v>
      </c>
      <c r="O1689" s="18">
        <v>1243652</v>
      </c>
      <c r="P1689" s="9"/>
    </row>
    <row r="1690" spans="2:16" x14ac:dyDescent="0.25">
      <c r="B1690" s="12" t="s">
        <v>2976</v>
      </c>
      <c r="C1690" s="12" t="s">
        <v>911</v>
      </c>
      <c r="D1690" s="18">
        <v>580218</v>
      </c>
      <c r="E1690" s="18">
        <v>716293</v>
      </c>
      <c r="F1690" s="18">
        <v>777935</v>
      </c>
      <c r="G1690" s="18">
        <v>804028</v>
      </c>
      <c r="H1690" s="18">
        <v>965084</v>
      </c>
      <c r="I1690" s="18">
        <v>1135588</v>
      </c>
      <c r="J1690" s="18">
        <v>1180096</v>
      </c>
      <c r="K1690" s="18">
        <v>1184375</v>
      </c>
      <c r="L1690" s="18">
        <v>1127513</v>
      </c>
      <c r="M1690" s="18">
        <v>1004804</v>
      </c>
      <c r="N1690" s="18">
        <v>1035031</v>
      </c>
      <c r="O1690" s="18">
        <v>1033525</v>
      </c>
      <c r="P1690" s="9"/>
    </row>
    <row r="1691" spans="2:16" x14ac:dyDescent="0.25">
      <c r="B1691" s="12" t="s">
        <v>2973</v>
      </c>
      <c r="C1691" s="12" t="s">
        <v>909</v>
      </c>
      <c r="D1691" s="18">
        <v>4961781</v>
      </c>
      <c r="E1691" s="18">
        <v>5438348</v>
      </c>
      <c r="F1691" s="18">
        <v>5468706</v>
      </c>
      <c r="G1691" s="18">
        <v>5594985</v>
      </c>
      <c r="H1691" s="18">
        <v>5493076</v>
      </c>
      <c r="I1691" s="18">
        <v>5638426</v>
      </c>
      <c r="J1691" s="18">
        <v>5729098</v>
      </c>
      <c r="K1691" s="18">
        <v>5990015</v>
      </c>
      <c r="L1691" s="18">
        <v>6208144</v>
      </c>
      <c r="M1691" s="18">
        <v>5496926</v>
      </c>
      <c r="N1691" s="18">
        <v>4993525</v>
      </c>
      <c r="O1691" s="18">
        <v>5565286</v>
      </c>
      <c r="P1691" s="9"/>
    </row>
    <row r="1692" spans="2:16" x14ac:dyDescent="0.25">
      <c r="B1692" s="12" t="s">
        <v>2970</v>
      </c>
      <c r="C1692" s="12" t="s">
        <v>2969</v>
      </c>
      <c r="D1692" s="19" t="s">
        <v>141</v>
      </c>
      <c r="E1692" s="18">
        <v>2022202</v>
      </c>
      <c r="F1692" s="18">
        <v>2050056</v>
      </c>
      <c r="G1692" s="18">
        <v>2174003</v>
      </c>
      <c r="H1692" s="18">
        <v>2141019</v>
      </c>
      <c r="I1692" s="18">
        <v>2235237</v>
      </c>
      <c r="J1692" s="18">
        <v>2300271</v>
      </c>
      <c r="K1692" s="18">
        <v>2470564</v>
      </c>
      <c r="L1692" s="18">
        <v>2454801</v>
      </c>
      <c r="M1692" s="18">
        <v>2015253</v>
      </c>
      <c r="N1692" s="18">
        <v>1821136</v>
      </c>
      <c r="O1692" s="18">
        <v>2048425</v>
      </c>
      <c r="P1692" s="9"/>
    </row>
    <row r="1693" spans="2:16" x14ac:dyDescent="0.25">
      <c r="B1693" s="12" t="s">
        <v>2966</v>
      </c>
      <c r="C1693" s="12" t="s">
        <v>2965</v>
      </c>
      <c r="D1693" s="19" t="s">
        <v>141</v>
      </c>
      <c r="E1693" s="18">
        <v>2366187</v>
      </c>
      <c r="F1693" s="18">
        <v>2127136</v>
      </c>
      <c r="G1693" s="18">
        <v>2234477</v>
      </c>
      <c r="H1693" s="18">
        <v>2483550</v>
      </c>
      <c r="I1693" s="18">
        <v>2666544</v>
      </c>
      <c r="J1693" s="18">
        <v>2798474</v>
      </c>
      <c r="K1693" s="18">
        <v>3052205</v>
      </c>
      <c r="L1693" s="18">
        <v>3031145</v>
      </c>
      <c r="M1693" s="18">
        <v>2545904</v>
      </c>
      <c r="N1693" s="18">
        <v>2630210</v>
      </c>
      <c r="O1693" s="18">
        <v>3220626</v>
      </c>
      <c r="P1693" s="9"/>
    </row>
    <row r="1694" spans="2:16" x14ac:dyDescent="0.25">
      <c r="B1694" s="12" t="s">
        <v>2962</v>
      </c>
      <c r="C1694" s="12" t="s">
        <v>2961</v>
      </c>
      <c r="D1694" s="19" t="s">
        <v>141</v>
      </c>
      <c r="E1694" s="18">
        <v>1209380</v>
      </c>
      <c r="F1694" s="18">
        <v>1179900</v>
      </c>
      <c r="G1694" s="18">
        <v>1300582</v>
      </c>
      <c r="H1694" s="18">
        <v>1386604</v>
      </c>
      <c r="I1694" s="18">
        <v>1364417</v>
      </c>
      <c r="J1694" s="18">
        <v>1518301</v>
      </c>
      <c r="K1694" s="18">
        <v>1623651</v>
      </c>
      <c r="L1694" s="18">
        <v>1612134</v>
      </c>
      <c r="M1694" s="18">
        <v>1445885</v>
      </c>
      <c r="N1694" s="18">
        <v>1323749</v>
      </c>
      <c r="O1694" s="18">
        <v>1501610</v>
      </c>
      <c r="P1694" s="9"/>
    </row>
    <row r="1695" spans="2:16" x14ac:dyDescent="0.25">
      <c r="B1695" s="12" t="s">
        <v>2958</v>
      </c>
      <c r="C1695" s="12" t="s">
        <v>2957</v>
      </c>
      <c r="D1695" s="19" t="s">
        <v>141</v>
      </c>
      <c r="E1695" s="18">
        <v>4878640</v>
      </c>
      <c r="F1695" s="18">
        <v>4566816</v>
      </c>
      <c r="G1695" s="18">
        <v>4633722</v>
      </c>
      <c r="H1695" s="18">
        <v>4821875</v>
      </c>
      <c r="I1695" s="18">
        <v>4765414</v>
      </c>
      <c r="J1695" s="18">
        <v>4495796</v>
      </c>
      <c r="K1695" s="18">
        <v>4997162</v>
      </c>
      <c r="L1695" s="18">
        <v>4969692</v>
      </c>
      <c r="M1695" s="18">
        <v>4121738</v>
      </c>
      <c r="N1695" s="18">
        <v>3524404</v>
      </c>
      <c r="O1695" s="18">
        <v>3799944</v>
      </c>
      <c r="P1695" s="9"/>
    </row>
    <row r="1696" spans="2:16" x14ac:dyDescent="0.25">
      <c r="B1696" s="12" t="s">
        <v>2954</v>
      </c>
      <c r="C1696" s="12" t="s">
        <v>2953</v>
      </c>
      <c r="D1696" s="19" t="s">
        <v>141</v>
      </c>
      <c r="E1696" s="18">
        <v>1483732</v>
      </c>
      <c r="F1696" s="18">
        <v>1427802</v>
      </c>
      <c r="G1696" s="18">
        <v>1518675</v>
      </c>
      <c r="H1696" s="18">
        <v>1585868</v>
      </c>
      <c r="I1696" s="18">
        <v>1658386</v>
      </c>
      <c r="J1696" s="18">
        <v>1808061</v>
      </c>
      <c r="K1696" s="18">
        <v>2035049</v>
      </c>
      <c r="L1696" s="18">
        <v>1965108</v>
      </c>
      <c r="M1696" s="18">
        <v>1552319</v>
      </c>
      <c r="N1696" s="18">
        <v>1444476</v>
      </c>
      <c r="O1696" s="18">
        <v>1572948</v>
      </c>
      <c r="P1696" s="9"/>
    </row>
    <row r="1697" spans="2:16" x14ac:dyDescent="0.25">
      <c r="B1697" s="12" t="s">
        <v>2950</v>
      </c>
      <c r="C1697" s="12" t="s">
        <v>2949</v>
      </c>
      <c r="D1697" s="19" t="s">
        <v>141</v>
      </c>
      <c r="E1697" s="18">
        <v>964472</v>
      </c>
      <c r="F1697" s="18">
        <v>1048763</v>
      </c>
      <c r="G1697" s="18">
        <v>1177410</v>
      </c>
      <c r="H1697" s="18">
        <v>1345001</v>
      </c>
      <c r="I1697" s="18">
        <v>1458688</v>
      </c>
      <c r="J1697" s="18">
        <v>1644912</v>
      </c>
      <c r="K1697" s="18">
        <v>2001212</v>
      </c>
      <c r="L1697" s="18">
        <v>2196530</v>
      </c>
      <c r="M1697" s="18">
        <v>1824126</v>
      </c>
      <c r="N1697" s="18">
        <v>1970108</v>
      </c>
      <c r="O1697" s="18">
        <v>2122535</v>
      </c>
      <c r="P1697" s="9"/>
    </row>
    <row r="1698" spans="2:16" x14ac:dyDescent="0.25">
      <c r="B1698" s="12" t="s">
        <v>2946</v>
      </c>
      <c r="C1698" s="12" t="s">
        <v>2945</v>
      </c>
      <c r="D1698" s="19" t="s">
        <v>141</v>
      </c>
      <c r="E1698" s="18">
        <v>1643358</v>
      </c>
      <c r="F1698" s="18">
        <v>1626091</v>
      </c>
      <c r="G1698" s="18">
        <v>1585793</v>
      </c>
      <c r="H1698" s="18">
        <v>1585289</v>
      </c>
      <c r="I1698" s="18">
        <v>1553112</v>
      </c>
      <c r="J1698" s="18">
        <v>1585455</v>
      </c>
      <c r="K1698" s="18">
        <v>1629121</v>
      </c>
      <c r="L1698" s="18">
        <v>1681293</v>
      </c>
      <c r="M1698" s="18">
        <v>1386806</v>
      </c>
      <c r="N1698" s="18">
        <v>1242484</v>
      </c>
      <c r="O1698" s="18">
        <v>1454982</v>
      </c>
      <c r="P1698" s="9"/>
    </row>
    <row r="1699" spans="2:16" x14ac:dyDescent="0.25">
      <c r="B1699" s="12" t="s">
        <v>2942</v>
      </c>
      <c r="C1699" s="12" t="s">
        <v>2941</v>
      </c>
      <c r="D1699" s="19" t="s">
        <v>141</v>
      </c>
      <c r="E1699" s="18">
        <v>1803562</v>
      </c>
      <c r="F1699" s="18">
        <v>1812927</v>
      </c>
      <c r="G1699" s="18">
        <v>1930151</v>
      </c>
      <c r="H1699" s="18">
        <v>1840963</v>
      </c>
      <c r="I1699" s="18">
        <v>1769034</v>
      </c>
      <c r="J1699" s="18">
        <v>1946473</v>
      </c>
      <c r="K1699" s="18">
        <v>1946914</v>
      </c>
      <c r="L1699" s="18">
        <v>1920701</v>
      </c>
      <c r="M1699" s="18">
        <v>1622052</v>
      </c>
      <c r="N1699" s="18">
        <v>1460993</v>
      </c>
      <c r="O1699" s="18">
        <v>1646267</v>
      </c>
      <c r="P1699" s="9"/>
    </row>
    <row r="1700" spans="2:16" x14ac:dyDescent="0.25">
      <c r="B1700" s="12" t="s">
        <v>2938</v>
      </c>
      <c r="C1700" s="12" t="s">
        <v>2937</v>
      </c>
      <c r="D1700" s="19" t="s">
        <v>141</v>
      </c>
      <c r="E1700" s="18">
        <v>1787681</v>
      </c>
      <c r="F1700" s="18">
        <v>1868753</v>
      </c>
      <c r="G1700" s="18">
        <v>1940645</v>
      </c>
      <c r="H1700" s="18">
        <v>1966225</v>
      </c>
      <c r="I1700" s="18">
        <v>1944452</v>
      </c>
      <c r="J1700" s="18">
        <v>2085243</v>
      </c>
      <c r="K1700" s="18">
        <v>2226713</v>
      </c>
      <c r="L1700" s="18">
        <v>2593613</v>
      </c>
      <c r="M1700" s="18">
        <v>2504475</v>
      </c>
      <c r="N1700" s="18">
        <v>2519087</v>
      </c>
      <c r="O1700" s="18">
        <v>2646555</v>
      </c>
      <c r="P1700" s="9"/>
    </row>
    <row r="1701" spans="2:16" x14ac:dyDescent="0.25">
      <c r="B1701" s="12" t="s">
        <v>2934</v>
      </c>
      <c r="C1701" s="12" t="s">
        <v>2933</v>
      </c>
      <c r="D1701" s="19" t="s">
        <v>141</v>
      </c>
      <c r="E1701" s="18">
        <v>2806540</v>
      </c>
      <c r="F1701" s="18">
        <v>2894462</v>
      </c>
      <c r="G1701" s="18">
        <v>2950203</v>
      </c>
      <c r="H1701" s="18">
        <v>2999118</v>
      </c>
      <c r="I1701" s="18">
        <v>3030745</v>
      </c>
      <c r="J1701" s="18">
        <v>3061808</v>
      </c>
      <c r="K1701" s="18">
        <v>3319106</v>
      </c>
      <c r="L1701" s="18">
        <v>3632266</v>
      </c>
      <c r="M1701" s="18">
        <v>3413902</v>
      </c>
      <c r="N1701" s="18">
        <v>3334242</v>
      </c>
      <c r="O1701" s="18">
        <v>3538043</v>
      </c>
      <c r="P1701" s="9"/>
    </row>
    <row r="1702" spans="2:16" x14ac:dyDescent="0.25">
      <c r="B1702" s="12" t="s">
        <v>2930</v>
      </c>
      <c r="C1702" s="12" t="s">
        <v>757</v>
      </c>
      <c r="D1702" s="19" t="s">
        <v>141</v>
      </c>
      <c r="E1702" s="18">
        <v>937027</v>
      </c>
      <c r="F1702" s="19" t="s">
        <v>141</v>
      </c>
      <c r="G1702" s="18">
        <v>981883</v>
      </c>
      <c r="H1702" s="18">
        <v>1107173</v>
      </c>
      <c r="I1702" s="18">
        <v>1210966</v>
      </c>
      <c r="J1702" s="18">
        <v>1255436</v>
      </c>
      <c r="K1702" s="18">
        <v>1242041</v>
      </c>
      <c r="L1702" s="18">
        <v>1273876</v>
      </c>
      <c r="M1702" s="18">
        <v>1057476</v>
      </c>
      <c r="N1702" s="18">
        <v>1138206</v>
      </c>
      <c r="O1702" s="18">
        <v>1318240</v>
      </c>
      <c r="P1702" s="9"/>
    </row>
    <row r="1703" spans="2:16" x14ac:dyDescent="0.25">
      <c r="B1703" s="12" t="s">
        <v>2927</v>
      </c>
      <c r="C1703" s="12" t="s">
        <v>2926</v>
      </c>
      <c r="D1703" s="19" t="s">
        <v>141</v>
      </c>
      <c r="E1703" s="18">
        <v>1582317</v>
      </c>
      <c r="F1703" s="19" t="s">
        <v>141</v>
      </c>
      <c r="G1703" s="18">
        <v>1616566</v>
      </c>
      <c r="H1703" s="18">
        <v>1535411</v>
      </c>
      <c r="I1703" s="18">
        <v>1570034</v>
      </c>
      <c r="J1703" s="18">
        <v>1577048</v>
      </c>
      <c r="K1703" s="18">
        <v>1655891</v>
      </c>
      <c r="L1703" s="18">
        <v>1871274</v>
      </c>
      <c r="M1703" s="18">
        <v>1553330</v>
      </c>
      <c r="N1703" s="18">
        <v>1598711</v>
      </c>
      <c r="O1703" s="18">
        <v>1576812</v>
      </c>
      <c r="P1703" s="9"/>
    </row>
    <row r="1704" spans="2:16" x14ac:dyDescent="0.25">
      <c r="B1704" s="12" t="s">
        <v>2923</v>
      </c>
      <c r="C1704" s="12" t="s">
        <v>2922</v>
      </c>
      <c r="D1704" s="19" t="s">
        <v>141</v>
      </c>
      <c r="E1704" s="18">
        <v>1566780</v>
      </c>
      <c r="F1704" s="19" t="s">
        <v>141</v>
      </c>
      <c r="G1704" s="18">
        <v>2410421</v>
      </c>
      <c r="H1704" s="18">
        <v>2107754</v>
      </c>
      <c r="I1704" s="18">
        <v>2119998</v>
      </c>
      <c r="J1704" s="18">
        <v>2252078</v>
      </c>
      <c r="K1704" s="18">
        <v>2288142</v>
      </c>
      <c r="L1704" s="18">
        <v>2430880</v>
      </c>
      <c r="M1704" s="18">
        <v>2032341</v>
      </c>
      <c r="N1704" s="18">
        <v>2153991</v>
      </c>
      <c r="O1704" s="18">
        <v>2318568</v>
      </c>
      <c r="P1704" s="9"/>
    </row>
    <row r="1705" spans="2:16" x14ac:dyDescent="0.25">
      <c r="B1705" s="12" t="s">
        <v>2919</v>
      </c>
      <c r="C1705" s="12" t="s">
        <v>2918</v>
      </c>
      <c r="D1705" s="19" t="s">
        <v>141</v>
      </c>
      <c r="E1705" s="18">
        <v>1968000</v>
      </c>
      <c r="F1705" s="19" t="s">
        <v>141</v>
      </c>
      <c r="G1705" s="18">
        <v>2347189</v>
      </c>
      <c r="H1705" s="18">
        <v>1966025</v>
      </c>
      <c r="I1705" s="18">
        <v>1931734</v>
      </c>
      <c r="J1705" s="18">
        <v>1969174</v>
      </c>
      <c r="K1705" s="18">
        <v>2046980</v>
      </c>
      <c r="L1705" s="18">
        <v>2086278</v>
      </c>
      <c r="M1705" s="18">
        <v>1692048</v>
      </c>
      <c r="N1705" s="18">
        <v>1744268</v>
      </c>
      <c r="O1705" s="18">
        <v>1806804</v>
      </c>
      <c r="P1705" s="9"/>
    </row>
    <row r="1706" spans="2:16" x14ac:dyDescent="0.25">
      <c r="B1706" s="12" t="s">
        <v>2915</v>
      </c>
      <c r="C1706" s="12" t="s">
        <v>2914</v>
      </c>
      <c r="D1706" s="18">
        <v>2849182</v>
      </c>
      <c r="E1706" s="18">
        <v>2882476</v>
      </c>
      <c r="F1706" s="18">
        <v>2813045</v>
      </c>
      <c r="G1706" s="18">
        <v>2930888</v>
      </c>
      <c r="H1706" s="18">
        <v>3046145</v>
      </c>
      <c r="I1706" s="18">
        <v>3119760</v>
      </c>
      <c r="J1706" s="18">
        <v>3215511</v>
      </c>
      <c r="K1706" s="18">
        <v>3423251</v>
      </c>
      <c r="L1706" s="18">
        <v>3407222</v>
      </c>
      <c r="M1706" s="18">
        <v>3201279</v>
      </c>
      <c r="N1706" s="18">
        <v>3307618</v>
      </c>
      <c r="O1706" s="18">
        <v>3305278</v>
      </c>
      <c r="P1706" s="9"/>
    </row>
    <row r="1707" spans="2:16" x14ac:dyDescent="0.25">
      <c r="B1707" s="12" t="s">
        <v>2911</v>
      </c>
      <c r="C1707" s="12" t="s">
        <v>1822</v>
      </c>
      <c r="D1707" s="19" t="s">
        <v>141</v>
      </c>
      <c r="E1707" s="19" t="s">
        <v>141</v>
      </c>
      <c r="F1707" s="19" t="s">
        <v>141</v>
      </c>
      <c r="G1707" s="19" t="s">
        <v>141</v>
      </c>
      <c r="H1707" s="18">
        <v>3663115</v>
      </c>
      <c r="I1707" s="18">
        <v>3796494</v>
      </c>
      <c r="J1707" s="18">
        <v>4069760</v>
      </c>
      <c r="K1707" s="18">
        <v>4315135</v>
      </c>
      <c r="L1707" s="18">
        <v>4466721</v>
      </c>
      <c r="M1707" s="18">
        <v>4214070</v>
      </c>
      <c r="N1707" s="18">
        <v>4594058</v>
      </c>
      <c r="O1707" s="18">
        <v>4929166</v>
      </c>
      <c r="P1707" s="9"/>
    </row>
    <row r="1708" spans="2:16" x14ac:dyDescent="0.25">
      <c r="B1708" s="12" t="s">
        <v>2907</v>
      </c>
      <c r="C1708" s="12" t="s">
        <v>2906</v>
      </c>
      <c r="D1708" s="19" t="s">
        <v>141</v>
      </c>
      <c r="E1708" s="19" t="s">
        <v>141</v>
      </c>
      <c r="F1708" s="19" t="s">
        <v>141</v>
      </c>
      <c r="G1708" s="19" t="s">
        <v>141</v>
      </c>
      <c r="H1708" s="18">
        <v>2316002</v>
      </c>
      <c r="I1708" s="18">
        <v>2386883</v>
      </c>
      <c r="J1708" s="18">
        <v>2582468</v>
      </c>
      <c r="K1708" s="18">
        <v>2698877</v>
      </c>
      <c r="L1708" s="18">
        <v>2711890</v>
      </c>
      <c r="M1708" s="18">
        <v>2479274</v>
      </c>
      <c r="N1708" s="18">
        <v>2514545</v>
      </c>
      <c r="O1708" s="18">
        <v>2694376</v>
      </c>
      <c r="P1708" s="9"/>
    </row>
    <row r="1709" spans="2:16" x14ac:dyDescent="0.25">
      <c r="B1709" s="12" t="s">
        <v>2903</v>
      </c>
      <c r="C1709" s="12" t="s">
        <v>2902</v>
      </c>
      <c r="D1709" s="19" t="s">
        <v>141</v>
      </c>
      <c r="E1709" s="19" t="s">
        <v>141</v>
      </c>
      <c r="F1709" s="19" t="s">
        <v>141</v>
      </c>
      <c r="G1709" s="19" t="s">
        <v>141</v>
      </c>
      <c r="H1709" s="18">
        <v>4532961</v>
      </c>
      <c r="I1709" s="18">
        <v>4740388</v>
      </c>
      <c r="J1709" s="18">
        <v>4911983</v>
      </c>
      <c r="K1709" s="18">
        <v>5153935</v>
      </c>
      <c r="L1709" s="18">
        <v>5278519</v>
      </c>
      <c r="M1709" s="18">
        <v>4995020</v>
      </c>
      <c r="N1709" s="18">
        <v>5095922</v>
      </c>
      <c r="O1709" s="18">
        <v>5205118</v>
      </c>
      <c r="P1709" s="9"/>
    </row>
    <row r="1710" spans="2:16" x14ac:dyDescent="0.25">
      <c r="B1710" s="12" t="s">
        <v>2899</v>
      </c>
      <c r="C1710" s="12" t="s">
        <v>1796</v>
      </c>
      <c r="D1710" s="18">
        <v>242291</v>
      </c>
      <c r="E1710" s="18">
        <v>239571</v>
      </c>
      <c r="F1710" s="18">
        <v>231011</v>
      </c>
      <c r="G1710" s="18">
        <v>233919</v>
      </c>
      <c r="H1710" s="18">
        <v>232221</v>
      </c>
      <c r="I1710" s="18">
        <v>231271</v>
      </c>
      <c r="J1710" s="18">
        <v>234669</v>
      </c>
      <c r="K1710" s="18">
        <v>225881</v>
      </c>
      <c r="L1710" s="18">
        <v>242413</v>
      </c>
      <c r="M1710" s="18">
        <v>237628</v>
      </c>
      <c r="N1710" s="18">
        <v>225268</v>
      </c>
      <c r="O1710" s="18">
        <v>232574</v>
      </c>
      <c r="P1710" s="9"/>
    </row>
    <row r="1711" spans="2:16" x14ac:dyDescent="0.25">
      <c r="B1711" s="12" t="s">
        <v>2895</v>
      </c>
      <c r="C1711" s="12" t="s">
        <v>2894</v>
      </c>
      <c r="D1711" s="18">
        <v>6174242</v>
      </c>
      <c r="E1711" s="18">
        <v>6179566</v>
      </c>
      <c r="F1711" s="18">
        <v>5956106</v>
      </c>
      <c r="G1711" s="18">
        <v>5938744</v>
      </c>
      <c r="H1711" s="18">
        <v>6283779</v>
      </c>
      <c r="I1711" s="18">
        <v>6712165</v>
      </c>
      <c r="J1711" s="18">
        <v>7234973</v>
      </c>
      <c r="K1711" s="18">
        <v>7615896</v>
      </c>
      <c r="L1711" s="18">
        <v>7900962</v>
      </c>
      <c r="M1711" s="18">
        <v>7923942</v>
      </c>
      <c r="N1711" s="18">
        <v>8516681</v>
      </c>
      <c r="O1711" s="18">
        <v>8926735</v>
      </c>
      <c r="P1711" s="9"/>
    </row>
    <row r="1712" spans="2:16" x14ac:dyDescent="0.25">
      <c r="B1712" s="12" t="s">
        <v>2890</v>
      </c>
      <c r="C1712" s="12" t="s">
        <v>2889</v>
      </c>
      <c r="D1712" s="18">
        <v>2409876</v>
      </c>
      <c r="E1712" s="18">
        <v>2464606</v>
      </c>
      <c r="F1712" s="18">
        <v>2391587</v>
      </c>
      <c r="G1712" s="18">
        <v>2361415</v>
      </c>
      <c r="H1712" s="18">
        <v>2410322</v>
      </c>
      <c r="I1712" s="18">
        <v>2502780</v>
      </c>
      <c r="J1712" s="18">
        <v>2593216</v>
      </c>
      <c r="K1712" s="18">
        <v>2811586</v>
      </c>
      <c r="L1712" s="18">
        <v>2876693</v>
      </c>
      <c r="M1712" s="18">
        <v>2813424</v>
      </c>
      <c r="N1712" s="18">
        <v>2989464</v>
      </c>
      <c r="O1712" s="18">
        <v>3058033</v>
      </c>
      <c r="P1712" s="9"/>
    </row>
    <row r="1713" spans="2:16" x14ac:dyDescent="0.25">
      <c r="B1713" s="12" t="s">
        <v>2885</v>
      </c>
      <c r="C1713" s="12" t="s">
        <v>2884</v>
      </c>
      <c r="D1713" s="18">
        <v>1730762</v>
      </c>
      <c r="E1713" s="18">
        <v>1781478</v>
      </c>
      <c r="F1713" s="18">
        <v>1732891</v>
      </c>
      <c r="G1713" s="18">
        <v>1699398</v>
      </c>
      <c r="H1713" s="18">
        <v>1643098</v>
      </c>
      <c r="I1713" s="18">
        <v>1801682</v>
      </c>
      <c r="J1713" s="18">
        <v>1874463</v>
      </c>
      <c r="K1713" s="18">
        <v>2009168</v>
      </c>
      <c r="L1713" s="18">
        <v>1981854</v>
      </c>
      <c r="M1713" s="18">
        <v>2059315</v>
      </c>
      <c r="N1713" s="18">
        <v>2119753</v>
      </c>
      <c r="O1713" s="18">
        <v>2084432</v>
      </c>
      <c r="P1713" s="9"/>
    </row>
    <row r="1714" spans="2:16" x14ac:dyDescent="0.25">
      <c r="B1714" s="12" t="s">
        <v>2881</v>
      </c>
      <c r="C1714" s="12" t="s">
        <v>2880</v>
      </c>
      <c r="D1714" s="18">
        <v>2642796</v>
      </c>
      <c r="E1714" s="18">
        <v>2693915</v>
      </c>
      <c r="F1714" s="18">
        <v>2494645</v>
      </c>
      <c r="G1714" s="18">
        <v>2501233</v>
      </c>
      <c r="H1714" s="18">
        <v>2552656</v>
      </c>
      <c r="I1714" s="18">
        <v>2706732</v>
      </c>
      <c r="J1714" s="18">
        <v>2884479</v>
      </c>
      <c r="K1714" s="18">
        <v>2994042</v>
      </c>
      <c r="L1714" s="18">
        <v>3019517</v>
      </c>
      <c r="M1714" s="18">
        <v>3147035</v>
      </c>
      <c r="N1714" s="18">
        <v>3240066</v>
      </c>
      <c r="O1714" s="18">
        <v>3324766</v>
      </c>
      <c r="P1714" s="9"/>
    </row>
    <row r="1715" spans="2:16" x14ac:dyDescent="0.25">
      <c r="B1715" s="12" t="s">
        <v>2877</v>
      </c>
      <c r="C1715" s="12" t="s">
        <v>2876</v>
      </c>
      <c r="D1715" s="18">
        <v>3896165</v>
      </c>
      <c r="E1715" s="18">
        <v>4052692</v>
      </c>
      <c r="F1715" s="18">
        <v>4109058</v>
      </c>
      <c r="G1715" s="18">
        <v>4212932</v>
      </c>
      <c r="H1715" s="18">
        <v>4192662</v>
      </c>
      <c r="I1715" s="18">
        <v>4485027</v>
      </c>
      <c r="J1715" s="18">
        <v>4675413</v>
      </c>
      <c r="K1715" s="18">
        <v>4874773</v>
      </c>
      <c r="L1715" s="18">
        <v>4916698</v>
      </c>
      <c r="M1715" s="18">
        <v>5040005</v>
      </c>
      <c r="N1715" s="18">
        <v>5253812</v>
      </c>
      <c r="O1715" s="18">
        <v>5317490</v>
      </c>
      <c r="P1715" s="9"/>
    </row>
    <row r="1716" spans="2:16" x14ac:dyDescent="0.25">
      <c r="B1716" s="12" t="s">
        <v>2873</v>
      </c>
      <c r="C1716" s="12" t="s">
        <v>2872</v>
      </c>
      <c r="D1716" s="18">
        <v>1955832</v>
      </c>
      <c r="E1716" s="18">
        <v>2012778</v>
      </c>
      <c r="F1716" s="18">
        <v>1931851</v>
      </c>
      <c r="G1716" s="18">
        <v>1898081</v>
      </c>
      <c r="H1716" s="18">
        <v>1954878</v>
      </c>
      <c r="I1716" s="18">
        <v>2071167</v>
      </c>
      <c r="J1716" s="18">
        <v>2140609</v>
      </c>
      <c r="K1716" s="18">
        <v>2164112</v>
      </c>
      <c r="L1716" s="18">
        <v>2207014</v>
      </c>
      <c r="M1716" s="18">
        <v>2111661</v>
      </c>
      <c r="N1716" s="18">
        <v>2219743</v>
      </c>
      <c r="O1716" s="18">
        <v>2222250</v>
      </c>
      <c r="P1716" s="9"/>
    </row>
    <row r="1717" spans="2:16" x14ac:dyDescent="0.25">
      <c r="B1717" s="12" t="s">
        <v>2869</v>
      </c>
      <c r="C1717" s="12" t="s">
        <v>2868</v>
      </c>
      <c r="D1717" s="18">
        <v>1188941</v>
      </c>
      <c r="E1717" s="18">
        <v>1177494</v>
      </c>
      <c r="F1717" s="18">
        <v>1127088</v>
      </c>
      <c r="G1717" s="18">
        <v>1152172</v>
      </c>
      <c r="H1717" s="18">
        <v>1184307</v>
      </c>
      <c r="I1717" s="18">
        <v>1259532</v>
      </c>
      <c r="J1717" s="18">
        <v>1296191</v>
      </c>
      <c r="K1717" s="18">
        <v>1312949</v>
      </c>
      <c r="L1717" s="18">
        <v>1317416</v>
      </c>
      <c r="M1717" s="18">
        <v>1259428</v>
      </c>
      <c r="N1717" s="18">
        <v>1263708</v>
      </c>
      <c r="O1717" s="18">
        <v>1280067</v>
      </c>
      <c r="P1717" s="9"/>
    </row>
    <row r="1718" spans="2:16" x14ac:dyDescent="0.25">
      <c r="B1718" s="12" t="s">
        <v>2865</v>
      </c>
      <c r="C1718" s="12" t="s">
        <v>2864</v>
      </c>
      <c r="D1718" s="18">
        <v>1265731</v>
      </c>
      <c r="E1718" s="18">
        <v>1301041</v>
      </c>
      <c r="F1718" s="18">
        <v>1267483</v>
      </c>
      <c r="G1718" s="18">
        <v>1303715</v>
      </c>
      <c r="H1718" s="18">
        <v>1304228</v>
      </c>
      <c r="I1718" s="18">
        <v>1360966</v>
      </c>
      <c r="J1718" s="18">
        <v>1510225</v>
      </c>
      <c r="K1718" s="18">
        <v>1633662</v>
      </c>
      <c r="L1718" s="18">
        <v>1652453</v>
      </c>
      <c r="M1718" s="18">
        <v>1603670</v>
      </c>
      <c r="N1718" s="18">
        <v>1734688</v>
      </c>
      <c r="O1718" s="18">
        <v>1776287</v>
      </c>
      <c r="P1718" s="9"/>
    </row>
    <row r="1719" spans="2:16" x14ac:dyDescent="0.25">
      <c r="B1719" s="12" t="s">
        <v>2861</v>
      </c>
      <c r="C1719" s="12" t="s">
        <v>2860</v>
      </c>
      <c r="D1719" s="18">
        <v>1242077</v>
      </c>
      <c r="E1719" s="18">
        <v>885885</v>
      </c>
      <c r="F1719" s="18">
        <v>1197000</v>
      </c>
      <c r="G1719" s="18">
        <v>1480000</v>
      </c>
      <c r="H1719" s="18">
        <v>759419</v>
      </c>
      <c r="I1719" s="18">
        <v>1191781</v>
      </c>
      <c r="J1719" s="18">
        <v>1030572</v>
      </c>
      <c r="K1719" s="18">
        <v>1170518</v>
      </c>
      <c r="L1719" s="18">
        <v>1422992</v>
      </c>
      <c r="M1719" s="18">
        <v>912644</v>
      </c>
      <c r="N1719" s="18">
        <v>891001</v>
      </c>
      <c r="O1719" s="18">
        <v>1135621</v>
      </c>
      <c r="P1719" s="9"/>
    </row>
    <row r="1720" spans="2:16" x14ac:dyDescent="0.25">
      <c r="B1720" s="12" t="s">
        <v>2857</v>
      </c>
      <c r="C1720" s="12" t="s">
        <v>2856</v>
      </c>
      <c r="D1720" s="18">
        <v>3299155</v>
      </c>
      <c r="E1720" s="18">
        <v>2525741</v>
      </c>
      <c r="F1720" s="18">
        <v>3252000</v>
      </c>
      <c r="G1720" s="18">
        <v>2602000</v>
      </c>
      <c r="H1720" s="18">
        <v>2954597</v>
      </c>
      <c r="I1720" s="18">
        <v>3072506</v>
      </c>
      <c r="J1720" s="18">
        <v>2670470</v>
      </c>
      <c r="K1720" s="18">
        <v>3098657</v>
      </c>
      <c r="L1720" s="18">
        <v>2678363</v>
      </c>
      <c r="M1720" s="18">
        <v>3070617</v>
      </c>
      <c r="N1720" s="18">
        <v>2690915</v>
      </c>
      <c r="O1720" s="18">
        <v>1938847</v>
      </c>
      <c r="P1720" s="9"/>
    </row>
    <row r="1721" spans="2:16" x14ac:dyDescent="0.25">
      <c r="B1721" s="12" t="s">
        <v>2853</v>
      </c>
      <c r="C1721" s="12" t="s">
        <v>2852</v>
      </c>
      <c r="D1721" s="18">
        <v>5026806</v>
      </c>
      <c r="E1721" s="18">
        <v>4377160</v>
      </c>
      <c r="F1721" s="18">
        <v>3963000</v>
      </c>
      <c r="G1721" s="18">
        <v>4560000</v>
      </c>
      <c r="H1721" s="18">
        <v>3606545</v>
      </c>
      <c r="I1721" s="18">
        <v>4314488</v>
      </c>
      <c r="J1721" s="18">
        <v>3805641</v>
      </c>
      <c r="K1721" s="18">
        <v>3795738</v>
      </c>
      <c r="L1721" s="18">
        <v>3642209</v>
      </c>
      <c r="M1721" s="18">
        <v>3985431</v>
      </c>
      <c r="N1721" s="18">
        <v>3377557</v>
      </c>
      <c r="O1721" s="18">
        <v>3281357</v>
      </c>
      <c r="P1721" s="9"/>
    </row>
    <row r="1722" spans="2:16" x14ac:dyDescent="0.25">
      <c r="B1722" s="12" t="s">
        <v>2849</v>
      </c>
      <c r="C1722" s="12" t="s">
        <v>2848</v>
      </c>
      <c r="D1722" s="18">
        <v>4033233</v>
      </c>
      <c r="E1722" s="18">
        <v>4133950</v>
      </c>
      <c r="F1722" s="18">
        <v>3957000</v>
      </c>
      <c r="G1722" s="18">
        <v>3758000</v>
      </c>
      <c r="H1722" s="18">
        <v>4232993</v>
      </c>
      <c r="I1722" s="18">
        <v>4072035</v>
      </c>
      <c r="J1722" s="18">
        <v>4102603</v>
      </c>
      <c r="K1722" s="18">
        <v>5056786</v>
      </c>
      <c r="L1722" s="18">
        <v>4488650</v>
      </c>
      <c r="M1722" s="18">
        <v>4665512</v>
      </c>
      <c r="N1722" s="18">
        <v>3640887</v>
      </c>
      <c r="O1722" s="18">
        <v>4007823</v>
      </c>
      <c r="P1722" s="9"/>
    </row>
    <row r="1723" spans="2:16" x14ac:dyDescent="0.25">
      <c r="B1723" s="12" t="s">
        <v>2845</v>
      </c>
      <c r="C1723" s="12" t="s">
        <v>2844</v>
      </c>
      <c r="D1723" s="18">
        <v>8781261</v>
      </c>
      <c r="E1723" s="18">
        <v>5906612</v>
      </c>
      <c r="F1723" s="18">
        <v>7560000</v>
      </c>
      <c r="G1723" s="18">
        <v>6597000</v>
      </c>
      <c r="H1723" s="18">
        <v>5246599</v>
      </c>
      <c r="I1723" s="18">
        <v>6997015</v>
      </c>
      <c r="J1723" s="18">
        <v>4550381</v>
      </c>
      <c r="K1723" s="18">
        <v>5127948</v>
      </c>
      <c r="L1723" s="18">
        <v>4225396</v>
      </c>
      <c r="M1723" s="18">
        <v>4385820</v>
      </c>
      <c r="N1723" s="18">
        <v>3664297</v>
      </c>
      <c r="O1723" s="18">
        <v>3022234</v>
      </c>
      <c r="P1723" s="9"/>
    </row>
    <row r="1724" spans="2:16" x14ac:dyDescent="0.25">
      <c r="B1724" s="12" t="s">
        <v>2841</v>
      </c>
      <c r="C1724" s="12" t="s">
        <v>2840</v>
      </c>
      <c r="D1724" s="18">
        <v>2132368</v>
      </c>
      <c r="E1724" s="18">
        <v>2547682</v>
      </c>
      <c r="F1724" s="18">
        <v>1804000</v>
      </c>
      <c r="G1724" s="18">
        <v>1540000</v>
      </c>
      <c r="H1724" s="18">
        <v>1592773</v>
      </c>
      <c r="I1724" s="18">
        <v>1498689</v>
      </c>
      <c r="J1724" s="18">
        <v>1614737</v>
      </c>
      <c r="K1724" s="18">
        <v>1673423</v>
      </c>
      <c r="L1724" s="18">
        <v>2088499</v>
      </c>
      <c r="M1724" s="18">
        <v>1664040</v>
      </c>
      <c r="N1724" s="18">
        <v>1958093</v>
      </c>
      <c r="O1724" s="18">
        <v>1571293</v>
      </c>
      <c r="P1724" s="9"/>
    </row>
    <row r="1725" spans="2:16" x14ac:dyDescent="0.25">
      <c r="B1725" s="12" t="s">
        <v>2837</v>
      </c>
      <c r="C1725" s="12" t="s">
        <v>2836</v>
      </c>
      <c r="D1725" s="18">
        <v>1327636</v>
      </c>
      <c r="E1725" s="18">
        <v>1884362</v>
      </c>
      <c r="F1725" s="18">
        <v>2103000</v>
      </c>
      <c r="G1725" s="18">
        <v>1504000</v>
      </c>
      <c r="H1725" s="18">
        <v>1237667</v>
      </c>
      <c r="I1725" s="18">
        <v>1990361</v>
      </c>
      <c r="J1725" s="18">
        <v>2351718</v>
      </c>
      <c r="K1725" s="18">
        <v>1930004</v>
      </c>
      <c r="L1725" s="18">
        <v>2056904</v>
      </c>
      <c r="M1725" s="18">
        <v>2069307</v>
      </c>
      <c r="N1725" s="18">
        <v>1817183</v>
      </c>
      <c r="O1725" s="18">
        <v>2608878</v>
      </c>
      <c r="P1725" s="9"/>
    </row>
    <row r="1726" spans="2:16" x14ac:dyDescent="0.25">
      <c r="B1726" s="12" t="s">
        <v>2833</v>
      </c>
      <c r="C1726" s="12" t="s">
        <v>2832</v>
      </c>
      <c r="D1726" s="18">
        <v>776625</v>
      </c>
      <c r="E1726" s="18">
        <v>757608</v>
      </c>
      <c r="F1726" s="18">
        <v>781000</v>
      </c>
      <c r="G1726" s="18">
        <v>1153000</v>
      </c>
      <c r="H1726" s="18">
        <v>900114</v>
      </c>
      <c r="I1726" s="18">
        <v>811017</v>
      </c>
      <c r="J1726" s="18">
        <v>1013706</v>
      </c>
      <c r="K1726" s="18">
        <v>971853</v>
      </c>
      <c r="L1726" s="18">
        <v>596775</v>
      </c>
      <c r="M1726" s="18">
        <v>1251518</v>
      </c>
      <c r="N1726" s="18">
        <v>740393</v>
      </c>
      <c r="O1726" s="18">
        <v>816866</v>
      </c>
      <c r="P1726" s="9"/>
    </row>
    <row r="1727" spans="2:16" x14ac:dyDescent="0.25">
      <c r="B1727" s="12" t="s">
        <v>2829</v>
      </c>
      <c r="C1727" s="12" t="s">
        <v>2828</v>
      </c>
      <c r="D1727" s="18">
        <v>6284812</v>
      </c>
      <c r="E1727" s="18">
        <v>4899040</v>
      </c>
      <c r="F1727" s="18">
        <v>5974000</v>
      </c>
      <c r="G1727" s="18">
        <v>4835000</v>
      </c>
      <c r="H1727" s="18">
        <v>4598115</v>
      </c>
      <c r="I1727" s="18">
        <v>5086908</v>
      </c>
      <c r="J1727" s="18">
        <v>4380104</v>
      </c>
      <c r="K1727" s="18">
        <v>4345561</v>
      </c>
      <c r="L1727" s="18">
        <v>4726737</v>
      </c>
      <c r="M1727" s="18">
        <v>4818220</v>
      </c>
      <c r="N1727" s="18">
        <v>3841742</v>
      </c>
      <c r="O1727" s="18">
        <v>3777501</v>
      </c>
      <c r="P1727" s="9"/>
    </row>
    <row r="1728" spans="2:16" x14ac:dyDescent="0.25">
      <c r="B1728" s="12" t="s">
        <v>2825</v>
      </c>
      <c r="C1728" s="12" t="s">
        <v>2824</v>
      </c>
      <c r="D1728" s="18">
        <v>1027230</v>
      </c>
      <c r="E1728" s="18">
        <v>841226</v>
      </c>
      <c r="F1728" s="18">
        <v>886000</v>
      </c>
      <c r="G1728" s="18">
        <v>1261000</v>
      </c>
      <c r="H1728" s="18">
        <v>957842</v>
      </c>
      <c r="I1728" s="18">
        <v>947112</v>
      </c>
      <c r="J1728" s="18">
        <v>1111350</v>
      </c>
      <c r="K1728" s="18">
        <v>858165</v>
      </c>
      <c r="L1728" s="18">
        <v>1284639</v>
      </c>
      <c r="M1728" s="18">
        <v>1079107</v>
      </c>
      <c r="N1728" s="18">
        <v>970864</v>
      </c>
      <c r="O1728" s="18">
        <v>933578</v>
      </c>
      <c r="P1728" s="9"/>
    </row>
    <row r="1729" spans="2:16" x14ac:dyDescent="0.25">
      <c r="B1729" s="12" t="s">
        <v>2821</v>
      </c>
      <c r="C1729" s="12" t="s">
        <v>2820</v>
      </c>
      <c r="D1729" s="18">
        <v>1942760</v>
      </c>
      <c r="E1729" s="18">
        <v>2065835</v>
      </c>
      <c r="F1729" s="18">
        <v>2130000</v>
      </c>
      <c r="G1729" s="18">
        <v>3136000</v>
      </c>
      <c r="H1729" s="18">
        <v>9444157</v>
      </c>
      <c r="I1729" s="18">
        <v>2922637</v>
      </c>
      <c r="J1729" s="18">
        <v>2040342</v>
      </c>
      <c r="K1729" s="18">
        <v>2698100</v>
      </c>
      <c r="L1729" s="18">
        <v>2404534</v>
      </c>
      <c r="M1729" s="18">
        <v>2118508</v>
      </c>
      <c r="N1729" s="18">
        <v>2010160</v>
      </c>
      <c r="O1729" s="18">
        <v>2146184</v>
      </c>
      <c r="P1729" s="9"/>
    </row>
    <row r="1730" spans="2:16" x14ac:dyDescent="0.25">
      <c r="B1730" s="12" t="s">
        <v>2817</v>
      </c>
      <c r="C1730" s="12" t="s">
        <v>2816</v>
      </c>
      <c r="D1730" s="18">
        <v>3232946</v>
      </c>
      <c r="E1730" s="18">
        <v>3821590</v>
      </c>
      <c r="F1730" s="18">
        <v>3143000</v>
      </c>
      <c r="G1730" s="18">
        <v>3530000</v>
      </c>
      <c r="H1730" s="18">
        <v>2803241</v>
      </c>
      <c r="I1730" s="18">
        <v>3701711</v>
      </c>
      <c r="J1730" s="18">
        <v>2844007</v>
      </c>
      <c r="K1730" s="18">
        <v>2362032</v>
      </c>
      <c r="L1730" s="18">
        <v>2868410</v>
      </c>
      <c r="M1730" s="18">
        <v>2872828</v>
      </c>
      <c r="N1730" s="18">
        <v>2245337</v>
      </c>
      <c r="O1730" s="18">
        <v>3070527</v>
      </c>
      <c r="P1730" s="9"/>
    </row>
    <row r="1731" spans="2:16" x14ac:dyDescent="0.25">
      <c r="B1731" s="12" t="s">
        <v>2813</v>
      </c>
      <c r="C1731" s="12" t="s">
        <v>2812</v>
      </c>
      <c r="D1731" s="18">
        <v>1377725</v>
      </c>
      <c r="E1731" s="18">
        <v>1227608</v>
      </c>
      <c r="F1731" s="18">
        <v>1793000</v>
      </c>
      <c r="G1731" s="18">
        <v>1612000</v>
      </c>
      <c r="H1731" s="18">
        <v>1902890</v>
      </c>
      <c r="I1731" s="18">
        <v>1890657</v>
      </c>
      <c r="J1731" s="18">
        <v>2095742</v>
      </c>
      <c r="K1731" s="18">
        <v>1564107</v>
      </c>
      <c r="L1731" s="18">
        <v>1883251</v>
      </c>
      <c r="M1731" s="18">
        <v>1473911</v>
      </c>
      <c r="N1731" s="18">
        <v>1573189</v>
      </c>
      <c r="O1731" s="18">
        <v>1734478</v>
      </c>
      <c r="P1731" s="9"/>
    </row>
    <row r="1732" spans="2:16" x14ac:dyDescent="0.25">
      <c r="B1732" s="12" t="s">
        <v>2809</v>
      </c>
      <c r="C1732" s="12" t="s">
        <v>495</v>
      </c>
      <c r="D1732" s="18">
        <v>1256583</v>
      </c>
      <c r="E1732" s="18">
        <v>1643905</v>
      </c>
      <c r="F1732" s="18">
        <v>1162000</v>
      </c>
      <c r="G1732" s="18">
        <v>1204000</v>
      </c>
      <c r="H1732" s="18">
        <v>887113</v>
      </c>
      <c r="I1732" s="18">
        <v>1085536</v>
      </c>
      <c r="J1732" s="18">
        <v>1415125</v>
      </c>
      <c r="K1732" s="18">
        <v>1438475</v>
      </c>
      <c r="L1732" s="18">
        <v>987247</v>
      </c>
      <c r="M1732" s="18">
        <v>1056449</v>
      </c>
      <c r="N1732" s="18">
        <v>1096136</v>
      </c>
      <c r="O1732" s="18">
        <v>993952</v>
      </c>
      <c r="P1732" s="9"/>
    </row>
    <row r="1733" spans="2:16" x14ac:dyDescent="0.25">
      <c r="B1733" s="12" t="s">
        <v>2806</v>
      </c>
      <c r="C1733" s="12" t="s">
        <v>2805</v>
      </c>
      <c r="D1733" s="18">
        <v>2536529</v>
      </c>
      <c r="E1733" s="18">
        <v>3018675</v>
      </c>
      <c r="F1733" s="18">
        <v>2474000</v>
      </c>
      <c r="G1733" s="18">
        <v>2827000</v>
      </c>
      <c r="H1733" s="18">
        <v>2842238</v>
      </c>
      <c r="I1733" s="18">
        <v>3320454</v>
      </c>
      <c r="J1733" s="18">
        <v>2678454</v>
      </c>
      <c r="K1733" s="18">
        <v>2365626</v>
      </c>
      <c r="L1733" s="18">
        <v>2735747</v>
      </c>
      <c r="M1733" s="18">
        <v>2491771</v>
      </c>
      <c r="N1733" s="18">
        <v>2173283</v>
      </c>
      <c r="O1733" s="18">
        <v>1994007</v>
      </c>
      <c r="P1733" s="9"/>
    </row>
    <row r="1734" spans="2:16" x14ac:dyDescent="0.25">
      <c r="B1734" s="12" t="s">
        <v>2802</v>
      </c>
      <c r="C1734" s="12" t="s">
        <v>2801</v>
      </c>
      <c r="D1734" s="18">
        <v>2013616</v>
      </c>
      <c r="E1734" s="18">
        <v>2206873</v>
      </c>
      <c r="F1734" s="18">
        <v>2715000</v>
      </c>
      <c r="G1734" s="18">
        <v>1791000</v>
      </c>
      <c r="H1734" s="18">
        <v>1904423</v>
      </c>
      <c r="I1734" s="18">
        <v>1963107</v>
      </c>
      <c r="J1734" s="18">
        <v>1772523</v>
      </c>
      <c r="K1734" s="18">
        <v>1889151</v>
      </c>
      <c r="L1734" s="18">
        <v>1517026</v>
      </c>
      <c r="M1734" s="18">
        <v>2236329</v>
      </c>
      <c r="N1734" s="18">
        <v>1955664</v>
      </c>
      <c r="O1734" s="18">
        <v>1404024</v>
      </c>
      <c r="P1734" s="9"/>
    </row>
    <row r="1735" spans="2:16" x14ac:dyDescent="0.25">
      <c r="B1735" s="12" t="s">
        <v>2798</v>
      </c>
      <c r="C1735" s="12" t="s">
        <v>2797</v>
      </c>
      <c r="D1735" s="18">
        <v>5430227</v>
      </c>
      <c r="E1735" s="18">
        <v>3996246</v>
      </c>
      <c r="F1735" s="18">
        <v>5006000</v>
      </c>
      <c r="G1735" s="19" t="s">
        <v>141</v>
      </c>
      <c r="H1735" s="18">
        <v>4249007</v>
      </c>
      <c r="I1735" s="18">
        <v>4054843</v>
      </c>
      <c r="J1735" s="18">
        <v>4575268</v>
      </c>
      <c r="K1735" s="18">
        <v>3873188</v>
      </c>
      <c r="L1735" s="18">
        <v>4424238</v>
      </c>
      <c r="M1735" s="18">
        <v>3977220</v>
      </c>
      <c r="N1735" s="18">
        <v>3544846</v>
      </c>
      <c r="O1735" s="18">
        <v>3592662</v>
      </c>
      <c r="P1735" s="9"/>
    </row>
    <row r="1736" spans="2:16" x14ac:dyDescent="0.25">
      <c r="B1736" s="12" t="s">
        <v>2794</v>
      </c>
      <c r="C1736" s="12" t="s">
        <v>2793</v>
      </c>
      <c r="D1736" s="18">
        <v>5553170</v>
      </c>
      <c r="E1736" s="18">
        <v>4732823</v>
      </c>
      <c r="F1736" s="18">
        <v>4574000</v>
      </c>
      <c r="G1736" s="18">
        <v>4330000</v>
      </c>
      <c r="H1736" s="18">
        <v>5016111</v>
      </c>
      <c r="I1736" s="18">
        <v>5880162</v>
      </c>
      <c r="J1736" s="18">
        <v>4505390</v>
      </c>
      <c r="K1736" s="18">
        <v>5094603</v>
      </c>
      <c r="L1736" s="18">
        <v>5096974</v>
      </c>
      <c r="M1736" s="18">
        <v>4680887</v>
      </c>
      <c r="N1736" s="18">
        <v>4334898</v>
      </c>
      <c r="O1736" s="18">
        <v>4271736</v>
      </c>
      <c r="P1736" s="9"/>
    </row>
    <row r="1737" spans="2:16" x14ac:dyDescent="0.25">
      <c r="B1737" s="12" t="s">
        <v>2790</v>
      </c>
      <c r="C1737" s="12" t="s">
        <v>2789</v>
      </c>
      <c r="D1737" s="18">
        <v>1561283</v>
      </c>
      <c r="E1737" s="18">
        <v>3095692</v>
      </c>
      <c r="F1737" s="18">
        <v>1846000</v>
      </c>
      <c r="G1737" s="18">
        <v>2107000</v>
      </c>
      <c r="H1737" s="18">
        <v>1709119</v>
      </c>
      <c r="I1737" s="18">
        <v>1794931</v>
      </c>
      <c r="J1737" s="18">
        <v>1711916</v>
      </c>
      <c r="K1737" s="18">
        <v>2087448</v>
      </c>
      <c r="L1737" s="18">
        <v>1828205</v>
      </c>
      <c r="M1737" s="18">
        <v>1605810</v>
      </c>
      <c r="N1737" s="18">
        <v>1324714</v>
      </c>
      <c r="O1737" s="18">
        <v>1679704</v>
      </c>
      <c r="P1737" s="9"/>
    </row>
    <row r="1738" spans="2:16" x14ac:dyDescent="0.25">
      <c r="B1738" s="12" t="s">
        <v>2786</v>
      </c>
      <c r="C1738" s="12" t="s">
        <v>2785</v>
      </c>
      <c r="D1738" s="18">
        <v>2085995</v>
      </c>
      <c r="E1738" s="18">
        <v>1156342</v>
      </c>
      <c r="F1738" s="18">
        <v>1612000</v>
      </c>
      <c r="G1738" s="18">
        <v>1602000</v>
      </c>
      <c r="H1738" s="18">
        <v>1883810</v>
      </c>
      <c r="I1738" s="18">
        <v>1181659</v>
      </c>
      <c r="J1738" s="18">
        <v>1670322</v>
      </c>
      <c r="K1738" s="18">
        <v>1303287</v>
      </c>
      <c r="L1738" s="18">
        <v>1952926</v>
      </c>
      <c r="M1738" s="18">
        <v>1530525</v>
      </c>
      <c r="N1738" s="18">
        <v>1393351</v>
      </c>
      <c r="O1738" s="18">
        <v>995849</v>
      </c>
      <c r="P1738" s="9"/>
    </row>
    <row r="1739" spans="2:16" x14ac:dyDescent="0.25">
      <c r="B1739" s="12" t="s">
        <v>2782</v>
      </c>
      <c r="C1739" s="12" t="s">
        <v>2781</v>
      </c>
      <c r="D1739" s="19" t="s">
        <v>141</v>
      </c>
      <c r="E1739" s="19" t="s">
        <v>141</v>
      </c>
      <c r="F1739" s="19" t="s">
        <v>141</v>
      </c>
      <c r="G1739" s="19" t="s">
        <v>141</v>
      </c>
      <c r="H1739" s="19" t="s">
        <v>141</v>
      </c>
      <c r="I1739" s="19" t="s">
        <v>141</v>
      </c>
      <c r="J1739" s="19" t="s">
        <v>141</v>
      </c>
      <c r="K1739" s="19" t="s">
        <v>141</v>
      </c>
      <c r="L1739" s="19" t="s">
        <v>141</v>
      </c>
      <c r="M1739" s="19" t="s">
        <v>141</v>
      </c>
      <c r="N1739" s="19" t="s">
        <v>141</v>
      </c>
      <c r="O1739" s="18">
        <v>43340159</v>
      </c>
      <c r="P1739" s="9"/>
    </row>
    <row r="1740" spans="2:16" x14ac:dyDescent="0.25">
      <c r="B1740" s="12" t="s">
        <v>2778</v>
      </c>
      <c r="C1740" s="12" t="s">
        <v>2777</v>
      </c>
      <c r="D1740" s="19" t="s">
        <v>141</v>
      </c>
      <c r="E1740" s="19" t="s">
        <v>141</v>
      </c>
      <c r="F1740" s="19" t="s">
        <v>141</v>
      </c>
      <c r="G1740" s="19" t="s">
        <v>141</v>
      </c>
      <c r="H1740" s="19" t="s">
        <v>141</v>
      </c>
      <c r="I1740" s="19" t="s">
        <v>141</v>
      </c>
      <c r="J1740" s="19" t="s">
        <v>141</v>
      </c>
      <c r="K1740" s="19" t="s">
        <v>141</v>
      </c>
      <c r="L1740" s="19" t="s">
        <v>141</v>
      </c>
      <c r="M1740" s="19" t="s">
        <v>141</v>
      </c>
      <c r="N1740" s="18">
        <v>2040021</v>
      </c>
      <c r="O1740" s="19" t="s">
        <v>141</v>
      </c>
      <c r="P1740" s="9"/>
    </row>
    <row r="1741" spans="2:16" x14ac:dyDescent="0.25">
      <c r="B1741" s="12" t="s">
        <v>2774</v>
      </c>
      <c r="C1741" s="12" t="s">
        <v>2773</v>
      </c>
      <c r="D1741" s="18">
        <v>4529967</v>
      </c>
      <c r="E1741" s="18">
        <v>5009681</v>
      </c>
      <c r="F1741" s="18">
        <v>5387000</v>
      </c>
      <c r="G1741" s="18">
        <v>5549000</v>
      </c>
      <c r="H1741" s="18">
        <v>4586788</v>
      </c>
      <c r="I1741" s="18">
        <v>5220440</v>
      </c>
      <c r="J1741" s="18">
        <v>5676250</v>
      </c>
      <c r="K1741" s="18">
        <v>4431557</v>
      </c>
      <c r="L1741" s="18">
        <v>4868560</v>
      </c>
      <c r="M1741" s="18">
        <v>5246876</v>
      </c>
      <c r="N1741" s="18">
        <v>4801198</v>
      </c>
      <c r="O1741" s="18">
        <v>5674720</v>
      </c>
      <c r="P1741" s="9"/>
    </row>
    <row r="1742" spans="2:16" x14ac:dyDescent="0.25">
      <c r="B1742" s="12" t="s">
        <v>2770</v>
      </c>
      <c r="C1742" s="12" t="s">
        <v>2769</v>
      </c>
      <c r="D1742" s="18">
        <v>6733423</v>
      </c>
      <c r="E1742" s="18">
        <v>8296525</v>
      </c>
      <c r="F1742" s="18">
        <v>6004000</v>
      </c>
      <c r="G1742" s="18">
        <v>6802000</v>
      </c>
      <c r="H1742" s="18">
        <v>6226102</v>
      </c>
      <c r="I1742" s="18">
        <v>5540680</v>
      </c>
      <c r="J1742" s="18">
        <v>5718261</v>
      </c>
      <c r="K1742" s="18">
        <v>6963112</v>
      </c>
      <c r="L1742" s="18">
        <v>5287338</v>
      </c>
      <c r="M1742" s="18">
        <v>6066327</v>
      </c>
      <c r="N1742" s="18">
        <v>4904112</v>
      </c>
      <c r="O1742" s="18">
        <v>5189309</v>
      </c>
      <c r="P1742" s="9"/>
    </row>
    <row r="1743" spans="2:16" x14ac:dyDescent="0.25">
      <c r="B1743" s="12" t="s">
        <v>2766</v>
      </c>
      <c r="C1743" s="12" t="s">
        <v>2765</v>
      </c>
      <c r="D1743" s="18">
        <v>4979096</v>
      </c>
      <c r="E1743" s="18">
        <v>6004142</v>
      </c>
      <c r="F1743" s="18">
        <v>6095000</v>
      </c>
      <c r="G1743" s="18">
        <v>5388000</v>
      </c>
      <c r="H1743" s="18">
        <v>5129663</v>
      </c>
      <c r="I1743" s="18">
        <v>4438881</v>
      </c>
      <c r="J1743" s="18">
        <v>4305289</v>
      </c>
      <c r="K1743" s="18">
        <v>4427382</v>
      </c>
      <c r="L1743" s="18">
        <v>4511392</v>
      </c>
      <c r="M1743" s="18">
        <v>4968681</v>
      </c>
      <c r="N1743" s="18">
        <v>4118300</v>
      </c>
      <c r="O1743" s="18">
        <v>3984606</v>
      </c>
      <c r="P1743" s="9"/>
    </row>
    <row r="1744" spans="2:16" x14ac:dyDescent="0.25">
      <c r="B1744" s="12" t="s">
        <v>2762</v>
      </c>
      <c r="C1744" s="12" t="s">
        <v>2761</v>
      </c>
      <c r="D1744" s="18">
        <v>3507665</v>
      </c>
      <c r="E1744" s="18">
        <v>3488886</v>
      </c>
      <c r="F1744" s="18">
        <v>3095000</v>
      </c>
      <c r="G1744" s="18">
        <v>2717000</v>
      </c>
      <c r="H1744" s="18">
        <v>1895561</v>
      </c>
      <c r="I1744" s="18">
        <v>2402111</v>
      </c>
      <c r="J1744" s="18">
        <v>3158985</v>
      </c>
      <c r="K1744" s="18">
        <v>2902633</v>
      </c>
      <c r="L1744" s="18">
        <v>2254021</v>
      </c>
      <c r="M1744" s="18">
        <v>2520544</v>
      </c>
      <c r="N1744" s="18">
        <v>2656161</v>
      </c>
      <c r="O1744" s="18">
        <v>2422586</v>
      </c>
      <c r="P1744" s="9"/>
    </row>
    <row r="1745" spans="2:16" x14ac:dyDescent="0.25">
      <c r="B1745" s="12" t="s">
        <v>2758</v>
      </c>
      <c r="C1745" s="12" t="s">
        <v>2757</v>
      </c>
      <c r="D1745" s="18">
        <v>5521642</v>
      </c>
      <c r="E1745" s="18">
        <v>5627696</v>
      </c>
      <c r="F1745" s="18">
        <v>5844000</v>
      </c>
      <c r="G1745" s="18">
        <v>5288000</v>
      </c>
      <c r="H1745" s="18">
        <v>5003547</v>
      </c>
      <c r="I1745" s="18">
        <v>5559740</v>
      </c>
      <c r="J1745" s="18">
        <v>5592699</v>
      </c>
      <c r="K1745" s="18">
        <v>5734011</v>
      </c>
      <c r="L1745" s="18">
        <v>5242858</v>
      </c>
      <c r="M1745" s="18">
        <v>5506919</v>
      </c>
      <c r="N1745" s="18">
        <v>4715030</v>
      </c>
      <c r="O1745" s="18">
        <v>5003254</v>
      </c>
      <c r="P1745" s="9"/>
    </row>
    <row r="1746" spans="2:16" x14ac:dyDescent="0.25">
      <c r="B1746" s="12" t="s">
        <v>2754</v>
      </c>
      <c r="C1746" s="12" t="s">
        <v>2753</v>
      </c>
      <c r="D1746" s="18">
        <v>8866280</v>
      </c>
      <c r="E1746" s="18">
        <v>5779842</v>
      </c>
      <c r="F1746" s="18">
        <v>5759000</v>
      </c>
      <c r="G1746" s="18">
        <v>6229000</v>
      </c>
      <c r="H1746" s="18">
        <v>5144654</v>
      </c>
      <c r="I1746" s="18">
        <v>5601208</v>
      </c>
      <c r="J1746" s="18">
        <v>4605830</v>
      </c>
      <c r="K1746" s="18">
        <v>5449204</v>
      </c>
      <c r="L1746" s="18">
        <v>5042634</v>
      </c>
      <c r="M1746" s="18">
        <v>5921331</v>
      </c>
      <c r="N1746" s="18">
        <v>4477689</v>
      </c>
      <c r="O1746" s="18">
        <v>4108711</v>
      </c>
      <c r="P1746" s="9"/>
    </row>
    <row r="1747" spans="2:16" x14ac:dyDescent="0.25">
      <c r="B1747" s="12" t="s">
        <v>2750</v>
      </c>
      <c r="C1747" s="12" t="s">
        <v>389</v>
      </c>
      <c r="D1747" s="18">
        <v>13828733</v>
      </c>
      <c r="E1747" s="18">
        <v>12659553</v>
      </c>
      <c r="F1747" s="18">
        <v>12849000</v>
      </c>
      <c r="G1747" s="18">
        <v>4826000</v>
      </c>
      <c r="H1747" s="18">
        <v>4534623</v>
      </c>
      <c r="I1747" s="18">
        <v>6193989</v>
      </c>
      <c r="J1747" s="18">
        <v>4446748</v>
      </c>
      <c r="K1747" s="18">
        <v>3990471</v>
      </c>
      <c r="L1747" s="18">
        <v>4802146</v>
      </c>
      <c r="M1747" s="18">
        <v>5402499</v>
      </c>
      <c r="N1747" s="18">
        <v>3558513</v>
      </c>
      <c r="O1747" s="18">
        <v>4050753</v>
      </c>
      <c r="P1747" s="9"/>
    </row>
    <row r="1748" spans="2:16" x14ac:dyDescent="0.25">
      <c r="B1748" s="12" t="s">
        <v>2746</v>
      </c>
      <c r="C1748" s="12" t="s">
        <v>2745</v>
      </c>
      <c r="D1748" s="19" t="s">
        <v>141</v>
      </c>
      <c r="E1748" s="19" t="s">
        <v>141</v>
      </c>
      <c r="F1748" s="19" t="s">
        <v>141</v>
      </c>
      <c r="G1748" s="18">
        <v>6751000</v>
      </c>
      <c r="H1748" s="18">
        <v>5961508</v>
      </c>
      <c r="I1748" s="18">
        <v>6726473</v>
      </c>
      <c r="J1748" s="18">
        <v>5908100</v>
      </c>
      <c r="K1748" s="18">
        <v>5650719</v>
      </c>
      <c r="L1748" s="18">
        <v>5737398</v>
      </c>
      <c r="M1748" s="18">
        <v>5714059</v>
      </c>
      <c r="N1748" s="18">
        <v>5889025</v>
      </c>
      <c r="O1748" s="18">
        <v>3469731</v>
      </c>
      <c r="P1748" s="9"/>
    </row>
    <row r="1749" spans="2:16" x14ac:dyDescent="0.25">
      <c r="B1749" s="12" t="s">
        <v>2741</v>
      </c>
      <c r="C1749" s="12" t="s">
        <v>2740</v>
      </c>
      <c r="D1749" s="18">
        <v>5536974</v>
      </c>
      <c r="E1749" s="18">
        <v>6041712</v>
      </c>
      <c r="F1749" s="18">
        <v>5545000</v>
      </c>
      <c r="G1749" s="18">
        <v>6009000</v>
      </c>
      <c r="H1749" s="18">
        <v>5221949</v>
      </c>
      <c r="I1749" s="18">
        <v>6423975</v>
      </c>
      <c r="J1749" s="18">
        <v>2657546</v>
      </c>
      <c r="K1749" s="18">
        <v>4846059</v>
      </c>
      <c r="L1749" s="18">
        <v>4799829</v>
      </c>
      <c r="M1749" s="18">
        <v>4728181</v>
      </c>
      <c r="N1749" s="18">
        <v>4084079</v>
      </c>
      <c r="O1749" s="18">
        <v>4528224</v>
      </c>
      <c r="P1749" s="9"/>
    </row>
    <row r="1750" spans="2:16" x14ac:dyDescent="0.25">
      <c r="B1750" s="12" t="s">
        <v>2736</v>
      </c>
      <c r="C1750" s="12" t="s">
        <v>2735</v>
      </c>
      <c r="D1750" s="18">
        <v>2938056</v>
      </c>
      <c r="E1750" s="18">
        <v>2912760</v>
      </c>
      <c r="F1750" s="18">
        <v>2989000</v>
      </c>
      <c r="G1750" s="18">
        <v>3707000</v>
      </c>
      <c r="H1750" s="18">
        <v>2484400</v>
      </c>
      <c r="I1750" s="18">
        <v>3871886</v>
      </c>
      <c r="J1750" s="18">
        <v>6186346</v>
      </c>
      <c r="K1750" s="18">
        <v>2604155</v>
      </c>
      <c r="L1750" s="18">
        <v>3798429</v>
      </c>
      <c r="M1750" s="18">
        <v>2130126</v>
      </c>
      <c r="N1750" s="18">
        <v>2239424</v>
      </c>
      <c r="O1750" s="18">
        <v>2330669</v>
      </c>
      <c r="P1750" s="9"/>
    </row>
    <row r="1751" spans="2:16" x14ac:dyDescent="0.25">
      <c r="B1751" s="12" t="s">
        <v>2731</v>
      </c>
      <c r="C1751" s="12" t="s">
        <v>2730</v>
      </c>
      <c r="D1751" s="18">
        <v>4289787</v>
      </c>
      <c r="E1751" s="18">
        <v>4564705</v>
      </c>
      <c r="F1751" s="18">
        <v>9676000</v>
      </c>
      <c r="G1751" s="18">
        <v>8150000</v>
      </c>
      <c r="H1751" s="18">
        <v>8594214</v>
      </c>
      <c r="I1751" s="18">
        <v>10810954</v>
      </c>
      <c r="J1751" s="18">
        <v>8205003</v>
      </c>
      <c r="K1751" s="18">
        <v>10413903</v>
      </c>
      <c r="L1751" s="18">
        <v>9077486</v>
      </c>
      <c r="M1751" s="18">
        <v>8513812</v>
      </c>
      <c r="N1751" s="18">
        <v>8360302</v>
      </c>
      <c r="O1751" s="18">
        <v>7810467</v>
      </c>
      <c r="P1751" s="9"/>
    </row>
    <row r="1752" spans="2:16" x14ac:dyDescent="0.25">
      <c r="B1752" s="12" t="s">
        <v>2726</v>
      </c>
      <c r="C1752" s="12" t="s">
        <v>2725</v>
      </c>
      <c r="D1752" s="18">
        <v>7689164</v>
      </c>
      <c r="E1752" s="18">
        <v>8380302</v>
      </c>
      <c r="F1752" s="18">
        <v>5302000</v>
      </c>
      <c r="G1752" s="18">
        <v>5253000</v>
      </c>
      <c r="H1752" s="18">
        <v>4800093</v>
      </c>
      <c r="I1752" s="18">
        <v>7455195</v>
      </c>
      <c r="J1752" s="18">
        <v>5332982</v>
      </c>
      <c r="K1752" s="18">
        <v>6833661</v>
      </c>
      <c r="L1752" s="18">
        <v>4805105</v>
      </c>
      <c r="M1752" s="18">
        <v>5489104</v>
      </c>
      <c r="N1752" s="18">
        <v>4930541</v>
      </c>
      <c r="O1752" s="18">
        <v>4547278</v>
      </c>
      <c r="P1752" s="9"/>
    </row>
    <row r="1753" spans="2:16" x14ac:dyDescent="0.25">
      <c r="B1753" s="12" t="s">
        <v>2722</v>
      </c>
      <c r="C1753" s="12" t="s">
        <v>2721</v>
      </c>
      <c r="D1753" s="18">
        <v>7100923</v>
      </c>
      <c r="E1753" s="18">
        <v>6167225</v>
      </c>
      <c r="F1753" s="18">
        <v>2012000</v>
      </c>
      <c r="G1753" s="18">
        <v>1618000</v>
      </c>
      <c r="H1753" s="18">
        <v>1471239</v>
      </c>
      <c r="I1753" s="18">
        <v>1892331</v>
      </c>
      <c r="J1753" s="18">
        <v>1591145</v>
      </c>
      <c r="K1753" s="18">
        <v>1704694</v>
      </c>
      <c r="L1753" s="18">
        <v>1397251</v>
      </c>
      <c r="M1753" s="18">
        <v>1932033</v>
      </c>
      <c r="N1753" s="18">
        <v>1371209</v>
      </c>
      <c r="O1753" s="18">
        <v>1773103</v>
      </c>
      <c r="P1753" s="9"/>
    </row>
    <row r="1754" spans="2:16" x14ac:dyDescent="0.25">
      <c r="B1754" s="12" t="s">
        <v>2718</v>
      </c>
      <c r="C1754" s="12" t="s">
        <v>2717</v>
      </c>
      <c r="D1754" s="18">
        <v>5500279</v>
      </c>
      <c r="E1754" s="18">
        <v>5812093</v>
      </c>
      <c r="F1754" s="18">
        <v>6622000</v>
      </c>
      <c r="G1754" s="18">
        <v>6694000</v>
      </c>
      <c r="H1754" s="18">
        <v>5171286</v>
      </c>
      <c r="I1754" s="18">
        <v>7117251</v>
      </c>
      <c r="J1754" s="18">
        <v>5836579</v>
      </c>
      <c r="K1754" s="18">
        <v>5239368</v>
      </c>
      <c r="L1754" s="18">
        <v>4757038</v>
      </c>
      <c r="M1754" s="18">
        <v>5066174</v>
      </c>
      <c r="N1754" s="18">
        <v>4494844</v>
      </c>
      <c r="O1754" s="18">
        <v>3759008</v>
      </c>
      <c r="P1754" s="9"/>
    </row>
    <row r="1755" spans="2:16" x14ac:dyDescent="0.25">
      <c r="B1755" s="12" t="s">
        <v>2713</v>
      </c>
      <c r="C1755" s="12" t="s">
        <v>2712</v>
      </c>
      <c r="D1755" s="18">
        <v>2682368</v>
      </c>
      <c r="E1755" s="18">
        <v>2110000</v>
      </c>
      <c r="F1755" s="18">
        <v>2108000</v>
      </c>
      <c r="G1755" s="18">
        <v>1981000</v>
      </c>
      <c r="H1755" s="18">
        <v>1863081</v>
      </c>
      <c r="I1755" s="18">
        <v>1635561</v>
      </c>
      <c r="J1755" s="18">
        <v>1514820</v>
      </c>
      <c r="K1755" s="18">
        <v>1757984</v>
      </c>
      <c r="L1755" s="18">
        <v>1694954</v>
      </c>
      <c r="M1755" s="18">
        <v>1765223</v>
      </c>
      <c r="N1755" s="18">
        <v>2339130</v>
      </c>
      <c r="O1755" s="18">
        <v>1971757</v>
      </c>
      <c r="P1755" s="9"/>
    </row>
    <row r="1756" spans="2:16" x14ac:dyDescent="0.25">
      <c r="B1756" s="12" t="s">
        <v>2708</v>
      </c>
      <c r="C1756" s="12" t="s">
        <v>2707</v>
      </c>
      <c r="D1756" s="18">
        <v>1186455</v>
      </c>
      <c r="E1756" s="18">
        <v>1180577</v>
      </c>
      <c r="F1756" s="18">
        <v>1260501</v>
      </c>
      <c r="G1756" s="18">
        <v>1368728</v>
      </c>
      <c r="H1756" s="18">
        <v>1468505</v>
      </c>
      <c r="I1756" s="18">
        <v>1569009</v>
      </c>
      <c r="J1756" s="18">
        <v>1727970</v>
      </c>
      <c r="K1756" s="18">
        <v>1916579</v>
      </c>
      <c r="L1756" s="18">
        <v>1946255</v>
      </c>
      <c r="M1756" s="18">
        <v>1939667</v>
      </c>
      <c r="N1756" s="18">
        <v>2025045</v>
      </c>
      <c r="O1756" s="18">
        <v>2280324</v>
      </c>
      <c r="P1756" s="9"/>
    </row>
    <row r="1757" spans="2:16" x14ac:dyDescent="0.25">
      <c r="B1757" s="12" t="s">
        <v>2703</v>
      </c>
      <c r="C1757" s="12" t="s">
        <v>45</v>
      </c>
      <c r="D1757" s="18">
        <v>133485</v>
      </c>
      <c r="E1757" s="18">
        <v>123273</v>
      </c>
      <c r="F1757" s="18">
        <v>108319</v>
      </c>
      <c r="G1757" s="18">
        <v>107152</v>
      </c>
      <c r="H1757" s="18">
        <v>103724</v>
      </c>
      <c r="I1757" s="18">
        <v>111289</v>
      </c>
      <c r="J1757" s="18">
        <v>118143</v>
      </c>
      <c r="K1757" s="18">
        <v>128619</v>
      </c>
      <c r="L1757" s="18">
        <v>134495</v>
      </c>
      <c r="M1757" s="18">
        <v>121568</v>
      </c>
      <c r="N1757" s="18">
        <v>115051</v>
      </c>
      <c r="O1757" s="19" t="s">
        <v>141</v>
      </c>
      <c r="P1757" s="9"/>
    </row>
    <row r="1758" spans="2:16" x14ac:dyDescent="0.25">
      <c r="B1758" s="12" t="s">
        <v>2700</v>
      </c>
      <c r="C1758" s="12" t="s">
        <v>2699</v>
      </c>
      <c r="D1758" s="18">
        <v>3394181</v>
      </c>
      <c r="E1758" s="18">
        <v>3486132</v>
      </c>
      <c r="F1758" s="18">
        <v>3501908</v>
      </c>
      <c r="G1758" s="18">
        <v>3432789</v>
      </c>
      <c r="H1758" s="18">
        <v>3761236</v>
      </c>
      <c r="I1758" s="18">
        <v>4048782</v>
      </c>
      <c r="J1758" s="18">
        <v>4314974</v>
      </c>
      <c r="K1758" s="18">
        <v>4504971</v>
      </c>
      <c r="L1758" s="18">
        <v>4446883</v>
      </c>
      <c r="M1758" s="18">
        <v>4407724</v>
      </c>
      <c r="N1758" s="18">
        <v>4717910</v>
      </c>
      <c r="O1758" s="18">
        <v>5021864</v>
      </c>
      <c r="P1758" s="9"/>
    </row>
    <row r="1759" spans="2:16" x14ac:dyDescent="0.25">
      <c r="B1759" s="12" t="s">
        <v>2696</v>
      </c>
      <c r="C1759" s="12" t="s">
        <v>2695</v>
      </c>
      <c r="D1759" s="18">
        <v>2778240</v>
      </c>
      <c r="E1759" s="18">
        <v>2688985</v>
      </c>
      <c r="F1759" s="18">
        <v>2558549</v>
      </c>
      <c r="G1759" s="18">
        <v>2319331</v>
      </c>
      <c r="H1759" s="18">
        <v>2321380</v>
      </c>
      <c r="I1759" s="18">
        <v>2380440</v>
      </c>
      <c r="J1759" s="18">
        <v>2267984</v>
      </c>
      <c r="K1759" s="18">
        <v>2279447</v>
      </c>
      <c r="L1759" s="18">
        <v>2157625</v>
      </c>
      <c r="M1759" s="18">
        <v>1998317</v>
      </c>
      <c r="N1759" s="18">
        <v>1962641</v>
      </c>
      <c r="O1759" s="18">
        <v>1832045</v>
      </c>
      <c r="P1759" s="9"/>
    </row>
    <row r="1760" spans="2:16" x14ac:dyDescent="0.25">
      <c r="B1760" s="12" t="s">
        <v>2692</v>
      </c>
      <c r="C1760" s="12" t="s">
        <v>2691</v>
      </c>
      <c r="D1760" s="18">
        <v>2787231</v>
      </c>
      <c r="E1760" s="18">
        <v>2828322</v>
      </c>
      <c r="F1760" s="18">
        <v>2790270</v>
      </c>
      <c r="G1760" s="18">
        <v>2709340</v>
      </c>
      <c r="H1760" s="18">
        <v>2769917</v>
      </c>
      <c r="I1760" s="18">
        <v>2792859</v>
      </c>
      <c r="J1760" s="18">
        <v>2758019</v>
      </c>
      <c r="K1760" s="18">
        <v>2871454</v>
      </c>
      <c r="L1760" s="18">
        <v>2816291</v>
      </c>
      <c r="M1760" s="18">
        <v>2752922</v>
      </c>
      <c r="N1760" s="18">
        <v>2923369</v>
      </c>
      <c r="O1760" s="18">
        <v>2923046</v>
      </c>
      <c r="P1760" s="9"/>
    </row>
    <row r="1761" spans="2:16" x14ac:dyDescent="0.25">
      <c r="B1761" s="12" t="s">
        <v>2688</v>
      </c>
      <c r="C1761" s="12" t="s">
        <v>2687</v>
      </c>
      <c r="D1761" s="18">
        <v>1653602</v>
      </c>
      <c r="E1761" s="18">
        <v>804371</v>
      </c>
      <c r="F1761" s="18">
        <v>792108</v>
      </c>
      <c r="G1761" s="18">
        <v>1595514</v>
      </c>
      <c r="H1761" s="18">
        <v>1680090</v>
      </c>
      <c r="I1761" s="18">
        <v>1802020</v>
      </c>
      <c r="J1761" s="18">
        <v>2023520</v>
      </c>
      <c r="K1761" s="18">
        <v>2168420</v>
      </c>
      <c r="L1761" s="18">
        <v>2132605</v>
      </c>
      <c r="M1761" s="18">
        <v>1976428</v>
      </c>
      <c r="N1761" s="18">
        <v>2075508</v>
      </c>
      <c r="O1761" s="18">
        <v>2272107</v>
      </c>
      <c r="P1761" s="9"/>
    </row>
    <row r="1762" spans="2:16" x14ac:dyDescent="0.25">
      <c r="B1762" s="12" t="s">
        <v>2684</v>
      </c>
      <c r="C1762" s="12" t="s">
        <v>2683</v>
      </c>
      <c r="D1762" s="18">
        <v>2985920</v>
      </c>
      <c r="E1762" s="18">
        <v>3818558</v>
      </c>
      <c r="F1762" s="18">
        <v>3832964</v>
      </c>
      <c r="G1762" s="18">
        <v>2853730</v>
      </c>
      <c r="H1762" s="18">
        <v>2987222</v>
      </c>
      <c r="I1762" s="18">
        <v>3101232</v>
      </c>
      <c r="J1762" s="18">
        <v>3343483</v>
      </c>
      <c r="K1762" s="18">
        <v>3497623</v>
      </c>
      <c r="L1762" s="18">
        <v>3517897</v>
      </c>
      <c r="M1762" s="18">
        <v>3337265</v>
      </c>
      <c r="N1762" s="18">
        <v>3428597</v>
      </c>
      <c r="O1762" s="18">
        <v>3598416</v>
      </c>
      <c r="P1762" s="9"/>
    </row>
    <row r="1763" spans="2:16" x14ac:dyDescent="0.25">
      <c r="B1763" s="12" t="s">
        <v>2680</v>
      </c>
      <c r="C1763" s="12" t="s">
        <v>2679</v>
      </c>
      <c r="D1763" s="18">
        <v>1160540</v>
      </c>
      <c r="E1763" s="18">
        <v>1179171</v>
      </c>
      <c r="F1763" s="18">
        <v>1139204</v>
      </c>
      <c r="G1763" s="18">
        <v>1130455</v>
      </c>
      <c r="H1763" s="18">
        <v>1223860</v>
      </c>
      <c r="I1763" s="18">
        <v>1280654</v>
      </c>
      <c r="J1763" s="18">
        <v>1316864</v>
      </c>
      <c r="K1763" s="18">
        <v>1404498</v>
      </c>
      <c r="L1763" s="18">
        <v>1355285</v>
      </c>
      <c r="M1763" s="18">
        <v>1394155</v>
      </c>
      <c r="N1763" s="18">
        <v>1419583</v>
      </c>
      <c r="O1763" s="18">
        <v>1514409</v>
      </c>
      <c r="P1763" s="9"/>
    </row>
    <row r="1764" spans="2:16" x14ac:dyDescent="0.25">
      <c r="B1764" s="12" t="s">
        <v>2676</v>
      </c>
      <c r="C1764" s="12" t="s">
        <v>2675</v>
      </c>
      <c r="D1764" s="18">
        <v>1604944</v>
      </c>
      <c r="E1764" s="18">
        <v>1610405</v>
      </c>
      <c r="F1764" s="18">
        <v>1572523</v>
      </c>
      <c r="G1764" s="18">
        <v>1595164</v>
      </c>
      <c r="H1764" s="18">
        <v>1616187</v>
      </c>
      <c r="I1764" s="18">
        <v>1704129</v>
      </c>
      <c r="J1764" s="18">
        <v>1729724</v>
      </c>
      <c r="K1764" s="18">
        <v>1783687</v>
      </c>
      <c r="L1764" s="18">
        <v>1772502</v>
      </c>
      <c r="M1764" s="18">
        <v>1765068</v>
      </c>
      <c r="N1764" s="18">
        <v>1849098</v>
      </c>
      <c r="O1764" s="18">
        <v>2041350</v>
      </c>
      <c r="P1764" s="9"/>
    </row>
    <row r="1765" spans="2:16" x14ac:dyDescent="0.25">
      <c r="B1765" s="12" t="s">
        <v>2672</v>
      </c>
      <c r="C1765" s="12" t="s">
        <v>2671</v>
      </c>
      <c r="D1765" s="18">
        <v>8968046</v>
      </c>
      <c r="E1765" s="18">
        <v>9009102</v>
      </c>
      <c r="F1765" s="18">
        <v>8914322</v>
      </c>
      <c r="G1765" s="19" t="s">
        <v>141</v>
      </c>
      <c r="H1765" s="19" t="s">
        <v>141</v>
      </c>
      <c r="I1765" s="18">
        <v>8921650</v>
      </c>
      <c r="J1765" s="18">
        <v>9356733</v>
      </c>
      <c r="K1765" s="18">
        <v>9837347</v>
      </c>
      <c r="L1765" s="18">
        <v>10110673</v>
      </c>
      <c r="M1765" s="18">
        <v>9542567</v>
      </c>
      <c r="N1765" s="18">
        <v>9671865</v>
      </c>
      <c r="O1765" s="18">
        <v>9480192</v>
      </c>
      <c r="P1765" s="9"/>
    </row>
    <row r="1766" spans="2:16" x14ac:dyDescent="0.25">
      <c r="B1766" s="12" t="s">
        <v>2668</v>
      </c>
      <c r="C1766" s="12" t="s">
        <v>2667</v>
      </c>
      <c r="D1766" s="18">
        <v>5636802</v>
      </c>
      <c r="E1766" s="18">
        <v>5473320</v>
      </c>
      <c r="F1766" s="18">
        <v>5453771</v>
      </c>
      <c r="G1766" s="19" t="s">
        <v>141</v>
      </c>
      <c r="H1766" s="19" t="s">
        <v>141</v>
      </c>
      <c r="I1766" s="18">
        <v>5624672</v>
      </c>
      <c r="J1766" s="18">
        <v>5943690</v>
      </c>
      <c r="K1766" s="18">
        <v>6066977</v>
      </c>
      <c r="L1766" s="18">
        <v>6237698</v>
      </c>
      <c r="M1766" s="18">
        <v>5977565</v>
      </c>
      <c r="N1766" s="18">
        <v>6022674</v>
      </c>
      <c r="O1766" s="18">
        <v>6004015</v>
      </c>
      <c r="P1766" s="9"/>
    </row>
    <row r="1767" spans="2:16" x14ac:dyDescent="0.25">
      <c r="B1767" s="12" t="s">
        <v>2664</v>
      </c>
      <c r="C1767" s="12" t="s">
        <v>2663</v>
      </c>
      <c r="D1767" s="18">
        <v>1471798</v>
      </c>
      <c r="E1767" s="18">
        <v>1480883</v>
      </c>
      <c r="F1767" s="18">
        <v>1415596</v>
      </c>
      <c r="G1767" s="19" t="s">
        <v>141</v>
      </c>
      <c r="H1767" s="19" t="s">
        <v>141</v>
      </c>
      <c r="I1767" s="18">
        <v>1539289</v>
      </c>
      <c r="J1767" s="18">
        <v>1756892</v>
      </c>
      <c r="K1767" s="18">
        <v>1875021</v>
      </c>
      <c r="L1767" s="18">
        <v>1979314</v>
      </c>
      <c r="M1767" s="18">
        <v>1951743</v>
      </c>
      <c r="N1767" s="18">
        <v>2020786</v>
      </c>
      <c r="O1767" s="18">
        <v>2046889</v>
      </c>
      <c r="P1767" s="9"/>
    </row>
    <row r="1768" spans="2:16" x14ac:dyDescent="0.25">
      <c r="B1768" s="12" t="s">
        <v>2660</v>
      </c>
      <c r="C1768" s="12" t="s">
        <v>2659</v>
      </c>
      <c r="D1768" s="18">
        <v>3540896</v>
      </c>
      <c r="E1768" s="18">
        <v>3571393</v>
      </c>
      <c r="F1768" s="18">
        <v>3351844</v>
      </c>
      <c r="G1768" s="19" t="s">
        <v>141</v>
      </c>
      <c r="H1768" s="19" t="s">
        <v>141</v>
      </c>
      <c r="I1768" s="18">
        <v>3567970</v>
      </c>
      <c r="J1768" s="18">
        <v>3850409</v>
      </c>
      <c r="K1768" s="18">
        <v>4142524</v>
      </c>
      <c r="L1768" s="18">
        <v>4165840</v>
      </c>
      <c r="M1768" s="18">
        <v>4010749</v>
      </c>
      <c r="N1768" s="18">
        <v>4360195</v>
      </c>
      <c r="O1768" s="18">
        <v>4460586</v>
      </c>
      <c r="P1768" s="9"/>
    </row>
    <row r="1769" spans="2:16" x14ac:dyDescent="0.25">
      <c r="B1769" s="12" t="s">
        <v>2656</v>
      </c>
      <c r="C1769" s="12" t="s">
        <v>2655</v>
      </c>
      <c r="D1769" s="18">
        <v>7756549</v>
      </c>
      <c r="E1769" s="18">
        <v>7812616</v>
      </c>
      <c r="F1769" s="18">
        <v>7185203</v>
      </c>
      <c r="G1769" s="19" t="s">
        <v>141</v>
      </c>
      <c r="H1769" s="19" t="s">
        <v>141</v>
      </c>
      <c r="I1769" s="18">
        <v>7504327</v>
      </c>
      <c r="J1769" s="18">
        <v>7691408</v>
      </c>
      <c r="K1769" s="18">
        <v>7919487</v>
      </c>
      <c r="L1769" s="18">
        <v>8339271</v>
      </c>
      <c r="M1769" s="18">
        <v>7918371</v>
      </c>
      <c r="N1769" s="18">
        <v>7891226</v>
      </c>
      <c r="O1769" s="18">
        <v>7393987</v>
      </c>
      <c r="P1769" s="9"/>
    </row>
    <row r="1770" spans="2:16" x14ac:dyDescent="0.25">
      <c r="B1770" s="12" t="s">
        <v>2652</v>
      </c>
      <c r="C1770" s="12" t="s">
        <v>2651</v>
      </c>
      <c r="D1770" s="18">
        <v>3603755</v>
      </c>
      <c r="E1770" s="18">
        <v>3375050</v>
      </c>
      <c r="F1770" s="18">
        <v>3098676</v>
      </c>
      <c r="G1770" s="19" t="s">
        <v>141</v>
      </c>
      <c r="H1770" s="19" t="s">
        <v>141</v>
      </c>
      <c r="I1770" s="18">
        <v>3246832</v>
      </c>
      <c r="J1770" s="18">
        <v>3542645</v>
      </c>
      <c r="K1770" s="18">
        <v>3767793</v>
      </c>
      <c r="L1770" s="18">
        <v>3833880</v>
      </c>
      <c r="M1770" s="18">
        <v>3580306</v>
      </c>
      <c r="N1770" s="18">
        <v>3753902</v>
      </c>
      <c r="O1770" s="18">
        <v>3728484</v>
      </c>
      <c r="P1770" s="9"/>
    </row>
    <row r="1771" spans="2:16" x14ac:dyDescent="0.25">
      <c r="B1771" s="12" t="s">
        <v>2648</v>
      </c>
      <c r="C1771" s="12" t="s">
        <v>2647</v>
      </c>
      <c r="D1771" s="18">
        <v>2949758</v>
      </c>
      <c r="E1771" s="18">
        <v>2863539</v>
      </c>
      <c r="F1771" s="18">
        <v>2543985</v>
      </c>
      <c r="G1771" s="19" t="s">
        <v>141</v>
      </c>
      <c r="H1771" s="19" t="s">
        <v>141</v>
      </c>
      <c r="I1771" s="18">
        <v>2538996</v>
      </c>
      <c r="J1771" s="18">
        <v>2706649</v>
      </c>
      <c r="K1771" s="18">
        <v>2755651</v>
      </c>
      <c r="L1771" s="18">
        <v>2667093</v>
      </c>
      <c r="M1771" s="18">
        <v>2607592</v>
      </c>
      <c r="N1771" s="18">
        <v>2487164</v>
      </c>
      <c r="O1771" s="18">
        <v>2372103</v>
      </c>
      <c r="P1771" s="9"/>
    </row>
    <row r="1772" spans="2:16" x14ac:dyDescent="0.25">
      <c r="B1772" s="12" t="s">
        <v>2644</v>
      </c>
      <c r="C1772" s="12" t="s">
        <v>1238</v>
      </c>
      <c r="D1772" s="19" t="s">
        <v>141</v>
      </c>
      <c r="E1772" s="19" t="s">
        <v>141</v>
      </c>
      <c r="F1772" s="19" t="s">
        <v>141</v>
      </c>
      <c r="G1772" s="19" t="s">
        <v>141</v>
      </c>
      <c r="H1772" s="19" t="s">
        <v>141</v>
      </c>
      <c r="I1772" s="19" t="s">
        <v>141</v>
      </c>
      <c r="J1772" s="19" t="s">
        <v>141</v>
      </c>
      <c r="K1772" s="19" t="s">
        <v>141</v>
      </c>
      <c r="L1772" s="19" t="s">
        <v>141</v>
      </c>
      <c r="M1772" s="19" t="s">
        <v>141</v>
      </c>
      <c r="N1772" s="19" t="s">
        <v>141</v>
      </c>
      <c r="O1772" s="18">
        <v>2968719</v>
      </c>
      <c r="P1772" s="9"/>
    </row>
    <row r="1773" spans="2:16" x14ac:dyDescent="0.25">
      <c r="B1773" s="12" t="s">
        <v>2641</v>
      </c>
      <c r="C1773" s="12" t="s">
        <v>2640</v>
      </c>
      <c r="D1773" s="18">
        <v>16867577</v>
      </c>
      <c r="E1773" s="18">
        <v>18323926</v>
      </c>
      <c r="F1773" s="18">
        <v>18464088</v>
      </c>
      <c r="G1773" s="18">
        <v>18522413</v>
      </c>
      <c r="H1773" s="18">
        <v>18775626</v>
      </c>
      <c r="I1773" s="18">
        <v>19864654</v>
      </c>
      <c r="J1773" s="18">
        <v>19194093</v>
      </c>
      <c r="K1773" s="18">
        <v>19260775</v>
      </c>
      <c r="L1773" s="18">
        <v>18823566</v>
      </c>
      <c r="M1773" s="18">
        <v>17076356</v>
      </c>
      <c r="N1773" s="18">
        <v>17842057</v>
      </c>
      <c r="O1773" s="18">
        <v>18886112</v>
      </c>
      <c r="P1773" s="9"/>
    </row>
    <row r="1774" spans="2:16" x14ac:dyDescent="0.25">
      <c r="B1774" s="12" t="s">
        <v>2637</v>
      </c>
      <c r="C1774" s="12" t="s">
        <v>2636</v>
      </c>
      <c r="D1774" s="18">
        <v>1122718</v>
      </c>
      <c r="E1774" s="18">
        <v>805592</v>
      </c>
      <c r="F1774" s="18">
        <v>1131860</v>
      </c>
      <c r="G1774" s="18">
        <v>1146007</v>
      </c>
      <c r="H1774" s="18">
        <v>1196756</v>
      </c>
      <c r="I1774" s="18">
        <v>1412392</v>
      </c>
      <c r="J1774" s="18">
        <v>1498662</v>
      </c>
      <c r="K1774" s="18">
        <v>1678739</v>
      </c>
      <c r="L1774" s="18">
        <v>1727183</v>
      </c>
      <c r="M1774" s="18">
        <v>1530621</v>
      </c>
      <c r="N1774" s="18">
        <v>1502643</v>
      </c>
      <c r="O1774" s="18">
        <v>1580810</v>
      </c>
      <c r="P1774" s="9"/>
    </row>
    <row r="1775" spans="2:16" x14ac:dyDescent="0.25">
      <c r="B1775" s="12" t="s">
        <v>2633</v>
      </c>
      <c r="C1775" s="12" t="s">
        <v>2632</v>
      </c>
      <c r="D1775" s="19" t="s">
        <v>141</v>
      </c>
      <c r="E1775" s="19" t="s">
        <v>141</v>
      </c>
      <c r="F1775" s="19" t="s">
        <v>141</v>
      </c>
      <c r="G1775" s="19" t="s">
        <v>141</v>
      </c>
      <c r="H1775" s="19" t="s">
        <v>141</v>
      </c>
      <c r="I1775" s="19" t="s">
        <v>141</v>
      </c>
      <c r="J1775" s="19" t="s">
        <v>141</v>
      </c>
      <c r="K1775" s="19" t="s">
        <v>141</v>
      </c>
      <c r="L1775" s="18">
        <v>751451</v>
      </c>
      <c r="M1775" s="18">
        <v>736032</v>
      </c>
      <c r="N1775" s="18">
        <v>704508</v>
      </c>
      <c r="O1775" s="18">
        <v>903222</v>
      </c>
      <c r="P1775" s="9"/>
    </row>
    <row r="1776" spans="2:16" x14ac:dyDescent="0.25">
      <c r="B1776" s="9"/>
      <c r="C1776" s="9"/>
      <c r="D1776" s="9"/>
      <c r="E1776" s="9"/>
      <c r="F1776" s="9"/>
      <c r="G1776" s="9"/>
      <c r="H1776" s="9"/>
      <c r="I1776" s="9"/>
      <c r="J1776" s="9"/>
      <c r="K1776" s="9"/>
      <c r="L1776" s="9"/>
      <c r="M1776" s="9"/>
      <c r="N1776" s="9"/>
      <c r="O1776" s="9"/>
      <c r="P1776" s="9"/>
    </row>
    <row r="1777" spans="2:16" x14ac:dyDescent="0.25">
      <c r="B1777" s="9"/>
      <c r="C1777" s="9"/>
      <c r="D1777" s="9"/>
      <c r="E1777" s="9"/>
      <c r="F1777" s="9"/>
      <c r="G1777" s="9"/>
      <c r="H1777" s="9"/>
      <c r="I1777" s="9"/>
      <c r="J1777" s="9"/>
      <c r="K1777" s="9"/>
      <c r="L1777" s="9"/>
      <c r="M1777" s="9"/>
      <c r="N1777" s="9"/>
      <c r="O1777" s="9"/>
      <c r="P1777" s="9"/>
    </row>
    <row r="1778" spans="2:16" x14ac:dyDescent="0.25">
      <c r="B1778" s="9"/>
      <c r="C1778" s="9"/>
      <c r="D1778" s="9"/>
      <c r="E1778" s="9"/>
      <c r="F1778" s="9"/>
      <c r="G1778" s="9"/>
      <c r="H1778" s="9"/>
      <c r="I1778" s="9"/>
      <c r="J1778" s="9"/>
      <c r="K1778" s="9"/>
      <c r="L1778" s="9"/>
      <c r="M1778" s="9"/>
      <c r="N1778" s="9"/>
      <c r="O1778" s="9"/>
      <c r="P1778" s="9"/>
    </row>
  </sheetData>
  <mergeCells count="1">
    <mergeCell ref="B1:J1"/>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2:H3"/>
  <sheetViews>
    <sheetView workbookViewId="0">
      <selection activeCell="C5" sqref="C5"/>
    </sheetView>
  </sheetViews>
  <sheetFormatPr defaultRowHeight="15" x14ac:dyDescent="0.25"/>
  <cols>
    <col min="3" max="3" width="15.42578125" customWidth="1"/>
  </cols>
  <sheetData>
    <row r="2" spans="1:8" ht="15.75" thickBot="1" x14ac:dyDescent="0.3"/>
    <row r="3" spans="1:8" ht="19.5" thickBot="1" x14ac:dyDescent="0.35">
      <c r="A3" s="847" t="s">
        <v>4264</v>
      </c>
      <c r="B3" s="848"/>
      <c r="C3" s="848"/>
      <c r="D3" s="848"/>
      <c r="E3" s="848"/>
      <c r="F3" s="848"/>
      <c r="G3" s="848"/>
      <c r="H3" s="849"/>
    </row>
  </sheetData>
  <mergeCells count="1">
    <mergeCell ref="A3:H3"/>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200"/>
  <sheetViews>
    <sheetView workbookViewId="0">
      <selection activeCell="G14" sqref="G14"/>
    </sheetView>
  </sheetViews>
  <sheetFormatPr defaultRowHeight="15" x14ac:dyDescent="0.25"/>
  <cols>
    <col min="7" max="7" width="11.85546875" customWidth="1"/>
  </cols>
  <sheetData>
    <row r="1" spans="1:22" x14ac:dyDescent="0.25">
      <c r="A1" s="394" t="s">
        <v>4347</v>
      </c>
      <c r="B1" s="395" t="s">
        <v>4348</v>
      </c>
      <c r="C1" s="9"/>
      <c r="D1" s="9"/>
      <c r="E1" s="9"/>
      <c r="F1" s="9"/>
      <c r="G1" s="9"/>
      <c r="H1" s="9"/>
      <c r="I1" s="9"/>
      <c r="J1" s="9"/>
      <c r="K1" s="9"/>
      <c r="L1" s="9"/>
      <c r="M1" s="9"/>
      <c r="N1" s="9"/>
      <c r="O1" s="9"/>
      <c r="P1" s="9"/>
      <c r="Q1" s="9"/>
      <c r="R1" s="9"/>
      <c r="S1" s="9"/>
      <c r="T1" s="9"/>
      <c r="U1" s="9"/>
      <c r="V1" s="9"/>
    </row>
    <row r="2" spans="1:22" x14ac:dyDescent="0.25">
      <c r="A2" s="395" t="s">
        <v>221</v>
      </c>
      <c r="B2" s="395" t="s">
        <v>4349</v>
      </c>
      <c r="C2" s="9"/>
      <c r="D2" s="9"/>
      <c r="E2" s="9"/>
      <c r="F2" s="9"/>
      <c r="G2" s="9"/>
      <c r="H2" s="9"/>
      <c r="I2" s="9"/>
      <c r="J2" s="9"/>
      <c r="K2" s="9"/>
      <c r="L2" s="9"/>
      <c r="M2" s="9"/>
      <c r="N2" s="9"/>
      <c r="O2" s="9"/>
      <c r="P2" s="9"/>
      <c r="Q2" s="9"/>
      <c r="R2" s="9"/>
      <c r="S2" s="9"/>
      <c r="T2" s="9"/>
      <c r="U2" s="9"/>
      <c r="V2" s="9"/>
    </row>
    <row r="3" spans="1:22" x14ac:dyDescent="0.25">
      <c r="A3" s="9"/>
      <c r="B3" s="9"/>
      <c r="C3" s="9"/>
      <c r="D3" s="9"/>
      <c r="E3" s="9"/>
      <c r="F3" s="9"/>
      <c r="G3" s="9"/>
      <c r="H3" s="9"/>
      <c r="I3" s="9"/>
      <c r="J3" s="9"/>
      <c r="K3" s="9"/>
      <c r="L3" s="9"/>
      <c r="M3" s="9"/>
      <c r="N3" s="9"/>
      <c r="O3" s="9"/>
      <c r="P3" s="9"/>
      <c r="Q3" s="9"/>
      <c r="R3" s="9"/>
      <c r="S3" s="9"/>
      <c r="T3" s="9"/>
      <c r="U3" s="9"/>
      <c r="V3" s="9"/>
    </row>
    <row r="4" spans="1:22" x14ac:dyDescent="0.25">
      <c r="A4" s="130"/>
      <c r="B4" s="396"/>
      <c r="C4" s="130"/>
      <c r="D4" s="130"/>
      <c r="E4" s="130"/>
      <c r="F4" s="9"/>
      <c r="G4" s="130"/>
      <c r="H4" s="9"/>
      <c r="I4" s="130"/>
      <c r="J4" s="130"/>
      <c r="K4" s="130"/>
      <c r="L4" s="130"/>
      <c r="M4" s="130"/>
      <c r="N4" s="9"/>
      <c r="O4" s="130"/>
      <c r="P4" s="130"/>
      <c r="Q4" s="130"/>
      <c r="R4" s="130"/>
      <c r="S4" s="130"/>
      <c r="T4" s="130"/>
      <c r="U4" s="130"/>
      <c r="V4" s="130"/>
    </row>
    <row r="5" spans="1:22" x14ac:dyDescent="0.25">
      <c r="A5" s="9"/>
      <c r="B5" s="9"/>
      <c r="C5" s="872" t="s">
        <v>4350</v>
      </c>
      <c r="D5" s="873"/>
      <c r="E5" s="873"/>
      <c r="F5" s="873"/>
      <c r="G5" s="874"/>
      <c r="H5" s="9"/>
      <c r="I5" s="872" t="s">
        <v>4351</v>
      </c>
      <c r="J5" s="873"/>
      <c r="K5" s="873"/>
      <c r="L5" s="873"/>
      <c r="M5" s="874"/>
      <c r="N5" s="130"/>
      <c r="O5" s="872" t="s">
        <v>4352</v>
      </c>
      <c r="P5" s="873"/>
      <c r="Q5" s="873"/>
      <c r="R5" s="873"/>
      <c r="S5" s="874"/>
      <c r="T5" s="9"/>
      <c r="U5" s="9"/>
      <c r="V5" s="9"/>
    </row>
    <row r="6" spans="1:22" x14ac:dyDescent="0.25">
      <c r="A6" s="9"/>
      <c r="B6" s="9"/>
      <c r="C6" s="875" t="s">
        <v>4353</v>
      </c>
      <c r="D6" s="875"/>
      <c r="E6" s="875"/>
      <c r="F6" s="876" t="s">
        <v>4354</v>
      </c>
      <c r="G6" s="876"/>
      <c r="H6" s="9"/>
      <c r="I6" s="875" t="s">
        <v>4353</v>
      </c>
      <c r="J6" s="875"/>
      <c r="K6" s="875"/>
      <c r="L6" s="876" t="s">
        <v>4354</v>
      </c>
      <c r="M6" s="876"/>
      <c r="N6" s="130"/>
      <c r="O6" s="875" t="s">
        <v>4353</v>
      </c>
      <c r="P6" s="875"/>
      <c r="Q6" s="875"/>
      <c r="R6" s="876" t="s">
        <v>4354</v>
      </c>
      <c r="S6" s="876"/>
      <c r="T6" s="9"/>
      <c r="U6" s="9"/>
      <c r="V6" s="9"/>
    </row>
    <row r="7" spans="1:22" ht="37.5" customHeight="1" x14ac:dyDescent="0.25">
      <c r="A7" s="9"/>
      <c r="B7" s="9"/>
      <c r="C7" s="875"/>
      <c r="D7" s="875"/>
      <c r="E7" s="875"/>
      <c r="F7" s="877"/>
      <c r="G7" s="877"/>
      <c r="H7" s="23"/>
      <c r="I7" s="875"/>
      <c r="J7" s="875"/>
      <c r="K7" s="875"/>
      <c r="L7" s="877"/>
      <c r="M7" s="877"/>
      <c r="N7" s="130"/>
      <c r="O7" s="875"/>
      <c r="P7" s="875"/>
      <c r="Q7" s="875"/>
      <c r="R7" s="877"/>
      <c r="S7" s="877"/>
      <c r="T7" s="9"/>
      <c r="U7" s="130"/>
      <c r="V7" s="130"/>
    </row>
    <row r="8" spans="1:22" ht="29.25" customHeight="1" x14ac:dyDescent="0.25">
      <c r="A8" s="397" t="s">
        <v>4355</v>
      </c>
      <c r="B8" s="397" t="s">
        <v>4356</v>
      </c>
      <c r="C8" s="397">
        <v>2008</v>
      </c>
      <c r="D8" s="397">
        <v>2009</v>
      </c>
      <c r="E8" s="397">
        <v>2010</v>
      </c>
      <c r="F8" s="398">
        <v>2011</v>
      </c>
      <c r="G8" s="398">
        <v>2012</v>
      </c>
      <c r="H8" s="23"/>
      <c r="I8" s="397">
        <v>2008</v>
      </c>
      <c r="J8" s="397">
        <v>2009</v>
      </c>
      <c r="K8" s="397">
        <v>2010</v>
      </c>
      <c r="L8" s="399">
        <v>2011</v>
      </c>
      <c r="M8" s="399">
        <v>2012</v>
      </c>
      <c r="N8" s="396"/>
      <c r="O8" s="397">
        <v>2008</v>
      </c>
      <c r="P8" s="397">
        <v>2009</v>
      </c>
      <c r="Q8" s="397">
        <v>2010</v>
      </c>
      <c r="R8" s="399">
        <v>2011</v>
      </c>
      <c r="S8" s="399">
        <v>2012</v>
      </c>
      <c r="T8" s="23"/>
      <c r="U8" s="130"/>
      <c r="V8" s="130"/>
    </row>
    <row r="9" spans="1:22" x14ac:dyDescent="0.25">
      <c r="A9" s="400" t="s">
        <v>4357</v>
      </c>
      <c r="B9" s="225" t="s">
        <v>4358</v>
      </c>
      <c r="C9" s="401">
        <v>174.61882900000001</v>
      </c>
      <c r="D9" s="401">
        <v>160.69433100000001</v>
      </c>
      <c r="E9" s="401">
        <v>150.80434299999999</v>
      </c>
      <c r="F9" s="401">
        <v>164.99352500000001</v>
      </c>
      <c r="G9" s="225" t="s">
        <v>87</v>
      </c>
      <c r="H9" s="225"/>
      <c r="I9" s="402">
        <v>12394</v>
      </c>
      <c r="J9" s="402">
        <v>11834</v>
      </c>
      <c r="K9" s="402">
        <v>11439</v>
      </c>
      <c r="L9" s="402">
        <v>11526</v>
      </c>
      <c r="M9" s="225" t="s">
        <v>87</v>
      </c>
      <c r="N9" s="225"/>
      <c r="O9" s="402">
        <v>3878</v>
      </c>
      <c r="P9" s="402">
        <v>3791</v>
      </c>
      <c r="Q9" s="402">
        <v>3670</v>
      </c>
      <c r="R9" s="402">
        <v>3566</v>
      </c>
      <c r="S9" s="225" t="s">
        <v>87</v>
      </c>
      <c r="T9" s="130"/>
      <c r="U9" s="130"/>
      <c r="V9" s="130"/>
    </row>
    <row r="10" spans="1:22" x14ac:dyDescent="0.25">
      <c r="A10" s="403">
        <v>3111</v>
      </c>
      <c r="B10" s="225" t="s">
        <v>4359</v>
      </c>
      <c r="C10" s="401">
        <v>173.76225700000001</v>
      </c>
      <c r="D10" s="401">
        <v>159.91172399999999</v>
      </c>
      <c r="E10" s="401">
        <v>149.915503</v>
      </c>
      <c r="F10" s="401">
        <v>163.98783800000001</v>
      </c>
      <c r="G10" s="225" t="s">
        <v>87</v>
      </c>
      <c r="H10" s="225"/>
      <c r="I10" s="402">
        <v>12039</v>
      </c>
      <c r="J10" s="402">
        <v>11473</v>
      </c>
      <c r="K10" s="402">
        <v>11063</v>
      </c>
      <c r="L10" s="402">
        <v>11178</v>
      </c>
      <c r="M10" s="225" t="s">
        <v>87</v>
      </c>
      <c r="N10" s="225"/>
      <c r="O10" s="402">
        <v>3533</v>
      </c>
      <c r="P10" s="402">
        <v>3441</v>
      </c>
      <c r="Q10" s="402">
        <v>3314</v>
      </c>
      <c r="R10" s="402">
        <v>3238</v>
      </c>
      <c r="S10" s="225" t="s">
        <v>87</v>
      </c>
      <c r="T10" s="130"/>
      <c r="U10" s="130"/>
      <c r="V10" s="130"/>
    </row>
    <row r="11" spans="1:22" x14ac:dyDescent="0.25">
      <c r="A11" s="403">
        <v>3112</v>
      </c>
      <c r="B11" s="400" t="s">
        <v>4360</v>
      </c>
      <c r="C11" s="401">
        <v>0.856572</v>
      </c>
      <c r="D11" s="401">
        <v>0.78260700000000005</v>
      </c>
      <c r="E11" s="401">
        <v>0.88883999999999996</v>
      </c>
      <c r="F11" s="401">
        <v>1.005687</v>
      </c>
      <c r="G11" s="225" t="s">
        <v>87</v>
      </c>
      <c r="H11" s="225"/>
      <c r="I11" s="402">
        <v>355</v>
      </c>
      <c r="J11" s="402">
        <v>361</v>
      </c>
      <c r="K11" s="402">
        <v>376</v>
      </c>
      <c r="L11" s="402">
        <v>348</v>
      </c>
      <c r="M11" s="225" t="s">
        <v>87</v>
      </c>
      <c r="N11" s="225"/>
      <c r="O11" s="402">
        <v>345</v>
      </c>
      <c r="P11" s="402">
        <v>350</v>
      </c>
      <c r="Q11" s="402">
        <v>356</v>
      </c>
      <c r="R11" s="402">
        <v>328</v>
      </c>
      <c r="S11" s="225" t="s">
        <v>87</v>
      </c>
      <c r="T11" s="130"/>
      <c r="U11" s="130"/>
      <c r="V11" s="130"/>
    </row>
    <row r="12" spans="1:22" x14ac:dyDescent="0.25">
      <c r="A12" s="400" t="s">
        <v>4361</v>
      </c>
      <c r="B12" s="225" t="s">
        <v>4362</v>
      </c>
      <c r="C12" s="401">
        <v>1.1293789999999999</v>
      </c>
      <c r="D12" s="401">
        <v>1.3044880000000001</v>
      </c>
      <c r="E12" s="401">
        <v>1.5205500000000001</v>
      </c>
      <c r="F12" s="401">
        <v>1.518724</v>
      </c>
      <c r="G12" s="225" t="s">
        <v>87</v>
      </c>
      <c r="H12" s="225"/>
      <c r="I12" s="402">
        <v>568</v>
      </c>
      <c r="J12" s="402">
        <v>582</v>
      </c>
      <c r="K12" s="402">
        <v>560</v>
      </c>
      <c r="L12" s="402">
        <v>570</v>
      </c>
      <c r="M12" s="225" t="s">
        <v>87</v>
      </c>
      <c r="N12" s="225"/>
      <c r="O12" s="402">
        <v>557</v>
      </c>
      <c r="P12" s="402">
        <v>565</v>
      </c>
      <c r="Q12" s="402">
        <v>549</v>
      </c>
      <c r="R12" s="402">
        <v>557</v>
      </c>
      <c r="S12" s="225" t="s">
        <v>87</v>
      </c>
      <c r="T12" s="130"/>
      <c r="U12" s="130"/>
      <c r="V12" s="130"/>
    </row>
    <row r="13" spans="1:22" x14ac:dyDescent="0.25">
      <c r="A13" s="404">
        <v>3.21</v>
      </c>
      <c r="B13" s="405" t="s">
        <v>4363</v>
      </c>
      <c r="C13" s="401">
        <v>1.0988610000000001</v>
      </c>
      <c r="D13" s="401">
        <v>0.75030600000000003</v>
      </c>
      <c r="E13" s="401">
        <v>10.152950000000001</v>
      </c>
      <c r="F13" s="401">
        <v>3.1585700000000001</v>
      </c>
      <c r="G13" s="225" t="s">
        <v>87</v>
      </c>
      <c r="H13" s="406"/>
      <c r="I13" s="402">
        <v>772</v>
      </c>
      <c r="J13" s="402">
        <v>776</v>
      </c>
      <c r="K13" s="402">
        <v>696</v>
      </c>
      <c r="L13" s="402">
        <v>762</v>
      </c>
      <c r="M13" s="225" t="s">
        <v>87</v>
      </c>
      <c r="N13" s="406"/>
      <c r="O13" s="402">
        <v>583</v>
      </c>
      <c r="P13" s="402">
        <v>558</v>
      </c>
      <c r="Q13" s="402">
        <v>511</v>
      </c>
      <c r="R13" s="402">
        <v>494</v>
      </c>
      <c r="S13" s="225" t="s">
        <v>87</v>
      </c>
      <c r="T13" s="406"/>
      <c r="U13" s="407"/>
      <c r="V13" s="407"/>
    </row>
    <row r="14" spans="1:22" x14ac:dyDescent="0.25">
      <c r="A14" s="400" t="s">
        <v>4364</v>
      </c>
      <c r="B14" s="225" t="s">
        <v>4365</v>
      </c>
      <c r="C14" s="401">
        <v>0</v>
      </c>
      <c r="D14" s="401">
        <v>0</v>
      </c>
      <c r="E14" s="401">
        <v>0</v>
      </c>
      <c r="F14" s="401">
        <v>0</v>
      </c>
      <c r="G14" s="225" t="s">
        <v>87</v>
      </c>
      <c r="H14" s="225"/>
      <c r="I14" s="402">
        <v>0</v>
      </c>
      <c r="J14" s="402">
        <v>0</v>
      </c>
      <c r="K14" s="402">
        <v>0</v>
      </c>
      <c r="L14" s="402">
        <v>0</v>
      </c>
      <c r="M14" s="225" t="s">
        <v>87</v>
      </c>
      <c r="N14" s="225"/>
      <c r="O14" s="402">
        <v>0</v>
      </c>
      <c r="P14" s="402">
        <v>0</v>
      </c>
      <c r="Q14" s="402">
        <v>0</v>
      </c>
      <c r="R14" s="402">
        <v>0</v>
      </c>
      <c r="S14" s="225" t="s">
        <v>87</v>
      </c>
      <c r="T14" s="130"/>
      <c r="U14" s="130"/>
      <c r="V14" s="130"/>
    </row>
    <row r="15" spans="1:22" x14ac:dyDescent="0.25">
      <c r="A15" s="400" t="s">
        <v>4366</v>
      </c>
      <c r="B15" s="225" t="s">
        <v>4367</v>
      </c>
      <c r="C15" s="401">
        <v>0</v>
      </c>
      <c r="D15" s="401">
        <v>0</v>
      </c>
      <c r="E15" s="401">
        <v>0</v>
      </c>
      <c r="F15" s="401">
        <v>0</v>
      </c>
      <c r="G15" s="225" t="s">
        <v>87</v>
      </c>
      <c r="H15" s="225"/>
      <c r="I15" s="402">
        <v>0</v>
      </c>
      <c r="J15" s="402">
        <v>0</v>
      </c>
      <c r="K15" s="402">
        <v>0</v>
      </c>
      <c r="L15" s="402">
        <v>0</v>
      </c>
      <c r="M15" s="225" t="s">
        <v>87</v>
      </c>
      <c r="N15" s="225"/>
      <c r="O15" s="402">
        <v>0</v>
      </c>
      <c r="P15" s="402">
        <v>0</v>
      </c>
      <c r="Q15" s="402">
        <v>0</v>
      </c>
      <c r="R15" s="402">
        <v>0</v>
      </c>
      <c r="S15" s="225" t="s">
        <v>87</v>
      </c>
      <c r="T15" s="130"/>
      <c r="U15" s="130"/>
      <c r="V15" s="130"/>
    </row>
    <row r="16" spans="1:22" x14ac:dyDescent="0.25">
      <c r="A16" s="400" t="s">
        <v>4368</v>
      </c>
      <c r="B16" s="400" t="s">
        <v>4369</v>
      </c>
      <c r="C16" s="401">
        <v>156.994665</v>
      </c>
      <c r="D16" s="401">
        <v>136.91476399999999</v>
      </c>
      <c r="E16" s="401">
        <v>116.819759</v>
      </c>
      <c r="F16" s="401">
        <v>104.176247</v>
      </c>
      <c r="G16" s="225" t="s">
        <v>87</v>
      </c>
      <c r="H16" s="225"/>
      <c r="I16" s="402">
        <v>4524</v>
      </c>
      <c r="J16" s="402">
        <v>4094</v>
      </c>
      <c r="K16" s="402">
        <v>3559</v>
      </c>
      <c r="L16" s="402">
        <v>3282</v>
      </c>
      <c r="M16" s="225" t="s">
        <v>87</v>
      </c>
      <c r="N16" s="225"/>
      <c r="O16" s="402">
        <v>467</v>
      </c>
      <c r="P16" s="402">
        <v>455</v>
      </c>
      <c r="Q16" s="402">
        <v>422</v>
      </c>
      <c r="R16" s="402">
        <v>394</v>
      </c>
      <c r="S16" s="225" t="s">
        <v>87</v>
      </c>
      <c r="T16" s="130"/>
      <c r="U16" s="130"/>
      <c r="V16" s="130"/>
    </row>
    <row r="17" spans="1:22" x14ac:dyDescent="0.25">
      <c r="A17" s="400" t="s">
        <v>4370</v>
      </c>
      <c r="B17" s="225" t="s">
        <v>4371</v>
      </c>
      <c r="C17" s="401" t="e">
        <v>#VALUE!</v>
      </c>
      <c r="D17" s="401" t="e">
        <v>#VALUE!</v>
      </c>
      <c r="E17" s="401" t="e">
        <v>#VALUE!</v>
      </c>
      <c r="F17" s="401" t="e">
        <v>#VALUE!</v>
      </c>
      <c r="G17" s="225" t="s">
        <v>87</v>
      </c>
      <c r="H17" s="225"/>
      <c r="I17" s="402" t="s">
        <v>87</v>
      </c>
      <c r="J17" s="402" t="s">
        <v>87</v>
      </c>
      <c r="K17" s="402" t="s">
        <v>87</v>
      </c>
      <c r="L17" s="402" t="s">
        <v>87</v>
      </c>
      <c r="M17" s="225" t="s">
        <v>87</v>
      </c>
      <c r="N17" s="225"/>
      <c r="O17" s="402">
        <v>1</v>
      </c>
      <c r="P17" s="402">
        <v>2</v>
      </c>
      <c r="Q17" s="402">
        <v>1</v>
      </c>
      <c r="R17" s="402">
        <v>1</v>
      </c>
      <c r="S17" s="225" t="s">
        <v>87</v>
      </c>
      <c r="T17" s="130"/>
      <c r="U17" s="130"/>
      <c r="V17" s="130"/>
    </row>
    <row r="18" spans="1:22" x14ac:dyDescent="0.25">
      <c r="A18" s="400" t="s">
        <v>4372</v>
      </c>
      <c r="B18" s="225" t="s">
        <v>4373</v>
      </c>
      <c r="C18" s="401" t="e">
        <v>#VALUE!</v>
      </c>
      <c r="D18" s="401" t="e">
        <v>#VALUE!</v>
      </c>
      <c r="E18" s="401" t="e">
        <v>#VALUE!</v>
      </c>
      <c r="F18" s="401" t="e">
        <v>#VALUE!</v>
      </c>
      <c r="G18" s="225" t="s">
        <v>87</v>
      </c>
      <c r="H18" s="225"/>
      <c r="I18" s="402" t="s">
        <v>87</v>
      </c>
      <c r="J18" s="402" t="s">
        <v>87</v>
      </c>
      <c r="K18" s="402" t="s">
        <v>87</v>
      </c>
      <c r="L18" s="402" t="s">
        <v>87</v>
      </c>
      <c r="M18" s="225" t="s">
        <v>87</v>
      </c>
      <c r="N18" s="225"/>
      <c r="O18" s="402">
        <v>24</v>
      </c>
      <c r="P18" s="402">
        <v>26</v>
      </c>
      <c r="Q18" s="402">
        <v>25</v>
      </c>
      <c r="R18" s="402">
        <v>25</v>
      </c>
      <c r="S18" s="225" t="s">
        <v>87</v>
      </c>
      <c r="T18" s="130"/>
      <c r="U18" s="130"/>
      <c r="V18" s="130"/>
    </row>
    <row r="19" spans="1:22" x14ac:dyDescent="0.25">
      <c r="A19" s="400" t="s">
        <v>4374</v>
      </c>
      <c r="B19" s="225" t="s">
        <v>4375</v>
      </c>
      <c r="C19" s="401">
        <v>149.93211400000001</v>
      </c>
      <c r="D19" s="401">
        <v>148.15350599999999</v>
      </c>
      <c r="E19" s="401">
        <v>154.855253</v>
      </c>
      <c r="F19" s="401">
        <v>158.79936900000001</v>
      </c>
      <c r="G19" s="225" t="s">
        <v>87</v>
      </c>
      <c r="H19" s="225"/>
      <c r="I19" s="402">
        <v>6664</v>
      </c>
      <c r="J19" s="402">
        <v>6815</v>
      </c>
      <c r="K19" s="402">
        <v>7277</v>
      </c>
      <c r="L19" s="402">
        <v>7314</v>
      </c>
      <c r="M19" s="225" t="s">
        <v>87</v>
      </c>
      <c r="N19" s="225"/>
      <c r="O19" s="402">
        <v>213</v>
      </c>
      <c r="P19" s="402">
        <v>202</v>
      </c>
      <c r="Q19" s="402">
        <v>194</v>
      </c>
      <c r="R19" s="402">
        <v>185</v>
      </c>
      <c r="S19" s="225" t="s">
        <v>87</v>
      </c>
      <c r="T19" s="130"/>
      <c r="U19" s="130"/>
      <c r="V19" s="130"/>
    </row>
    <row r="20" spans="1:22" x14ac:dyDescent="0.25">
      <c r="A20" s="400" t="s">
        <v>4376</v>
      </c>
      <c r="B20" s="225" t="s">
        <v>4377</v>
      </c>
      <c r="C20" s="401">
        <v>99.164546000000001</v>
      </c>
      <c r="D20" s="401">
        <v>57.246637999999997</v>
      </c>
      <c r="E20" s="401">
        <v>21.236082</v>
      </c>
      <c r="F20" s="401">
        <v>24.676129</v>
      </c>
      <c r="G20" s="225" t="s">
        <v>87</v>
      </c>
      <c r="H20" s="225"/>
      <c r="I20" s="402">
        <v>3940</v>
      </c>
      <c r="J20" s="402">
        <v>3292</v>
      </c>
      <c r="K20" s="402">
        <v>1670</v>
      </c>
      <c r="L20" s="402">
        <v>1517</v>
      </c>
      <c r="M20" s="225" t="s">
        <v>87</v>
      </c>
      <c r="N20" s="225"/>
      <c r="O20" s="402">
        <v>132</v>
      </c>
      <c r="P20" s="402">
        <v>127</v>
      </c>
      <c r="Q20" s="402">
        <v>113</v>
      </c>
      <c r="R20" s="402">
        <v>92</v>
      </c>
      <c r="S20" s="225" t="s">
        <v>87</v>
      </c>
      <c r="T20" s="130"/>
      <c r="U20" s="130"/>
      <c r="V20" s="130"/>
    </row>
    <row r="21" spans="1:22" x14ac:dyDescent="0.25">
      <c r="A21" s="404" t="s">
        <v>4378</v>
      </c>
      <c r="B21" s="408" t="s">
        <v>4379</v>
      </c>
      <c r="C21" s="401">
        <v>11.778076</v>
      </c>
      <c r="D21" s="401">
        <v>4.5884289999999996</v>
      </c>
      <c r="E21" s="401">
        <v>4.7998130000000003</v>
      </c>
      <c r="F21" s="401">
        <v>5.6400569999999997</v>
      </c>
      <c r="G21" s="225" t="s">
        <v>87</v>
      </c>
      <c r="H21" s="225"/>
      <c r="I21" s="402">
        <v>618</v>
      </c>
      <c r="J21" s="402">
        <v>256</v>
      </c>
      <c r="K21" s="402">
        <v>321</v>
      </c>
      <c r="L21" s="402">
        <v>299</v>
      </c>
      <c r="M21" s="225" t="s">
        <v>87</v>
      </c>
      <c r="N21" s="225"/>
      <c r="O21" s="402">
        <v>59</v>
      </c>
      <c r="P21" s="402">
        <v>49</v>
      </c>
      <c r="Q21" s="402">
        <v>50</v>
      </c>
      <c r="R21" s="402">
        <v>47</v>
      </c>
      <c r="S21" s="225" t="s">
        <v>87</v>
      </c>
      <c r="T21" s="130"/>
      <c r="U21" s="130"/>
      <c r="V21" s="130"/>
    </row>
    <row r="22" spans="1:22" x14ac:dyDescent="0.25">
      <c r="A22" s="400" t="s">
        <v>4380</v>
      </c>
      <c r="B22" s="225" t="s">
        <v>4381</v>
      </c>
      <c r="C22" s="401">
        <v>66.279043999999999</v>
      </c>
      <c r="D22" s="401">
        <v>71.341734000000002</v>
      </c>
      <c r="E22" s="401">
        <v>59.167368000000003</v>
      </c>
      <c r="F22" s="401">
        <v>45.711314000000002</v>
      </c>
      <c r="G22" s="225" t="s">
        <v>87</v>
      </c>
      <c r="H22" s="225"/>
      <c r="I22" s="402">
        <v>1622</v>
      </c>
      <c r="J22" s="402">
        <v>1878</v>
      </c>
      <c r="K22" s="402">
        <v>1802</v>
      </c>
      <c r="L22" s="402">
        <v>1660</v>
      </c>
      <c r="M22" s="225" t="s">
        <v>87</v>
      </c>
      <c r="N22" s="225"/>
      <c r="O22" s="402">
        <v>226</v>
      </c>
      <c r="P22" s="402">
        <v>242</v>
      </c>
      <c r="Q22" s="402">
        <v>236</v>
      </c>
      <c r="R22" s="402">
        <v>222</v>
      </c>
      <c r="S22" s="225" t="s">
        <v>87</v>
      </c>
      <c r="T22" s="130"/>
      <c r="U22" s="130"/>
      <c r="V22" s="130"/>
    </row>
    <row r="23" spans="1:22" x14ac:dyDescent="0.25">
      <c r="A23" s="400" t="s">
        <v>4382</v>
      </c>
      <c r="B23" s="225" t="s">
        <v>90</v>
      </c>
      <c r="C23" s="401">
        <v>80.260243000000003</v>
      </c>
      <c r="D23" s="401">
        <v>96.319823999999997</v>
      </c>
      <c r="E23" s="401">
        <v>85.364759000000006</v>
      </c>
      <c r="F23" s="401">
        <v>73.699764000000002</v>
      </c>
      <c r="G23" s="225" t="s">
        <v>87</v>
      </c>
      <c r="H23" s="225"/>
      <c r="I23" s="402">
        <v>1350</v>
      </c>
      <c r="J23" s="402">
        <v>1588</v>
      </c>
      <c r="K23" s="402">
        <v>1520</v>
      </c>
      <c r="L23" s="402">
        <v>1499</v>
      </c>
      <c r="M23" s="225" t="s">
        <v>87</v>
      </c>
      <c r="N23" s="225"/>
      <c r="O23" s="402">
        <v>51</v>
      </c>
      <c r="P23" s="402">
        <v>51</v>
      </c>
      <c r="Q23" s="402">
        <v>54</v>
      </c>
      <c r="R23" s="402">
        <v>54</v>
      </c>
      <c r="S23" s="225" t="s">
        <v>87</v>
      </c>
      <c r="T23" s="130"/>
      <c r="U23" s="130"/>
      <c r="V23" s="130"/>
    </row>
    <row r="24" spans="1:22" x14ac:dyDescent="0.25">
      <c r="A24" s="400" t="s">
        <v>4383</v>
      </c>
      <c r="B24" s="225" t="s">
        <v>4384</v>
      </c>
      <c r="C24" s="401">
        <v>438.84325000000001</v>
      </c>
      <c r="D24" s="401">
        <v>446.69392399999998</v>
      </c>
      <c r="E24" s="401">
        <v>412.34292099999999</v>
      </c>
      <c r="F24" s="401">
        <v>363.38956200000001</v>
      </c>
      <c r="G24" s="225" t="s">
        <v>87</v>
      </c>
      <c r="H24" s="225"/>
      <c r="I24" s="402">
        <v>17904</v>
      </c>
      <c r="J24" s="402">
        <v>17156</v>
      </c>
      <c r="K24" s="402">
        <v>16666</v>
      </c>
      <c r="L24" s="402">
        <v>15546</v>
      </c>
      <c r="M24" s="225" t="s">
        <v>87</v>
      </c>
      <c r="N24" s="225"/>
      <c r="O24" s="402">
        <v>3901</v>
      </c>
      <c r="P24" s="402">
        <v>3727</v>
      </c>
      <c r="Q24" s="402">
        <v>3469</v>
      </c>
      <c r="R24" s="402">
        <v>3370</v>
      </c>
      <c r="S24" s="225" t="s">
        <v>87</v>
      </c>
      <c r="T24" s="130"/>
      <c r="U24" s="130"/>
      <c r="V24" s="130"/>
    </row>
    <row r="25" spans="1:22" x14ac:dyDescent="0.25">
      <c r="A25" s="409">
        <v>46381</v>
      </c>
      <c r="B25" s="225" t="s">
        <v>4385</v>
      </c>
      <c r="C25" s="401">
        <v>87.518946</v>
      </c>
      <c r="D25" s="401">
        <v>82.122870000000006</v>
      </c>
      <c r="E25" s="401">
        <v>73.529859000000002</v>
      </c>
      <c r="F25" s="401">
        <v>79.256056000000001</v>
      </c>
      <c r="G25" s="225" t="s">
        <v>87</v>
      </c>
      <c r="H25" s="225"/>
      <c r="I25" s="402">
        <v>4416</v>
      </c>
      <c r="J25" s="402">
        <v>3965</v>
      </c>
      <c r="K25" s="402">
        <v>3808</v>
      </c>
      <c r="L25" s="402">
        <v>3689</v>
      </c>
      <c r="M25" s="225" t="s">
        <v>87</v>
      </c>
      <c r="N25" s="225"/>
      <c r="O25" s="402">
        <v>1020</v>
      </c>
      <c r="P25" s="402">
        <v>976</v>
      </c>
      <c r="Q25" s="402">
        <v>945</v>
      </c>
      <c r="R25" s="402">
        <v>925</v>
      </c>
      <c r="S25" s="225" t="s">
        <v>87</v>
      </c>
      <c r="T25" s="130"/>
      <c r="U25" s="130"/>
      <c r="V25" s="130"/>
    </row>
    <row r="26" spans="1:22" x14ac:dyDescent="0.25">
      <c r="A26" s="400" t="s">
        <v>4386</v>
      </c>
      <c r="B26" s="225" t="s">
        <v>4387</v>
      </c>
      <c r="C26" s="401">
        <v>49.419938000000002</v>
      </c>
      <c r="D26" s="401">
        <v>47.271749</v>
      </c>
      <c r="E26" s="401">
        <v>44.659959999999998</v>
      </c>
      <c r="F26" s="401">
        <v>40.997864999999997</v>
      </c>
      <c r="G26" s="225" t="s">
        <v>87</v>
      </c>
      <c r="H26" s="225"/>
      <c r="I26" s="402">
        <v>6526</v>
      </c>
      <c r="J26" s="402">
        <v>6318</v>
      </c>
      <c r="K26" s="402">
        <v>6065</v>
      </c>
      <c r="L26" s="402">
        <v>5802</v>
      </c>
      <c r="M26" s="225" t="s">
        <v>87</v>
      </c>
      <c r="N26" s="225"/>
      <c r="O26" s="402">
        <v>5261</v>
      </c>
      <c r="P26" s="402">
        <v>4950</v>
      </c>
      <c r="Q26" s="402">
        <v>4583</v>
      </c>
      <c r="R26" s="402">
        <v>4304</v>
      </c>
      <c r="S26" s="225" t="s">
        <v>87</v>
      </c>
      <c r="T26" s="130"/>
      <c r="U26" s="130"/>
      <c r="V26" s="130"/>
    </row>
    <row r="27" spans="1:22" x14ac:dyDescent="0.25">
      <c r="A27" s="400" t="s">
        <v>4388</v>
      </c>
      <c r="B27" s="225" t="s">
        <v>178</v>
      </c>
      <c r="C27" s="401">
        <v>5.2398730000000002</v>
      </c>
      <c r="D27" s="401">
        <v>3.4777740000000001</v>
      </c>
      <c r="E27" s="401">
        <v>3.845326</v>
      </c>
      <c r="F27" s="401">
        <v>3.761037</v>
      </c>
      <c r="G27" s="225" t="s">
        <v>87</v>
      </c>
      <c r="H27" s="225"/>
      <c r="I27" s="402">
        <v>564</v>
      </c>
      <c r="J27" s="402">
        <v>566</v>
      </c>
      <c r="K27" s="402">
        <v>556</v>
      </c>
      <c r="L27" s="402">
        <v>562</v>
      </c>
      <c r="M27" s="225" t="s">
        <v>87</v>
      </c>
      <c r="N27" s="225"/>
      <c r="O27" s="402">
        <v>127</v>
      </c>
      <c r="P27" s="402">
        <v>135</v>
      </c>
      <c r="Q27" s="402">
        <v>133</v>
      </c>
      <c r="R27" s="402">
        <v>125</v>
      </c>
      <c r="S27" s="225" t="s">
        <v>87</v>
      </c>
      <c r="T27" s="130"/>
      <c r="U27" s="130"/>
      <c r="V27" s="130"/>
    </row>
    <row r="28" spans="1:22" x14ac:dyDescent="0.25">
      <c r="A28" s="400" t="s">
        <v>4389</v>
      </c>
      <c r="B28" s="225" t="s">
        <v>177</v>
      </c>
      <c r="C28" s="401">
        <v>70.082803999999996</v>
      </c>
      <c r="D28" s="401">
        <v>49.626945999999997</v>
      </c>
      <c r="E28" s="401">
        <v>37.954282999999997</v>
      </c>
      <c r="F28" s="401">
        <v>39.095841</v>
      </c>
      <c r="G28" s="225" t="s">
        <v>87</v>
      </c>
      <c r="H28" s="225"/>
      <c r="I28" s="225">
        <v>666</v>
      </c>
      <c r="J28" s="225">
        <v>678</v>
      </c>
      <c r="K28" s="225">
        <v>725</v>
      </c>
      <c r="L28" s="225">
        <v>680</v>
      </c>
      <c r="M28" s="225" t="s">
        <v>87</v>
      </c>
      <c r="N28" s="225"/>
      <c r="O28" s="402">
        <v>40</v>
      </c>
      <c r="P28" s="402">
        <v>40</v>
      </c>
      <c r="Q28" s="402">
        <v>42</v>
      </c>
      <c r="R28" s="402">
        <v>49</v>
      </c>
      <c r="S28" s="225" t="s">
        <v>87</v>
      </c>
      <c r="T28" s="130"/>
      <c r="U28" s="130"/>
      <c r="V28" s="130"/>
    </row>
    <row r="29" spans="1:22" x14ac:dyDescent="0.25">
      <c r="A29" s="400" t="s">
        <v>4390</v>
      </c>
      <c r="B29" s="225" t="s">
        <v>4391</v>
      </c>
      <c r="C29" s="401">
        <v>0</v>
      </c>
      <c r="D29" s="401">
        <v>0</v>
      </c>
      <c r="E29" s="401">
        <v>0</v>
      </c>
      <c r="F29" s="401">
        <v>0</v>
      </c>
      <c r="G29" s="225" t="s">
        <v>87</v>
      </c>
      <c r="H29" s="225"/>
      <c r="I29" s="402">
        <v>0</v>
      </c>
      <c r="J29" s="402">
        <v>0</v>
      </c>
      <c r="K29" s="402">
        <v>0</v>
      </c>
      <c r="L29" s="402">
        <v>0</v>
      </c>
      <c r="M29" s="225" t="s">
        <v>87</v>
      </c>
      <c r="N29" s="225"/>
      <c r="O29" s="402">
        <v>0</v>
      </c>
      <c r="P29" s="402">
        <v>0</v>
      </c>
      <c r="Q29" s="402">
        <v>0</v>
      </c>
      <c r="R29" s="402">
        <v>0</v>
      </c>
      <c r="S29" s="225" t="s">
        <v>87</v>
      </c>
      <c r="T29" s="130"/>
      <c r="U29" s="130"/>
      <c r="V29" s="130"/>
    </row>
    <row r="30" spans="1:22" x14ac:dyDescent="0.25">
      <c r="A30" s="400" t="s">
        <v>4392</v>
      </c>
      <c r="B30" s="225" t="s">
        <v>183</v>
      </c>
      <c r="C30" s="401">
        <v>145.88916699999999</v>
      </c>
      <c r="D30" s="401">
        <v>160.53085300000001</v>
      </c>
      <c r="E30" s="401">
        <v>163.55154200000001</v>
      </c>
      <c r="F30" s="401">
        <v>153.71414200000001</v>
      </c>
      <c r="G30" s="225" t="s">
        <v>87</v>
      </c>
      <c r="H30" s="225"/>
      <c r="I30" s="402">
        <v>2176</v>
      </c>
      <c r="J30" s="402">
        <v>2293</v>
      </c>
      <c r="K30" s="402">
        <v>2674</v>
      </c>
      <c r="L30" s="402">
        <v>2505</v>
      </c>
      <c r="M30" s="225" t="s">
        <v>87</v>
      </c>
      <c r="N30" s="225"/>
      <c r="O30" s="402">
        <v>158</v>
      </c>
      <c r="P30" s="402">
        <v>146</v>
      </c>
      <c r="Q30" s="402">
        <v>147</v>
      </c>
      <c r="R30" s="402">
        <v>155</v>
      </c>
      <c r="S30" s="225" t="s">
        <v>87</v>
      </c>
      <c r="T30" s="130"/>
      <c r="U30" s="130"/>
      <c r="V30" s="130"/>
    </row>
    <row r="31" spans="1:22" x14ac:dyDescent="0.25">
      <c r="A31" s="404">
        <v>52.21</v>
      </c>
      <c r="B31" s="225" t="s">
        <v>4393</v>
      </c>
      <c r="C31" s="401">
        <v>1358.5239549999999</v>
      </c>
      <c r="D31" s="401">
        <v>1388.6014439999999</v>
      </c>
      <c r="E31" s="401">
        <v>670.58172200000001</v>
      </c>
      <c r="F31" s="401">
        <v>1116.4310969999999</v>
      </c>
      <c r="G31" s="225" t="s">
        <v>87</v>
      </c>
      <c r="H31" s="225"/>
      <c r="I31" s="402">
        <v>10113</v>
      </c>
      <c r="J31" s="402">
        <v>6373</v>
      </c>
      <c r="K31" s="402">
        <v>5377</v>
      </c>
      <c r="L31" s="402">
        <v>6753</v>
      </c>
      <c r="M31" s="225" t="s">
        <v>87</v>
      </c>
      <c r="N31" s="225"/>
      <c r="O31" s="402">
        <v>694</v>
      </c>
      <c r="P31" s="402">
        <v>741</v>
      </c>
      <c r="Q31" s="402">
        <v>785</v>
      </c>
      <c r="R31" s="402">
        <v>916</v>
      </c>
      <c r="S31" s="225" t="s">
        <v>87</v>
      </c>
      <c r="T31" s="130"/>
      <c r="U31" s="130"/>
      <c r="V31" s="130"/>
    </row>
    <row r="32" spans="1:22" x14ac:dyDescent="0.25">
      <c r="A32" s="400" t="s">
        <v>4394</v>
      </c>
      <c r="B32" s="225" t="s">
        <v>181</v>
      </c>
      <c r="C32" s="401">
        <v>191.023899</v>
      </c>
      <c r="D32" s="401">
        <v>190.935857</v>
      </c>
      <c r="E32" s="401">
        <v>207.142629</v>
      </c>
      <c r="F32" s="401">
        <v>217.146601</v>
      </c>
      <c r="G32" s="225" t="s">
        <v>87</v>
      </c>
      <c r="H32" s="225"/>
      <c r="I32" s="225">
        <v>2482</v>
      </c>
      <c r="J32" s="225">
        <v>2474</v>
      </c>
      <c r="K32" s="225">
        <v>2445</v>
      </c>
      <c r="L32" s="225">
        <v>2548</v>
      </c>
      <c r="M32" s="225" t="s">
        <v>87</v>
      </c>
      <c r="N32" s="225"/>
      <c r="O32" s="225">
        <v>94</v>
      </c>
      <c r="P32" s="225">
        <v>91</v>
      </c>
      <c r="Q32" s="225">
        <v>89</v>
      </c>
      <c r="R32" s="225">
        <v>89</v>
      </c>
      <c r="S32" s="225" t="s">
        <v>87</v>
      </c>
      <c r="T32" s="130"/>
      <c r="U32" s="130"/>
      <c r="V32" s="130"/>
    </row>
    <row r="33" spans="1:22" x14ac:dyDescent="0.25">
      <c r="A33" s="400" t="s">
        <v>4395</v>
      </c>
      <c r="B33" s="225" t="s">
        <v>182</v>
      </c>
      <c r="C33" s="401">
        <v>112.303899</v>
      </c>
      <c r="D33" s="401">
        <v>97.301801999999995</v>
      </c>
      <c r="E33" s="401">
        <v>96.214505000000003</v>
      </c>
      <c r="F33" s="401">
        <v>99.535747000000001</v>
      </c>
      <c r="G33" s="225" t="s">
        <v>87</v>
      </c>
      <c r="H33" s="225"/>
      <c r="I33" s="402">
        <v>1511</v>
      </c>
      <c r="J33" s="402">
        <v>1525</v>
      </c>
      <c r="K33" s="402">
        <v>1597</v>
      </c>
      <c r="L33" s="402">
        <v>1305</v>
      </c>
      <c r="M33" s="225" t="s">
        <v>87</v>
      </c>
      <c r="N33" s="225"/>
      <c r="O33" s="402">
        <v>178</v>
      </c>
      <c r="P33" s="402">
        <v>152</v>
      </c>
      <c r="Q33" s="402">
        <v>149</v>
      </c>
      <c r="R33" s="402">
        <v>153</v>
      </c>
      <c r="S33" s="225" t="s">
        <v>87</v>
      </c>
      <c r="T33" s="130"/>
      <c r="U33" s="130"/>
      <c r="V33" s="130"/>
    </row>
    <row r="34" spans="1:22" x14ac:dyDescent="0.25">
      <c r="A34" s="400" t="s">
        <v>4396</v>
      </c>
      <c r="B34" s="225" t="s">
        <v>4397</v>
      </c>
      <c r="C34" s="401">
        <v>1205.8182019999999</v>
      </c>
      <c r="D34" s="401">
        <v>1088.7186939999999</v>
      </c>
      <c r="E34" s="401">
        <v>1043.513933</v>
      </c>
      <c r="F34" s="401">
        <v>1102.4551799999999</v>
      </c>
      <c r="G34" s="225" t="s">
        <v>87</v>
      </c>
      <c r="H34" s="225"/>
      <c r="I34" s="402">
        <v>52630</v>
      </c>
      <c r="J34" s="402">
        <v>50356</v>
      </c>
      <c r="K34" s="402">
        <v>49131</v>
      </c>
      <c r="L34" s="402">
        <v>50529</v>
      </c>
      <c r="M34" s="225" t="s">
        <v>87</v>
      </c>
      <c r="N34" s="225"/>
      <c r="O34" s="402">
        <v>4325</v>
      </c>
      <c r="P34" s="402">
        <v>4244</v>
      </c>
      <c r="Q34" s="402">
        <v>4095</v>
      </c>
      <c r="R34" s="402">
        <v>4334</v>
      </c>
      <c r="S34" s="225" t="s">
        <v>87</v>
      </c>
      <c r="T34" s="130"/>
      <c r="U34" s="130"/>
      <c r="V34" s="130"/>
    </row>
    <row r="35" spans="1:22" x14ac:dyDescent="0.25">
      <c r="A35" s="400" t="s">
        <v>4398</v>
      </c>
      <c r="B35" s="225" t="s">
        <v>4399</v>
      </c>
      <c r="C35" s="401">
        <v>32.469130999999997</v>
      </c>
      <c r="D35" s="401">
        <v>33.523099000000002</v>
      </c>
      <c r="E35" s="401">
        <v>19.795615000000002</v>
      </c>
      <c r="F35" s="401">
        <v>33.381580999999997</v>
      </c>
      <c r="G35" s="225" t="s">
        <v>87</v>
      </c>
      <c r="H35" s="225"/>
      <c r="I35" s="402">
        <v>3680</v>
      </c>
      <c r="J35" s="402">
        <v>3389</v>
      </c>
      <c r="K35" s="402">
        <v>3566</v>
      </c>
      <c r="L35" s="402">
        <v>4374</v>
      </c>
      <c r="M35" s="225" t="s">
        <v>87</v>
      </c>
      <c r="N35" s="225"/>
      <c r="O35" s="402">
        <v>2013</v>
      </c>
      <c r="P35" s="402">
        <v>2112</v>
      </c>
      <c r="Q35" s="402">
        <v>2222</v>
      </c>
      <c r="R35" s="402">
        <v>2595</v>
      </c>
      <c r="S35" s="225" t="s">
        <v>87</v>
      </c>
      <c r="T35" s="130"/>
      <c r="U35" s="130"/>
      <c r="V35" s="130"/>
    </row>
    <row r="36" spans="1:22" x14ac:dyDescent="0.25">
      <c r="A36" s="400" t="s">
        <v>4400</v>
      </c>
      <c r="B36" s="225" t="s">
        <v>4401</v>
      </c>
      <c r="C36" s="401">
        <v>21.051850000000002</v>
      </c>
      <c r="D36" s="401">
        <v>22.717385</v>
      </c>
      <c r="E36" s="401">
        <v>23.563493999999999</v>
      </c>
      <c r="F36" s="401">
        <v>22.494071999999999</v>
      </c>
      <c r="G36" s="225" t="s">
        <v>87</v>
      </c>
      <c r="H36" s="225"/>
      <c r="I36" s="402">
        <v>1093</v>
      </c>
      <c r="J36" s="402">
        <v>1310</v>
      </c>
      <c r="K36" s="402">
        <v>1244</v>
      </c>
      <c r="L36" s="402">
        <v>1438</v>
      </c>
      <c r="M36" s="225" t="s">
        <v>87</v>
      </c>
      <c r="N36" s="225"/>
      <c r="O36" s="402">
        <v>114</v>
      </c>
      <c r="P36" s="402">
        <v>112</v>
      </c>
      <c r="Q36" s="402">
        <v>103</v>
      </c>
      <c r="R36" s="402">
        <v>111</v>
      </c>
      <c r="S36" s="225" t="s">
        <v>87</v>
      </c>
      <c r="T36" s="130"/>
      <c r="U36" s="130"/>
      <c r="V36" s="130"/>
    </row>
    <row r="37" spans="1:22" x14ac:dyDescent="0.25">
      <c r="A37" s="400" t="s">
        <v>4402</v>
      </c>
      <c r="B37" s="225" t="s">
        <v>4403</v>
      </c>
      <c r="C37" s="401">
        <v>1.2258309999999999</v>
      </c>
      <c r="D37" s="401">
        <v>0.45527899999999999</v>
      </c>
      <c r="E37" s="401">
        <v>0.446046</v>
      </c>
      <c r="F37" s="401">
        <v>0.36918499999999999</v>
      </c>
      <c r="G37" s="225" t="s">
        <v>87</v>
      </c>
      <c r="H37" s="225"/>
      <c r="I37" s="402">
        <v>84</v>
      </c>
      <c r="J37" s="402">
        <v>60</v>
      </c>
      <c r="K37" s="402">
        <v>78</v>
      </c>
      <c r="L37" s="402">
        <v>94</v>
      </c>
      <c r="M37" s="225" t="s">
        <v>87</v>
      </c>
      <c r="N37" s="225"/>
      <c r="O37" s="402">
        <v>35</v>
      </c>
      <c r="P37" s="402">
        <v>44</v>
      </c>
      <c r="Q37" s="402">
        <v>58</v>
      </c>
      <c r="R37" s="402">
        <v>66</v>
      </c>
      <c r="S37" s="225" t="s">
        <v>87</v>
      </c>
      <c r="T37" s="130"/>
      <c r="U37" s="130"/>
      <c r="V37" s="130"/>
    </row>
    <row r="38" spans="1:22" x14ac:dyDescent="0.25">
      <c r="A38" s="400" t="s">
        <v>4404</v>
      </c>
      <c r="B38" s="225" t="s">
        <v>4405</v>
      </c>
      <c r="C38" s="401">
        <v>0.79578400000000005</v>
      </c>
      <c r="D38" s="401">
        <v>0.92520999999999998</v>
      </c>
      <c r="E38" s="401">
        <v>1.1572800000000001</v>
      </c>
      <c r="F38" s="401">
        <v>0.85996499999999998</v>
      </c>
      <c r="G38" s="225" t="s">
        <v>87</v>
      </c>
      <c r="H38" s="225"/>
      <c r="I38" s="402">
        <v>82</v>
      </c>
      <c r="J38" s="402">
        <v>81</v>
      </c>
      <c r="K38" s="402">
        <v>91</v>
      </c>
      <c r="L38" s="402">
        <v>106</v>
      </c>
      <c r="M38" s="225" t="s">
        <v>87</v>
      </c>
      <c r="N38" s="225"/>
      <c r="O38" s="402">
        <v>48</v>
      </c>
      <c r="P38" s="402">
        <v>46</v>
      </c>
      <c r="Q38" s="402">
        <v>53</v>
      </c>
      <c r="R38" s="402">
        <v>51</v>
      </c>
      <c r="S38" s="225" t="s">
        <v>87</v>
      </c>
      <c r="T38" s="130"/>
      <c r="U38" s="130"/>
      <c r="V38" s="130"/>
    </row>
    <row r="39" spans="1:22" x14ac:dyDescent="0.25">
      <c r="A39" s="9"/>
      <c r="B39" s="9"/>
      <c r="C39" s="9"/>
      <c r="D39" s="9"/>
      <c r="E39" s="9"/>
      <c r="F39" s="9"/>
      <c r="G39" s="9"/>
      <c r="H39" s="9"/>
      <c r="I39" s="9"/>
      <c r="J39" s="9"/>
      <c r="K39" s="9"/>
      <c r="L39" s="9"/>
      <c r="M39" s="9"/>
      <c r="N39" s="9"/>
      <c r="O39" s="9"/>
      <c r="P39" s="9"/>
      <c r="Q39" s="9"/>
      <c r="R39" s="9"/>
      <c r="S39" s="9"/>
      <c r="T39" s="9"/>
      <c r="U39" s="9"/>
      <c r="V39" s="9"/>
    </row>
    <row r="40" spans="1:22" x14ac:dyDescent="0.25">
      <c r="A40" s="9"/>
      <c r="B40" s="9"/>
      <c r="C40" s="9"/>
      <c r="D40" s="9"/>
      <c r="E40" s="9"/>
      <c r="F40" s="9"/>
      <c r="G40" s="9"/>
      <c r="H40" s="9"/>
      <c r="I40" s="9"/>
      <c r="J40" s="9"/>
      <c r="K40" s="9"/>
      <c r="L40" s="9"/>
      <c r="M40" s="9"/>
      <c r="N40" s="9"/>
      <c r="O40" s="9"/>
      <c r="P40" s="9"/>
      <c r="Q40" s="9"/>
      <c r="R40" s="9"/>
      <c r="S40" s="9"/>
      <c r="T40" s="9"/>
      <c r="U40" s="9"/>
      <c r="V40" s="9"/>
    </row>
    <row r="41" spans="1:22" x14ac:dyDescent="0.25">
      <c r="A41" s="9"/>
      <c r="B41" s="9"/>
      <c r="C41" s="9"/>
      <c r="D41" s="9"/>
      <c r="E41" s="9"/>
      <c r="F41" s="9"/>
      <c r="G41" s="9"/>
      <c r="H41" s="9"/>
      <c r="I41" s="9"/>
      <c r="J41" s="9"/>
      <c r="K41" s="9"/>
      <c r="L41" s="9"/>
      <c r="M41" s="9"/>
      <c r="N41" s="9"/>
      <c r="O41" s="9"/>
      <c r="P41" s="9"/>
      <c r="Q41" s="9"/>
      <c r="R41" s="9"/>
      <c r="S41" s="9"/>
      <c r="T41" s="9"/>
      <c r="U41" s="9"/>
      <c r="V41" s="9"/>
    </row>
    <row r="42" spans="1:22" x14ac:dyDescent="0.25">
      <c r="A42" s="9"/>
      <c r="B42" s="9"/>
      <c r="C42" s="9"/>
      <c r="D42" s="9"/>
      <c r="E42" s="9"/>
      <c r="F42" s="9"/>
      <c r="G42" s="9"/>
      <c r="H42" s="9"/>
      <c r="I42" s="9"/>
      <c r="J42" s="9"/>
      <c r="K42" s="9"/>
      <c r="L42" s="9"/>
      <c r="M42" s="9"/>
      <c r="N42" s="9"/>
      <c r="O42" s="9"/>
      <c r="P42" s="9"/>
      <c r="Q42" s="9"/>
      <c r="R42" s="9"/>
      <c r="S42" s="9"/>
      <c r="T42" s="9"/>
      <c r="U42" s="9"/>
      <c r="V42" s="9"/>
    </row>
    <row r="43" spans="1:22" x14ac:dyDescent="0.25">
      <c r="A43" s="867" t="s">
        <v>4406</v>
      </c>
      <c r="B43" s="867"/>
      <c r="C43" s="9"/>
      <c r="D43" s="9"/>
      <c r="E43" s="9"/>
      <c r="F43" s="9"/>
      <c r="G43" s="9"/>
      <c r="H43" s="9"/>
      <c r="I43" s="9"/>
      <c r="J43" s="9"/>
      <c r="K43" s="9"/>
      <c r="L43" s="9"/>
      <c r="M43" s="9"/>
      <c r="N43" s="9"/>
      <c r="O43" s="9"/>
      <c r="P43" s="9"/>
      <c r="Q43" s="9"/>
      <c r="R43" s="9"/>
      <c r="S43" s="9"/>
      <c r="T43" s="9"/>
      <c r="U43" s="9"/>
      <c r="V43" s="9"/>
    </row>
    <row r="44" spans="1:22" x14ac:dyDescent="0.25">
      <c r="A44" s="867"/>
      <c r="B44" s="867"/>
      <c r="C44" s="9"/>
      <c r="D44" s="9"/>
      <c r="E44" s="9"/>
      <c r="F44" s="9"/>
      <c r="G44" s="9"/>
      <c r="H44" s="9"/>
      <c r="I44" s="9"/>
      <c r="J44" s="9"/>
      <c r="K44" s="9"/>
      <c r="L44" s="9"/>
      <c r="M44" s="9"/>
      <c r="N44" s="9"/>
      <c r="O44" s="9"/>
      <c r="P44" s="9"/>
      <c r="Q44" s="9"/>
      <c r="R44" s="9"/>
      <c r="S44" s="9"/>
      <c r="T44" s="9"/>
      <c r="U44" s="9"/>
      <c r="V44" s="9"/>
    </row>
    <row r="45" spans="1:22" x14ac:dyDescent="0.25">
      <c r="A45" s="9"/>
      <c r="B45" s="9"/>
      <c r="C45" s="9"/>
      <c r="D45" s="9"/>
      <c r="E45" s="9"/>
      <c r="F45" s="9"/>
      <c r="G45" s="9"/>
      <c r="H45" s="9"/>
      <c r="I45" s="9"/>
      <c r="J45" s="9"/>
      <c r="K45" s="9"/>
      <c r="L45" s="9"/>
      <c r="M45" s="9"/>
      <c r="N45" s="9"/>
      <c r="O45" s="9"/>
      <c r="P45" s="9"/>
      <c r="Q45" s="9"/>
      <c r="R45" s="9"/>
      <c r="S45" s="9"/>
      <c r="T45" s="9"/>
      <c r="U45" s="9"/>
      <c r="V45" s="9"/>
    </row>
    <row r="46" spans="1:22" x14ac:dyDescent="0.25">
      <c r="A46" s="397" t="s">
        <v>4407</v>
      </c>
      <c r="B46" s="397" t="s">
        <v>4408</v>
      </c>
      <c r="C46" s="397" t="s">
        <v>4409</v>
      </c>
      <c r="D46" s="397">
        <v>2007</v>
      </c>
      <c r="E46" s="397">
        <v>2008</v>
      </c>
      <c r="F46" s="397">
        <v>2009</v>
      </c>
      <c r="G46" s="397">
        <v>2010</v>
      </c>
      <c r="H46" s="398">
        <v>2011</v>
      </c>
      <c r="I46" s="398">
        <v>2012</v>
      </c>
      <c r="J46" s="410" t="s">
        <v>4410</v>
      </c>
      <c r="K46" s="9"/>
      <c r="L46" s="9"/>
      <c r="M46" s="9"/>
      <c r="N46" s="9"/>
      <c r="O46" s="9"/>
      <c r="P46" s="9"/>
      <c r="Q46" s="9"/>
      <c r="R46" s="9"/>
      <c r="S46" s="9"/>
      <c r="T46" s="9"/>
      <c r="U46" s="9"/>
      <c r="V46" s="9"/>
    </row>
    <row r="47" spans="1:22" x14ac:dyDescent="0.25">
      <c r="A47" s="868" t="s">
        <v>4411</v>
      </c>
      <c r="B47" s="130" t="s">
        <v>4412</v>
      </c>
      <c r="C47" s="411"/>
      <c r="D47" s="412">
        <v>701808</v>
      </c>
      <c r="E47" s="411">
        <v>725157</v>
      </c>
      <c r="F47" s="412">
        <v>767765</v>
      </c>
      <c r="G47" s="411" t="s">
        <v>87</v>
      </c>
      <c r="H47" s="412" t="s">
        <v>87</v>
      </c>
      <c r="I47" s="411" t="s">
        <v>87</v>
      </c>
      <c r="J47" s="413" t="s">
        <v>4413</v>
      </c>
      <c r="K47" s="413"/>
      <c r="L47" s="413"/>
      <c r="M47" s="413"/>
      <c r="N47" s="413"/>
      <c r="O47" s="130"/>
      <c r="P47" s="130"/>
      <c r="Q47" s="130"/>
      <c r="R47" s="130"/>
      <c r="S47" s="130"/>
      <c r="T47" s="130"/>
      <c r="U47" s="130"/>
      <c r="V47" s="130"/>
    </row>
    <row r="48" spans="1:22" ht="135" x14ac:dyDescent="0.25">
      <c r="A48" s="868"/>
      <c r="B48" s="414" t="s">
        <v>193</v>
      </c>
      <c r="C48" s="411"/>
      <c r="D48" s="412">
        <v>735486</v>
      </c>
      <c r="E48" s="412">
        <v>762137</v>
      </c>
      <c r="F48" s="412">
        <v>832561</v>
      </c>
      <c r="G48" s="412" t="s">
        <v>87</v>
      </c>
      <c r="H48" s="412" t="s">
        <v>87</v>
      </c>
      <c r="I48" s="412" t="s">
        <v>87</v>
      </c>
      <c r="J48" s="413" t="s">
        <v>4414</v>
      </c>
      <c r="K48" s="413"/>
      <c r="L48" s="413"/>
      <c r="M48" s="413"/>
      <c r="N48" s="413"/>
      <c r="O48" s="130"/>
      <c r="P48" s="130"/>
      <c r="Q48" s="130"/>
      <c r="R48" s="130"/>
      <c r="S48" s="130"/>
      <c r="T48" s="130"/>
      <c r="U48" s="130"/>
      <c r="V48" s="130"/>
    </row>
    <row r="49" spans="1:22" ht="75" x14ac:dyDescent="0.25">
      <c r="A49" s="869" t="s">
        <v>4415</v>
      </c>
      <c r="B49" s="415" t="s">
        <v>4416</v>
      </c>
      <c r="C49" s="411"/>
      <c r="D49" s="412" t="s">
        <v>4417</v>
      </c>
      <c r="E49" s="412" t="s">
        <v>4418</v>
      </c>
      <c r="F49" s="412" t="s">
        <v>4419</v>
      </c>
      <c r="G49" s="412" t="s">
        <v>4420</v>
      </c>
      <c r="H49" s="412" t="s">
        <v>4421</v>
      </c>
      <c r="I49" s="412" t="s">
        <v>87</v>
      </c>
      <c r="J49" s="413" t="s">
        <v>4422</v>
      </c>
      <c r="K49" s="130"/>
      <c r="L49" s="130"/>
      <c r="M49" s="130"/>
      <c r="N49" s="130"/>
      <c r="O49" s="130"/>
      <c r="P49" s="130"/>
      <c r="Q49" s="130"/>
      <c r="R49" s="130"/>
      <c r="S49" s="130"/>
      <c r="T49" s="130"/>
      <c r="U49" s="130"/>
      <c r="V49" s="130"/>
    </row>
    <row r="50" spans="1:22" ht="75" x14ac:dyDescent="0.25">
      <c r="A50" s="870"/>
      <c r="B50" s="415" t="s">
        <v>4423</v>
      </c>
      <c r="C50" s="411"/>
      <c r="D50" s="412" t="s">
        <v>4424</v>
      </c>
      <c r="E50" s="412" t="s">
        <v>4425</v>
      </c>
      <c r="F50" s="412">
        <v>34</v>
      </c>
      <c r="G50" s="412" t="s">
        <v>4426</v>
      </c>
      <c r="H50" s="412" t="s">
        <v>4427</v>
      </c>
      <c r="I50" s="412" t="s">
        <v>87</v>
      </c>
      <c r="J50" s="413" t="s">
        <v>4428</v>
      </c>
      <c r="K50" s="130"/>
      <c r="L50" s="130"/>
      <c r="M50" s="130"/>
      <c r="N50" s="130"/>
      <c r="O50" s="130"/>
      <c r="P50" s="130"/>
      <c r="Q50" s="130"/>
      <c r="R50" s="130"/>
      <c r="S50" s="130"/>
      <c r="T50" s="130"/>
      <c r="U50" s="130"/>
      <c r="V50" s="130"/>
    </row>
    <row r="51" spans="1:22" ht="60" x14ac:dyDescent="0.25">
      <c r="A51" s="871"/>
      <c r="B51" s="415" t="s">
        <v>4429</v>
      </c>
      <c r="C51" s="411"/>
      <c r="D51" s="412">
        <v>0</v>
      </c>
      <c r="E51" s="412">
        <v>0</v>
      </c>
      <c r="F51" s="412" t="s">
        <v>4430</v>
      </c>
      <c r="G51" s="412">
        <v>0</v>
      </c>
      <c r="H51" s="412">
        <v>0</v>
      </c>
      <c r="I51" s="412" t="s">
        <v>87</v>
      </c>
      <c r="J51" s="413" t="s">
        <v>4431</v>
      </c>
      <c r="K51" s="130"/>
      <c r="L51" s="130"/>
      <c r="M51" s="130"/>
      <c r="N51" s="130"/>
      <c r="O51" s="130"/>
      <c r="P51" s="130"/>
      <c r="Q51" s="130"/>
      <c r="R51" s="130"/>
      <c r="S51" s="130"/>
      <c r="T51" s="130"/>
      <c r="U51" s="130"/>
      <c r="V51" s="130"/>
    </row>
    <row r="52" spans="1:22" ht="165" x14ac:dyDescent="0.25">
      <c r="A52" s="416" t="s">
        <v>4432</v>
      </c>
      <c r="B52" s="415" t="s">
        <v>4433</v>
      </c>
      <c r="C52" s="411"/>
      <c r="D52" s="412" t="s">
        <v>4434</v>
      </c>
      <c r="E52" s="412" t="s">
        <v>4435</v>
      </c>
      <c r="F52" s="412" t="s">
        <v>4436</v>
      </c>
      <c r="G52" s="412" t="s">
        <v>87</v>
      </c>
      <c r="H52" s="412" t="s">
        <v>87</v>
      </c>
      <c r="I52" s="412" t="s">
        <v>87</v>
      </c>
      <c r="J52" s="130"/>
      <c r="K52" s="130"/>
      <c r="L52" s="130"/>
      <c r="M52" s="130"/>
      <c r="N52" s="130"/>
      <c r="O52" s="130"/>
      <c r="P52" s="130"/>
      <c r="Q52" s="130"/>
      <c r="R52" s="130"/>
      <c r="S52" s="130"/>
      <c r="T52" s="130"/>
      <c r="U52" s="130"/>
      <c r="V52" s="130"/>
    </row>
    <row r="53" spans="1:22" x14ac:dyDescent="0.25">
      <c r="A53" s="869" t="s">
        <v>4437</v>
      </c>
      <c r="B53" s="397" t="s">
        <v>4408</v>
      </c>
      <c r="C53" s="397" t="s">
        <v>4409</v>
      </c>
      <c r="D53" s="397">
        <v>2007</v>
      </c>
      <c r="E53" s="397">
        <v>2008</v>
      </c>
      <c r="F53" s="397">
        <v>2009</v>
      </c>
      <c r="G53" s="397">
        <v>2010</v>
      </c>
      <c r="H53" s="398">
        <v>2011</v>
      </c>
      <c r="I53" s="398">
        <v>2012</v>
      </c>
      <c r="J53" s="397">
        <v>2007</v>
      </c>
      <c r="K53" s="397">
        <v>2008</v>
      </c>
      <c r="L53" s="397">
        <v>2009</v>
      </c>
      <c r="M53" s="397">
        <v>2010</v>
      </c>
      <c r="N53" s="398">
        <v>2011</v>
      </c>
      <c r="O53" s="398">
        <v>2012</v>
      </c>
      <c r="P53" s="410" t="s">
        <v>4438</v>
      </c>
      <c r="Q53" s="9"/>
      <c r="R53" s="9"/>
      <c r="S53" s="9"/>
      <c r="T53" s="9"/>
      <c r="U53" s="9"/>
      <c r="V53" s="9"/>
    </row>
    <row r="54" spans="1:22" ht="225.75" thickBot="1" x14ac:dyDescent="0.3">
      <c r="A54" s="870"/>
      <c r="B54" s="415" t="s">
        <v>4439</v>
      </c>
      <c r="C54" s="225"/>
      <c r="D54" s="417" t="s">
        <v>87</v>
      </c>
      <c r="E54" s="417" t="s">
        <v>87</v>
      </c>
      <c r="F54" s="417" t="s">
        <v>87</v>
      </c>
      <c r="G54" s="417" t="s">
        <v>87</v>
      </c>
      <c r="H54" s="411" t="s">
        <v>87</v>
      </c>
      <c r="I54" s="225" t="s">
        <v>87</v>
      </c>
      <c r="J54" s="417" t="s">
        <v>87</v>
      </c>
      <c r="K54" s="417" t="s">
        <v>87</v>
      </c>
      <c r="L54" s="417" t="s">
        <v>87</v>
      </c>
      <c r="M54" s="417" t="s">
        <v>87</v>
      </c>
      <c r="N54" s="411" t="s">
        <v>87</v>
      </c>
      <c r="O54" s="411" t="s">
        <v>87</v>
      </c>
      <c r="P54" s="418" t="s">
        <v>4440</v>
      </c>
      <c r="Q54" s="130"/>
      <c r="R54" s="130"/>
      <c r="S54" s="130"/>
      <c r="T54" s="130"/>
      <c r="U54" s="130"/>
      <c r="V54" s="130"/>
    </row>
    <row r="55" spans="1:22" ht="210.75" thickBot="1" x14ac:dyDescent="0.3">
      <c r="A55" s="870"/>
      <c r="B55" s="415" t="s">
        <v>4441</v>
      </c>
      <c r="C55" s="225"/>
      <c r="D55" s="417" t="s">
        <v>87</v>
      </c>
      <c r="E55" s="417">
        <v>60548125</v>
      </c>
      <c r="F55" s="411">
        <v>68236695</v>
      </c>
      <c r="G55" s="411">
        <v>78723911</v>
      </c>
      <c r="H55" s="411">
        <v>74538300</v>
      </c>
      <c r="I55" s="225">
        <v>85228230</v>
      </c>
      <c r="J55" s="417" t="s">
        <v>87</v>
      </c>
      <c r="K55" s="417">
        <v>176583956</v>
      </c>
      <c r="L55" s="411">
        <v>182043899</v>
      </c>
      <c r="M55" s="411">
        <v>221363520</v>
      </c>
      <c r="N55" s="411">
        <v>247702374</v>
      </c>
      <c r="O55" s="419">
        <v>247331399</v>
      </c>
      <c r="P55" s="420"/>
      <c r="Q55" s="421" t="s">
        <v>4442</v>
      </c>
      <c r="R55" s="422"/>
      <c r="S55" s="422"/>
      <c r="T55" s="422"/>
      <c r="U55" s="422"/>
      <c r="V55" s="422"/>
    </row>
    <row r="56" spans="1:22" ht="195.75" thickBot="1" x14ac:dyDescent="0.3">
      <c r="A56" s="870"/>
      <c r="B56" s="415" t="s">
        <v>4443</v>
      </c>
      <c r="C56" s="225"/>
      <c r="D56" s="417" t="s">
        <v>87</v>
      </c>
      <c r="E56" s="417">
        <v>521942</v>
      </c>
      <c r="F56" s="417">
        <v>346461</v>
      </c>
      <c r="G56" s="417">
        <v>573860</v>
      </c>
      <c r="H56" s="417">
        <v>687241</v>
      </c>
      <c r="I56" s="415">
        <v>898155</v>
      </c>
      <c r="J56" s="417" t="s">
        <v>87</v>
      </c>
      <c r="K56" s="417">
        <v>1676311</v>
      </c>
      <c r="L56" s="417">
        <v>1227710</v>
      </c>
      <c r="M56" s="417">
        <v>2666130</v>
      </c>
      <c r="N56" s="417">
        <v>3599550</v>
      </c>
      <c r="O56" s="423">
        <v>3857921</v>
      </c>
      <c r="P56" s="424"/>
      <c r="Q56" s="421" t="s">
        <v>4444</v>
      </c>
      <c r="R56" s="422"/>
      <c r="S56" s="422"/>
      <c r="T56" s="422"/>
      <c r="U56" s="422"/>
      <c r="V56" s="422"/>
    </row>
    <row r="57" spans="1:22" ht="150" x14ac:dyDescent="0.25">
      <c r="A57" s="870"/>
      <c r="B57" s="415" t="s">
        <v>4445</v>
      </c>
      <c r="C57" s="225"/>
      <c r="D57" s="417" t="s">
        <v>87</v>
      </c>
      <c r="E57" s="417">
        <v>4784193</v>
      </c>
      <c r="F57" s="411">
        <v>3829713</v>
      </c>
      <c r="G57" s="411">
        <v>4666907</v>
      </c>
      <c r="H57" s="411">
        <v>4364365</v>
      </c>
      <c r="I57" s="415">
        <v>3886966</v>
      </c>
      <c r="J57" s="417" t="s">
        <v>87</v>
      </c>
      <c r="K57" s="417">
        <v>18400125</v>
      </c>
      <c r="L57" s="411">
        <v>11618774</v>
      </c>
      <c r="M57" s="411">
        <v>13380730</v>
      </c>
      <c r="N57" s="411">
        <v>14187546</v>
      </c>
      <c r="O57" s="417">
        <v>13584143</v>
      </c>
      <c r="P57" s="130"/>
      <c r="Q57" s="130"/>
      <c r="R57" s="130"/>
      <c r="S57" s="130"/>
      <c r="T57" s="130"/>
      <c r="U57" s="130"/>
      <c r="V57" s="130"/>
    </row>
    <row r="58" spans="1:22" ht="270" x14ac:dyDescent="0.25">
      <c r="A58" s="870"/>
      <c r="B58" s="415" t="s">
        <v>4446</v>
      </c>
      <c r="C58" s="225"/>
      <c r="D58" s="417" t="s">
        <v>87</v>
      </c>
      <c r="E58" s="417">
        <v>10954834</v>
      </c>
      <c r="F58" s="411">
        <v>9568067</v>
      </c>
      <c r="G58" s="411">
        <v>8555046</v>
      </c>
      <c r="H58" s="411">
        <v>10171090</v>
      </c>
      <c r="I58" s="415">
        <v>17070676</v>
      </c>
      <c r="J58" s="417" t="s">
        <v>87</v>
      </c>
      <c r="K58" s="417">
        <v>30812327</v>
      </c>
      <c r="L58" s="411">
        <v>22177545</v>
      </c>
      <c r="M58" s="411">
        <v>21293352</v>
      </c>
      <c r="N58" s="411">
        <v>27835267</v>
      </c>
      <c r="O58" s="417">
        <v>47984656</v>
      </c>
      <c r="P58" s="130"/>
      <c r="Q58" s="130"/>
      <c r="R58" s="130"/>
      <c r="S58" s="130"/>
      <c r="T58" s="130"/>
      <c r="U58" s="130"/>
      <c r="V58" s="130"/>
    </row>
    <row r="59" spans="1:22" ht="180" x14ac:dyDescent="0.25">
      <c r="A59" s="870"/>
      <c r="B59" s="415" t="s">
        <v>4447</v>
      </c>
      <c r="C59" s="225"/>
      <c r="D59" s="417" t="s">
        <v>87</v>
      </c>
      <c r="E59" s="417">
        <v>297318</v>
      </c>
      <c r="F59" s="417">
        <v>176588</v>
      </c>
      <c r="G59" s="417">
        <v>154531</v>
      </c>
      <c r="H59" s="417">
        <v>147703</v>
      </c>
      <c r="I59" s="415">
        <v>115145</v>
      </c>
      <c r="J59" s="417" t="s">
        <v>87</v>
      </c>
      <c r="K59" s="417">
        <v>1895413</v>
      </c>
      <c r="L59" s="417">
        <v>1355944</v>
      </c>
      <c r="M59" s="417">
        <v>1054078</v>
      </c>
      <c r="N59" s="417">
        <v>1078933</v>
      </c>
      <c r="O59" s="417">
        <v>820792</v>
      </c>
      <c r="P59" s="130"/>
      <c r="Q59" s="130"/>
      <c r="R59" s="130"/>
      <c r="S59" s="130"/>
      <c r="T59" s="130"/>
      <c r="U59" s="130"/>
      <c r="V59" s="130"/>
    </row>
    <row r="60" spans="1:22" ht="150" x14ac:dyDescent="0.25">
      <c r="A60" s="870"/>
      <c r="B60" s="415" t="s">
        <v>4448</v>
      </c>
      <c r="C60" s="225"/>
      <c r="D60" s="417" t="s">
        <v>87</v>
      </c>
      <c r="E60" s="417">
        <v>45082</v>
      </c>
      <c r="F60" s="411">
        <v>78840</v>
      </c>
      <c r="G60" s="411">
        <v>435707</v>
      </c>
      <c r="H60" s="411">
        <v>1036339</v>
      </c>
      <c r="I60" s="225">
        <v>128495</v>
      </c>
      <c r="J60" s="417" t="s">
        <v>87</v>
      </c>
      <c r="K60" s="417">
        <v>160310</v>
      </c>
      <c r="L60" s="411">
        <v>299358</v>
      </c>
      <c r="M60" s="411">
        <v>1511499</v>
      </c>
      <c r="N60" s="411">
        <v>1675327</v>
      </c>
      <c r="O60" s="411">
        <v>503974</v>
      </c>
      <c r="P60" s="130"/>
      <c r="Q60" s="130"/>
      <c r="R60" s="130"/>
      <c r="S60" s="130"/>
      <c r="T60" s="130"/>
      <c r="U60" s="130"/>
      <c r="V60" s="130"/>
    </row>
    <row r="61" spans="1:22" ht="270" x14ac:dyDescent="0.25">
      <c r="A61" s="870"/>
      <c r="B61" s="415" t="s">
        <v>4449</v>
      </c>
      <c r="C61" s="225"/>
      <c r="D61" s="417" t="s">
        <v>87</v>
      </c>
      <c r="E61" s="417" t="s">
        <v>87</v>
      </c>
      <c r="F61" s="417" t="s">
        <v>87</v>
      </c>
      <c r="G61" s="417" t="s">
        <v>87</v>
      </c>
      <c r="H61" s="417" t="s">
        <v>87</v>
      </c>
      <c r="I61" s="415" t="s">
        <v>87</v>
      </c>
      <c r="J61" s="417" t="s">
        <v>87</v>
      </c>
      <c r="K61" s="417" t="s">
        <v>87</v>
      </c>
      <c r="L61" s="417" t="s">
        <v>87</v>
      </c>
      <c r="M61" s="417" t="s">
        <v>87</v>
      </c>
      <c r="N61" s="417" t="s">
        <v>87</v>
      </c>
      <c r="O61" s="417" t="s">
        <v>87</v>
      </c>
      <c r="P61" s="130"/>
      <c r="Q61" s="130"/>
      <c r="R61" s="130"/>
      <c r="S61" s="130"/>
      <c r="T61" s="130"/>
      <c r="U61" s="130"/>
      <c r="V61" s="130"/>
    </row>
    <row r="62" spans="1:22" ht="270" x14ac:dyDescent="0.25">
      <c r="A62" s="870"/>
      <c r="B62" s="415" t="s">
        <v>4450</v>
      </c>
      <c r="C62" s="225"/>
      <c r="D62" s="417" t="s">
        <v>87</v>
      </c>
      <c r="E62" s="417">
        <v>44323317</v>
      </c>
      <c r="F62" s="417">
        <v>60067224</v>
      </c>
      <c r="G62" s="417">
        <v>59830978</v>
      </c>
      <c r="H62" s="417">
        <v>57590191</v>
      </c>
      <c r="I62" s="415" t="s">
        <v>87</v>
      </c>
      <c r="J62" s="417" t="s">
        <v>87</v>
      </c>
      <c r="K62" s="417">
        <v>277310341</v>
      </c>
      <c r="L62" s="417">
        <v>236283807</v>
      </c>
      <c r="M62" s="417">
        <v>240014747</v>
      </c>
      <c r="N62" s="417">
        <v>253947596</v>
      </c>
      <c r="O62" s="417" t="s">
        <v>87</v>
      </c>
      <c r="P62" s="130"/>
      <c r="Q62" s="130"/>
      <c r="R62" s="130"/>
      <c r="S62" s="130"/>
      <c r="T62" s="130"/>
      <c r="U62" s="130"/>
      <c r="V62" s="130"/>
    </row>
    <row r="63" spans="1:22" ht="165" x14ac:dyDescent="0.25">
      <c r="A63" s="870"/>
      <c r="B63" s="415" t="s">
        <v>4451</v>
      </c>
      <c r="C63" s="225"/>
      <c r="D63" s="417" t="s">
        <v>87</v>
      </c>
      <c r="E63" s="417" t="s">
        <v>87</v>
      </c>
      <c r="F63" s="417" t="s">
        <v>87</v>
      </c>
      <c r="G63" s="417" t="s">
        <v>87</v>
      </c>
      <c r="H63" s="417" t="s">
        <v>87</v>
      </c>
      <c r="I63" s="415" t="s">
        <v>87</v>
      </c>
      <c r="J63" s="417" t="s">
        <v>87</v>
      </c>
      <c r="K63" s="417" t="s">
        <v>87</v>
      </c>
      <c r="L63" s="417" t="s">
        <v>87</v>
      </c>
      <c r="M63" s="417" t="s">
        <v>87</v>
      </c>
      <c r="N63" s="417" t="s">
        <v>87</v>
      </c>
      <c r="O63" s="417" t="s">
        <v>87</v>
      </c>
      <c r="P63" s="130"/>
      <c r="Q63" s="130"/>
      <c r="R63" s="130"/>
      <c r="S63" s="130"/>
      <c r="T63" s="130"/>
      <c r="U63" s="130"/>
      <c r="V63" s="130"/>
    </row>
    <row r="64" spans="1:22" ht="105" x14ac:dyDescent="0.25">
      <c r="A64" s="870"/>
      <c r="B64" s="415" t="s">
        <v>4452</v>
      </c>
      <c r="C64" s="225"/>
      <c r="D64" s="417" t="s">
        <v>87</v>
      </c>
      <c r="E64" s="417" t="s">
        <v>87</v>
      </c>
      <c r="F64" s="417" t="s">
        <v>87</v>
      </c>
      <c r="G64" s="417" t="s">
        <v>87</v>
      </c>
      <c r="H64" s="417" t="s">
        <v>87</v>
      </c>
      <c r="I64" s="415" t="s">
        <v>87</v>
      </c>
      <c r="J64" s="417" t="s">
        <v>87</v>
      </c>
      <c r="K64" s="417" t="s">
        <v>87</v>
      </c>
      <c r="L64" s="417" t="s">
        <v>87</v>
      </c>
      <c r="M64" s="417" t="s">
        <v>87</v>
      </c>
      <c r="N64" s="417" t="s">
        <v>87</v>
      </c>
      <c r="O64" s="417" t="s">
        <v>87</v>
      </c>
      <c r="P64" s="130"/>
      <c r="Q64" s="130"/>
      <c r="R64" s="130"/>
      <c r="S64" s="130"/>
      <c r="T64" s="130"/>
      <c r="U64" s="130"/>
      <c r="V64" s="130"/>
    </row>
    <row r="65" spans="1:22" ht="225" x14ac:dyDescent="0.25">
      <c r="A65" s="870"/>
      <c r="B65" s="415" t="s">
        <v>4453</v>
      </c>
      <c r="C65" s="225"/>
      <c r="D65" s="417" t="s">
        <v>87</v>
      </c>
      <c r="E65" s="417">
        <v>37969</v>
      </c>
      <c r="F65" s="417">
        <v>44923</v>
      </c>
      <c r="G65" s="417">
        <v>24208</v>
      </c>
      <c r="H65" s="417">
        <v>13004</v>
      </c>
      <c r="I65" s="415" t="s">
        <v>87</v>
      </c>
      <c r="J65" s="417" t="s">
        <v>87</v>
      </c>
      <c r="K65" s="417">
        <v>80268</v>
      </c>
      <c r="L65" s="417">
        <v>93637</v>
      </c>
      <c r="M65" s="417">
        <v>91733</v>
      </c>
      <c r="N65" s="417">
        <v>85081</v>
      </c>
      <c r="O65" s="417" t="s">
        <v>87</v>
      </c>
      <c r="P65" s="130"/>
      <c r="Q65" s="130"/>
      <c r="R65" s="130"/>
      <c r="S65" s="130"/>
      <c r="T65" s="130"/>
      <c r="U65" s="130"/>
      <c r="V65" s="130"/>
    </row>
    <row r="66" spans="1:22" ht="285" x14ac:dyDescent="0.25">
      <c r="A66" s="870"/>
      <c r="B66" s="415" t="s">
        <v>4454</v>
      </c>
      <c r="C66" s="225"/>
      <c r="D66" s="417" t="s">
        <v>87</v>
      </c>
      <c r="E66" s="417" t="s">
        <v>87</v>
      </c>
      <c r="F66" s="417" t="s">
        <v>87</v>
      </c>
      <c r="G66" s="417" t="s">
        <v>87</v>
      </c>
      <c r="H66" s="417" t="s">
        <v>87</v>
      </c>
      <c r="I66" s="415" t="s">
        <v>87</v>
      </c>
      <c r="J66" s="417" t="s">
        <v>87</v>
      </c>
      <c r="K66" s="417" t="s">
        <v>87</v>
      </c>
      <c r="L66" s="417" t="s">
        <v>87</v>
      </c>
      <c r="M66" s="417" t="s">
        <v>87</v>
      </c>
      <c r="N66" s="417" t="s">
        <v>87</v>
      </c>
      <c r="O66" s="417" t="s">
        <v>87</v>
      </c>
      <c r="P66" s="130"/>
      <c r="Q66" s="130"/>
      <c r="R66" s="130"/>
      <c r="S66" s="130"/>
      <c r="T66" s="130"/>
      <c r="U66" s="130"/>
      <c r="V66" s="130"/>
    </row>
    <row r="67" spans="1:22" ht="285" x14ac:dyDescent="0.25">
      <c r="A67" s="870"/>
      <c r="B67" s="415" t="s">
        <v>4455</v>
      </c>
      <c r="C67" s="225"/>
      <c r="D67" s="417" t="s">
        <v>87</v>
      </c>
      <c r="E67" s="417">
        <v>72400</v>
      </c>
      <c r="F67" s="417">
        <v>20700</v>
      </c>
      <c r="G67" s="417" t="s">
        <v>87</v>
      </c>
      <c r="H67" s="417" t="s">
        <v>87</v>
      </c>
      <c r="I67" s="415" t="s">
        <v>87</v>
      </c>
      <c r="J67" s="417" t="s">
        <v>87</v>
      </c>
      <c r="K67" s="417">
        <v>235633</v>
      </c>
      <c r="L67" s="417">
        <v>85365</v>
      </c>
      <c r="M67" s="417" t="s">
        <v>87</v>
      </c>
      <c r="N67" s="417" t="s">
        <v>87</v>
      </c>
      <c r="O67" s="417" t="s">
        <v>87</v>
      </c>
      <c r="P67" s="130"/>
      <c r="Q67" s="130"/>
      <c r="R67" s="130"/>
      <c r="S67" s="130"/>
      <c r="T67" s="130"/>
      <c r="U67" s="130"/>
      <c r="V67" s="130"/>
    </row>
    <row r="68" spans="1:22" ht="360" x14ac:dyDescent="0.25">
      <c r="A68" s="870"/>
      <c r="B68" s="415" t="s">
        <v>4456</v>
      </c>
      <c r="C68" s="225"/>
      <c r="D68" s="417" t="s">
        <v>87</v>
      </c>
      <c r="E68" s="417">
        <v>22035559</v>
      </c>
      <c r="F68" s="411">
        <v>17612217</v>
      </c>
      <c r="G68" s="411">
        <v>19375698</v>
      </c>
      <c r="H68" s="411">
        <v>19048590</v>
      </c>
      <c r="I68" s="415">
        <v>13849150</v>
      </c>
      <c r="J68" s="417" t="s">
        <v>87</v>
      </c>
      <c r="K68" s="417">
        <v>67971314</v>
      </c>
      <c r="L68" s="411">
        <v>59049504</v>
      </c>
      <c r="M68" s="411">
        <v>62859150</v>
      </c>
      <c r="N68" s="411">
        <v>67323562</v>
      </c>
      <c r="O68" s="417">
        <v>58662359</v>
      </c>
      <c r="P68" s="130"/>
      <c r="Q68" s="130"/>
      <c r="R68" s="130"/>
      <c r="S68" s="130"/>
      <c r="T68" s="130"/>
      <c r="U68" s="130"/>
      <c r="V68" s="130"/>
    </row>
    <row r="69" spans="1:22" ht="330" x14ac:dyDescent="0.25">
      <c r="A69" s="870"/>
      <c r="B69" s="415" t="s">
        <v>4457</v>
      </c>
      <c r="C69" s="225"/>
      <c r="D69" s="417" t="s">
        <v>87</v>
      </c>
      <c r="E69" s="417">
        <v>14071691</v>
      </c>
      <c r="F69" s="411">
        <v>16773268</v>
      </c>
      <c r="G69" s="411">
        <v>14575787</v>
      </c>
      <c r="H69" s="411">
        <v>17022479</v>
      </c>
      <c r="I69" s="415">
        <v>15548323</v>
      </c>
      <c r="J69" s="417" t="s">
        <v>87</v>
      </c>
      <c r="K69" s="417">
        <v>63524478</v>
      </c>
      <c r="L69" s="411">
        <v>76111898</v>
      </c>
      <c r="M69" s="411">
        <v>74976088</v>
      </c>
      <c r="N69" s="411">
        <v>88548569</v>
      </c>
      <c r="O69" s="417">
        <v>85131524</v>
      </c>
      <c r="P69" s="130"/>
      <c r="Q69" s="130"/>
      <c r="R69" s="130"/>
      <c r="S69" s="130"/>
      <c r="T69" s="130"/>
      <c r="U69" s="130"/>
      <c r="V69" s="130"/>
    </row>
    <row r="70" spans="1:22" ht="300" x14ac:dyDescent="0.25">
      <c r="A70" s="870"/>
      <c r="B70" s="415" t="s">
        <v>4458</v>
      </c>
      <c r="C70" s="225"/>
      <c r="D70" s="417" t="s">
        <v>87</v>
      </c>
      <c r="E70" s="417">
        <v>7864315</v>
      </c>
      <c r="F70" s="411">
        <v>6237612</v>
      </c>
      <c r="G70" s="411">
        <v>7674124</v>
      </c>
      <c r="H70" s="411">
        <v>7492216</v>
      </c>
      <c r="I70" s="415">
        <v>8465812</v>
      </c>
      <c r="J70" s="417" t="s">
        <v>87</v>
      </c>
      <c r="K70" s="417">
        <v>33322836</v>
      </c>
      <c r="L70" s="411">
        <v>29954039</v>
      </c>
      <c r="M70" s="411">
        <v>35181822</v>
      </c>
      <c r="N70" s="411">
        <v>39958773</v>
      </c>
      <c r="O70" s="417">
        <v>48760472</v>
      </c>
      <c r="P70" s="130"/>
      <c r="Q70" s="130"/>
      <c r="R70" s="130"/>
      <c r="S70" s="130"/>
      <c r="T70" s="130"/>
      <c r="U70" s="130"/>
      <c r="V70" s="130"/>
    </row>
    <row r="71" spans="1:22" ht="300" x14ac:dyDescent="0.25">
      <c r="A71" s="870"/>
      <c r="B71" s="415" t="s">
        <v>4459</v>
      </c>
      <c r="C71" s="225"/>
      <c r="D71" s="417" t="s">
        <v>87</v>
      </c>
      <c r="E71" s="417">
        <v>40506</v>
      </c>
      <c r="F71" s="417">
        <v>38771</v>
      </c>
      <c r="G71" s="417">
        <v>64371</v>
      </c>
      <c r="H71" s="417">
        <v>35373</v>
      </c>
      <c r="I71" s="415" t="s">
        <v>87</v>
      </c>
      <c r="J71" s="417" t="s">
        <v>87</v>
      </c>
      <c r="K71" s="417">
        <v>407735</v>
      </c>
      <c r="L71" s="417">
        <v>450759</v>
      </c>
      <c r="M71" s="417">
        <v>720093</v>
      </c>
      <c r="N71" s="417">
        <v>433204</v>
      </c>
      <c r="O71" s="417" t="s">
        <v>87</v>
      </c>
      <c r="P71" s="130"/>
      <c r="Q71" s="130"/>
      <c r="R71" s="130"/>
      <c r="S71" s="130"/>
      <c r="T71" s="130"/>
      <c r="U71" s="130"/>
      <c r="V71" s="130"/>
    </row>
    <row r="72" spans="1:22" ht="255" x14ac:dyDescent="0.25">
      <c r="A72" s="870"/>
      <c r="B72" s="415" t="s">
        <v>4460</v>
      </c>
      <c r="C72" s="225"/>
      <c r="D72" s="417" t="s">
        <v>87</v>
      </c>
      <c r="E72" s="417">
        <v>21747</v>
      </c>
      <c r="F72" s="417">
        <v>83733</v>
      </c>
      <c r="G72" s="417" t="s">
        <v>87</v>
      </c>
      <c r="H72" s="417">
        <v>75885</v>
      </c>
      <c r="I72" s="415">
        <v>52128</v>
      </c>
      <c r="J72" s="417" t="s">
        <v>87</v>
      </c>
      <c r="K72" s="417">
        <v>72762</v>
      </c>
      <c r="L72" s="417">
        <v>536015</v>
      </c>
      <c r="M72" s="417"/>
      <c r="N72" s="417">
        <v>360160</v>
      </c>
      <c r="O72" s="417">
        <v>253148</v>
      </c>
      <c r="P72" s="130"/>
      <c r="Q72" s="130"/>
      <c r="R72" s="130"/>
      <c r="S72" s="130"/>
      <c r="T72" s="130"/>
      <c r="U72" s="130"/>
      <c r="V72" s="130"/>
    </row>
    <row r="73" spans="1:22" ht="285" x14ac:dyDescent="0.25">
      <c r="A73" s="870"/>
      <c r="B73" s="415" t="s">
        <v>4461</v>
      </c>
      <c r="C73" s="225"/>
      <c r="D73" s="417" t="s">
        <v>87</v>
      </c>
      <c r="E73" s="417">
        <v>475876</v>
      </c>
      <c r="F73" s="417">
        <v>690796</v>
      </c>
      <c r="G73" s="417">
        <v>499609</v>
      </c>
      <c r="H73" s="417">
        <v>417033</v>
      </c>
      <c r="I73" s="415">
        <v>276205</v>
      </c>
      <c r="J73" s="417" t="s">
        <v>87</v>
      </c>
      <c r="K73" s="417">
        <v>2662239</v>
      </c>
      <c r="L73" s="417">
        <v>3305301</v>
      </c>
      <c r="M73" s="417">
        <v>2899357</v>
      </c>
      <c r="N73" s="417">
        <v>2680552</v>
      </c>
      <c r="O73" s="417">
        <v>1520455</v>
      </c>
      <c r="P73" s="130"/>
      <c r="Q73" s="130"/>
      <c r="R73" s="130"/>
      <c r="S73" s="130"/>
      <c r="T73" s="130"/>
      <c r="U73" s="130"/>
      <c r="V73" s="130"/>
    </row>
    <row r="74" spans="1:22" ht="240" x14ac:dyDescent="0.25">
      <c r="A74" s="870"/>
      <c r="B74" s="415" t="s">
        <v>4462</v>
      </c>
      <c r="C74" s="225"/>
      <c r="D74" s="417" t="s">
        <v>87</v>
      </c>
      <c r="E74" s="417">
        <v>5361480</v>
      </c>
      <c r="F74" s="417">
        <v>4703805</v>
      </c>
      <c r="G74" s="417">
        <v>4931385</v>
      </c>
      <c r="H74" s="417">
        <v>5647432</v>
      </c>
      <c r="I74" s="415">
        <v>5404291</v>
      </c>
      <c r="J74" s="417" t="s">
        <v>87</v>
      </c>
      <c r="K74" s="417">
        <v>17256481</v>
      </c>
      <c r="L74" s="417">
        <v>12324835</v>
      </c>
      <c r="M74" s="417">
        <v>11776573</v>
      </c>
      <c r="N74" s="417">
        <v>11864756</v>
      </c>
      <c r="O74" s="417">
        <v>18702239</v>
      </c>
      <c r="P74" s="130"/>
      <c r="Q74" s="130"/>
      <c r="R74" s="130"/>
      <c r="S74" s="130"/>
      <c r="T74" s="130"/>
      <c r="U74" s="130"/>
      <c r="V74" s="130"/>
    </row>
    <row r="75" spans="1:22" ht="90" x14ac:dyDescent="0.25">
      <c r="A75" s="870"/>
      <c r="B75" s="415" t="s">
        <v>4463</v>
      </c>
      <c r="C75" s="225"/>
      <c r="D75" s="417" t="s">
        <v>87</v>
      </c>
      <c r="E75" s="417" t="s">
        <v>87</v>
      </c>
      <c r="F75" s="417" t="s">
        <v>87</v>
      </c>
      <c r="G75" s="417" t="s">
        <v>87</v>
      </c>
      <c r="H75" s="417" t="s">
        <v>87</v>
      </c>
      <c r="I75" s="415" t="s">
        <v>87</v>
      </c>
      <c r="J75" s="417" t="s">
        <v>87</v>
      </c>
      <c r="K75" s="417" t="s">
        <v>87</v>
      </c>
      <c r="L75" s="417" t="s">
        <v>87</v>
      </c>
      <c r="M75" s="417" t="s">
        <v>87</v>
      </c>
      <c r="N75" s="417" t="s">
        <v>87</v>
      </c>
      <c r="O75" s="417" t="s">
        <v>87</v>
      </c>
      <c r="P75" s="130"/>
      <c r="Q75" s="130"/>
      <c r="R75" s="130"/>
      <c r="S75" s="130"/>
      <c r="T75" s="130"/>
      <c r="U75" s="130"/>
      <c r="V75" s="130"/>
    </row>
    <row r="76" spans="1:22" ht="90" x14ac:dyDescent="0.25">
      <c r="A76" s="870"/>
      <c r="B76" s="415" t="s">
        <v>4464</v>
      </c>
      <c r="C76" s="225"/>
      <c r="D76" s="417" t="s">
        <v>87</v>
      </c>
      <c r="E76" s="417" t="s">
        <v>87</v>
      </c>
      <c r="F76" s="417" t="s">
        <v>87</v>
      </c>
      <c r="G76" s="417" t="s">
        <v>87</v>
      </c>
      <c r="H76" s="417" t="s">
        <v>87</v>
      </c>
      <c r="I76" s="415" t="s">
        <v>87</v>
      </c>
      <c r="J76" s="417" t="s">
        <v>87</v>
      </c>
      <c r="K76" s="417" t="s">
        <v>87</v>
      </c>
      <c r="L76" s="417" t="s">
        <v>87</v>
      </c>
      <c r="M76" s="417" t="s">
        <v>87</v>
      </c>
      <c r="N76" s="417" t="s">
        <v>87</v>
      </c>
      <c r="O76" s="417" t="s">
        <v>87</v>
      </c>
      <c r="P76" s="130"/>
      <c r="Q76" s="130"/>
      <c r="R76" s="130"/>
      <c r="S76" s="130"/>
      <c r="T76" s="130"/>
      <c r="U76" s="130"/>
      <c r="V76" s="130"/>
    </row>
    <row r="77" spans="1:22" ht="270" x14ac:dyDescent="0.25">
      <c r="A77" s="870"/>
      <c r="B77" s="415" t="s">
        <v>4465</v>
      </c>
      <c r="C77" s="225"/>
      <c r="D77" s="417" t="s">
        <v>87</v>
      </c>
      <c r="E77" s="417">
        <v>8816042</v>
      </c>
      <c r="F77" s="417">
        <v>4374128</v>
      </c>
      <c r="G77" s="417">
        <v>4901787</v>
      </c>
      <c r="H77" s="417">
        <v>4334455</v>
      </c>
      <c r="I77" s="415">
        <v>6499251</v>
      </c>
      <c r="J77" s="417" t="s">
        <v>87</v>
      </c>
      <c r="K77" s="417">
        <v>22556671</v>
      </c>
      <c r="L77" s="417">
        <v>17972378</v>
      </c>
      <c r="M77" s="417">
        <v>19898536</v>
      </c>
      <c r="N77" s="417">
        <v>13157143</v>
      </c>
      <c r="O77" s="417">
        <v>12325919</v>
      </c>
      <c r="P77" s="130"/>
      <c r="Q77" s="130"/>
      <c r="R77" s="130"/>
      <c r="S77" s="130"/>
      <c r="T77" s="130"/>
      <c r="U77" s="130"/>
      <c r="V77" s="130"/>
    </row>
    <row r="78" spans="1:22" ht="255" x14ac:dyDescent="0.25">
      <c r="A78" s="870"/>
      <c r="B78" s="415" t="s">
        <v>4466</v>
      </c>
      <c r="C78" s="225"/>
      <c r="D78" s="417" t="s">
        <v>87</v>
      </c>
      <c r="E78" s="417">
        <v>12080475</v>
      </c>
      <c r="F78" s="417">
        <v>12257410</v>
      </c>
      <c r="G78" s="417">
        <v>9952001</v>
      </c>
      <c r="H78" s="417">
        <v>9063256</v>
      </c>
      <c r="I78" s="415">
        <v>9851835</v>
      </c>
      <c r="J78" s="417" t="s">
        <v>87</v>
      </c>
      <c r="K78" s="417">
        <v>25375953</v>
      </c>
      <c r="L78" s="417">
        <v>26936599</v>
      </c>
      <c r="M78" s="417">
        <v>26621278</v>
      </c>
      <c r="N78" s="417">
        <v>29073350</v>
      </c>
      <c r="O78" s="417">
        <v>29384343</v>
      </c>
      <c r="P78" s="130"/>
      <c r="Q78" s="130"/>
      <c r="R78" s="130"/>
      <c r="S78" s="130"/>
      <c r="T78" s="130"/>
      <c r="U78" s="130"/>
      <c r="V78" s="130"/>
    </row>
    <row r="79" spans="1:22" ht="409.5" x14ac:dyDescent="0.25">
      <c r="A79" s="870"/>
      <c r="B79" s="415" t="s">
        <v>4467</v>
      </c>
      <c r="C79" s="225"/>
      <c r="D79" s="417" t="s">
        <v>87</v>
      </c>
      <c r="E79" s="417">
        <v>1796858</v>
      </c>
      <c r="F79" s="417">
        <v>1650999</v>
      </c>
      <c r="G79" s="417">
        <v>1524270</v>
      </c>
      <c r="H79" s="417">
        <v>691749</v>
      </c>
      <c r="I79" s="415">
        <v>691541</v>
      </c>
      <c r="J79" s="417" t="s">
        <v>87</v>
      </c>
      <c r="K79" s="417">
        <v>5233807</v>
      </c>
      <c r="L79" s="417">
        <v>4647915</v>
      </c>
      <c r="M79" s="417">
        <v>4426693</v>
      </c>
      <c r="N79" s="417">
        <v>2292383</v>
      </c>
      <c r="O79" s="417">
        <v>2602159</v>
      </c>
      <c r="P79" s="130"/>
      <c r="Q79" s="130"/>
      <c r="R79" s="130"/>
      <c r="S79" s="130"/>
      <c r="T79" s="130"/>
      <c r="U79" s="130"/>
      <c r="V79" s="130"/>
    </row>
    <row r="80" spans="1:22" ht="409.5" x14ac:dyDescent="0.25">
      <c r="A80" s="870"/>
      <c r="B80" s="415" t="s">
        <v>4468</v>
      </c>
      <c r="C80" s="225"/>
      <c r="D80" s="417" t="s">
        <v>87</v>
      </c>
      <c r="E80" s="417">
        <v>5279745</v>
      </c>
      <c r="F80" s="417">
        <v>6150423</v>
      </c>
      <c r="G80" s="417">
        <v>5868539</v>
      </c>
      <c r="H80" s="417">
        <v>5691211</v>
      </c>
      <c r="I80" s="415">
        <v>11162848</v>
      </c>
      <c r="J80" s="417" t="s">
        <v>87</v>
      </c>
      <c r="K80" s="417">
        <v>20270390</v>
      </c>
      <c r="L80" s="417">
        <v>23498562</v>
      </c>
      <c r="M80" s="417">
        <v>23229776</v>
      </c>
      <c r="N80" s="417">
        <v>20784019</v>
      </c>
      <c r="O80" s="417">
        <v>35096469</v>
      </c>
      <c r="P80" s="130"/>
      <c r="Q80" s="130"/>
      <c r="R80" s="130"/>
      <c r="S80" s="130"/>
      <c r="T80" s="130"/>
      <c r="U80" s="130"/>
      <c r="V80" s="130"/>
    </row>
    <row r="81" spans="1:22" ht="409.5" x14ac:dyDescent="0.25">
      <c r="A81" s="870"/>
      <c r="B81" s="415" t="s">
        <v>4469</v>
      </c>
      <c r="C81" s="225"/>
      <c r="D81" s="417" t="s">
        <v>87</v>
      </c>
      <c r="E81" s="417">
        <v>1710504</v>
      </c>
      <c r="F81" s="417">
        <v>3036583</v>
      </c>
      <c r="G81" s="417">
        <v>4844949</v>
      </c>
      <c r="H81" s="417">
        <v>4810913</v>
      </c>
      <c r="I81" s="415">
        <v>4286787</v>
      </c>
      <c r="J81" s="417" t="s">
        <v>87</v>
      </c>
      <c r="K81" s="417">
        <v>59198</v>
      </c>
      <c r="L81" s="417">
        <v>1536565</v>
      </c>
      <c r="M81" s="417">
        <v>2627831</v>
      </c>
      <c r="N81" s="417">
        <v>2749509</v>
      </c>
      <c r="O81" s="417">
        <v>2684858</v>
      </c>
      <c r="P81" s="130"/>
      <c r="Q81" s="130"/>
      <c r="R81" s="130"/>
      <c r="S81" s="130"/>
      <c r="T81" s="130"/>
      <c r="U81" s="130"/>
      <c r="V81" s="130"/>
    </row>
    <row r="82" spans="1:22" ht="409.5" x14ac:dyDescent="0.25">
      <c r="A82" s="871"/>
      <c r="B82" s="415" t="s">
        <v>4470</v>
      </c>
      <c r="C82" s="225"/>
      <c r="D82" s="417" t="s">
        <v>87</v>
      </c>
      <c r="E82" s="417">
        <v>1799728</v>
      </c>
      <c r="F82" s="417">
        <v>1622078</v>
      </c>
      <c r="G82" s="417">
        <v>4508960</v>
      </c>
      <c r="H82" s="417">
        <v>8395746</v>
      </c>
      <c r="I82" s="415">
        <v>6116394</v>
      </c>
      <c r="J82" s="417" t="s">
        <v>87</v>
      </c>
      <c r="K82" s="417">
        <v>65003</v>
      </c>
      <c r="L82" s="417">
        <v>55928</v>
      </c>
      <c r="M82" s="417">
        <v>6215912</v>
      </c>
      <c r="N82" s="417">
        <v>8985999</v>
      </c>
      <c r="O82" s="417">
        <v>4388683</v>
      </c>
      <c r="P82" s="130"/>
      <c r="Q82" s="130"/>
      <c r="R82" s="130"/>
      <c r="S82" s="130"/>
      <c r="T82" s="130"/>
      <c r="U82" s="130"/>
      <c r="V82" s="130"/>
    </row>
    <row r="83" spans="1:22" x14ac:dyDescent="0.25">
      <c r="A83" s="397" t="s">
        <v>4407</v>
      </c>
      <c r="B83" s="397" t="s">
        <v>4408</v>
      </c>
      <c r="C83" s="397" t="s">
        <v>4409</v>
      </c>
      <c r="D83" s="397">
        <v>2007</v>
      </c>
      <c r="E83" s="397">
        <v>2008</v>
      </c>
      <c r="F83" s="397">
        <v>2009</v>
      </c>
      <c r="G83" s="397">
        <v>2010</v>
      </c>
      <c r="H83" s="398">
        <v>2011</v>
      </c>
      <c r="I83" s="398">
        <v>2012</v>
      </c>
      <c r="J83" s="410" t="s">
        <v>4410</v>
      </c>
      <c r="K83" s="9"/>
      <c r="L83" s="9"/>
      <c r="M83" s="9"/>
      <c r="N83" s="9"/>
      <c r="O83" s="9"/>
      <c r="P83" s="9"/>
      <c r="Q83" s="9"/>
      <c r="R83" s="9"/>
      <c r="S83" s="9"/>
      <c r="T83" s="9"/>
      <c r="U83" s="9"/>
      <c r="V83" s="9"/>
    </row>
    <row r="84" spans="1:22" ht="45" x14ac:dyDescent="0.25">
      <c r="A84" s="869" t="s">
        <v>4471</v>
      </c>
      <c r="B84" s="415" t="s">
        <v>4472</v>
      </c>
      <c r="C84" s="225"/>
      <c r="D84" s="425">
        <v>166439660</v>
      </c>
      <c r="E84" s="425">
        <v>173762257</v>
      </c>
      <c r="F84" s="425">
        <v>159911724</v>
      </c>
      <c r="G84" s="425">
        <v>149915503</v>
      </c>
      <c r="H84" s="425">
        <v>163987838</v>
      </c>
      <c r="I84" s="225" t="s">
        <v>87</v>
      </c>
      <c r="J84" s="426" t="s">
        <v>4473</v>
      </c>
      <c r="K84" s="427"/>
      <c r="L84" s="9"/>
      <c r="M84" s="9"/>
      <c r="N84" s="9"/>
      <c r="O84" s="9"/>
      <c r="P84" s="9"/>
      <c r="Q84" s="9"/>
      <c r="R84" s="9"/>
      <c r="S84" s="9"/>
      <c r="T84" s="9"/>
      <c r="U84" s="9"/>
      <c r="V84" s="9"/>
    </row>
    <row r="85" spans="1:22" x14ac:dyDescent="0.25">
      <c r="A85" s="871"/>
      <c r="B85" s="425" t="s">
        <v>4474</v>
      </c>
      <c r="C85" s="425"/>
      <c r="D85" s="425">
        <v>11989</v>
      </c>
      <c r="E85" s="425">
        <v>12039</v>
      </c>
      <c r="F85" s="425">
        <v>11473</v>
      </c>
      <c r="G85" s="425">
        <v>11063</v>
      </c>
      <c r="H85" s="425">
        <v>11178</v>
      </c>
      <c r="I85" s="225" t="s">
        <v>87</v>
      </c>
      <c r="J85" s="426" t="s">
        <v>4475</v>
      </c>
      <c r="K85" s="9"/>
      <c r="L85" s="9"/>
      <c r="M85" s="9"/>
      <c r="N85" s="9"/>
      <c r="O85" s="9"/>
      <c r="P85" s="9"/>
      <c r="Q85" s="9"/>
      <c r="R85" s="9"/>
      <c r="S85" s="9"/>
      <c r="T85" s="9"/>
      <c r="U85" s="9"/>
      <c r="V85" s="9"/>
    </row>
    <row r="86" spans="1:22" x14ac:dyDescent="0.25">
      <c r="A86" s="869" t="s">
        <v>113</v>
      </c>
      <c r="B86" s="428" t="s">
        <v>4476</v>
      </c>
      <c r="C86" s="429"/>
      <c r="D86" s="430"/>
      <c r="E86" s="430"/>
      <c r="F86" s="430"/>
      <c r="G86" s="430"/>
      <c r="H86" s="430"/>
      <c r="I86" s="430"/>
      <c r="J86" s="130"/>
      <c r="K86" s="130"/>
      <c r="L86" s="130"/>
      <c r="M86" s="130"/>
      <c r="N86" s="130"/>
      <c r="O86" s="130"/>
      <c r="P86" s="130"/>
      <c r="Q86" s="130"/>
      <c r="R86" s="130"/>
      <c r="S86" s="130"/>
      <c r="T86" s="130"/>
      <c r="U86" s="130"/>
      <c r="V86" s="130"/>
    </row>
    <row r="87" spans="1:22" x14ac:dyDescent="0.25">
      <c r="A87" s="870"/>
      <c r="B87" s="428" t="s">
        <v>4477</v>
      </c>
      <c r="C87" s="429"/>
      <c r="D87" s="430"/>
      <c r="E87" s="430"/>
      <c r="F87" s="430"/>
      <c r="G87" s="430"/>
      <c r="H87" s="430"/>
      <c r="I87" s="430"/>
      <c r="J87" s="130"/>
      <c r="K87" s="130"/>
      <c r="L87" s="130"/>
      <c r="M87" s="130"/>
      <c r="N87" s="130"/>
      <c r="O87" s="130"/>
      <c r="P87" s="130"/>
      <c r="Q87" s="130"/>
      <c r="R87" s="130"/>
      <c r="S87" s="130"/>
      <c r="T87" s="130"/>
      <c r="U87" s="130"/>
      <c r="V87" s="130"/>
    </row>
    <row r="88" spans="1:22" x14ac:dyDescent="0.25">
      <c r="A88" s="870"/>
      <c r="B88" s="408" t="s">
        <v>4478</v>
      </c>
      <c r="C88" s="225"/>
      <c r="D88" s="408">
        <v>334</v>
      </c>
      <c r="E88" s="408">
        <v>355</v>
      </c>
      <c r="F88" s="408">
        <v>361</v>
      </c>
      <c r="G88" s="408">
        <v>376</v>
      </c>
      <c r="H88" s="408">
        <v>348</v>
      </c>
      <c r="I88" s="225" t="s">
        <v>87</v>
      </c>
      <c r="J88" s="431" t="s">
        <v>4479</v>
      </c>
      <c r="K88" s="130"/>
      <c r="L88" s="130"/>
      <c r="M88" s="130"/>
      <c r="N88" s="130"/>
      <c r="O88" s="130"/>
      <c r="P88" s="130"/>
      <c r="Q88" s="130"/>
      <c r="R88" s="130"/>
      <c r="S88" s="130"/>
      <c r="T88" s="130"/>
      <c r="U88" s="130"/>
      <c r="V88" s="130"/>
    </row>
    <row r="89" spans="1:22" x14ac:dyDescent="0.25">
      <c r="A89" s="871"/>
      <c r="B89" s="408" t="s">
        <v>4480</v>
      </c>
      <c r="C89" s="225"/>
      <c r="D89" s="408">
        <v>747588</v>
      </c>
      <c r="E89" s="408">
        <v>856572</v>
      </c>
      <c r="F89" s="408">
        <v>782607</v>
      </c>
      <c r="G89" s="408">
        <v>888840</v>
      </c>
      <c r="H89" s="408">
        <v>1005687</v>
      </c>
      <c r="I89" s="225" t="s">
        <v>87</v>
      </c>
      <c r="J89" s="431" t="s">
        <v>4481</v>
      </c>
      <c r="K89" s="432"/>
      <c r="L89" s="130"/>
      <c r="M89" s="130"/>
      <c r="N89" s="130"/>
      <c r="O89" s="130"/>
      <c r="P89" s="130"/>
      <c r="Q89" s="130"/>
      <c r="R89" s="130"/>
      <c r="S89" s="130"/>
      <c r="T89" s="130"/>
      <c r="U89" s="130"/>
      <c r="V89" s="130"/>
    </row>
    <row r="90" spans="1:22" ht="195" x14ac:dyDescent="0.25">
      <c r="A90" s="869" t="s">
        <v>4482</v>
      </c>
      <c r="B90" s="433" t="s">
        <v>4483</v>
      </c>
      <c r="C90" s="434" t="s">
        <v>2995</v>
      </c>
      <c r="D90" s="411">
        <v>171.1</v>
      </c>
      <c r="E90" s="411">
        <v>167.7</v>
      </c>
      <c r="F90" s="411">
        <v>164.2</v>
      </c>
      <c r="G90" s="411">
        <v>149.5</v>
      </c>
      <c r="H90" s="411">
        <v>144.19999999999999</v>
      </c>
      <c r="I90" s="411" t="s">
        <v>87</v>
      </c>
      <c r="J90" s="431" t="s">
        <v>4484</v>
      </c>
      <c r="K90" s="130"/>
      <c r="L90" s="130"/>
      <c r="M90" s="130"/>
      <c r="N90" s="130"/>
      <c r="O90" s="130"/>
      <c r="P90" s="130"/>
      <c r="Q90" s="130"/>
      <c r="R90" s="130"/>
      <c r="S90" s="130"/>
      <c r="T90" s="130"/>
      <c r="U90" s="130"/>
      <c r="V90" s="130"/>
    </row>
    <row r="91" spans="1:22" x14ac:dyDescent="0.25">
      <c r="A91" s="870"/>
      <c r="B91" s="433"/>
      <c r="C91" s="434" t="s">
        <v>4485</v>
      </c>
      <c r="D91" s="411">
        <v>140.6</v>
      </c>
      <c r="E91" s="411">
        <v>138.9</v>
      </c>
      <c r="F91" s="411">
        <v>137.19999999999999</v>
      </c>
      <c r="G91" s="411">
        <v>125</v>
      </c>
      <c r="H91" s="411">
        <v>120.6</v>
      </c>
      <c r="I91" s="411" t="s">
        <v>87</v>
      </c>
      <c r="J91" s="130"/>
      <c r="K91" s="130"/>
      <c r="L91" s="130"/>
      <c r="M91" s="130"/>
      <c r="N91" s="130"/>
      <c r="O91" s="130"/>
      <c r="P91" s="130"/>
      <c r="Q91" s="130"/>
      <c r="R91" s="130"/>
      <c r="S91" s="130"/>
      <c r="T91" s="130"/>
      <c r="U91" s="130"/>
      <c r="V91" s="130"/>
    </row>
    <row r="92" spans="1:22" x14ac:dyDescent="0.25">
      <c r="A92" s="870"/>
      <c r="B92" s="433"/>
      <c r="C92" s="434" t="s">
        <v>2983</v>
      </c>
      <c r="D92" s="411">
        <v>13.1</v>
      </c>
      <c r="E92" s="411">
        <v>12.3</v>
      </c>
      <c r="F92" s="411">
        <v>11</v>
      </c>
      <c r="G92" s="411">
        <v>10.3</v>
      </c>
      <c r="H92" s="411">
        <v>9.9</v>
      </c>
      <c r="I92" s="411" t="s">
        <v>87</v>
      </c>
      <c r="J92" s="130"/>
      <c r="K92" s="130"/>
      <c r="L92" s="130"/>
      <c r="M92" s="130"/>
      <c r="N92" s="130"/>
      <c r="O92" s="130"/>
      <c r="P92" s="130"/>
      <c r="Q92" s="130"/>
      <c r="R92" s="130"/>
      <c r="S92" s="130"/>
      <c r="T92" s="130"/>
      <c r="U92" s="130"/>
      <c r="V92" s="130"/>
    </row>
    <row r="93" spans="1:22" x14ac:dyDescent="0.25">
      <c r="A93" s="870"/>
      <c r="B93" s="433"/>
      <c r="C93" s="434" t="s">
        <v>2979</v>
      </c>
      <c r="D93" s="411">
        <v>52.1</v>
      </c>
      <c r="E93" s="411">
        <v>50.6</v>
      </c>
      <c r="F93" s="411">
        <v>50</v>
      </c>
      <c r="G93" s="411">
        <v>47.6</v>
      </c>
      <c r="H93" s="411">
        <v>45.8</v>
      </c>
      <c r="I93" s="411" t="s">
        <v>87</v>
      </c>
      <c r="J93" s="130"/>
      <c r="K93" s="130"/>
      <c r="L93" s="130"/>
      <c r="M93" s="130"/>
      <c r="N93" s="130"/>
      <c r="O93" s="130"/>
      <c r="P93" s="130"/>
      <c r="Q93" s="130"/>
      <c r="R93" s="130"/>
      <c r="S93" s="130"/>
      <c r="T93" s="130"/>
      <c r="U93" s="130"/>
      <c r="V93" s="130"/>
    </row>
    <row r="94" spans="1:22" x14ac:dyDescent="0.25">
      <c r="A94" s="870"/>
      <c r="B94" s="433"/>
      <c r="C94" s="435" t="s">
        <v>951</v>
      </c>
      <c r="D94" s="411">
        <v>14.1</v>
      </c>
      <c r="E94" s="411">
        <v>13.4</v>
      </c>
      <c r="F94" s="411">
        <v>12.5</v>
      </c>
      <c r="G94" s="411">
        <v>11.5</v>
      </c>
      <c r="H94" s="411">
        <v>11.1</v>
      </c>
      <c r="I94" s="411" t="s">
        <v>87</v>
      </c>
      <c r="J94" s="130"/>
      <c r="K94" s="130"/>
      <c r="L94" s="130"/>
      <c r="M94" s="130"/>
      <c r="N94" s="130"/>
      <c r="O94" s="130"/>
      <c r="P94" s="130"/>
      <c r="Q94" s="130"/>
      <c r="R94" s="130"/>
      <c r="S94" s="130"/>
      <c r="T94" s="130"/>
      <c r="U94" s="130"/>
      <c r="V94" s="130"/>
    </row>
    <row r="95" spans="1:22" ht="30" x14ac:dyDescent="0.25">
      <c r="A95" s="870"/>
      <c r="B95" s="433"/>
      <c r="C95" s="435" t="s">
        <v>4486</v>
      </c>
      <c r="D95" s="411">
        <v>14.1</v>
      </c>
      <c r="E95" s="411">
        <v>13.6</v>
      </c>
      <c r="F95" s="411">
        <v>12.7</v>
      </c>
      <c r="G95" s="411">
        <v>11.6</v>
      </c>
      <c r="H95" s="411">
        <v>11.1</v>
      </c>
      <c r="I95" s="411" t="s">
        <v>87</v>
      </c>
      <c r="J95" s="130"/>
      <c r="K95" s="130"/>
      <c r="L95" s="130"/>
      <c r="M95" s="130"/>
      <c r="N95" s="130"/>
      <c r="O95" s="130"/>
      <c r="P95" s="130"/>
      <c r="Q95" s="130"/>
      <c r="R95" s="130"/>
      <c r="S95" s="130"/>
      <c r="T95" s="130"/>
      <c r="U95" s="130"/>
      <c r="V95" s="130"/>
    </row>
    <row r="96" spans="1:22" ht="30" x14ac:dyDescent="0.25">
      <c r="A96" s="870"/>
      <c r="B96" s="433"/>
      <c r="C96" s="435" t="s">
        <v>4487</v>
      </c>
      <c r="D96" s="411" t="s">
        <v>4488</v>
      </c>
      <c r="E96" s="411">
        <v>13.3</v>
      </c>
      <c r="F96" s="411">
        <v>15.9</v>
      </c>
      <c r="G96" s="411">
        <v>14.5</v>
      </c>
      <c r="H96" s="411">
        <v>14</v>
      </c>
      <c r="I96" s="411" t="s">
        <v>87</v>
      </c>
      <c r="J96" s="130"/>
      <c r="K96" s="130"/>
      <c r="L96" s="130"/>
      <c r="M96" s="130"/>
      <c r="N96" s="130"/>
      <c r="O96" s="130"/>
      <c r="P96" s="130"/>
      <c r="Q96" s="130"/>
      <c r="R96" s="130"/>
      <c r="S96" s="130"/>
      <c r="T96" s="130"/>
      <c r="U96" s="130"/>
      <c r="V96" s="130"/>
    </row>
    <row r="97" spans="1:22" x14ac:dyDescent="0.25">
      <c r="A97" s="870"/>
      <c r="B97" s="436" t="s">
        <v>4489</v>
      </c>
      <c r="C97" s="434" t="s">
        <v>2995</v>
      </c>
      <c r="D97" s="411">
        <v>1387.6</v>
      </c>
      <c r="E97" s="411">
        <v>1413.4</v>
      </c>
      <c r="F97" s="411">
        <v>1336.3</v>
      </c>
      <c r="G97" s="411">
        <v>1368.5</v>
      </c>
      <c r="H97" s="411">
        <v>1345.7</v>
      </c>
      <c r="I97" s="411" t="s">
        <v>87</v>
      </c>
      <c r="J97" s="130"/>
      <c r="K97" s="130"/>
      <c r="L97" s="130"/>
      <c r="M97" s="130"/>
      <c r="N97" s="130"/>
      <c r="O97" s="130"/>
      <c r="P97" s="130"/>
      <c r="Q97" s="130"/>
      <c r="R97" s="130"/>
      <c r="S97" s="130"/>
      <c r="T97" s="130"/>
      <c r="U97" s="130"/>
      <c r="V97" s="130"/>
    </row>
    <row r="98" spans="1:22" x14ac:dyDescent="0.25">
      <c r="A98" s="870"/>
      <c r="B98" s="436"/>
      <c r="C98" s="434" t="s">
        <v>4485</v>
      </c>
      <c r="D98" s="411">
        <v>1942.3</v>
      </c>
      <c r="E98" s="411">
        <v>2014.5</v>
      </c>
      <c r="F98" s="411">
        <v>1983.8</v>
      </c>
      <c r="G98" s="411">
        <v>1962</v>
      </c>
      <c r="H98" s="411">
        <v>1993.8</v>
      </c>
      <c r="I98" s="411" t="s">
        <v>87</v>
      </c>
      <c r="J98" s="130"/>
      <c r="K98" s="130"/>
      <c r="L98" s="130"/>
      <c r="M98" s="130"/>
      <c r="N98" s="130"/>
      <c r="O98" s="130"/>
      <c r="P98" s="130"/>
      <c r="Q98" s="130"/>
      <c r="R98" s="130"/>
      <c r="S98" s="130"/>
      <c r="T98" s="130"/>
      <c r="U98" s="130"/>
      <c r="V98" s="130"/>
    </row>
    <row r="99" spans="1:22" x14ac:dyDescent="0.25">
      <c r="A99" s="870"/>
      <c r="B99" s="436"/>
      <c r="C99" s="434" t="s">
        <v>2983</v>
      </c>
      <c r="D99" s="411">
        <v>430</v>
      </c>
      <c r="E99" s="411">
        <v>442.8</v>
      </c>
      <c r="F99" s="411">
        <v>418.2</v>
      </c>
      <c r="G99" s="411">
        <v>430.7</v>
      </c>
      <c r="H99" s="411">
        <v>397.2</v>
      </c>
      <c r="I99" s="411" t="s">
        <v>87</v>
      </c>
      <c r="J99" s="130"/>
      <c r="K99" s="130"/>
      <c r="L99" s="130"/>
      <c r="M99" s="130"/>
      <c r="N99" s="130"/>
      <c r="O99" s="130"/>
      <c r="P99" s="130"/>
      <c r="Q99" s="130"/>
      <c r="R99" s="130"/>
      <c r="S99" s="130"/>
      <c r="T99" s="130"/>
      <c r="U99" s="130"/>
      <c r="V99" s="130"/>
    </row>
    <row r="100" spans="1:22" x14ac:dyDescent="0.25">
      <c r="A100" s="870"/>
      <c r="B100" s="436"/>
      <c r="C100" s="434" t="s">
        <v>2979</v>
      </c>
      <c r="D100" s="411">
        <v>1584.8</v>
      </c>
      <c r="E100" s="411">
        <v>1693</v>
      </c>
      <c r="F100" s="411">
        <v>1581.4</v>
      </c>
      <c r="G100" s="411">
        <v>1719.9</v>
      </c>
      <c r="H100" s="411">
        <v>1696.3</v>
      </c>
      <c r="I100" s="411" t="s">
        <v>87</v>
      </c>
      <c r="J100" s="130"/>
      <c r="K100" s="130"/>
      <c r="L100" s="130"/>
      <c r="M100" s="130"/>
      <c r="N100" s="130"/>
      <c r="O100" s="130"/>
      <c r="P100" s="130"/>
      <c r="Q100" s="130"/>
      <c r="R100" s="130"/>
      <c r="S100" s="130"/>
      <c r="T100" s="130"/>
      <c r="U100" s="130"/>
      <c r="V100" s="130"/>
    </row>
    <row r="101" spans="1:22" x14ac:dyDescent="0.25">
      <c r="A101" s="870"/>
      <c r="B101" s="436"/>
      <c r="C101" s="435" t="s">
        <v>951</v>
      </c>
      <c r="D101" s="411">
        <v>285.5</v>
      </c>
      <c r="E101" s="411">
        <v>303.89999999999998</v>
      </c>
      <c r="F101" s="411">
        <v>255.6</v>
      </c>
      <c r="G101" s="411">
        <v>289.10000000000002</v>
      </c>
      <c r="H101" s="411">
        <v>265.7</v>
      </c>
      <c r="I101" s="411" t="s">
        <v>87</v>
      </c>
      <c r="J101" s="130"/>
      <c r="K101" s="130"/>
      <c r="L101" s="130"/>
      <c r="M101" s="130"/>
      <c r="N101" s="130"/>
      <c r="O101" s="130"/>
      <c r="P101" s="130"/>
      <c r="Q101" s="130"/>
      <c r="R101" s="130"/>
      <c r="S101" s="130"/>
      <c r="T101" s="130"/>
      <c r="U101" s="130"/>
      <c r="V101" s="130"/>
    </row>
    <row r="102" spans="1:22" ht="30" x14ac:dyDescent="0.25">
      <c r="A102" s="870"/>
      <c r="B102" s="436"/>
      <c r="C102" s="435" t="s">
        <v>4486</v>
      </c>
      <c r="D102" s="411">
        <v>349.2</v>
      </c>
      <c r="E102" s="411">
        <v>371.4</v>
      </c>
      <c r="F102" s="411">
        <v>368.2</v>
      </c>
      <c r="G102" s="411">
        <v>367.6</v>
      </c>
      <c r="H102" s="411">
        <v>393.4</v>
      </c>
      <c r="I102" s="411" t="s">
        <v>87</v>
      </c>
      <c r="J102" s="130"/>
      <c r="K102" s="130"/>
      <c r="L102" s="130"/>
      <c r="M102" s="130"/>
      <c r="N102" s="130"/>
      <c r="O102" s="130"/>
      <c r="P102" s="130"/>
      <c r="Q102" s="130"/>
      <c r="R102" s="130"/>
      <c r="S102" s="130"/>
      <c r="T102" s="130"/>
      <c r="U102" s="130"/>
      <c r="V102" s="130"/>
    </row>
    <row r="103" spans="1:22" ht="30" x14ac:dyDescent="0.25">
      <c r="A103" s="871"/>
      <c r="B103" s="436"/>
      <c r="C103" s="435" t="s">
        <v>4487</v>
      </c>
      <c r="D103" s="411">
        <v>87.7</v>
      </c>
      <c r="E103" s="411">
        <v>91.6</v>
      </c>
      <c r="F103" s="411">
        <v>87.8</v>
      </c>
      <c r="G103" s="411">
        <v>94.1</v>
      </c>
      <c r="H103" s="411">
        <v>95.1</v>
      </c>
      <c r="I103" s="411" t="s">
        <v>87</v>
      </c>
      <c r="J103" s="130"/>
      <c r="K103" s="130"/>
      <c r="L103" s="130"/>
      <c r="M103" s="130"/>
      <c r="N103" s="130"/>
      <c r="O103" s="130"/>
      <c r="P103" s="130"/>
      <c r="Q103" s="130"/>
      <c r="R103" s="130"/>
      <c r="S103" s="130"/>
      <c r="T103" s="130"/>
      <c r="U103" s="130"/>
      <c r="V103" s="130"/>
    </row>
    <row r="104" spans="1:22" x14ac:dyDescent="0.25">
      <c r="A104" s="869" t="s">
        <v>4490</v>
      </c>
      <c r="B104" s="408" t="s">
        <v>4491</v>
      </c>
      <c r="C104" s="225"/>
      <c r="D104" s="411">
        <f>3472847/1000</f>
        <v>3472.8470000000002</v>
      </c>
      <c r="E104" s="411" t="s">
        <v>87</v>
      </c>
      <c r="F104" s="411" t="s">
        <v>87</v>
      </c>
      <c r="G104" s="411" t="s">
        <v>87</v>
      </c>
      <c r="H104" s="411" t="s">
        <v>87</v>
      </c>
      <c r="I104" s="411" t="s">
        <v>87</v>
      </c>
      <c r="J104" s="853" t="s">
        <v>4492</v>
      </c>
      <c r="K104" s="854"/>
      <c r="L104" s="854"/>
      <c r="M104" s="854"/>
      <c r="N104" s="854"/>
      <c r="O104" s="854"/>
      <c r="P104" s="854"/>
      <c r="Q104" s="854"/>
      <c r="R104" s="854"/>
      <c r="S104" s="854"/>
      <c r="T104" s="854"/>
      <c r="U104" s="855"/>
      <c r="V104" s="130"/>
    </row>
    <row r="105" spans="1:22" x14ac:dyDescent="0.25">
      <c r="A105" s="870"/>
      <c r="B105" s="428" t="s">
        <v>4493</v>
      </c>
      <c r="C105" s="429"/>
      <c r="D105" s="428"/>
      <c r="E105" s="428"/>
      <c r="F105" s="428"/>
      <c r="G105" s="428"/>
      <c r="H105" s="428"/>
      <c r="I105" s="428"/>
      <c r="J105" s="437"/>
      <c r="K105" s="437"/>
      <c r="L105" s="437"/>
      <c r="M105" s="437"/>
      <c r="N105" s="437"/>
      <c r="O105" s="437"/>
      <c r="P105" s="437"/>
      <c r="Q105" s="437"/>
      <c r="R105" s="437"/>
      <c r="S105" s="437"/>
      <c r="T105" s="437"/>
      <c r="U105" s="437"/>
      <c r="V105" s="437"/>
    </row>
    <row r="106" spans="1:22" x14ac:dyDescent="0.25">
      <c r="A106" s="871"/>
      <c r="B106" s="408" t="s">
        <v>4494</v>
      </c>
      <c r="C106" s="225"/>
      <c r="D106" s="411">
        <f>1537/1000</f>
        <v>1.5369999999999999</v>
      </c>
      <c r="E106" s="411">
        <f>1579/1000</f>
        <v>1.579</v>
      </c>
      <c r="F106" s="411">
        <f>1409/1000</f>
        <v>1.409</v>
      </c>
      <c r="G106" s="411">
        <f>1209/1000</f>
        <v>1.2090000000000001</v>
      </c>
      <c r="H106" s="411">
        <f>1195/1000</f>
        <v>1.1950000000000001</v>
      </c>
      <c r="I106" s="411" t="s">
        <v>87</v>
      </c>
      <c r="J106" s="438" t="s">
        <v>4495</v>
      </c>
      <c r="K106" s="130"/>
      <c r="L106" s="130"/>
      <c r="M106" s="130"/>
      <c r="N106" s="130"/>
      <c r="O106" s="130"/>
      <c r="P106" s="130"/>
      <c r="Q106" s="130"/>
      <c r="R106" s="130"/>
      <c r="S106" s="130"/>
      <c r="T106" s="130"/>
      <c r="U106" s="130"/>
      <c r="V106" s="130"/>
    </row>
    <row r="107" spans="1:22" x14ac:dyDescent="0.25">
      <c r="A107" s="856" t="s">
        <v>4496</v>
      </c>
      <c r="B107" s="408" t="s">
        <v>4497</v>
      </c>
      <c r="C107" s="225"/>
      <c r="D107" s="411">
        <v>6281</v>
      </c>
      <c r="E107" s="411">
        <v>4721</v>
      </c>
      <c r="F107" s="411">
        <v>4721</v>
      </c>
      <c r="G107" s="411" t="s">
        <v>87</v>
      </c>
      <c r="H107" s="411" t="s">
        <v>87</v>
      </c>
      <c r="I107" s="411" t="s">
        <v>87</v>
      </c>
      <c r="J107" s="438" t="s">
        <v>4498</v>
      </c>
      <c r="K107" s="130"/>
      <c r="L107" s="130"/>
      <c r="M107" s="130"/>
      <c r="N107" s="130"/>
      <c r="O107" s="130"/>
      <c r="P107" s="130"/>
      <c r="Q107" s="130"/>
      <c r="R107" s="130"/>
      <c r="S107" s="130"/>
      <c r="T107" s="130"/>
      <c r="U107" s="130"/>
      <c r="V107" s="130"/>
    </row>
    <row r="108" spans="1:22" x14ac:dyDescent="0.25">
      <c r="A108" s="857"/>
      <c r="B108" s="408" t="s">
        <v>4499</v>
      </c>
      <c r="C108" s="225"/>
      <c r="D108" s="439">
        <v>0</v>
      </c>
      <c r="E108" s="439">
        <v>0</v>
      </c>
      <c r="F108" s="439">
        <v>0</v>
      </c>
      <c r="G108" s="439">
        <v>0</v>
      </c>
      <c r="H108" s="439">
        <v>0</v>
      </c>
      <c r="I108" s="439">
        <v>0</v>
      </c>
      <c r="J108" s="438" t="s">
        <v>4500</v>
      </c>
      <c r="K108" s="130"/>
      <c r="L108" s="130"/>
      <c r="M108" s="130"/>
      <c r="N108" s="130"/>
      <c r="O108" s="130"/>
      <c r="P108" s="130"/>
      <c r="Q108" s="130"/>
      <c r="R108" s="130"/>
      <c r="S108" s="130"/>
      <c r="T108" s="130"/>
      <c r="U108" s="130"/>
      <c r="V108" s="130"/>
    </row>
    <row r="109" spans="1:22" x14ac:dyDescent="0.25">
      <c r="A109" s="857"/>
      <c r="B109" s="428" t="s">
        <v>4501</v>
      </c>
      <c r="C109" s="225"/>
      <c r="D109" s="428"/>
      <c r="E109" s="428"/>
      <c r="F109" s="428"/>
      <c r="G109" s="428"/>
      <c r="H109" s="428"/>
      <c r="I109" s="428"/>
      <c r="J109" s="130"/>
      <c r="K109" s="130"/>
      <c r="L109" s="130"/>
      <c r="M109" s="130"/>
      <c r="N109" s="130"/>
      <c r="O109" s="130"/>
      <c r="P109" s="130"/>
      <c r="Q109" s="130"/>
      <c r="R109" s="130"/>
      <c r="S109" s="130"/>
      <c r="T109" s="130"/>
      <c r="U109" s="130"/>
      <c r="V109" s="130"/>
    </row>
    <row r="110" spans="1:22" x14ac:dyDescent="0.25">
      <c r="A110" s="858"/>
      <c r="B110" s="428" t="s">
        <v>4502</v>
      </c>
      <c r="C110" s="225"/>
      <c r="D110" s="428"/>
      <c r="E110" s="428"/>
      <c r="F110" s="428"/>
      <c r="G110" s="428"/>
      <c r="H110" s="428"/>
      <c r="I110" s="428"/>
      <c r="J110" s="130"/>
      <c r="K110" s="130"/>
      <c r="L110" s="130"/>
      <c r="M110" s="130"/>
      <c r="N110" s="130"/>
      <c r="O110" s="130"/>
      <c r="P110" s="130"/>
      <c r="Q110" s="130"/>
      <c r="R110" s="130"/>
      <c r="S110" s="130"/>
      <c r="T110" s="130"/>
      <c r="U110" s="130"/>
      <c r="V110" s="130"/>
    </row>
    <row r="111" spans="1:22" x14ac:dyDescent="0.25">
      <c r="A111" s="859" t="s">
        <v>275</v>
      </c>
      <c r="B111" s="428" t="s">
        <v>4503</v>
      </c>
      <c r="C111" s="225"/>
      <c r="D111" s="428"/>
      <c r="E111" s="428"/>
      <c r="F111" s="428"/>
      <c r="G111" s="428"/>
      <c r="H111" s="428"/>
      <c r="I111" s="428"/>
      <c r="J111" s="130"/>
      <c r="K111" s="130"/>
      <c r="L111" s="130"/>
      <c r="M111" s="130"/>
      <c r="N111" s="130"/>
      <c r="O111" s="130"/>
      <c r="P111" s="130"/>
      <c r="Q111" s="130"/>
      <c r="R111" s="130"/>
      <c r="S111" s="130"/>
      <c r="T111" s="130"/>
      <c r="U111" s="130"/>
      <c r="V111" s="130"/>
    </row>
    <row r="112" spans="1:22" x14ac:dyDescent="0.25">
      <c r="A112" s="860"/>
      <c r="B112" s="440" t="s">
        <v>4504</v>
      </c>
      <c r="C112" s="441"/>
      <c r="D112" s="440"/>
      <c r="E112" s="440"/>
      <c r="F112" s="440"/>
      <c r="G112" s="440"/>
      <c r="H112" s="440"/>
      <c r="I112" s="440"/>
      <c r="J112" s="442"/>
      <c r="K112" s="442"/>
      <c r="L112" s="442"/>
      <c r="M112" s="442"/>
      <c r="N112" s="442"/>
      <c r="O112" s="442"/>
      <c r="P112" s="442"/>
      <c r="Q112" s="442"/>
      <c r="R112" s="442"/>
      <c r="S112" s="442"/>
      <c r="T112" s="442"/>
      <c r="U112" s="442"/>
      <c r="V112" s="442"/>
    </row>
    <row r="113" spans="1:22" ht="30" x14ac:dyDescent="0.25">
      <c r="A113" s="861" t="s">
        <v>4505</v>
      </c>
      <c r="B113" s="863" t="s">
        <v>4506</v>
      </c>
      <c r="C113" s="443" t="s">
        <v>967</v>
      </c>
      <c r="D113" s="54">
        <v>4057</v>
      </c>
      <c r="E113" s="54">
        <v>4989</v>
      </c>
      <c r="F113" s="54">
        <v>4104</v>
      </c>
      <c r="G113" s="49" t="s">
        <v>87</v>
      </c>
      <c r="H113" s="49" t="s">
        <v>87</v>
      </c>
      <c r="I113" s="49" t="s">
        <v>87</v>
      </c>
      <c r="J113" s="444" t="s">
        <v>4507</v>
      </c>
      <c r="K113" s="9"/>
      <c r="L113" s="9"/>
      <c r="M113" s="9"/>
      <c r="N113" s="9"/>
      <c r="O113" s="9"/>
      <c r="P113" s="9"/>
      <c r="Q113" s="9"/>
      <c r="R113" s="9"/>
      <c r="S113" s="9"/>
      <c r="T113" s="9"/>
      <c r="U113" s="9"/>
      <c r="V113" s="9"/>
    </row>
    <row r="114" spans="1:22" x14ac:dyDescent="0.25">
      <c r="A114" s="862"/>
      <c r="B114" s="864"/>
      <c r="C114" s="443" t="s">
        <v>965</v>
      </c>
      <c r="D114" s="54">
        <v>4722</v>
      </c>
      <c r="E114" s="54">
        <v>4966</v>
      </c>
      <c r="F114" s="54">
        <v>4958</v>
      </c>
      <c r="G114" s="49" t="s">
        <v>87</v>
      </c>
      <c r="H114" s="49" t="s">
        <v>87</v>
      </c>
      <c r="I114" s="49" t="s">
        <v>87</v>
      </c>
      <c r="J114" s="445"/>
      <c r="K114" s="9"/>
      <c r="L114" s="9"/>
      <c r="M114" s="9"/>
      <c r="N114" s="9"/>
      <c r="O114" s="9"/>
      <c r="P114" s="9"/>
      <c r="Q114" s="9"/>
      <c r="R114" s="9"/>
      <c r="S114" s="9"/>
      <c r="T114" s="9"/>
      <c r="U114" s="9"/>
      <c r="V114" s="9"/>
    </row>
    <row r="115" spans="1:22" x14ac:dyDescent="0.25">
      <c r="A115" s="862"/>
      <c r="B115" s="864"/>
      <c r="C115" s="443" t="s">
        <v>963</v>
      </c>
      <c r="D115" s="54">
        <v>2399</v>
      </c>
      <c r="E115" s="54">
        <v>2475</v>
      </c>
      <c r="F115" s="54">
        <v>2484</v>
      </c>
      <c r="G115" s="49" t="s">
        <v>87</v>
      </c>
      <c r="H115" s="49" t="s">
        <v>87</v>
      </c>
      <c r="I115" s="49" t="s">
        <v>87</v>
      </c>
      <c r="J115" s="445"/>
      <c r="K115" s="9"/>
      <c r="L115" s="9"/>
      <c r="M115" s="9"/>
      <c r="N115" s="9"/>
      <c r="O115" s="9"/>
      <c r="P115" s="9"/>
      <c r="Q115" s="9"/>
      <c r="R115" s="9"/>
      <c r="S115" s="9"/>
      <c r="T115" s="9"/>
      <c r="U115" s="9"/>
      <c r="V115" s="9"/>
    </row>
    <row r="116" spans="1:22" ht="30" x14ac:dyDescent="0.25">
      <c r="A116" s="862"/>
      <c r="B116" s="864"/>
      <c r="C116" s="443" t="s">
        <v>961</v>
      </c>
      <c r="D116" s="54">
        <v>16620</v>
      </c>
      <c r="E116" s="54">
        <v>17455</v>
      </c>
      <c r="F116" s="54">
        <v>18257</v>
      </c>
      <c r="G116" s="49" t="s">
        <v>87</v>
      </c>
      <c r="H116" s="49" t="s">
        <v>87</v>
      </c>
      <c r="I116" s="49" t="s">
        <v>87</v>
      </c>
      <c r="J116" s="445"/>
      <c r="K116" s="9"/>
      <c r="L116" s="9"/>
      <c r="M116" s="9"/>
      <c r="N116" s="9"/>
      <c r="O116" s="9"/>
      <c r="P116" s="9"/>
      <c r="Q116" s="9"/>
      <c r="R116" s="9"/>
      <c r="S116" s="9"/>
      <c r="T116" s="9"/>
      <c r="U116" s="9"/>
      <c r="V116" s="9"/>
    </row>
    <row r="117" spans="1:22" x14ac:dyDescent="0.25">
      <c r="A117" s="862"/>
      <c r="B117" s="864"/>
      <c r="C117" s="443" t="s">
        <v>959</v>
      </c>
      <c r="D117" s="54">
        <v>1316</v>
      </c>
      <c r="E117" s="54">
        <v>1546</v>
      </c>
      <c r="F117" s="54">
        <v>1480</v>
      </c>
      <c r="G117" s="49" t="s">
        <v>87</v>
      </c>
      <c r="H117" s="49" t="s">
        <v>87</v>
      </c>
      <c r="I117" s="49" t="s">
        <v>87</v>
      </c>
      <c r="J117" s="445"/>
      <c r="K117" s="9"/>
      <c r="L117" s="9"/>
      <c r="M117" s="9"/>
      <c r="N117" s="9"/>
      <c r="O117" s="9"/>
      <c r="P117" s="9"/>
      <c r="Q117" s="9"/>
      <c r="R117" s="9"/>
      <c r="S117" s="9"/>
      <c r="T117" s="9"/>
      <c r="U117" s="9"/>
      <c r="V117" s="9"/>
    </row>
    <row r="118" spans="1:22" ht="45" x14ac:dyDescent="0.25">
      <c r="A118" s="862"/>
      <c r="B118" s="864"/>
      <c r="C118" s="443" t="s">
        <v>957</v>
      </c>
      <c r="D118" s="54">
        <v>880</v>
      </c>
      <c r="E118" s="54">
        <v>1060</v>
      </c>
      <c r="F118" s="54">
        <v>1174</v>
      </c>
      <c r="G118" s="49" t="s">
        <v>87</v>
      </c>
      <c r="H118" s="49" t="s">
        <v>87</v>
      </c>
      <c r="I118" s="49" t="s">
        <v>87</v>
      </c>
      <c r="J118" s="445"/>
      <c r="K118" s="9"/>
      <c r="L118" s="9"/>
      <c r="M118" s="9"/>
      <c r="N118" s="9"/>
      <c r="O118" s="9"/>
      <c r="P118" s="9"/>
      <c r="Q118" s="9"/>
      <c r="R118" s="9"/>
      <c r="S118" s="9"/>
      <c r="T118" s="9"/>
      <c r="U118" s="9"/>
      <c r="V118" s="9"/>
    </row>
    <row r="119" spans="1:22" x14ac:dyDescent="0.25">
      <c r="A119" s="862"/>
      <c r="B119" s="864"/>
      <c r="C119" s="443" t="s">
        <v>955</v>
      </c>
      <c r="D119" s="54">
        <v>2338</v>
      </c>
      <c r="E119" s="54">
        <v>2313</v>
      </c>
      <c r="F119" s="54">
        <v>2304</v>
      </c>
      <c r="G119" s="49" t="s">
        <v>87</v>
      </c>
      <c r="H119" s="49" t="s">
        <v>87</v>
      </c>
      <c r="I119" s="49" t="s">
        <v>87</v>
      </c>
      <c r="J119" s="445"/>
      <c r="K119" s="9"/>
      <c r="L119" s="9"/>
      <c r="M119" s="9"/>
      <c r="N119" s="9"/>
      <c r="O119" s="9"/>
      <c r="P119" s="9"/>
      <c r="Q119" s="9"/>
      <c r="R119" s="9"/>
      <c r="S119" s="9"/>
      <c r="T119" s="9"/>
      <c r="U119" s="9"/>
      <c r="V119" s="9"/>
    </row>
    <row r="120" spans="1:22" ht="45" x14ac:dyDescent="0.25">
      <c r="A120" s="862"/>
      <c r="B120" s="864"/>
      <c r="C120" s="443" t="s">
        <v>953</v>
      </c>
      <c r="D120" s="54">
        <v>4089</v>
      </c>
      <c r="E120" s="54">
        <v>4013</v>
      </c>
      <c r="F120" s="54">
        <v>4066</v>
      </c>
      <c r="G120" s="49" t="s">
        <v>87</v>
      </c>
      <c r="H120" s="49" t="s">
        <v>87</v>
      </c>
      <c r="I120" s="49" t="s">
        <v>87</v>
      </c>
      <c r="J120" s="445"/>
      <c r="K120" s="9"/>
      <c r="L120" s="9"/>
      <c r="M120" s="9"/>
      <c r="N120" s="9"/>
      <c r="O120" s="9"/>
      <c r="P120" s="9"/>
      <c r="Q120" s="9"/>
      <c r="R120" s="9"/>
      <c r="S120" s="9"/>
      <c r="T120" s="9"/>
      <c r="U120" s="9"/>
      <c r="V120" s="9"/>
    </row>
    <row r="121" spans="1:22" ht="30" x14ac:dyDescent="0.25">
      <c r="A121" s="862"/>
      <c r="B121" s="864"/>
      <c r="C121" s="443" t="s">
        <v>949</v>
      </c>
      <c r="D121" s="54">
        <v>4881</v>
      </c>
      <c r="E121" s="54">
        <v>4939</v>
      </c>
      <c r="F121" s="54">
        <v>4881</v>
      </c>
      <c r="G121" s="49" t="s">
        <v>87</v>
      </c>
      <c r="H121" s="49" t="s">
        <v>87</v>
      </c>
      <c r="I121" s="49" t="s">
        <v>87</v>
      </c>
      <c r="J121" s="445"/>
      <c r="K121" s="9"/>
      <c r="L121" s="9"/>
      <c r="M121" s="9"/>
      <c r="N121" s="9"/>
      <c r="O121" s="9"/>
      <c r="P121" s="9"/>
      <c r="Q121" s="9"/>
      <c r="R121" s="9"/>
      <c r="S121" s="9"/>
      <c r="T121" s="9"/>
      <c r="U121" s="9"/>
      <c r="V121" s="9"/>
    </row>
    <row r="122" spans="1:22" ht="45" x14ac:dyDescent="0.25">
      <c r="A122" s="862"/>
      <c r="B122" s="864"/>
      <c r="C122" s="443" t="s">
        <v>947</v>
      </c>
      <c r="D122" s="54">
        <v>5011</v>
      </c>
      <c r="E122" s="54">
        <v>4966</v>
      </c>
      <c r="F122" s="54">
        <v>5087</v>
      </c>
      <c r="G122" s="49" t="s">
        <v>87</v>
      </c>
      <c r="H122" s="49" t="s">
        <v>87</v>
      </c>
      <c r="I122" s="49" t="s">
        <v>87</v>
      </c>
      <c r="J122" s="445"/>
      <c r="K122" s="9"/>
      <c r="L122" s="9"/>
      <c r="M122" s="9"/>
      <c r="N122" s="9"/>
      <c r="O122" s="9"/>
      <c r="P122" s="9"/>
      <c r="Q122" s="9"/>
      <c r="R122" s="9"/>
      <c r="S122" s="9"/>
      <c r="T122" s="9"/>
      <c r="U122" s="9"/>
      <c r="V122" s="9"/>
    </row>
    <row r="123" spans="1:22" ht="30" x14ac:dyDescent="0.25">
      <c r="A123" s="862"/>
      <c r="B123" s="864"/>
      <c r="C123" s="443" t="s">
        <v>945</v>
      </c>
      <c r="D123" s="54">
        <v>3469</v>
      </c>
      <c r="E123" s="54">
        <v>3474</v>
      </c>
      <c r="F123" s="54">
        <v>3482</v>
      </c>
      <c r="G123" s="49" t="s">
        <v>87</v>
      </c>
      <c r="H123" s="49" t="s">
        <v>87</v>
      </c>
      <c r="I123" s="49" t="s">
        <v>87</v>
      </c>
      <c r="J123" s="445"/>
      <c r="K123" s="9"/>
      <c r="L123" s="9"/>
      <c r="M123" s="9"/>
      <c r="N123" s="9"/>
      <c r="O123" s="9"/>
      <c r="P123" s="9"/>
      <c r="Q123" s="9"/>
      <c r="R123" s="9"/>
      <c r="S123" s="9"/>
      <c r="T123" s="9"/>
      <c r="U123" s="9"/>
      <c r="V123" s="9"/>
    </row>
    <row r="124" spans="1:22" ht="45" x14ac:dyDescent="0.25">
      <c r="A124" s="862"/>
      <c r="B124" s="864"/>
      <c r="C124" s="443" t="s">
        <v>943</v>
      </c>
      <c r="D124" s="54">
        <v>640</v>
      </c>
      <c r="E124" s="54">
        <v>633</v>
      </c>
      <c r="F124" s="54">
        <v>671</v>
      </c>
      <c r="G124" s="49" t="s">
        <v>87</v>
      </c>
      <c r="H124" s="49" t="s">
        <v>87</v>
      </c>
      <c r="I124" s="49" t="s">
        <v>87</v>
      </c>
      <c r="J124" s="445"/>
      <c r="K124" s="9"/>
      <c r="L124" s="9"/>
      <c r="M124" s="9"/>
      <c r="N124" s="9"/>
      <c r="O124" s="9"/>
      <c r="P124" s="9"/>
      <c r="Q124" s="9"/>
      <c r="R124" s="9"/>
      <c r="S124" s="9"/>
      <c r="T124" s="9"/>
      <c r="U124" s="9"/>
      <c r="V124" s="9"/>
    </row>
    <row r="125" spans="1:22" ht="30" x14ac:dyDescent="0.25">
      <c r="A125" s="862"/>
      <c r="B125" s="864"/>
      <c r="C125" s="443" t="s">
        <v>941</v>
      </c>
      <c r="D125" s="54">
        <v>4370</v>
      </c>
      <c r="E125" s="54">
        <v>4691</v>
      </c>
      <c r="F125" s="54">
        <v>4531</v>
      </c>
      <c r="G125" s="49" t="s">
        <v>87</v>
      </c>
      <c r="H125" s="49" t="s">
        <v>87</v>
      </c>
      <c r="I125" s="49" t="s">
        <v>87</v>
      </c>
      <c r="J125" s="445"/>
      <c r="K125" s="9"/>
      <c r="L125" s="9"/>
      <c r="M125" s="9"/>
      <c r="N125" s="9"/>
      <c r="O125" s="9"/>
      <c r="P125" s="9"/>
      <c r="Q125" s="9"/>
      <c r="R125" s="9"/>
      <c r="S125" s="9"/>
      <c r="T125" s="9"/>
      <c r="U125" s="9"/>
      <c r="V125" s="9"/>
    </row>
    <row r="126" spans="1:22" ht="45" x14ac:dyDescent="0.25">
      <c r="A126" s="862"/>
      <c r="B126" s="864"/>
      <c r="C126" s="443" t="s">
        <v>939</v>
      </c>
      <c r="D126" s="54">
        <v>198</v>
      </c>
      <c r="E126" s="54">
        <v>381</v>
      </c>
      <c r="F126" s="54">
        <v>332</v>
      </c>
      <c r="G126" s="49" t="s">
        <v>87</v>
      </c>
      <c r="H126" s="49" t="s">
        <v>87</v>
      </c>
      <c r="I126" s="49" t="s">
        <v>87</v>
      </c>
      <c r="J126" s="445"/>
      <c r="K126" s="9"/>
      <c r="L126" s="9"/>
      <c r="M126" s="9"/>
      <c r="N126" s="9"/>
      <c r="O126" s="9"/>
      <c r="P126" s="9"/>
      <c r="Q126" s="9"/>
      <c r="R126" s="9"/>
      <c r="S126" s="9"/>
      <c r="T126" s="9"/>
      <c r="U126" s="9"/>
      <c r="V126" s="9"/>
    </row>
    <row r="127" spans="1:22" ht="30" x14ac:dyDescent="0.25">
      <c r="A127" s="862"/>
      <c r="B127" s="864"/>
      <c r="C127" s="443" t="s">
        <v>937</v>
      </c>
      <c r="D127" s="54">
        <v>507</v>
      </c>
      <c r="E127" s="54">
        <v>407</v>
      </c>
      <c r="F127" s="54">
        <v>431</v>
      </c>
      <c r="G127" s="49" t="s">
        <v>87</v>
      </c>
      <c r="H127" s="49" t="s">
        <v>87</v>
      </c>
      <c r="I127" s="49" t="s">
        <v>87</v>
      </c>
      <c r="J127" s="445"/>
      <c r="K127" s="9"/>
      <c r="L127" s="9"/>
      <c r="M127" s="9"/>
      <c r="N127" s="9"/>
      <c r="O127" s="9"/>
      <c r="P127" s="9"/>
      <c r="Q127" s="9"/>
      <c r="R127" s="9"/>
      <c r="S127" s="9"/>
      <c r="T127" s="9"/>
      <c r="U127" s="9"/>
      <c r="V127" s="9"/>
    </row>
    <row r="128" spans="1:22" ht="45" x14ac:dyDescent="0.25">
      <c r="A128" s="862"/>
      <c r="B128" s="864"/>
      <c r="C128" s="443" t="s">
        <v>935</v>
      </c>
      <c r="D128" s="54">
        <v>1690</v>
      </c>
      <c r="E128" s="54">
        <v>1661</v>
      </c>
      <c r="F128" s="54">
        <v>1661</v>
      </c>
      <c r="G128" s="49" t="s">
        <v>87</v>
      </c>
      <c r="H128" s="49" t="s">
        <v>87</v>
      </c>
      <c r="I128" s="49" t="s">
        <v>87</v>
      </c>
      <c r="J128" s="445"/>
      <c r="K128" s="9"/>
      <c r="L128" s="9"/>
      <c r="M128" s="9"/>
      <c r="N128" s="9"/>
      <c r="O128" s="9"/>
      <c r="P128" s="9"/>
      <c r="Q128" s="9"/>
      <c r="R128" s="9"/>
      <c r="S128" s="9"/>
      <c r="T128" s="9"/>
      <c r="U128" s="9"/>
      <c r="V128" s="9"/>
    </row>
    <row r="129" spans="1:22" ht="45" x14ac:dyDescent="0.25">
      <c r="A129" s="862"/>
      <c r="B129" s="864"/>
      <c r="C129" s="443" t="s">
        <v>933</v>
      </c>
      <c r="D129" s="54">
        <v>1384</v>
      </c>
      <c r="E129" s="54">
        <v>1380</v>
      </c>
      <c r="F129" s="54">
        <v>1337</v>
      </c>
      <c r="G129" s="49" t="s">
        <v>87</v>
      </c>
      <c r="H129" s="49" t="s">
        <v>87</v>
      </c>
      <c r="I129" s="49" t="s">
        <v>87</v>
      </c>
      <c r="J129" s="445"/>
      <c r="K129" s="9"/>
      <c r="L129" s="9"/>
      <c r="M129" s="9"/>
      <c r="N129" s="9"/>
      <c r="O129" s="9"/>
      <c r="P129" s="9"/>
      <c r="Q129" s="9"/>
      <c r="R129" s="9"/>
      <c r="S129" s="9"/>
      <c r="T129" s="9"/>
      <c r="U129" s="9"/>
      <c r="V129" s="9"/>
    </row>
    <row r="130" spans="1:22" ht="30" x14ac:dyDescent="0.25">
      <c r="A130" s="862"/>
      <c r="B130" s="864"/>
      <c r="C130" s="443" t="s">
        <v>931</v>
      </c>
      <c r="D130" s="54">
        <v>1830</v>
      </c>
      <c r="E130" s="54">
        <v>1992</v>
      </c>
      <c r="F130" s="54">
        <v>1970</v>
      </c>
      <c r="G130" s="49" t="s">
        <v>87</v>
      </c>
      <c r="H130" s="49" t="s">
        <v>87</v>
      </c>
      <c r="I130" s="49" t="s">
        <v>87</v>
      </c>
      <c r="J130" s="445"/>
      <c r="K130" s="9"/>
      <c r="L130" s="9"/>
      <c r="M130" s="9"/>
      <c r="N130" s="9"/>
      <c r="O130" s="9"/>
      <c r="P130" s="9"/>
      <c r="Q130" s="9"/>
      <c r="R130" s="9"/>
      <c r="S130" s="9"/>
      <c r="T130" s="9"/>
      <c r="U130" s="9"/>
      <c r="V130" s="9"/>
    </row>
    <row r="131" spans="1:22" x14ac:dyDescent="0.25">
      <c r="A131" s="862"/>
      <c r="B131" s="864"/>
      <c r="C131" s="443" t="s">
        <v>929</v>
      </c>
      <c r="D131" s="54">
        <v>5952</v>
      </c>
      <c r="E131" s="54">
        <v>6571</v>
      </c>
      <c r="F131" s="54">
        <v>6828</v>
      </c>
      <c r="G131" s="49" t="s">
        <v>87</v>
      </c>
      <c r="H131" s="49" t="s">
        <v>87</v>
      </c>
      <c r="I131" s="49" t="s">
        <v>87</v>
      </c>
      <c r="J131" s="445"/>
      <c r="K131" s="9"/>
      <c r="L131" s="9"/>
      <c r="M131" s="9"/>
      <c r="N131" s="9"/>
      <c r="O131" s="9"/>
      <c r="P131" s="9"/>
      <c r="Q131" s="9"/>
      <c r="R131" s="9"/>
      <c r="S131" s="9"/>
      <c r="T131" s="9"/>
      <c r="U131" s="9"/>
      <c r="V131" s="9"/>
    </row>
    <row r="132" spans="1:22" ht="30" x14ac:dyDescent="0.25">
      <c r="A132" s="862"/>
      <c r="B132" s="864"/>
      <c r="C132" s="443" t="s">
        <v>927</v>
      </c>
      <c r="D132" s="54">
        <v>6905</v>
      </c>
      <c r="E132" s="54">
        <v>7053</v>
      </c>
      <c r="F132" s="54">
        <v>7394</v>
      </c>
      <c r="G132" s="49" t="s">
        <v>87</v>
      </c>
      <c r="H132" s="49" t="s">
        <v>87</v>
      </c>
      <c r="I132" s="49" t="s">
        <v>87</v>
      </c>
      <c r="J132" s="445"/>
      <c r="K132" s="9"/>
      <c r="L132" s="9"/>
      <c r="M132" s="9"/>
      <c r="N132" s="9"/>
      <c r="O132" s="9"/>
      <c r="P132" s="9"/>
      <c r="Q132" s="9"/>
      <c r="R132" s="9"/>
      <c r="S132" s="9"/>
      <c r="T132" s="9"/>
      <c r="U132" s="9"/>
      <c r="V132" s="9"/>
    </row>
    <row r="133" spans="1:22" ht="30" x14ac:dyDescent="0.25">
      <c r="A133" s="862"/>
      <c r="B133" s="864"/>
      <c r="C133" s="443" t="s">
        <v>925</v>
      </c>
      <c r="D133" s="54">
        <v>45255</v>
      </c>
      <c r="E133" s="54">
        <v>45812</v>
      </c>
      <c r="F133" s="54">
        <v>46870</v>
      </c>
      <c r="G133" s="49" t="s">
        <v>87</v>
      </c>
      <c r="H133" s="49" t="s">
        <v>87</v>
      </c>
      <c r="I133" s="49" t="s">
        <v>87</v>
      </c>
      <c r="J133" s="445"/>
      <c r="K133" s="9"/>
      <c r="L133" s="9"/>
      <c r="M133" s="9"/>
      <c r="N133" s="9"/>
      <c r="O133" s="9"/>
      <c r="P133" s="9"/>
      <c r="Q133" s="9"/>
      <c r="R133" s="9"/>
      <c r="S133" s="9"/>
      <c r="T133" s="9"/>
      <c r="U133" s="9"/>
      <c r="V133" s="9"/>
    </row>
    <row r="134" spans="1:22" ht="45" x14ac:dyDescent="0.25">
      <c r="A134" s="862"/>
      <c r="B134" s="864"/>
      <c r="C134" s="443" t="s">
        <v>923</v>
      </c>
      <c r="D134" s="54">
        <v>4399</v>
      </c>
      <c r="E134" s="54">
        <v>5304</v>
      </c>
      <c r="F134" s="54">
        <v>5171</v>
      </c>
      <c r="G134" s="49" t="s">
        <v>87</v>
      </c>
      <c r="H134" s="49" t="s">
        <v>87</v>
      </c>
      <c r="I134" s="49" t="s">
        <v>87</v>
      </c>
      <c r="J134" s="445"/>
      <c r="K134" s="9"/>
      <c r="L134" s="9"/>
      <c r="M134" s="9"/>
      <c r="N134" s="9"/>
      <c r="O134" s="9"/>
      <c r="P134" s="9"/>
      <c r="Q134" s="9"/>
      <c r="R134" s="9"/>
      <c r="S134" s="9"/>
      <c r="T134" s="9"/>
      <c r="U134" s="9"/>
      <c r="V134" s="9"/>
    </row>
    <row r="135" spans="1:22" ht="30" x14ac:dyDescent="0.25">
      <c r="A135" s="862"/>
      <c r="B135" s="864"/>
      <c r="C135" s="443" t="s">
        <v>921</v>
      </c>
      <c r="D135" s="54">
        <v>2723</v>
      </c>
      <c r="E135" s="54">
        <v>2691</v>
      </c>
      <c r="F135" s="54">
        <v>3211</v>
      </c>
      <c r="G135" s="49" t="s">
        <v>87</v>
      </c>
      <c r="H135" s="49" t="s">
        <v>87</v>
      </c>
      <c r="I135" s="49" t="s">
        <v>87</v>
      </c>
      <c r="J135" s="445"/>
      <c r="K135" s="9"/>
      <c r="L135" s="9"/>
      <c r="M135" s="9"/>
      <c r="N135" s="9"/>
      <c r="O135" s="9"/>
      <c r="P135" s="9"/>
      <c r="Q135" s="9"/>
      <c r="R135" s="9"/>
      <c r="S135" s="9"/>
      <c r="T135" s="9"/>
      <c r="U135" s="9"/>
      <c r="V135" s="9"/>
    </row>
    <row r="136" spans="1:22" ht="30" x14ac:dyDescent="0.25">
      <c r="A136" s="862"/>
      <c r="B136" s="864"/>
      <c r="C136" s="443" t="s">
        <v>919</v>
      </c>
      <c r="D136" s="54">
        <v>1813</v>
      </c>
      <c r="E136" s="54">
        <v>1951</v>
      </c>
      <c r="F136" s="54">
        <v>1950</v>
      </c>
      <c r="G136" s="49" t="s">
        <v>87</v>
      </c>
      <c r="H136" s="49" t="s">
        <v>87</v>
      </c>
      <c r="I136" s="49" t="s">
        <v>87</v>
      </c>
      <c r="J136" s="445"/>
      <c r="K136" s="9"/>
      <c r="L136" s="9"/>
      <c r="M136" s="9"/>
      <c r="N136" s="9"/>
      <c r="O136" s="9"/>
      <c r="P136" s="9"/>
      <c r="Q136" s="9"/>
      <c r="R136" s="9"/>
      <c r="S136" s="9"/>
      <c r="T136" s="9"/>
      <c r="U136" s="9"/>
      <c r="V136" s="9"/>
    </row>
    <row r="137" spans="1:22" ht="30" x14ac:dyDescent="0.25">
      <c r="A137" s="862"/>
      <c r="B137" s="864"/>
      <c r="C137" s="443" t="s">
        <v>917</v>
      </c>
      <c r="D137" s="54">
        <v>2790</v>
      </c>
      <c r="E137" s="54">
        <v>2801</v>
      </c>
      <c r="F137" s="54">
        <v>2885</v>
      </c>
      <c r="G137" s="49" t="s">
        <v>87</v>
      </c>
      <c r="H137" s="49" t="s">
        <v>87</v>
      </c>
      <c r="I137" s="49" t="s">
        <v>87</v>
      </c>
      <c r="J137" s="445"/>
      <c r="K137" s="9"/>
      <c r="L137" s="9"/>
      <c r="M137" s="9"/>
      <c r="N137" s="9"/>
      <c r="O137" s="9"/>
      <c r="P137" s="9"/>
      <c r="Q137" s="9"/>
      <c r="R137" s="9"/>
      <c r="S137" s="9"/>
      <c r="T137" s="9"/>
      <c r="U137" s="9"/>
      <c r="V137" s="9"/>
    </row>
    <row r="138" spans="1:22" ht="30" x14ac:dyDescent="0.25">
      <c r="A138" s="862"/>
      <c r="B138" s="864"/>
      <c r="C138" s="443" t="s">
        <v>915</v>
      </c>
      <c r="D138" s="54">
        <v>1478</v>
      </c>
      <c r="E138" s="54">
        <v>1410</v>
      </c>
      <c r="F138" s="54">
        <v>1432</v>
      </c>
      <c r="G138" s="49" t="s">
        <v>87</v>
      </c>
      <c r="H138" s="49" t="s">
        <v>87</v>
      </c>
      <c r="I138" s="49" t="s">
        <v>87</v>
      </c>
      <c r="J138" s="445"/>
      <c r="K138" s="9"/>
      <c r="L138" s="9"/>
      <c r="M138" s="9"/>
      <c r="N138" s="9"/>
      <c r="O138" s="9"/>
      <c r="P138" s="9"/>
      <c r="Q138" s="9"/>
      <c r="R138" s="9"/>
      <c r="S138" s="9"/>
      <c r="T138" s="9"/>
      <c r="U138" s="9"/>
      <c r="V138" s="9"/>
    </row>
    <row r="139" spans="1:22" ht="30" x14ac:dyDescent="0.25">
      <c r="A139" s="862"/>
      <c r="B139" s="864"/>
      <c r="C139" s="443" t="s">
        <v>913</v>
      </c>
      <c r="D139" s="54">
        <v>1157</v>
      </c>
      <c r="E139" s="54">
        <v>1155</v>
      </c>
      <c r="F139" s="54">
        <v>1113</v>
      </c>
      <c r="G139" s="49" t="s">
        <v>87</v>
      </c>
      <c r="H139" s="49" t="s">
        <v>87</v>
      </c>
      <c r="I139" s="49" t="s">
        <v>87</v>
      </c>
      <c r="J139" s="445"/>
      <c r="K139" s="9"/>
      <c r="L139" s="9"/>
      <c r="M139" s="9"/>
      <c r="N139" s="9"/>
      <c r="O139" s="9"/>
      <c r="P139" s="9"/>
      <c r="Q139" s="9"/>
      <c r="R139" s="9"/>
      <c r="S139" s="9"/>
      <c r="T139" s="9"/>
      <c r="U139" s="9"/>
      <c r="V139" s="9"/>
    </row>
    <row r="140" spans="1:22" x14ac:dyDescent="0.25">
      <c r="A140" s="862"/>
      <c r="B140" s="864"/>
      <c r="C140" s="443" t="s">
        <v>951</v>
      </c>
      <c r="D140" s="54">
        <v>96180</v>
      </c>
      <c r="E140" s="54">
        <v>98724</v>
      </c>
      <c r="F140" s="54">
        <v>95910</v>
      </c>
      <c r="G140" s="49" t="s">
        <v>87</v>
      </c>
      <c r="H140" s="49" t="s">
        <v>87</v>
      </c>
      <c r="I140" s="49" t="s">
        <v>87</v>
      </c>
      <c r="J140" s="445"/>
      <c r="K140" s="9"/>
      <c r="L140" s="9"/>
      <c r="M140" s="9"/>
      <c r="N140" s="9"/>
      <c r="O140" s="9"/>
      <c r="P140" s="9"/>
      <c r="Q140" s="9"/>
      <c r="R140" s="9"/>
      <c r="S140" s="9"/>
      <c r="T140" s="9"/>
      <c r="U140" s="9"/>
      <c r="V140" s="9"/>
    </row>
    <row r="141" spans="1:22" ht="30" x14ac:dyDescent="0.25">
      <c r="A141" s="862"/>
      <c r="B141" s="864"/>
      <c r="C141" s="443" t="s">
        <v>4486</v>
      </c>
      <c r="D141" s="54">
        <v>8397</v>
      </c>
      <c r="E141" s="54">
        <v>8662</v>
      </c>
      <c r="F141" s="54">
        <v>8806</v>
      </c>
      <c r="G141" s="49" t="s">
        <v>87</v>
      </c>
      <c r="H141" s="49" t="s">
        <v>87</v>
      </c>
      <c r="I141" s="49" t="s">
        <v>87</v>
      </c>
      <c r="J141" s="445"/>
      <c r="K141" s="9"/>
      <c r="L141" s="9"/>
      <c r="M141" s="9"/>
      <c r="N141" s="9"/>
      <c r="O141" s="9"/>
      <c r="P141" s="9"/>
      <c r="Q141" s="9"/>
      <c r="R141" s="9"/>
      <c r="S141" s="9"/>
      <c r="T141" s="9"/>
      <c r="U141" s="9"/>
      <c r="V141" s="9"/>
    </row>
    <row r="142" spans="1:22" ht="30.75" thickBot="1" x14ac:dyDescent="0.3">
      <c r="A142" s="862"/>
      <c r="B142" s="865"/>
      <c r="C142" s="443" t="s">
        <v>4487</v>
      </c>
      <c r="D142" s="54">
        <v>27297</v>
      </c>
      <c r="E142" s="54">
        <v>28500</v>
      </c>
      <c r="F142" s="54">
        <v>29024</v>
      </c>
      <c r="G142" s="49" t="s">
        <v>87</v>
      </c>
      <c r="H142" s="49" t="s">
        <v>87</v>
      </c>
      <c r="I142" s="49" t="s">
        <v>87</v>
      </c>
      <c r="J142" s="445"/>
      <c r="K142" s="9"/>
      <c r="L142" s="9"/>
      <c r="M142" s="9"/>
      <c r="N142" s="9"/>
      <c r="O142" s="9"/>
      <c r="P142" s="9"/>
      <c r="Q142" s="9"/>
      <c r="R142" s="9"/>
      <c r="S142" s="9"/>
      <c r="T142" s="9"/>
      <c r="U142" s="9"/>
      <c r="V142" s="9"/>
    </row>
    <row r="143" spans="1:22" x14ac:dyDescent="0.25">
      <c r="A143" s="862"/>
      <c r="B143" s="866" t="s">
        <v>4508</v>
      </c>
      <c r="C143" s="443" t="s">
        <v>2995</v>
      </c>
      <c r="D143" s="54">
        <v>4228965</v>
      </c>
      <c r="E143" s="54">
        <v>4250764</v>
      </c>
      <c r="F143" s="54">
        <v>4269967</v>
      </c>
      <c r="G143" s="49" t="s">
        <v>87</v>
      </c>
      <c r="H143" s="49" t="s">
        <v>87</v>
      </c>
      <c r="I143" s="49" t="s">
        <v>87</v>
      </c>
      <c r="J143" s="444" t="s">
        <v>4509</v>
      </c>
      <c r="K143" s="9"/>
      <c r="L143" s="9"/>
      <c r="M143" s="9"/>
      <c r="N143" s="9"/>
      <c r="O143" s="9"/>
      <c r="P143" s="9"/>
      <c r="Q143" s="9"/>
      <c r="R143" s="9"/>
      <c r="S143" s="9"/>
      <c r="T143" s="9"/>
      <c r="U143" s="9"/>
      <c r="V143" s="9"/>
    </row>
    <row r="144" spans="1:22" x14ac:dyDescent="0.25">
      <c r="A144" s="862"/>
      <c r="B144" s="864"/>
      <c r="C144" s="443" t="s">
        <v>4485</v>
      </c>
      <c r="D144" s="54">
        <v>3851235</v>
      </c>
      <c r="E144" s="54">
        <v>3880275</v>
      </c>
      <c r="F144" s="54">
        <v>3747517</v>
      </c>
      <c r="G144" s="49" t="s">
        <v>87</v>
      </c>
      <c r="H144" s="49" t="s">
        <v>87</v>
      </c>
      <c r="I144" s="49" t="s">
        <v>87</v>
      </c>
      <c r="J144" s="445"/>
      <c r="K144" s="9"/>
      <c r="L144" s="9"/>
      <c r="M144" s="9"/>
      <c r="N144" s="9"/>
      <c r="O144" s="9"/>
      <c r="P144" s="9"/>
      <c r="Q144" s="9"/>
      <c r="R144" s="9"/>
      <c r="S144" s="9"/>
      <c r="T144" s="9"/>
      <c r="U144" s="9"/>
      <c r="V144" s="9"/>
    </row>
    <row r="145" spans="1:34" x14ac:dyDescent="0.25">
      <c r="A145" s="862"/>
      <c r="B145" s="864"/>
      <c r="C145" s="443" t="s">
        <v>2983</v>
      </c>
      <c r="D145" s="54">
        <v>8679040</v>
      </c>
      <c r="E145" s="54">
        <v>8410405</v>
      </c>
      <c r="F145" s="54">
        <v>7905937</v>
      </c>
      <c r="G145" s="49" t="s">
        <v>87</v>
      </c>
      <c r="H145" s="49" t="s">
        <v>87</v>
      </c>
      <c r="I145" s="49" t="s">
        <v>87</v>
      </c>
      <c r="J145" s="445"/>
      <c r="K145" s="9"/>
      <c r="L145" s="9"/>
      <c r="M145" s="9"/>
      <c r="N145" s="9"/>
      <c r="O145" s="9"/>
      <c r="P145" s="9"/>
      <c r="Q145" s="9"/>
      <c r="R145" s="9"/>
      <c r="S145" s="9"/>
      <c r="T145" s="9"/>
      <c r="U145" s="9"/>
      <c r="V145" s="9"/>
    </row>
    <row r="146" spans="1:34" x14ac:dyDescent="0.25">
      <c r="A146" s="862"/>
      <c r="B146" s="864"/>
      <c r="C146" s="443" t="s">
        <v>2979</v>
      </c>
      <c r="D146" s="54">
        <v>1098569</v>
      </c>
      <c r="E146" s="54">
        <v>1085673</v>
      </c>
      <c r="F146" s="54">
        <v>1104315</v>
      </c>
      <c r="G146" s="49" t="s">
        <v>87</v>
      </c>
      <c r="H146" s="49" t="s">
        <v>87</v>
      </c>
      <c r="I146" s="49" t="s">
        <v>87</v>
      </c>
      <c r="J146" s="445"/>
      <c r="K146" s="9"/>
      <c r="L146" s="9"/>
      <c r="M146" s="9"/>
      <c r="N146" s="9"/>
      <c r="O146" s="9"/>
      <c r="P146" s="9"/>
      <c r="Q146" s="9"/>
      <c r="R146" s="9"/>
      <c r="S146" s="9"/>
      <c r="T146" s="9"/>
      <c r="U146" s="9"/>
      <c r="V146" s="9"/>
    </row>
    <row r="147" spans="1:34" x14ac:dyDescent="0.25">
      <c r="A147" s="862"/>
      <c r="B147" s="864"/>
      <c r="C147" s="443" t="s">
        <v>951</v>
      </c>
      <c r="D147" s="54">
        <v>14704384</v>
      </c>
      <c r="E147" s="54">
        <v>14265164</v>
      </c>
      <c r="F147" s="54">
        <v>12927603</v>
      </c>
      <c r="G147" s="49" t="s">
        <v>87</v>
      </c>
      <c r="H147" s="49" t="s">
        <v>87</v>
      </c>
      <c r="I147" s="49" t="s">
        <v>87</v>
      </c>
      <c r="J147" s="445"/>
      <c r="K147" s="9"/>
      <c r="L147" s="9"/>
      <c r="M147" s="9"/>
      <c r="N147" s="9"/>
      <c r="O147" s="9"/>
      <c r="P147" s="9"/>
      <c r="Q147" s="9"/>
      <c r="R147" s="9"/>
      <c r="S147" s="9"/>
      <c r="T147" s="9"/>
      <c r="U147" s="9"/>
      <c r="V147" s="9"/>
    </row>
    <row r="148" spans="1:34" ht="30" x14ac:dyDescent="0.25">
      <c r="A148" s="862"/>
      <c r="B148" s="864"/>
      <c r="C148" s="443" t="s">
        <v>4486</v>
      </c>
      <c r="D148" s="54">
        <v>1184375</v>
      </c>
      <c r="E148" s="54">
        <v>1127513</v>
      </c>
      <c r="F148" s="54">
        <v>1004804</v>
      </c>
      <c r="G148" s="49" t="s">
        <v>87</v>
      </c>
      <c r="H148" s="49" t="s">
        <v>87</v>
      </c>
      <c r="I148" s="49" t="s">
        <v>87</v>
      </c>
      <c r="J148" s="445"/>
      <c r="K148" s="9"/>
      <c r="L148" s="9"/>
      <c r="M148" s="9"/>
      <c r="N148" s="9"/>
      <c r="O148" s="9"/>
      <c r="P148" s="9"/>
      <c r="Q148" s="9"/>
      <c r="R148" s="9"/>
      <c r="S148" s="9"/>
      <c r="T148" s="9"/>
      <c r="U148" s="9"/>
      <c r="V148" s="9"/>
    </row>
    <row r="149" spans="1:34" ht="30.75" thickBot="1" x14ac:dyDescent="0.3">
      <c r="A149" s="862"/>
      <c r="B149" s="865"/>
      <c r="C149" s="443" t="s">
        <v>4487</v>
      </c>
      <c r="D149" s="54">
        <v>5990015</v>
      </c>
      <c r="E149" s="54">
        <v>6208144</v>
      </c>
      <c r="F149" s="54">
        <v>5496926</v>
      </c>
      <c r="G149" s="49" t="s">
        <v>87</v>
      </c>
      <c r="H149" s="49" t="s">
        <v>87</v>
      </c>
      <c r="I149" s="49" t="s">
        <v>87</v>
      </c>
      <c r="J149" s="445"/>
      <c r="K149" s="9"/>
      <c r="L149" s="9"/>
      <c r="M149" s="9"/>
      <c r="N149" s="9"/>
      <c r="O149" s="9"/>
      <c r="P149" s="9"/>
      <c r="Q149" s="9"/>
      <c r="R149" s="9"/>
      <c r="S149" s="9"/>
      <c r="T149" s="9"/>
      <c r="U149" s="9"/>
      <c r="V149" s="9"/>
    </row>
    <row r="150" spans="1:34" x14ac:dyDescent="0.25">
      <c r="A150" s="446"/>
      <c r="B150" s="9"/>
      <c r="C150" s="9"/>
      <c r="D150" s="9"/>
      <c r="E150" s="9"/>
      <c r="F150" s="9"/>
      <c r="G150" s="9"/>
      <c r="H150" s="9"/>
      <c r="I150" s="9"/>
      <c r="J150" s="9"/>
      <c r="K150" s="9"/>
      <c r="L150" s="9"/>
      <c r="M150" s="9"/>
      <c r="N150" s="9"/>
      <c r="O150" s="9"/>
      <c r="P150" s="9"/>
      <c r="Q150" s="9"/>
      <c r="R150" s="9"/>
      <c r="S150" s="9"/>
      <c r="T150" s="9"/>
      <c r="U150" s="9"/>
      <c r="V150" s="9"/>
    </row>
    <row r="157" spans="1:34" x14ac:dyDescent="0.25">
      <c r="A157" s="531" t="s">
        <v>4690</v>
      </c>
      <c r="B157" s="531"/>
      <c r="C157" s="531"/>
      <c r="D157" s="531"/>
      <c r="E157" s="531"/>
      <c r="F157" s="531"/>
      <c r="G157" s="531"/>
      <c r="H157" s="531"/>
      <c r="I157" s="531"/>
      <c r="J157" s="531"/>
      <c r="K157" s="531"/>
      <c r="L157" s="531"/>
      <c r="M157" s="531"/>
      <c r="N157" s="531"/>
      <c r="O157" s="531"/>
      <c r="P157" s="531"/>
      <c r="Q157" s="531"/>
      <c r="R157" s="531"/>
      <c r="S157" s="531"/>
      <c r="T157" s="531"/>
      <c r="U157" s="531"/>
      <c r="V157" s="531"/>
      <c r="W157" s="531"/>
      <c r="X157" s="531"/>
      <c r="Y157" s="531"/>
      <c r="Z157" s="531"/>
      <c r="AA157" s="531"/>
      <c r="AB157" s="531"/>
      <c r="AC157" s="531"/>
      <c r="AD157" s="531"/>
      <c r="AE157" s="531"/>
      <c r="AF157" s="531"/>
      <c r="AG157" s="531"/>
      <c r="AH157" s="531"/>
    </row>
    <row r="158" spans="1:34" x14ac:dyDescent="0.25">
      <c r="A158" s="532" t="s">
        <v>4691</v>
      </c>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row>
    <row r="159" spans="1:34" x14ac:dyDescent="0.25">
      <c r="A159" s="532" t="s">
        <v>4692</v>
      </c>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row>
    <row r="160" spans="1:34" x14ac:dyDescent="0.25">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row>
    <row r="161" spans="1:34" x14ac:dyDescent="0.25">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row>
    <row r="162" spans="1:34" x14ac:dyDescent="0.25">
      <c r="A162" s="852" t="s">
        <v>4693</v>
      </c>
      <c r="B162" s="852" t="s">
        <v>4694</v>
      </c>
      <c r="C162" s="852"/>
      <c r="D162" s="852"/>
      <c r="E162" s="852"/>
      <c r="F162" s="852"/>
      <c r="G162" s="852"/>
      <c r="H162" s="852"/>
      <c r="I162" s="852"/>
      <c r="J162" s="852"/>
      <c r="K162" s="852"/>
      <c r="L162" s="852" t="s">
        <v>4695</v>
      </c>
      <c r="M162" s="852"/>
      <c r="N162" s="852"/>
      <c r="O162" s="852"/>
      <c r="P162" s="852"/>
      <c r="Q162" s="852"/>
      <c r="R162" s="852"/>
      <c r="S162" s="852"/>
      <c r="T162" s="852"/>
      <c r="U162" s="852"/>
      <c r="V162" s="852" t="s">
        <v>4696</v>
      </c>
      <c r="W162" s="852"/>
      <c r="X162" s="852"/>
      <c r="Y162" s="852"/>
      <c r="Z162" s="852"/>
      <c r="AA162" s="852"/>
      <c r="AB162" s="852"/>
      <c r="AC162" s="852"/>
      <c r="AD162" s="852"/>
      <c r="AE162" s="852"/>
      <c r="AF162" s="9"/>
      <c r="AG162" s="9"/>
      <c r="AH162" s="9"/>
    </row>
    <row r="163" spans="1:34" x14ac:dyDescent="0.25">
      <c r="A163" s="852"/>
      <c r="B163" s="850" t="s">
        <v>4697</v>
      </c>
      <c r="C163" s="850"/>
      <c r="D163" s="850"/>
      <c r="E163" s="850"/>
      <c r="F163" s="850"/>
      <c r="G163" s="850"/>
      <c r="H163" s="850"/>
      <c r="I163" s="850"/>
      <c r="J163" s="850"/>
      <c r="K163" s="850"/>
      <c r="L163" s="850" t="s">
        <v>4697</v>
      </c>
      <c r="M163" s="850"/>
      <c r="N163" s="850"/>
      <c r="O163" s="850"/>
      <c r="P163" s="850"/>
      <c r="Q163" s="850"/>
      <c r="R163" s="850"/>
      <c r="S163" s="850"/>
      <c r="T163" s="850"/>
      <c r="U163" s="850"/>
      <c r="V163" s="850" t="s">
        <v>4697</v>
      </c>
      <c r="W163" s="850"/>
      <c r="X163" s="850"/>
      <c r="Y163" s="850"/>
      <c r="Z163" s="850"/>
      <c r="AA163" s="850"/>
      <c r="AB163" s="850"/>
      <c r="AC163" s="850"/>
      <c r="AD163" s="850"/>
      <c r="AE163" s="850"/>
      <c r="AF163" s="9"/>
      <c r="AG163" s="9"/>
      <c r="AH163" s="9"/>
    </row>
    <row r="164" spans="1:34" x14ac:dyDescent="0.25">
      <c r="A164" s="852"/>
      <c r="B164" s="850" t="s">
        <v>63</v>
      </c>
      <c r="C164" s="850"/>
      <c r="D164" s="850"/>
      <c r="E164" s="850"/>
      <c r="F164" s="850"/>
      <c r="G164" s="850"/>
      <c r="H164" s="850"/>
      <c r="I164" s="850"/>
      <c r="J164" s="850"/>
      <c r="K164" s="850"/>
      <c r="L164" s="850" t="s">
        <v>63</v>
      </c>
      <c r="M164" s="850"/>
      <c r="N164" s="850"/>
      <c r="O164" s="850"/>
      <c r="P164" s="850"/>
      <c r="Q164" s="850"/>
      <c r="R164" s="850"/>
      <c r="S164" s="850"/>
      <c r="T164" s="850"/>
      <c r="U164" s="850"/>
      <c r="V164" s="850" t="s">
        <v>63</v>
      </c>
      <c r="W164" s="850"/>
      <c r="X164" s="850"/>
      <c r="Y164" s="850"/>
      <c r="Z164" s="850"/>
      <c r="AA164" s="850"/>
      <c r="AB164" s="850"/>
      <c r="AC164" s="850"/>
      <c r="AD164" s="850"/>
      <c r="AE164" s="850"/>
      <c r="AF164" s="9"/>
      <c r="AG164" s="9"/>
      <c r="AH164" s="9"/>
    </row>
    <row r="165" spans="1:34" x14ac:dyDescent="0.25">
      <c r="A165" s="852"/>
      <c r="B165" s="851" t="s">
        <v>62</v>
      </c>
      <c r="C165" s="851"/>
      <c r="D165" s="851"/>
      <c r="E165" s="851"/>
      <c r="F165" s="851"/>
      <c r="G165" s="851"/>
      <c r="H165" s="851"/>
      <c r="I165" s="851"/>
      <c r="J165" s="851"/>
      <c r="K165" s="851"/>
      <c r="L165" s="851" t="s">
        <v>62</v>
      </c>
      <c r="M165" s="851"/>
      <c r="N165" s="851"/>
      <c r="O165" s="851"/>
      <c r="P165" s="851"/>
      <c r="Q165" s="851"/>
      <c r="R165" s="851"/>
      <c r="S165" s="851"/>
      <c r="T165" s="851"/>
      <c r="U165" s="851"/>
      <c r="V165" s="851" t="s">
        <v>62</v>
      </c>
      <c r="W165" s="851"/>
      <c r="X165" s="851"/>
      <c r="Y165" s="851"/>
      <c r="Z165" s="851"/>
      <c r="AA165" s="851"/>
      <c r="AB165" s="851"/>
      <c r="AC165" s="851"/>
      <c r="AD165" s="851"/>
      <c r="AE165" s="851"/>
      <c r="AF165" s="9"/>
      <c r="AG165" s="9"/>
      <c r="AH165" s="9"/>
    </row>
    <row r="166" spans="1:34" x14ac:dyDescent="0.25">
      <c r="A166" s="852"/>
      <c r="B166" s="850" t="s">
        <v>4698</v>
      </c>
      <c r="C166" s="850"/>
      <c r="D166" s="850"/>
      <c r="E166" s="850"/>
      <c r="F166" s="850"/>
      <c r="G166" s="850"/>
      <c r="H166" s="850"/>
      <c r="I166" s="850"/>
      <c r="J166" s="850"/>
      <c r="K166" s="850"/>
      <c r="L166" s="850" t="s">
        <v>4698</v>
      </c>
      <c r="M166" s="850"/>
      <c r="N166" s="850"/>
      <c r="O166" s="850"/>
      <c r="P166" s="850"/>
      <c r="Q166" s="850"/>
      <c r="R166" s="850"/>
      <c r="S166" s="850"/>
      <c r="T166" s="850"/>
      <c r="U166" s="850"/>
      <c r="V166" s="850" t="s">
        <v>4698</v>
      </c>
      <c r="W166" s="850"/>
      <c r="X166" s="850"/>
      <c r="Y166" s="850"/>
      <c r="Z166" s="850"/>
      <c r="AA166" s="850"/>
      <c r="AB166" s="850"/>
      <c r="AC166" s="850"/>
      <c r="AD166" s="850"/>
      <c r="AE166" s="850"/>
      <c r="AF166" s="9"/>
      <c r="AG166" s="9"/>
      <c r="AH166" s="9"/>
    </row>
    <row r="167" spans="1:34" x14ac:dyDescent="0.25">
      <c r="A167" s="852"/>
      <c r="B167" s="850" t="s">
        <v>4699</v>
      </c>
      <c r="C167" s="850"/>
      <c r="D167" s="850" t="s">
        <v>245</v>
      </c>
      <c r="E167" s="850"/>
      <c r="F167" s="850" t="s">
        <v>84</v>
      </c>
      <c r="G167" s="850"/>
      <c r="H167" s="850" t="s">
        <v>83</v>
      </c>
      <c r="I167" s="850"/>
      <c r="J167" s="850" t="s">
        <v>82</v>
      </c>
      <c r="K167" s="850"/>
      <c r="L167" s="850" t="s">
        <v>4699</v>
      </c>
      <c r="M167" s="850"/>
      <c r="N167" s="850" t="s">
        <v>245</v>
      </c>
      <c r="O167" s="850"/>
      <c r="P167" s="850" t="s">
        <v>84</v>
      </c>
      <c r="Q167" s="850"/>
      <c r="R167" s="850" t="s">
        <v>83</v>
      </c>
      <c r="S167" s="850"/>
      <c r="T167" s="850" t="s">
        <v>82</v>
      </c>
      <c r="U167" s="850"/>
      <c r="V167" s="850" t="s">
        <v>4699</v>
      </c>
      <c r="W167" s="850"/>
      <c r="X167" s="850" t="s">
        <v>245</v>
      </c>
      <c r="Y167" s="850"/>
      <c r="Z167" s="850" t="s">
        <v>84</v>
      </c>
      <c r="AA167" s="850"/>
      <c r="AB167" s="850" t="s">
        <v>83</v>
      </c>
      <c r="AC167" s="850"/>
      <c r="AD167" s="850" t="s">
        <v>82</v>
      </c>
      <c r="AE167" s="850"/>
      <c r="AF167" s="9"/>
      <c r="AG167" s="9"/>
      <c r="AH167" s="9"/>
    </row>
    <row r="168" spans="1:34" x14ac:dyDescent="0.25">
      <c r="A168" s="852"/>
      <c r="B168" s="850" t="s">
        <v>4700</v>
      </c>
      <c r="C168" s="850"/>
      <c r="D168" s="850" t="s">
        <v>4700</v>
      </c>
      <c r="E168" s="850"/>
      <c r="F168" s="850" t="s">
        <v>4700</v>
      </c>
      <c r="G168" s="850"/>
      <c r="H168" s="850" t="s">
        <v>4700</v>
      </c>
      <c r="I168" s="850"/>
      <c r="J168" s="850" t="s">
        <v>4700</v>
      </c>
      <c r="K168" s="850"/>
      <c r="L168" s="850" t="s">
        <v>4700</v>
      </c>
      <c r="M168" s="850"/>
      <c r="N168" s="850" t="s">
        <v>4700</v>
      </c>
      <c r="O168" s="850"/>
      <c r="P168" s="850" t="s">
        <v>4700</v>
      </c>
      <c r="Q168" s="850"/>
      <c r="R168" s="850" t="s">
        <v>4700</v>
      </c>
      <c r="S168" s="850"/>
      <c r="T168" s="850" t="s">
        <v>4700</v>
      </c>
      <c r="U168" s="850"/>
      <c r="V168" s="850" t="s">
        <v>4701</v>
      </c>
      <c r="W168" s="850"/>
      <c r="X168" s="850" t="s">
        <v>4701</v>
      </c>
      <c r="Y168" s="850"/>
      <c r="Z168" s="850" t="s">
        <v>4701</v>
      </c>
      <c r="AA168" s="850"/>
      <c r="AB168" s="850" t="s">
        <v>4701</v>
      </c>
      <c r="AC168" s="850"/>
      <c r="AD168" s="850" t="s">
        <v>4701</v>
      </c>
      <c r="AE168" s="850"/>
      <c r="AF168" s="9"/>
      <c r="AG168" s="9"/>
      <c r="AH168" s="9"/>
    </row>
    <row r="169" spans="1:34" x14ac:dyDescent="0.25">
      <c r="A169" s="533" t="s">
        <v>4702</v>
      </c>
      <c r="B169" s="534" t="s">
        <v>238</v>
      </c>
      <c r="C169" s="535" t="s">
        <v>4703</v>
      </c>
      <c r="D169" s="534" t="s">
        <v>238</v>
      </c>
      <c r="E169" s="535" t="s">
        <v>4703</v>
      </c>
      <c r="F169" s="534" t="s">
        <v>238</v>
      </c>
      <c r="G169" s="535" t="s">
        <v>4703</v>
      </c>
      <c r="H169" s="534" t="s">
        <v>238</v>
      </c>
      <c r="I169" s="535" t="s">
        <v>4703</v>
      </c>
      <c r="J169" s="534" t="s">
        <v>238</v>
      </c>
      <c r="K169" s="535" t="s">
        <v>4703</v>
      </c>
      <c r="L169" s="534" t="s">
        <v>238</v>
      </c>
      <c r="M169" s="535" t="s">
        <v>4703</v>
      </c>
      <c r="N169" s="534" t="s">
        <v>238</v>
      </c>
      <c r="O169" s="535" t="s">
        <v>4703</v>
      </c>
      <c r="P169" s="534" t="s">
        <v>238</v>
      </c>
      <c r="Q169" s="535" t="s">
        <v>4703</v>
      </c>
      <c r="R169" s="534" t="s">
        <v>238</v>
      </c>
      <c r="S169" s="535" t="s">
        <v>4703</v>
      </c>
      <c r="T169" s="534" t="s">
        <v>238</v>
      </c>
      <c r="U169" s="535" t="s">
        <v>4703</v>
      </c>
      <c r="V169" s="534">
        <v>9305922304</v>
      </c>
      <c r="W169" s="535" t="s">
        <v>4704</v>
      </c>
      <c r="X169" s="534">
        <v>8293423978</v>
      </c>
      <c r="Y169" s="535" t="s">
        <v>238</v>
      </c>
      <c r="Z169" s="534">
        <v>5448617673</v>
      </c>
      <c r="AA169" s="535" t="s">
        <v>238</v>
      </c>
      <c r="AB169" s="534">
        <v>3864184195</v>
      </c>
      <c r="AC169" s="535" t="s">
        <v>238</v>
      </c>
      <c r="AD169" s="534">
        <v>6312013436</v>
      </c>
      <c r="AE169" s="535" t="s">
        <v>238</v>
      </c>
      <c r="AF169" s="9"/>
      <c r="AG169" s="9"/>
      <c r="AH169" s="9"/>
    </row>
    <row r="170" spans="1:34" x14ac:dyDescent="0.25">
      <c r="A170" s="536" t="s">
        <v>4705</v>
      </c>
      <c r="B170" s="537">
        <v>26897265</v>
      </c>
      <c r="C170" s="538" t="s">
        <v>4704</v>
      </c>
      <c r="D170" s="537" t="s">
        <v>238</v>
      </c>
      <c r="E170" s="538" t="s">
        <v>4703</v>
      </c>
      <c r="F170" s="537" t="s">
        <v>238</v>
      </c>
      <c r="G170" s="538" t="s">
        <v>4703</v>
      </c>
      <c r="H170" s="537" t="s">
        <v>238</v>
      </c>
      <c r="I170" s="538" t="s">
        <v>4703</v>
      </c>
      <c r="J170" s="537" t="s">
        <v>238</v>
      </c>
      <c r="K170" s="538" t="s">
        <v>4703</v>
      </c>
      <c r="L170" s="537">
        <v>25875869</v>
      </c>
      <c r="M170" s="538" t="s">
        <v>4704</v>
      </c>
      <c r="N170" s="537" t="s">
        <v>238</v>
      </c>
      <c r="O170" s="538" t="s">
        <v>4703</v>
      </c>
      <c r="P170" s="537" t="s">
        <v>238</v>
      </c>
      <c r="Q170" s="538" t="s">
        <v>4703</v>
      </c>
      <c r="R170" s="537" t="s">
        <v>238</v>
      </c>
      <c r="S170" s="538" t="s">
        <v>4703</v>
      </c>
      <c r="T170" s="537" t="s">
        <v>238</v>
      </c>
      <c r="U170" s="538" t="s">
        <v>4703</v>
      </c>
      <c r="V170" s="537">
        <v>2604530</v>
      </c>
      <c r="W170" s="538" t="s">
        <v>4704</v>
      </c>
      <c r="X170" s="537" t="s">
        <v>238</v>
      </c>
      <c r="Y170" s="538" t="s">
        <v>4703</v>
      </c>
      <c r="Z170" s="537" t="s">
        <v>238</v>
      </c>
      <c r="AA170" s="538" t="s">
        <v>4703</v>
      </c>
      <c r="AB170" s="537" t="s">
        <v>238</v>
      </c>
      <c r="AC170" s="538" t="s">
        <v>4703</v>
      </c>
      <c r="AD170" s="537" t="s">
        <v>238</v>
      </c>
      <c r="AE170" s="538" t="s">
        <v>4703</v>
      </c>
      <c r="AF170" s="9"/>
      <c r="AG170" s="9"/>
      <c r="AH170" s="9"/>
    </row>
    <row r="171" spans="1:34" x14ac:dyDescent="0.25">
      <c r="A171" s="533" t="s">
        <v>4706</v>
      </c>
      <c r="B171" s="534">
        <v>1770868938</v>
      </c>
      <c r="C171" s="535" t="s">
        <v>4704</v>
      </c>
      <c r="D171" s="534">
        <v>1819852637</v>
      </c>
      <c r="E171" s="535" t="s">
        <v>238</v>
      </c>
      <c r="F171" s="534">
        <v>2190618761</v>
      </c>
      <c r="G171" s="535" t="s">
        <v>238</v>
      </c>
      <c r="H171" s="534">
        <v>1998644000</v>
      </c>
      <c r="I171" s="535" t="s">
        <v>238</v>
      </c>
      <c r="J171" s="534">
        <v>2088878637</v>
      </c>
      <c r="K171" s="535" t="s">
        <v>238</v>
      </c>
      <c r="L171" s="534">
        <v>1835094907</v>
      </c>
      <c r="M171" s="535" t="s">
        <v>4704</v>
      </c>
      <c r="N171" s="534">
        <v>1815602004</v>
      </c>
      <c r="O171" s="535" t="s">
        <v>238</v>
      </c>
      <c r="P171" s="534">
        <v>2197691686</v>
      </c>
      <c r="Q171" s="535" t="s">
        <v>238</v>
      </c>
      <c r="R171" s="534">
        <v>1998900087</v>
      </c>
      <c r="S171" s="535" t="s">
        <v>238</v>
      </c>
      <c r="T171" s="534">
        <v>2098345292</v>
      </c>
      <c r="U171" s="535" t="s">
        <v>238</v>
      </c>
      <c r="V171" s="534">
        <v>1834251461</v>
      </c>
      <c r="W171" s="535" t="s">
        <v>4704</v>
      </c>
      <c r="X171" s="534">
        <v>1710492586</v>
      </c>
      <c r="Y171" s="535" t="s">
        <v>238</v>
      </c>
      <c r="Z171" s="534">
        <v>1206795163</v>
      </c>
      <c r="AA171" s="535" t="s">
        <v>238</v>
      </c>
      <c r="AB171" s="534">
        <v>874915001</v>
      </c>
      <c r="AC171" s="535" t="s">
        <v>238</v>
      </c>
      <c r="AD171" s="534">
        <v>1250015942</v>
      </c>
      <c r="AE171" s="535" t="s">
        <v>238</v>
      </c>
      <c r="AF171" s="9"/>
      <c r="AG171" s="9"/>
      <c r="AH171" s="9"/>
    </row>
    <row r="172" spans="1:34" x14ac:dyDescent="0.25">
      <c r="A172" s="536" t="s">
        <v>4707</v>
      </c>
      <c r="B172" s="537">
        <v>884950887</v>
      </c>
      <c r="C172" s="538" t="s">
        <v>4704</v>
      </c>
      <c r="D172" s="537">
        <v>770387280</v>
      </c>
      <c r="E172" s="538" t="s">
        <v>238</v>
      </c>
      <c r="F172" s="537">
        <v>953692595</v>
      </c>
      <c r="G172" s="538" t="s">
        <v>238</v>
      </c>
      <c r="H172" s="537">
        <v>786609000</v>
      </c>
      <c r="I172" s="538" t="s">
        <v>238</v>
      </c>
      <c r="J172" s="537">
        <v>748226449</v>
      </c>
      <c r="K172" s="538" t="s">
        <v>238</v>
      </c>
      <c r="L172" s="537">
        <v>890469250</v>
      </c>
      <c r="M172" s="538" t="s">
        <v>4704</v>
      </c>
      <c r="N172" s="537">
        <v>772646728</v>
      </c>
      <c r="O172" s="538" t="s">
        <v>238</v>
      </c>
      <c r="P172" s="537">
        <v>958722782</v>
      </c>
      <c r="Q172" s="538" t="s">
        <v>238</v>
      </c>
      <c r="R172" s="537">
        <v>773763619</v>
      </c>
      <c r="S172" s="538" t="s">
        <v>238</v>
      </c>
      <c r="T172" s="537">
        <v>762641735</v>
      </c>
      <c r="U172" s="538" t="s">
        <v>238</v>
      </c>
      <c r="V172" s="537">
        <v>749413864</v>
      </c>
      <c r="W172" s="538" t="s">
        <v>4704</v>
      </c>
      <c r="X172" s="537">
        <v>604482487</v>
      </c>
      <c r="Y172" s="538" t="s">
        <v>238</v>
      </c>
      <c r="Z172" s="537">
        <v>510040520</v>
      </c>
      <c r="AA172" s="538" t="s">
        <v>238</v>
      </c>
      <c r="AB172" s="537">
        <v>318790611</v>
      </c>
      <c r="AC172" s="538" t="s">
        <v>238</v>
      </c>
      <c r="AD172" s="537">
        <v>520121663</v>
      </c>
      <c r="AE172" s="538" t="s">
        <v>238</v>
      </c>
      <c r="AF172" s="9"/>
      <c r="AG172" s="9"/>
      <c r="AH172" s="9"/>
    </row>
    <row r="173" spans="1:34" x14ac:dyDescent="0.25">
      <c r="A173" s="533" t="s">
        <v>4708</v>
      </c>
      <c r="B173" s="534">
        <v>436333936</v>
      </c>
      <c r="C173" s="535" t="s">
        <v>4704</v>
      </c>
      <c r="D173" s="534">
        <v>376481529</v>
      </c>
      <c r="E173" s="535" t="s">
        <v>238</v>
      </c>
      <c r="F173" s="534">
        <v>250236560</v>
      </c>
      <c r="G173" s="535" t="s">
        <v>238</v>
      </c>
      <c r="H173" s="534">
        <v>470695000</v>
      </c>
      <c r="I173" s="535" t="s">
        <v>238</v>
      </c>
      <c r="J173" s="534">
        <v>284676406</v>
      </c>
      <c r="K173" s="535" t="s">
        <v>238</v>
      </c>
      <c r="L173" s="534">
        <v>16374542</v>
      </c>
      <c r="M173" s="535" t="s">
        <v>4704</v>
      </c>
      <c r="N173" s="534">
        <v>16531009</v>
      </c>
      <c r="O173" s="535" t="s">
        <v>238</v>
      </c>
      <c r="P173" s="534">
        <v>28398240</v>
      </c>
      <c r="Q173" s="535" t="s">
        <v>238</v>
      </c>
      <c r="R173" s="534">
        <v>20627252</v>
      </c>
      <c r="S173" s="535" t="s">
        <v>238</v>
      </c>
      <c r="T173" s="534">
        <v>20529907</v>
      </c>
      <c r="U173" s="535" t="s">
        <v>238</v>
      </c>
      <c r="V173" s="534">
        <v>14226199</v>
      </c>
      <c r="W173" s="535" t="s">
        <v>4704</v>
      </c>
      <c r="X173" s="534">
        <v>12614844</v>
      </c>
      <c r="Y173" s="535" t="s">
        <v>238</v>
      </c>
      <c r="Z173" s="534">
        <v>15278253</v>
      </c>
      <c r="AA173" s="535" t="s">
        <v>238</v>
      </c>
      <c r="AB173" s="534">
        <v>8807836</v>
      </c>
      <c r="AC173" s="535" t="s">
        <v>238</v>
      </c>
      <c r="AD173" s="534">
        <v>13098081</v>
      </c>
      <c r="AE173" s="535" t="s">
        <v>238</v>
      </c>
      <c r="AF173" s="9"/>
      <c r="AG173" s="9"/>
      <c r="AH173" s="9"/>
    </row>
    <row r="174" spans="1:34" x14ac:dyDescent="0.25">
      <c r="A174" s="536" t="s">
        <v>4709</v>
      </c>
      <c r="B174" s="537">
        <v>0</v>
      </c>
      <c r="C174" s="538" t="s">
        <v>4704</v>
      </c>
      <c r="D174" s="537">
        <v>1284911</v>
      </c>
      <c r="E174" s="538" t="s">
        <v>238</v>
      </c>
      <c r="F174" s="537">
        <v>1588000</v>
      </c>
      <c r="G174" s="538" t="s">
        <v>238</v>
      </c>
      <c r="H174" s="537">
        <v>1195000</v>
      </c>
      <c r="I174" s="538" t="s">
        <v>238</v>
      </c>
      <c r="J174" s="537">
        <v>1755506</v>
      </c>
      <c r="K174" s="538" t="s">
        <v>238</v>
      </c>
      <c r="L174" s="537">
        <v>684877</v>
      </c>
      <c r="M174" s="538" t="s">
        <v>4704</v>
      </c>
      <c r="N174" s="537">
        <v>933330</v>
      </c>
      <c r="O174" s="538" t="s">
        <v>238</v>
      </c>
      <c r="P174" s="537">
        <v>1211195</v>
      </c>
      <c r="Q174" s="538" t="s">
        <v>238</v>
      </c>
      <c r="R174" s="537">
        <v>1208986</v>
      </c>
      <c r="S174" s="538" t="s">
        <v>238</v>
      </c>
      <c r="T174" s="537">
        <v>1371360</v>
      </c>
      <c r="U174" s="538" t="s">
        <v>238</v>
      </c>
      <c r="V174" s="537">
        <v>1104989</v>
      </c>
      <c r="W174" s="538" t="s">
        <v>4704</v>
      </c>
      <c r="X174" s="537">
        <v>1346232</v>
      </c>
      <c r="Y174" s="538" t="s">
        <v>238</v>
      </c>
      <c r="Z174" s="537">
        <v>781221</v>
      </c>
      <c r="AA174" s="538" t="s">
        <v>238</v>
      </c>
      <c r="AB174" s="537">
        <v>498102</v>
      </c>
      <c r="AC174" s="538" t="s">
        <v>238</v>
      </c>
      <c r="AD174" s="537">
        <v>826930</v>
      </c>
      <c r="AE174" s="538" t="s">
        <v>238</v>
      </c>
      <c r="AF174" s="9"/>
      <c r="AG174" s="9"/>
      <c r="AH174" s="9"/>
    </row>
    <row r="175" spans="1:34" x14ac:dyDescent="0.25">
      <c r="A175" s="533" t="s">
        <v>4710</v>
      </c>
      <c r="B175" s="534">
        <v>4039290589</v>
      </c>
      <c r="C175" s="535" t="s">
        <v>4704</v>
      </c>
      <c r="D175" s="534">
        <v>3804520019</v>
      </c>
      <c r="E175" s="535" t="s">
        <v>238</v>
      </c>
      <c r="F175" s="534">
        <v>4410064038</v>
      </c>
      <c r="G175" s="535" t="s">
        <v>238</v>
      </c>
      <c r="H175" s="534">
        <v>4105053000</v>
      </c>
      <c r="I175" s="535" t="s">
        <v>238</v>
      </c>
      <c r="J175" s="534">
        <v>4753884603</v>
      </c>
      <c r="K175" s="535" t="s">
        <v>238</v>
      </c>
      <c r="L175" s="534">
        <v>4193257733</v>
      </c>
      <c r="M175" s="535" t="s">
        <v>4704</v>
      </c>
      <c r="N175" s="534">
        <v>3803215722</v>
      </c>
      <c r="O175" s="535" t="s">
        <v>238</v>
      </c>
      <c r="P175" s="534">
        <v>4433932519</v>
      </c>
      <c r="Q175" s="535" t="s">
        <v>238</v>
      </c>
      <c r="R175" s="534">
        <v>4126985850</v>
      </c>
      <c r="S175" s="535" t="s">
        <v>238</v>
      </c>
      <c r="T175" s="534">
        <v>4524620029</v>
      </c>
      <c r="U175" s="535" t="s">
        <v>238</v>
      </c>
      <c r="V175" s="534">
        <v>4245988811</v>
      </c>
      <c r="W175" s="535" t="s">
        <v>4704</v>
      </c>
      <c r="X175" s="534">
        <v>3851213729</v>
      </c>
      <c r="Y175" s="535" t="s">
        <v>238</v>
      </c>
      <c r="Z175" s="534">
        <v>2206199592</v>
      </c>
      <c r="AA175" s="535" t="s">
        <v>238</v>
      </c>
      <c r="AB175" s="534">
        <v>1669389029</v>
      </c>
      <c r="AC175" s="535" t="s">
        <v>238</v>
      </c>
      <c r="AD175" s="534">
        <v>2873515433</v>
      </c>
      <c r="AE175" s="535" t="s">
        <v>238</v>
      </c>
      <c r="AF175" s="9"/>
      <c r="AG175" s="9"/>
      <c r="AH175" s="9"/>
    </row>
    <row r="176" spans="1:34" x14ac:dyDescent="0.25">
      <c r="A176" s="536" t="s">
        <v>4711</v>
      </c>
      <c r="B176" s="537">
        <v>805079258</v>
      </c>
      <c r="C176" s="538" t="s">
        <v>4704</v>
      </c>
      <c r="D176" s="537">
        <v>709525681</v>
      </c>
      <c r="E176" s="538" t="s">
        <v>238</v>
      </c>
      <c r="F176" s="537">
        <v>831411333</v>
      </c>
      <c r="G176" s="538" t="s">
        <v>238</v>
      </c>
      <c r="H176" s="537">
        <v>1001152000</v>
      </c>
      <c r="I176" s="538" t="s">
        <v>238</v>
      </c>
      <c r="J176" s="537">
        <v>810215884</v>
      </c>
      <c r="K176" s="538" t="s">
        <v>238</v>
      </c>
      <c r="L176" s="537">
        <v>856644303</v>
      </c>
      <c r="M176" s="538" t="s">
        <v>4704</v>
      </c>
      <c r="N176" s="537">
        <v>601839086</v>
      </c>
      <c r="O176" s="538" t="s">
        <v>238</v>
      </c>
      <c r="P176" s="537">
        <v>810227278</v>
      </c>
      <c r="Q176" s="538" t="s">
        <v>238</v>
      </c>
      <c r="R176" s="537">
        <v>670912630</v>
      </c>
      <c r="S176" s="538" t="s">
        <v>238</v>
      </c>
      <c r="T176" s="537">
        <v>764215719</v>
      </c>
      <c r="U176" s="538" t="s">
        <v>238</v>
      </c>
      <c r="V176" s="537">
        <v>617946345</v>
      </c>
      <c r="W176" s="538" t="s">
        <v>4704</v>
      </c>
      <c r="X176" s="537">
        <v>403851336</v>
      </c>
      <c r="Y176" s="538" t="s">
        <v>238</v>
      </c>
      <c r="Z176" s="537">
        <v>414026139</v>
      </c>
      <c r="AA176" s="538" t="s">
        <v>238</v>
      </c>
      <c r="AB176" s="537">
        <v>247566760</v>
      </c>
      <c r="AC176" s="538" t="s">
        <v>238</v>
      </c>
      <c r="AD176" s="537">
        <v>400449037</v>
      </c>
      <c r="AE176" s="538" t="s">
        <v>238</v>
      </c>
      <c r="AF176" s="9"/>
      <c r="AG176" s="9"/>
      <c r="AH176" s="9"/>
    </row>
    <row r="177" spans="1:34" x14ac:dyDescent="0.25">
      <c r="A177" s="533" t="s">
        <v>4712</v>
      </c>
      <c r="B177" s="534">
        <v>2527099451</v>
      </c>
      <c r="C177" s="535" t="s">
        <v>4704</v>
      </c>
      <c r="D177" s="534">
        <v>2923639757</v>
      </c>
      <c r="E177" s="535" t="s">
        <v>238</v>
      </c>
      <c r="F177" s="534">
        <v>2344620108</v>
      </c>
      <c r="G177" s="535" t="s">
        <v>238</v>
      </c>
      <c r="H177" s="534">
        <v>2283766000</v>
      </c>
      <c r="I177" s="535" t="s">
        <v>238</v>
      </c>
      <c r="J177" s="534">
        <v>2633891916</v>
      </c>
      <c r="K177" s="535" t="s">
        <v>238</v>
      </c>
      <c r="L177" s="534">
        <v>2436341077</v>
      </c>
      <c r="M177" s="535" t="s">
        <v>4704</v>
      </c>
      <c r="N177" s="534">
        <v>2309135533</v>
      </c>
      <c r="O177" s="535" t="s">
        <v>238</v>
      </c>
      <c r="P177" s="534">
        <v>2016765324</v>
      </c>
      <c r="Q177" s="535" t="s">
        <v>238</v>
      </c>
      <c r="R177" s="534">
        <v>1845004130</v>
      </c>
      <c r="S177" s="535" t="s">
        <v>238</v>
      </c>
      <c r="T177" s="534">
        <v>2439862463</v>
      </c>
      <c r="U177" s="535" t="s">
        <v>238</v>
      </c>
      <c r="V177" s="534">
        <v>1305010854</v>
      </c>
      <c r="W177" s="535" t="s">
        <v>4704</v>
      </c>
      <c r="X177" s="534">
        <v>1106845290</v>
      </c>
      <c r="Y177" s="535" t="s">
        <v>238</v>
      </c>
      <c r="Z177" s="534">
        <v>688005458</v>
      </c>
      <c r="AA177" s="535" t="s">
        <v>238</v>
      </c>
      <c r="AB177" s="534">
        <v>472301886</v>
      </c>
      <c r="AC177" s="535" t="s">
        <v>238</v>
      </c>
      <c r="AD177" s="534">
        <v>818700596</v>
      </c>
      <c r="AE177" s="535" t="s">
        <v>238</v>
      </c>
      <c r="AF177" s="9"/>
      <c r="AG177" s="9"/>
      <c r="AH177" s="9"/>
    </row>
    <row r="178" spans="1:34" x14ac:dyDescent="0.25">
      <c r="A178" s="536" t="s">
        <v>4713</v>
      </c>
      <c r="B178" s="537">
        <v>139376759</v>
      </c>
      <c r="C178" s="538" t="s">
        <v>4704</v>
      </c>
      <c r="D178" s="537">
        <v>147567668</v>
      </c>
      <c r="E178" s="538" t="s">
        <v>238</v>
      </c>
      <c r="F178" s="537">
        <v>126211496</v>
      </c>
      <c r="G178" s="538" t="s">
        <v>238</v>
      </c>
      <c r="H178" s="537">
        <v>128336000</v>
      </c>
      <c r="I178" s="538" t="s">
        <v>238</v>
      </c>
      <c r="J178" s="537">
        <v>154812073</v>
      </c>
      <c r="K178" s="538" t="s">
        <v>238</v>
      </c>
      <c r="L178" s="537">
        <v>146554014</v>
      </c>
      <c r="M178" s="538" t="s">
        <v>4704</v>
      </c>
      <c r="N178" s="537">
        <v>151716661</v>
      </c>
      <c r="O178" s="538" t="s">
        <v>238</v>
      </c>
      <c r="P178" s="537">
        <v>124923848</v>
      </c>
      <c r="Q178" s="538" t="s">
        <v>238</v>
      </c>
      <c r="R178" s="537">
        <v>134733061</v>
      </c>
      <c r="S178" s="538" t="s">
        <v>238</v>
      </c>
      <c r="T178" s="537">
        <v>141752375</v>
      </c>
      <c r="U178" s="538" t="s">
        <v>238</v>
      </c>
      <c r="V178" s="537">
        <v>173313857</v>
      </c>
      <c r="W178" s="538" t="s">
        <v>4704</v>
      </c>
      <c r="X178" s="537">
        <v>148261778</v>
      </c>
      <c r="Y178" s="538" t="s">
        <v>238</v>
      </c>
      <c r="Z178" s="537">
        <v>88695932</v>
      </c>
      <c r="AA178" s="538" t="s">
        <v>238</v>
      </c>
      <c r="AB178" s="537">
        <v>63594005</v>
      </c>
      <c r="AC178" s="538" t="s">
        <v>238</v>
      </c>
      <c r="AD178" s="537">
        <v>101069443</v>
      </c>
      <c r="AE178" s="538" t="s">
        <v>238</v>
      </c>
      <c r="AF178" s="9"/>
      <c r="AG178" s="9"/>
      <c r="AH178" s="9"/>
    </row>
    <row r="179" spans="1:34" x14ac:dyDescent="0.25">
      <c r="A179" s="533" t="s">
        <v>4714</v>
      </c>
      <c r="B179" s="534">
        <v>216930733</v>
      </c>
      <c r="C179" s="535" t="s">
        <v>4704</v>
      </c>
      <c r="D179" s="534">
        <v>287589515</v>
      </c>
      <c r="E179" s="535" t="s">
        <v>238</v>
      </c>
      <c r="F179" s="534">
        <v>340561388</v>
      </c>
      <c r="G179" s="535" t="s">
        <v>238</v>
      </c>
      <c r="H179" s="534">
        <v>296416000</v>
      </c>
      <c r="I179" s="535" t="s">
        <v>238</v>
      </c>
      <c r="J179" s="534">
        <v>365222399</v>
      </c>
      <c r="K179" s="535" t="s">
        <v>238</v>
      </c>
      <c r="L179" s="534">
        <v>214516086</v>
      </c>
      <c r="M179" s="535" t="s">
        <v>4704</v>
      </c>
      <c r="N179" s="534">
        <v>283325130</v>
      </c>
      <c r="O179" s="535" t="s">
        <v>238</v>
      </c>
      <c r="P179" s="534">
        <v>329519731</v>
      </c>
      <c r="Q179" s="535" t="s">
        <v>238</v>
      </c>
      <c r="R179" s="534">
        <v>299029096</v>
      </c>
      <c r="S179" s="535" t="s">
        <v>238</v>
      </c>
      <c r="T179" s="534">
        <v>359296372</v>
      </c>
      <c r="U179" s="535" t="s">
        <v>238</v>
      </c>
      <c r="V179" s="534">
        <v>204219783</v>
      </c>
      <c r="W179" s="535" t="s">
        <v>4704</v>
      </c>
      <c r="X179" s="534">
        <v>296331554</v>
      </c>
      <c r="Y179" s="535" t="s">
        <v>238</v>
      </c>
      <c r="Z179" s="534">
        <v>172605541</v>
      </c>
      <c r="AA179" s="535" t="s">
        <v>238</v>
      </c>
      <c r="AB179" s="534">
        <v>108180981</v>
      </c>
      <c r="AC179" s="535" t="s">
        <v>238</v>
      </c>
      <c r="AD179" s="534">
        <v>187296751</v>
      </c>
      <c r="AE179" s="535" t="s">
        <v>238</v>
      </c>
      <c r="AF179" s="9"/>
      <c r="AG179" s="9"/>
      <c r="AH179" s="9"/>
    </row>
    <row r="180" spans="1:34" x14ac:dyDescent="0.25">
      <c r="A180" s="536" t="s">
        <v>4715</v>
      </c>
      <c r="B180" s="537">
        <v>63</v>
      </c>
      <c r="C180" s="538" t="s">
        <v>4704</v>
      </c>
      <c r="D180" s="537">
        <v>65</v>
      </c>
      <c r="E180" s="538" t="s">
        <v>238</v>
      </c>
      <c r="F180" s="537">
        <v>71</v>
      </c>
      <c r="G180" s="538" t="s">
        <v>238</v>
      </c>
      <c r="H180" s="537">
        <v>62</v>
      </c>
      <c r="I180" s="538" t="s">
        <v>238</v>
      </c>
      <c r="J180" s="537">
        <v>85</v>
      </c>
      <c r="K180" s="538" t="s">
        <v>238</v>
      </c>
      <c r="L180" s="537">
        <v>6</v>
      </c>
      <c r="M180" s="538" t="s">
        <v>4704</v>
      </c>
      <c r="N180" s="537">
        <v>5</v>
      </c>
      <c r="O180" s="538" t="s">
        <v>238</v>
      </c>
      <c r="P180" s="537">
        <v>6</v>
      </c>
      <c r="Q180" s="538" t="s">
        <v>238</v>
      </c>
      <c r="R180" s="537">
        <v>2</v>
      </c>
      <c r="S180" s="538" t="s">
        <v>238</v>
      </c>
      <c r="T180" s="537">
        <v>5</v>
      </c>
      <c r="U180" s="538" t="s">
        <v>238</v>
      </c>
      <c r="V180" s="537">
        <v>63153900</v>
      </c>
      <c r="W180" s="538" t="s">
        <v>4704</v>
      </c>
      <c r="X180" s="537">
        <v>50092936</v>
      </c>
      <c r="Y180" s="538" t="s">
        <v>238</v>
      </c>
      <c r="Z180" s="537">
        <v>48599333</v>
      </c>
      <c r="AA180" s="538" t="s">
        <v>238</v>
      </c>
      <c r="AB180" s="537">
        <v>12458400</v>
      </c>
      <c r="AC180" s="538" t="s">
        <v>238</v>
      </c>
      <c r="AD180" s="537">
        <v>47017763</v>
      </c>
      <c r="AE180" s="538" t="s">
        <v>238</v>
      </c>
      <c r="AF180" s="9"/>
      <c r="AG180" s="9"/>
      <c r="AH180" s="9"/>
    </row>
    <row r="181" spans="1:34" x14ac:dyDescent="0.25">
      <c r="A181" s="533" t="s">
        <v>4716</v>
      </c>
      <c r="B181" s="534">
        <v>13503860</v>
      </c>
      <c r="C181" s="535" t="s">
        <v>4704</v>
      </c>
      <c r="D181" s="534">
        <v>15211020</v>
      </c>
      <c r="E181" s="535" t="s">
        <v>238</v>
      </c>
      <c r="F181" s="534">
        <v>11447860</v>
      </c>
      <c r="G181" s="535" t="s">
        <v>238</v>
      </c>
      <c r="H181" s="534">
        <v>12091000</v>
      </c>
      <c r="I181" s="535" t="s">
        <v>238</v>
      </c>
      <c r="J181" s="534">
        <v>16454264</v>
      </c>
      <c r="K181" s="535" t="s">
        <v>238</v>
      </c>
      <c r="L181" s="534">
        <v>13788860</v>
      </c>
      <c r="M181" s="535" t="s">
        <v>4704</v>
      </c>
      <c r="N181" s="534">
        <v>14747200</v>
      </c>
      <c r="O181" s="535" t="s">
        <v>238</v>
      </c>
      <c r="P181" s="534">
        <v>12870500</v>
      </c>
      <c r="Q181" s="535" t="s">
        <v>238</v>
      </c>
      <c r="R181" s="534">
        <v>12160866</v>
      </c>
      <c r="S181" s="535" t="s">
        <v>238</v>
      </c>
      <c r="T181" s="534">
        <v>13519223</v>
      </c>
      <c r="U181" s="535" t="s">
        <v>238</v>
      </c>
      <c r="V181" s="534">
        <v>13208094</v>
      </c>
      <c r="W181" s="535" t="s">
        <v>4704</v>
      </c>
      <c r="X181" s="534">
        <v>14193278</v>
      </c>
      <c r="Y181" s="535" t="s">
        <v>238</v>
      </c>
      <c r="Z181" s="534">
        <v>6443133</v>
      </c>
      <c r="AA181" s="535" t="s">
        <v>238</v>
      </c>
      <c r="AB181" s="534">
        <v>4864346</v>
      </c>
      <c r="AC181" s="535" t="s">
        <v>238</v>
      </c>
      <c r="AD181" s="534">
        <v>7935784</v>
      </c>
      <c r="AE181" s="535" t="s">
        <v>238</v>
      </c>
      <c r="AF181" s="9"/>
      <c r="AG181" s="9"/>
      <c r="AH181" s="9"/>
    </row>
    <row r="182" spans="1:34" x14ac:dyDescent="0.25">
      <c r="A182" s="536" t="s">
        <v>4717</v>
      </c>
      <c r="B182" s="537">
        <v>280411019</v>
      </c>
      <c r="C182" s="538" t="s">
        <v>4704</v>
      </c>
      <c r="D182" s="537">
        <v>310906376</v>
      </c>
      <c r="E182" s="538" t="s">
        <v>238</v>
      </c>
      <c r="F182" s="537">
        <v>416337800</v>
      </c>
      <c r="G182" s="538" t="s">
        <v>238</v>
      </c>
      <c r="H182" s="537">
        <v>450389000</v>
      </c>
      <c r="I182" s="538" t="s">
        <v>238</v>
      </c>
      <c r="J182" s="537">
        <v>420510509</v>
      </c>
      <c r="K182" s="538" t="s">
        <v>238</v>
      </c>
      <c r="L182" s="537">
        <v>176698156</v>
      </c>
      <c r="M182" s="538" t="s">
        <v>4704</v>
      </c>
      <c r="N182" s="537">
        <v>225849107</v>
      </c>
      <c r="O182" s="538" t="s">
        <v>238</v>
      </c>
      <c r="P182" s="537">
        <v>307941018</v>
      </c>
      <c r="Q182" s="538" t="s">
        <v>238</v>
      </c>
      <c r="R182" s="537">
        <v>363233498</v>
      </c>
      <c r="S182" s="538" t="s">
        <v>238</v>
      </c>
      <c r="T182" s="537">
        <v>326120614</v>
      </c>
      <c r="U182" s="538" t="s">
        <v>238</v>
      </c>
      <c r="V182" s="537">
        <v>81479617</v>
      </c>
      <c r="W182" s="538" t="s">
        <v>4704</v>
      </c>
      <c r="X182" s="537">
        <v>93697928</v>
      </c>
      <c r="Y182" s="538" t="s">
        <v>238</v>
      </c>
      <c r="Z182" s="537">
        <v>91147388</v>
      </c>
      <c r="AA182" s="538" t="s">
        <v>238</v>
      </c>
      <c r="AB182" s="537">
        <v>82817238</v>
      </c>
      <c r="AC182" s="538" t="s">
        <v>238</v>
      </c>
      <c r="AD182" s="537">
        <v>91966013</v>
      </c>
      <c r="AE182" s="538" t="s">
        <v>238</v>
      </c>
      <c r="AF182" s="9"/>
      <c r="AG182" s="9"/>
      <c r="AH182" s="9"/>
    </row>
    <row r="183" spans="1:34" x14ac:dyDescent="0.25">
      <c r="A183" s="532" t="s">
        <v>4718</v>
      </c>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row>
    <row r="184" spans="1:34" x14ac:dyDescent="0.25">
      <c r="A184" s="532" t="s">
        <v>4719</v>
      </c>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row>
    <row r="185" spans="1:34" x14ac:dyDescent="0.25">
      <c r="A185" s="532" t="s">
        <v>4444</v>
      </c>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row>
    <row r="186" spans="1:34"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row>
    <row r="187" spans="1:34" x14ac:dyDescent="0.25">
      <c r="A187" s="539" t="s">
        <v>4720</v>
      </c>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row>
    <row r="188" spans="1:34" x14ac:dyDescent="0.25">
      <c r="A188" s="539" t="s">
        <v>4440</v>
      </c>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row>
    <row r="189" spans="1:34" x14ac:dyDescent="0.25">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row>
    <row r="190" spans="1:34" x14ac:dyDescent="0.25">
      <c r="A190" s="539" t="s">
        <v>4721</v>
      </c>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row>
    <row r="191" spans="1:34" x14ac:dyDescent="0.25">
      <c r="A191" s="539" t="s">
        <v>4722</v>
      </c>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row>
    <row r="192" spans="1:34" x14ac:dyDescent="0.25">
      <c r="A192" s="539" t="s">
        <v>4723</v>
      </c>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row>
    <row r="193" spans="1:34" x14ac:dyDescent="0.25">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row>
    <row r="194" spans="1:34" x14ac:dyDescent="0.25">
      <c r="A194" s="532" t="s">
        <v>4724</v>
      </c>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row>
    <row r="195" spans="1:34" x14ac:dyDescent="0.25">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row>
    <row r="196" spans="1:34" x14ac:dyDescent="0.25">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row>
    <row r="197" spans="1:34" x14ac:dyDescent="0.25">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row>
    <row r="198" spans="1:34" x14ac:dyDescent="0.25">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row>
    <row r="199" spans="1:34" x14ac:dyDescent="0.25">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row>
    <row r="200" spans="1:34" x14ac:dyDescent="0.25">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row>
  </sheetData>
  <mergeCells count="69">
    <mergeCell ref="C5:G5"/>
    <mergeCell ref="I5:M5"/>
    <mergeCell ref="O5:S5"/>
    <mergeCell ref="C6:E7"/>
    <mergeCell ref="F6:G7"/>
    <mergeCell ref="I6:K7"/>
    <mergeCell ref="L6:M7"/>
    <mergeCell ref="O6:Q7"/>
    <mergeCell ref="R6:S7"/>
    <mergeCell ref="A113:A149"/>
    <mergeCell ref="B113:B142"/>
    <mergeCell ref="B143:B149"/>
    <mergeCell ref="A43:B44"/>
    <mergeCell ref="A47:A48"/>
    <mergeCell ref="A49:A51"/>
    <mergeCell ref="A53:A82"/>
    <mergeCell ref="A84:A85"/>
    <mergeCell ref="A86:A89"/>
    <mergeCell ref="A90:A103"/>
    <mergeCell ref="A104:A106"/>
    <mergeCell ref="J104:U104"/>
    <mergeCell ref="A107:A110"/>
    <mergeCell ref="A111:A112"/>
    <mergeCell ref="A162:A168"/>
    <mergeCell ref="B162:K162"/>
    <mergeCell ref="L162:U162"/>
    <mergeCell ref="L167:M167"/>
    <mergeCell ref="B165:K165"/>
    <mergeCell ref="L165:U165"/>
    <mergeCell ref="B168:C168"/>
    <mergeCell ref="D168:E168"/>
    <mergeCell ref="F168:G168"/>
    <mergeCell ref="H168:I168"/>
    <mergeCell ref="J168:K168"/>
    <mergeCell ref="L168:M168"/>
    <mergeCell ref="N168:O168"/>
    <mergeCell ref="V162:AE162"/>
    <mergeCell ref="B163:K163"/>
    <mergeCell ref="L163:U163"/>
    <mergeCell ref="V163:AE163"/>
    <mergeCell ref="B164:K164"/>
    <mergeCell ref="L164:U164"/>
    <mergeCell ref="V164:AE164"/>
    <mergeCell ref="V165:AE165"/>
    <mergeCell ref="B166:K166"/>
    <mergeCell ref="L166:U166"/>
    <mergeCell ref="V166:AE166"/>
    <mergeCell ref="B167:C167"/>
    <mergeCell ref="D167:E167"/>
    <mergeCell ref="F167:G167"/>
    <mergeCell ref="H167:I167"/>
    <mergeCell ref="J167:K167"/>
    <mergeCell ref="Z167:AA167"/>
    <mergeCell ref="AB167:AC167"/>
    <mergeCell ref="AD167:AE167"/>
    <mergeCell ref="N167:O167"/>
    <mergeCell ref="P167:Q167"/>
    <mergeCell ref="R167:S167"/>
    <mergeCell ref="T167:U167"/>
    <mergeCell ref="V167:W167"/>
    <mergeCell ref="X167:Y167"/>
    <mergeCell ref="AB168:AC168"/>
    <mergeCell ref="AD168:AE168"/>
    <mergeCell ref="P168:Q168"/>
    <mergeCell ref="R168:S168"/>
    <mergeCell ref="T168:U168"/>
    <mergeCell ref="V168:W168"/>
    <mergeCell ref="X168:Y168"/>
    <mergeCell ref="Z168:AA168"/>
  </mergeCell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208"/>
  <sheetViews>
    <sheetView workbookViewId="0">
      <selection activeCell="B11" sqref="B11"/>
    </sheetView>
  </sheetViews>
  <sheetFormatPr defaultColWidth="9.140625" defaultRowHeight="15" x14ac:dyDescent="0.25"/>
  <cols>
    <col min="1" max="1" width="12.140625" style="9" customWidth="1"/>
    <col min="2" max="2" width="91.42578125" style="9" customWidth="1"/>
    <col min="3" max="3" width="20.140625" style="9" bestFit="1" customWidth="1"/>
    <col min="4" max="6" width="15.28515625" style="9" bestFit="1" customWidth="1"/>
    <col min="7" max="7" width="12" style="9" bestFit="1" customWidth="1"/>
    <col min="8" max="8" width="11" style="9" bestFit="1" customWidth="1"/>
    <col min="9" max="9" width="9.85546875" style="9" bestFit="1" customWidth="1"/>
    <col min="10" max="12" width="9.140625" style="9" customWidth="1"/>
    <col min="13" max="13" width="9.85546875" style="9" customWidth="1"/>
    <col min="14" max="14" width="10.7109375" style="9" customWidth="1"/>
    <col min="15" max="19" width="9.140625" style="9" customWidth="1"/>
    <col min="20" max="20" width="3.5703125" style="9" customWidth="1"/>
    <col min="21" max="21" width="3.7109375" style="9" customWidth="1"/>
    <col min="22" max="22" width="7.85546875" style="9" customWidth="1"/>
    <col min="23" max="23" width="20.85546875" style="9" customWidth="1"/>
    <col min="24" max="16384" width="9.140625" style="9"/>
  </cols>
  <sheetData>
    <row r="1" spans="1:28" x14ac:dyDescent="0.25">
      <c r="A1" s="394" t="s">
        <v>4347</v>
      </c>
      <c r="B1" s="395" t="s">
        <v>11</v>
      </c>
    </row>
    <row r="2" spans="1:28" x14ac:dyDescent="0.25">
      <c r="A2" s="395" t="s">
        <v>221</v>
      </c>
      <c r="B2" s="395" t="s">
        <v>4349</v>
      </c>
    </row>
    <row r="4" spans="1:28" s="130" customFormat="1" x14ac:dyDescent="0.25">
      <c r="B4" s="396"/>
      <c r="F4" s="9"/>
      <c r="H4" s="9"/>
      <c r="N4" s="9"/>
    </row>
    <row r="5" spans="1:28" ht="51" customHeight="1" x14ac:dyDescent="0.25">
      <c r="C5" s="872" t="s">
        <v>4350</v>
      </c>
      <c r="D5" s="873"/>
      <c r="E5" s="873"/>
      <c r="F5" s="873"/>
      <c r="G5" s="874"/>
      <c r="I5" s="872" t="s">
        <v>4351</v>
      </c>
      <c r="J5" s="873"/>
      <c r="K5" s="873"/>
      <c r="L5" s="873"/>
      <c r="M5" s="874"/>
      <c r="N5" s="130"/>
      <c r="O5" s="872" t="s">
        <v>4352</v>
      </c>
      <c r="P5" s="873"/>
      <c r="Q5" s="873"/>
      <c r="R5" s="873"/>
      <c r="S5" s="874"/>
      <c r="W5" s="130"/>
      <c r="X5" s="130"/>
      <c r="Y5" s="130"/>
    </row>
    <row r="6" spans="1:28" ht="15" customHeight="1" x14ac:dyDescent="0.25">
      <c r="C6" s="875" t="s">
        <v>4353</v>
      </c>
      <c r="D6" s="875"/>
      <c r="E6" s="875"/>
      <c r="F6" s="876" t="s">
        <v>4354</v>
      </c>
      <c r="G6" s="876"/>
      <c r="I6" s="875" t="s">
        <v>4353</v>
      </c>
      <c r="J6" s="875"/>
      <c r="K6" s="875"/>
      <c r="L6" s="876" t="s">
        <v>4354</v>
      </c>
      <c r="M6" s="876"/>
      <c r="N6" s="130"/>
      <c r="O6" s="875" t="s">
        <v>4353</v>
      </c>
      <c r="P6" s="875"/>
      <c r="Q6" s="875"/>
      <c r="R6" s="876" t="s">
        <v>4354</v>
      </c>
      <c r="S6" s="876"/>
      <c r="W6" s="130"/>
      <c r="X6" s="130"/>
      <c r="Y6" s="130"/>
    </row>
    <row r="7" spans="1:28" ht="21.75" customHeight="1" x14ac:dyDescent="0.25">
      <c r="C7" s="875"/>
      <c r="D7" s="875"/>
      <c r="E7" s="875"/>
      <c r="F7" s="877"/>
      <c r="G7" s="877"/>
      <c r="H7" s="23"/>
      <c r="I7" s="875"/>
      <c r="J7" s="875"/>
      <c r="K7" s="875"/>
      <c r="L7" s="877"/>
      <c r="M7" s="877"/>
      <c r="N7" s="130"/>
      <c r="O7" s="875"/>
      <c r="P7" s="875"/>
      <c r="Q7" s="875"/>
      <c r="R7" s="877"/>
      <c r="S7" s="877"/>
      <c r="U7" s="130"/>
      <c r="V7" s="130"/>
      <c r="W7" s="130"/>
      <c r="X7" s="130"/>
      <c r="Y7" s="130"/>
      <c r="Z7" s="130"/>
      <c r="AA7" s="130"/>
    </row>
    <row r="8" spans="1:28" s="23" customFormat="1" ht="15.75" thickBot="1" x14ac:dyDescent="0.3">
      <c r="A8" s="397" t="s">
        <v>4355</v>
      </c>
      <c r="B8" s="397" t="s">
        <v>4356</v>
      </c>
      <c r="C8" s="397">
        <v>2008</v>
      </c>
      <c r="D8" s="397">
        <v>2009</v>
      </c>
      <c r="E8" s="397">
        <v>2010</v>
      </c>
      <c r="F8" s="398">
        <v>2011</v>
      </c>
      <c r="G8" s="398">
        <v>2012</v>
      </c>
      <c r="I8" s="397">
        <v>2008</v>
      </c>
      <c r="J8" s="397">
        <v>2009</v>
      </c>
      <c r="K8" s="397">
        <v>2010</v>
      </c>
      <c r="L8" s="399">
        <v>2011</v>
      </c>
      <c r="M8" s="399">
        <v>2012</v>
      </c>
      <c r="N8" s="396"/>
      <c r="O8" s="397">
        <v>2008</v>
      </c>
      <c r="P8" s="397">
        <v>2009</v>
      </c>
      <c r="Q8" s="397">
        <v>2010</v>
      </c>
      <c r="R8" s="399">
        <v>2011</v>
      </c>
      <c r="S8" s="399">
        <v>2012</v>
      </c>
      <c r="U8" s="130"/>
      <c r="V8" s="130"/>
      <c r="W8" s="130"/>
      <c r="X8" s="130"/>
      <c r="Y8" s="130"/>
      <c r="Z8" s="130"/>
      <c r="AA8" s="130"/>
      <c r="AB8" s="130"/>
    </row>
    <row r="9" spans="1:28" s="130" customFormat="1" ht="16.5" thickTop="1" thickBot="1" x14ac:dyDescent="0.3">
      <c r="A9" s="403">
        <v>3111</v>
      </c>
      <c r="B9" s="447" t="s">
        <v>4359</v>
      </c>
      <c r="C9" s="448">
        <v>583800000</v>
      </c>
      <c r="D9" s="448">
        <v>866600000</v>
      </c>
      <c r="E9" s="448">
        <v>833500000</v>
      </c>
      <c r="F9" s="448">
        <v>901520000</v>
      </c>
      <c r="G9" s="449" t="s">
        <v>87</v>
      </c>
      <c r="H9" s="449"/>
      <c r="I9" s="448">
        <v>66039</v>
      </c>
      <c r="J9" s="448">
        <v>39052</v>
      </c>
      <c r="K9" s="448">
        <v>41061</v>
      </c>
      <c r="L9" s="450">
        <v>37495.17</v>
      </c>
      <c r="M9" s="451" t="s">
        <v>87</v>
      </c>
      <c r="N9" s="449"/>
      <c r="O9" s="448"/>
      <c r="P9" s="448"/>
      <c r="Q9" s="448"/>
      <c r="R9" s="448"/>
      <c r="S9" s="449"/>
    </row>
    <row r="10" spans="1:28" s="130" customFormat="1" ht="15.75" thickTop="1" x14ac:dyDescent="0.25">
      <c r="A10" s="400" t="s">
        <v>4361</v>
      </c>
      <c r="B10" s="225" t="s">
        <v>4362</v>
      </c>
      <c r="C10" s="448"/>
      <c r="D10" s="448"/>
      <c r="E10" s="448"/>
      <c r="F10" s="448"/>
      <c r="G10" s="449"/>
      <c r="H10" s="449"/>
      <c r="I10" s="448"/>
      <c r="J10" s="448"/>
      <c r="K10" s="448"/>
      <c r="L10" s="448"/>
      <c r="M10" s="449"/>
      <c r="N10" s="449"/>
      <c r="O10" s="448"/>
      <c r="P10" s="448"/>
      <c r="Q10" s="448"/>
      <c r="R10" s="448"/>
      <c r="S10" s="449"/>
    </row>
    <row r="11" spans="1:28" s="130" customFormat="1" x14ac:dyDescent="0.25">
      <c r="A11" s="400" t="s">
        <v>4364</v>
      </c>
      <c r="B11" s="225" t="s">
        <v>4365</v>
      </c>
      <c r="C11" s="448"/>
      <c r="D11" s="448"/>
      <c r="E11" s="448"/>
      <c r="F11" s="448"/>
      <c r="G11" s="449"/>
      <c r="H11" s="449"/>
      <c r="I11" s="448"/>
      <c r="J11" s="448"/>
      <c r="K11" s="448"/>
      <c r="L11" s="448"/>
      <c r="M11" s="449"/>
      <c r="N11" s="449"/>
      <c r="O11" s="448"/>
      <c r="P11" s="448"/>
      <c r="Q11" s="448"/>
      <c r="R11" s="448"/>
      <c r="S11" s="449"/>
    </row>
    <row r="12" spans="1:28" s="130" customFormat="1" x14ac:dyDescent="0.25">
      <c r="A12" s="400" t="s">
        <v>4366</v>
      </c>
      <c r="B12" s="225" t="s">
        <v>4367</v>
      </c>
      <c r="C12" s="448"/>
      <c r="D12" s="448"/>
      <c r="E12" s="448"/>
      <c r="F12" s="448"/>
      <c r="G12" s="449"/>
      <c r="H12" s="449"/>
      <c r="I12" s="448"/>
      <c r="J12" s="448"/>
      <c r="K12" s="448"/>
      <c r="L12" s="448"/>
      <c r="M12" s="449"/>
      <c r="N12" s="449"/>
      <c r="O12" s="448"/>
      <c r="P12" s="448"/>
      <c r="Q12" s="448"/>
      <c r="R12" s="448"/>
      <c r="S12" s="449"/>
    </row>
    <row r="13" spans="1:28" s="130" customFormat="1" x14ac:dyDescent="0.25">
      <c r="A13" s="400" t="s">
        <v>4368</v>
      </c>
      <c r="B13" s="400" t="s">
        <v>4369</v>
      </c>
      <c r="C13" s="448"/>
      <c r="D13" s="448"/>
      <c r="E13" s="448"/>
      <c r="F13" s="448"/>
      <c r="G13" s="449"/>
      <c r="H13" s="449"/>
      <c r="I13" s="448"/>
      <c r="J13" s="448"/>
      <c r="K13" s="448"/>
      <c r="L13" s="448"/>
      <c r="M13" s="449"/>
      <c r="N13" s="449"/>
      <c r="O13" s="448"/>
      <c r="P13" s="448"/>
      <c r="Q13" s="448"/>
      <c r="R13" s="448"/>
      <c r="S13" s="449"/>
    </row>
    <row r="14" spans="1:28" s="130" customFormat="1" x14ac:dyDescent="0.25">
      <c r="A14" s="400" t="s">
        <v>4370</v>
      </c>
      <c r="B14" s="225" t="s">
        <v>4371</v>
      </c>
      <c r="C14" s="448"/>
      <c r="D14" s="448"/>
      <c r="E14" s="448"/>
      <c r="F14" s="448"/>
      <c r="G14" s="449"/>
      <c r="H14" s="449"/>
      <c r="I14" s="448"/>
      <c r="J14" s="448"/>
      <c r="K14" s="448"/>
      <c r="L14" s="448"/>
      <c r="M14" s="449"/>
      <c r="N14" s="449"/>
      <c r="O14" s="448"/>
      <c r="P14" s="448"/>
      <c r="Q14" s="448"/>
      <c r="R14" s="448"/>
      <c r="S14" s="449"/>
    </row>
    <row r="15" spans="1:28" s="130" customFormat="1" x14ac:dyDescent="0.25">
      <c r="A15" s="400" t="s">
        <v>4372</v>
      </c>
      <c r="B15" s="225" t="s">
        <v>4373</v>
      </c>
      <c r="C15" s="448"/>
      <c r="D15" s="448"/>
      <c r="E15" s="448"/>
      <c r="F15" s="448"/>
      <c r="G15" s="449"/>
      <c r="H15" s="449"/>
      <c r="I15" s="448"/>
      <c r="J15" s="448"/>
      <c r="K15" s="448"/>
      <c r="L15" s="448"/>
      <c r="M15" s="449"/>
      <c r="N15" s="449"/>
      <c r="O15" s="448"/>
      <c r="P15" s="448"/>
      <c r="Q15" s="448"/>
      <c r="R15" s="448"/>
      <c r="S15" s="449"/>
    </row>
    <row r="16" spans="1:28" x14ac:dyDescent="0.25">
      <c r="A16" s="452" t="s">
        <v>4374</v>
      </c>
      <c r="B16" s="49" t="s">
        <v>4375</v>
      </c>
      <c r="C16" s="453"/>
      <c r="D16" s="453"/>
      <c r="E16" s="453"/>
      <c r="F16" s="453"/>
      <c r="G16" s="454"/>
      <c r="H16" s="454"/>
      <c r="I16" s="453"/>
      <c r="J16" s="453"/>
      <c r="K16" s="453"/>
      <c r="L16" s="453"/>
      <c r="M16" s="454"/>
      <c r="N16" s="449"/>
      <c r="O16" s="453">
        <v>572</v>
      </c>
      <c r="P16" s="453">
        <v>585</v>
      </c>
      <c r="Q16" s="453">
        <v>552</v>
      </c>
      <c r="R16" s="453">
        <v>513</v>
      </c>
      <c r="S16" s="454"/>
      <c r="U16" s="130"/>
      <c r="V16" s="130"/>
      <c r="W16" s="130"/>
      <c r="X16" s="130"/>
      <c r="Y16" s="130"/>
      <c r="Z16" s="130"/>
      <c r="AA16" s="130"/>
      <c r="AB16" s="130"/>
    </row>
    <row r="17" spans="1:28" x14ac:dyDescent="0.25">
      <c r="A17" s="455" t="s">
        <v>4376</v>
      </c>
      <c r="B17" s="447" t="s">
        <v>4377</v>
      </c>
      <c r="C17" s="453">
        <v>971223000</v>
      </c>
      <c r="D17" s="453">
        <v>973605000</v>
      </c>
      <c r="E17" s="453">
        <v>803678000</v>
      </c>
      <c r="F17" s="453">
        <v>598291000</v>
      </c>
      <c r="G17" s="54">
        <v>531133000</v>
      </c>
      <c r="H17" s="454"/>
      <c r="I17" s="453"/>
      <c r="J17" s="453"/>
      <c r="K17" s="453"/>
      <c r="L17" s="453"/>
      <c r="M17" s="454"/>
      <c r="N17" s="454"/>
      <c r="O17" s="453"/>
      <c r="P17" s="453"/>
      <c r="Q17" s="453"/>
      <c r="R17" s="453"/>
      <c r="S17" s="454"/>
      <c r="U17" s="130"/>
      <c r="V17" s="130"/>
      <c r="W17" s="130"/>
      <c r="X17" s="130"/>
      <c r="Y17" s="130"/>
      <c r="Z17" s="130"/>
      <c r="AA17" s="130"/>
      <c r="AB17" s="130"/>
    </row>
    <row r="18" spans="1:28" x14ac:dyDescent="0.25">
      <c r="A18" s="456" t="s">
        <v>4378</v>
      </c>
      <c r="B18" s="457" t="s">
        <v>4379</v>
      </c>
      <c r="C18" s="453">
        <v>114096000</v>
      </c>
      <c r="D18" s="453">
        <v>57268000</v>
      </c>
      <c r="E18" s="453">
        <v>37048000</v>
      </c>
      <c r="F18" s="453">
        <v>35849000</v>
      </c>
      <c r="G18" s="54">
        <v>50010000</v>
      </c>
      <c r="H18" s="454"/>
      <c r="I18" s="453"/>
      <c r="J18" s="453"/>
      <c r="K18" s="453"/>
      <c r="L18" s="453"/>
      <c r="M18" s="454"/>
      <c r="N18" s="454"/>
      <c r="O18" s="453"/>
      <c r="P18" s="453"/>
      <c r="Q18" s="453"/>
      <c r="R18" s="453"/>
      <c r="S18" s="454"/>
      <c r="U18" s="130"/>
      <c r="V18" s="130"/>
      <c r="W18" s="130"/>
      <c r="X18" s="130"/>
      <c r="Y18" s="130"/>
      <c r="Z18" s="130"/>
      <c r="AA18" s="130"/>
      <c r="AB18" s="130"/>
    </row>
    <row r="19" spans="1:28" x14ac:dyDescent="0.25">
      <c r="A19" s="455" t="s">
        <v>4380</v>
      </c>
      <c r="B19" s="447" t="s">
        <v>4381</v>
      </c>
      <c r="C19" s="453">
        <v>109050000</v>
      </c>
      <c r="D19" s="453">
        <v>141320000</v>
      </c>
      <c r="E19" s="453">
        <v>133110000</v>
      </c>
      <c r="F19" s="453">
        <v>143810000</v>
      </c>
      <c r="G19" s="454" t="s">
        <v>87</v>
      </c>
      <c r="H19" s="454"/>
      <c r="I19" s="453"/>
      <c r="J19" s="453"/>
      <c r="K19" s="453"/>
      <c r="L19" s="453"/>
      <c r="M19" s="454"/>
      <c r="N19" s="454"/>
      <c r="O19" s="453"/>
      <c r="P19" s="453"/>
      <c r="Q19" s="453"/>
      <c r="R19" s="453"/>
      <c r="S19" s="454"/>
      <c r="U19" s="130"/>
      <c r="V19" s="130"/>
      <c r="W19" s="130"/>
      <c r="X19" s="130"/>
      <c r="Y19" s="130"/>
      <c r="Z19" s="130"/>
      <c r="AA19" s="130"/>
      <c r="AB19" s="130"/>
    </row>
    <row r="20" spans="1:28" x14ac:dyDescent="0.25">
      <c r="A20" s="452" t="s">
        <v>4382</v>
      </c>
      <c r="B20" s="49" t="s">
        <v>90</v>
      </c>
      <c r="C20" s="453"/>
      <c r="D20" s="453"/>
      <c r="E20" s="453"/>
      <c r="F20" s="453"/>
      <c r="G20" s="454"/>
      <c r="H20" s="454"/>
      <c r="I20" s="453"/>
      <c r="J20" s="453"/>
      <c r="K20" s="453"/>
      <c r="L20" s="453"/>
      <c r="M20" s="454"/>
      <c r="N20" s="454"/>
      <c r="O20" s="453"/>
      <c r="P20" s="453"/>
      <c r="Q20" s="453"/>
      <c r="R20" s="453"/>
      <c r="S20" s="454"/>
      <c r="U20" s="130"/>
      <c r="V20" s="130"/>
      <c r="W20" s="130"/>
      <c r="X20" s="130"/>
      <c r="Y20" s="130"/>
      <c r="Z20" s="130"/>
      <c r="AA20" s="130"/>
      <c r="AB20" s="130"/>
    </row>
    <row r="21" spans="1:28" s="130" customFormat="1" x14ac:dyDescent="0.25">
      <c r="A21" s="400" t="s">
        <v>4383</v>
      </c>
      <c r="B21" s="225" t="s">
        <v>4384</v>
      </c>
      <c r="C21" s="458">
        <v>2009926000</v>
      </c>
      <c r="D21" s="458">
        <v>3892781000</v>
      </c>
      <c r="E21" s="458">
        <v>1898478000</v>
      </c>
      <c r="F21" s="458">
        <v>1861953000</v>
      </c>
      <c r="G21" s="448" t="s">
        <v>87</v>
      </c>
      <c r="H21" s="459"/>
      <c r="I21" s="460">
        <v>51830</v>
      </c>
      <c r="J21" s="460">
        <v>52240</v>
      </c>
      <c r="K21" s="460">
        <v>48446</v>
      </c>
      <c r="L21" s="460">
        <v>45822</v>
      </c>
      <c r="M21" s="448" t="s">
        <v>87</v>
      </c>
      <c r="N21" s="454"/>
      <c r="O21" s="460">
        <v>10441</v>
      </c>
      <c r="P21" s="460">
        <v>10832</v>
      </c>
      <c r="Q21" s="460">
        <v>9918</v>
      </c>
      <c r="R21" s="460">
        <v>9339</v>
      </c>
      <c r="S21" s="448" t="s">
        <v>87</v>
      </c>
      <c r="T21" s="52"/>
    </row>
    <row r="22" spans="1:28" s="130" customFormat="1" x14ac:dyDescent="0.25">
      <c r="A22" s="409">
        <v>46.381</v>
      </c>
      <c r="B22" s="225" t="s">
        <v>4385</v>
      </c>
      <c r="C22" s="458"/>
      <c r="D22" s="458"/>
      <c r="E22" s="458"/>
      <c r="F22" s="458"/>
      <c r="G22" s="454"/>
      <c r="H22" s="461"/>
      <c r="I22" s="460">
        <v>23659</v>
      </c>
      <c r="J22" s="460">
        <v>21362</v>
      </c>
      <c r="K22" s="460">
        <v>23193</v>
      </c>
      <c r="L22" s="460">
        <v>21216</v>
      </c>
      <c r="M22" s="454" t="s">
        <v>87</v>
      </c>
      <c r="N22" s="449"/>
      <c r="O22" s="460">
        <v>11573</v>
      </c>
      <c r="P22" s="460">
        <v>10639</v>
      </c>
      <c r="Q22" s="460">
        <v>11618</v>
      </c>
      <c r="R22" s="460">
        <v>10735</v>
      </c>
      <c r="S22" s="454" t="s">
        <v>87</v>
      </c>
    </row>
    <row r="23" spans="1:28" s="130" customFormat="1" x14ac:dyDescent="0.25">
      <c r="A23" s="400" t="s">
        <v>4386</v>
      </c>
      <c r="B23" s="225" t="s">
        <v>4387</v>
      </c>
      <c r="C23" s="458">
        <v>415488000</v>
      </c>
      <c r="D23" s="458">
        <v>455788000</v>
      </c>
      <c r="E23" s="458">
        <v>366090000</v>
      </c>
      <c r="F23" s="458">
        <v>351739000</v>
      </c>
      <c r="G23" s="458" t="s">
        <v>87</v>
      </c>
      <c r="H23" s="449"/>
      <c r="I23" s="448"/>
      <c r="J23" s="462"/>
      <c r="K23" s="448"/>
      <c r="L23" s="463"/>
      <c r="M23" s="454"/>
      <c r="N23" s="449"/>
      <c r="O23" s="448"/>
      <c r="P23" s="448"/>
      <c r="Q23" s="448"/>
      <c r="R23" s="448"/>
      <c r="S23" s="454"/>
    </row>
    <row r="24" spans="1:28" s="130" customFormat="1" x14ac:dyDescent="0.25">
      <c r="A24" s="400" t="s">
        <v>4388</v>
      </c>
      <c r="B24" s="225" t="s">
        <v>178</v>
      </c>
      <c r="C24" s="458"/>
      <c r="D24" s="458"/>
      <c r="E24" s="458"/>
      <c r="F24" s="458"/>
      <c r="G24" s="458"/>
      <c r="H24" s="449"/>
      <c r="I24" s="448"/>
      <c r="J24" s="462"/>
      <c r="K24" s="448"/>
      <c r="L24" s="463"/>
      <c r="M24" s="454"/>
      <c r="N24" s="449"/>
      <c r="O24" s="448"/>
      <c r="P24" s="448"/>
      <c r="Q24" s="448"/>
      <c r="R24" s="448"/>
      <c r="S24" s="454"/>
    </row>
    <row r="25" spans="1:28" s="130" customFormat="1" x14ac:dyDescent="0.25">
      <c r="A25" s="400" t="s">
        <v>4389</v>
      </c>
      <c r="B25" s="225" t="s">
        <v>177</v>
      </c>
      <c r="C25" s="458"/>
      <c r="D25" s="458"/>
      <c r="E25" s="458"/>
      <c r="F25" s="458"/>
      <c r="G25" s="458"/>
      <c r="H25" s="449"/>
      <c r="I25" s="449"/>
      <c r="J25" s="449"/>
      <c r="K25" s="449"/>
      <c r="L25" s="464"/>
      <c r="M25" s="454"/>
      <c r="N25" s="449"/>
      <c r="O25" s="460"/>
      <c r="P25" s="460"/>
      <c r="Q25" s="460"/>
      <c r="R25" s="460"/>
      <c r="S25" s="454"/>
    </row>
    <row r="26" spans="1:28" s="130" customFormat="1" x14ac:dyDescent="0.25">
      <c r="A26" s="400" t="s">
        <v>4390</v>
      </c>
      <c r="B26" s="225" t="s">
        <v>4391</v>
      </c>
      <c r="C26" s="458">
        <v>2116890</v>
      </c>
      <c r="D26" s="458">
        <v>1852531</v>
      </c>
      <c r="E26" s="458">
        <v>1858995</v>
      </c>
      <c r="F26" s="458">
        <v>1775460</v>
      </c>
      <c r="G26" s="458" t="s">
        <v>87</v>
      </c>
      <c r="H26" s="449"/>
      <c r="I26" s="448"/>
      <c r="J26" s="448"/>
      <c r="K26" s="448"/>
      <c r="L26" s="465"/>
      <c r="M26" s="454"/>
      <c r="N26" s="449"/>
      <c r="O26" s="460">
        <v>342</v>
      </c>
      <c r="P26" s="460">
        <v>334</v>
      </c>
      <c r="Q26" s="460">
        <v>335</v>
      </c>
      <c r="R26" s="460">
        <v>344</v>
      </c>
      <c r="S26" s="454"/>
    </row>
    <row r="27" spans="1:28" s="130" customFormat="1" x14ac:dyDescent="0.25">
      <c r="A27" s="400" t="s">
        <v>4392</v>
      </c>
      <c r="B27" s="225" t="s">
        <v>183</v>
      </c>
      <c r="C27" s="458">
        <v>1516485000</v>
      </c>
      <c r="D27" s="458">
        <v>1414551000</v>
      </c>
      <c r="E27" s="458">
        <v>1479465000</v>
      </c>
      <c r="F27" s="458">
        <v>1595330000</v>
      </c>
      <c r="G27" s="458" t="s">
        <v>87</v>
      </c>
      <c r="H27" s="449"/>
      <c r="I27" s="460">
        <v>25005</v>
      </c>
      <c r="J27" s="460">
        <v>23359</v>
      </c>
      <c r="K27" s="460">
        <v>24472</v>
      </c>
      <c r="L27" s="460">
        <v>24183</v>
      </c>
      <c r="M27" s="454" t="s">
        <v>87</v>
      </c>
      <c r="N27" s="449"/>
      <c r="O27" s="460">
        <v>1596</v>
      </c>
      <c r="P27" s="460">
        <v>1482</v>
      </c>
      <c r="Q27" s="460">
        <v>1659</v>
      </c>
      <c r="R27" s="460">
        <v>1599</v>
      </c>
      <c r="S27" s="454" t="s">
        <v>87</v>
      </c>
    </row>
    <row r="28" spans="1:28" s="130" customFormat="1" x14ac:dyDescent="0.25">
      <c r="A28" s="404">
        <v>52.21</v>
      </c>
      <c r="B28" s="225" t="s">
        <v>4393</v>
      </c>
      <c r="C28" s="458"/>
      <c r="D28" s="458"/>
      <c r="E28" s="458"/>
      <c r="F28" s="458"/>
      <c r="G28" s="458"/>
      <c r="H28" s="449"/>
      <c r="I28" s="448"/>
      <c r="J28" s="448"/>
      <c r="K28" s="448"/>
      <c r="L28" s="463"/>
      <c r="M28" s="454"/>
      <c r="N28" s="449"/>
      <c r="O28" s="448"/>
      <c r="P28" s="448"/>
      <c r="Q28" s="448"/>
      <c r="R28" s="448"/>
      <c r="S28" s="454"/>
    </row>
    <row r="29" spans="1:28" s="130" customFormat="1" x14ac:dyDescent="0.25">
      <c r="A29" s="400" t="s">
        <v>4394</v>
      </c>
      <c r="B29" s="225" t="s">
        <v>181</v>
      </c>
      <c r="C29" s="448"/>
      <c r="D29" s="448"/>
      <c r="E29" s="448"/>
      <c r="F29" s="448"/>
      <c r="G29" s="454"/>
      <c r="H29" s="449"/>
      <c r="I29" s="449"/>
      <c r="J29" s="449"/>
      <c r="K29" s="449"/>
      <c r="L29" s="466"/>
      <c r="M29" s="454"/>
      <c r="N29" s="449"/>
      <c r="O29" s="449"/>
      <c r="P29" s="449"/>
      <c r="Q29" s="449"/>
      <c r="R29" s="449"/>
      <c r="S29" s="454"/>
    </row>
    <row r="30" spans="1:28" s="130" customFormat="1" x14ac:dyDescent="0.25">
      <c r="A30" s="400" t="s">
        <v>4395</v>
      </c>
      <c r="B30" s="225" t="s">
        <v>182</v>
      </c>
      <c r="C30" s="448"/>
      <c r="D30" s="448"/>
      <c r="E30" s="448"/>
      <c r="F30" s="448"/>
      <c r="G30" s="454"/>
      <c r="H30" s="449"/>
      <c r="I30" s="448"/>
      <c r="J30" s="448"/>
      <c r="K30" s="448"/>
      <c r="L30" s="448"/>
      <c r="M30" s="454"/>
      <c r="N30" s="449"/>
      <c r="O30" s="448"/>
      <c r="P30" s="448"/>
      <c r="Q30" s="448"/>
      <c r="R30" s="448"/>
      <c r="S30" s="454"/>
    </row>
    <row r="31" spans="1:28" s="130" customFormat="1" x14ac:dyDescent="0.25">
      <c r="A31" s="400" t="s">
        <v>4396</v>
      </c>
      <c r="B31" s="447" t="s">
        <v>4397</v>
      </c>
      <c r="C31" s="458">
        <v>8413795000</v>
      </c>
      <c r="D31" s="458">
        <v>7359645000</v>
      </c>
      <c r="E31" s="458">
        <v>7290853000</v>
      </c>
      <c r="F31" s="458">
        <v>7730344000</v>
      </c>
      <c r="G31" s="454" t="s">
        <v>87</v>
      </c>
      <c r="H31" s="449"/>
      <c r="I31" s="460">
        <v>233961</v>
      </c>
      <c r="J31" s="460">
        <v>220215</v>
      </c>
      <c r="K31" s="460">
        <v>212880</v>
      </c>
      <c r="L31" s="460">
        <v>212805</v>
      </c>
      <c r="M31" s="454" t="s">
        <v>87</v>
      </c>
      <c r="N31" s="449"/>
      <c r="O31" s="460">
        <v>12145</v>
      </c>
      <c r="P31" s="460">
        <v>11833</v>
      </c>
      <c r="Q31" s="460">
        <v>12050</v>
      </c>
      <c r="R31" s="460">
        <v>10828</v>
      </c>
      <c r="S31" s="454" t="s">
        <v>87</v>
      </c>
    </row>
    <row r="32" spans="1:28" s="130" customFormat="1" x14ac:dyDescent="0.25">
      <c r="A32" s="400" t="s">
        <v>4398</v>
      </c>
      <c r="B32" s="447" t="s">
        <v>4399</v>
      </c>
      <c r="C32" s="458">
        <v>710777000</v>
      </c>
      <c r="D32" s="458">
        <v>631361000</v>
      </c>
      <c r="E32" s="458">
        <v>634993000</v>
      </c>
      <c r="F32" s="458">
        <v>678613000</v>
      </c>
      <c r="G32" s="454" t="s">
        <v>87</v>
      </c>
      <c r="H32" s="449"/>
      <c r="I32" s="460">
        <v>29950</v>
      </c>
      <c r="J32" s="460">
        <v>28335</v>
      </c>
      <c r="K32" s="460">
        <v>28194</v>
      </c>
      <c r="L32" s="460">
        <v>27487</v>
      </c>
      <c r="M32" s="454" t="s">
        <v>87</v>
      </c>
      <c r="N32" s="449"/>
      <c r="O32" s="460">
        <v>8670</v>
      </c>
      <c r="P32" s="460">
        <v>9136</v>
      </c>
      <c r="Q32" s="460">
        <v>9528</v>
      </c>
      <c r="R32" s="460">
        <v>9237</v>
      </c>
      <c r="S32" s="454" t="s">
        <v>87</v>
      </c>
    </row>
    <row r="33" spans="1:28" x14ac:dyDescent="0.25">
      <c r="A33" s="452" t="s">
        <v>4400</v>
      </c>
      <c r="B33" s="447" t="s">
        <v>4401</v>
      </c>
      <c r="C33" s="458">
        <v>226808000</v>
      </c>
      <c r="D33" s="458">
        <v>234247000</v>
      </c>
      <c r="E33" s="458">
        <v>244379000</v>
      </c>
      <c r="F33" s="458">
        <v>244793000</v>
      </c>
      <c r="G33" s="454" t="s">
        <v>87</v>
      </c>
      <c r="H33" s="454"/>
      <c r="I33" s="460">
        <v>7055</v>
      </c>
      <c r="J33" s="460">
        <v>7098</v>
      </c>
      <c r="K33" s="460">
        <v>6458</v>
      </c>
      <c r="L33" s="460">
        <v>6395</v>
      </c>
      <c r="M33" s="454" t="s">
        <v>87</v>
      </c>
      <c r="N33" s="454"/>
      <c r="O33" s="460">
        <v>1034</v>
      </c>
      <c r="P33" s="460">
        <v>954</v>
      </c>
      <c r="Q33" s="460">
        <v>1024</v>
      </c>
      <c r="R33" s="460">
        <v>904</v>
      </c>
      <c r="S33" s="454" t="s">
        <v>87</v>
      </c>
      <c r="U33" s="130"/>
      <c r="V33" s="130"/>
      <c r="W33" s="130"/>
      <c r="X33" s="130"/>
      <c r="Y33" s="130"/>
      <c r="Z33" s="130"/>
      <c r="AA33" s="130"/>
      <c r="AB33" s="130"/>
    </row>
    <row r="34" spans="1:28" x14ac:dyDescent="0.25">
      <c r="A34" s="452" t="s">
        <v>4402</v>
      </c>
      <c r="B34" s="447" t="s">
        <v>4403</v>
      </c>
      <c r="C34" s="458">
        <v>162476000</v>
      </c>
      <c r="D34" s="458">
        <v>166112000</v>
      </c>
      <c r="E34" s="458">
        <v>102972000</v>
      </c>
      <c r="F34" s="458">
        <v>115405000</v>
      </c>
      <c r="G34" s="454" t="s">
        <v>87</v>
      </c>
      <c r="H34" s="454"/>
      <c r="I34" s="460">
        <v>5844</v>
      </c>
      <c r="J34" s="460">
        <v>6404</v>
      </c>
      <c r="K34" s="460">
        <v>4733</v>
      </c>
      <c r="L34" s="460">
        <v>4281</v>
      </c>
      <c r="M34" s="454" t="s">
        <v>87</v>
      </c>
      <c r="N34" s="454"/>
      <c r="O34" s="460">
        <v>594</v>
      </c>
      <c r="P34" s="460">
        <v>624</v>
      </c>
      <c r="Q34" s="460">
        <v>595</v>
      </c>
      <c r="R34" s="460">
        <v>642</v>
      </c>
      <c r="S34" s="454" t="s">
        <v>87</v>
      </c>
      <c r="W34" s="130"/>
      <c r="X34" s="130"/>
      <c r="Y34" s="130"/>
      <c r="Z34" s="130"/>
      <c r="AA34" s="130"/>
      <c r="AB34" s="130"/>
    </row>
    <row r="35" spans="1:28" x14ac:dyDescent="0.25">
      <c r="A35" s="452" t="s">
        <v>4404</v>
      </c>
      <c r="B35" s="447" t="s">
        <v>4405</v>
      </c>
      <c r="C35" s="453"/>
      <c r="D35" s="453"/>
      <c r="E35" s="453"/>
      <c r="F35" s="453"/>
      <c r="G35" s="454"/>
      <c r="H35" s="454"/>
      <c r="I35" s="453"/>
      <c r="J35" s="453"/>
      <c r="K35" s="453"/>
      <c r="L35" s="453"/>
      <c r="M35" s="454"/>
      <c r="N35" s="454"/>
      <c r="O35" s="453"/>
      <c r="P35" s="453"/>
      <c r="Q35" s="453"/>
      <c r="R35" s="453"/>
      <c r="S35" s="454"/>
      <c r="W35" s="130"/>
      <c r="X35" s="130"/>
      <c r="Y35" s="130"/>
      <c r="Z35" s="130"/>
      <c r="AA35" s="130"/>
      <c r="AB35" s="130"/>
    </row>
    <row r="40" spans="1:28" x14ac:dyDescent="0.25">
      <c r="A40" s="867" t="s">
        <v>4406</v>
      </c>
      <c r="B40" s="867"/>
    </row>
    <row r="41" spans="1:28" ht="15" customHeight="1" x14ac:dyDescent="0.25">
      <c r="A41" s="867"/>
      <c r="B41" s="867"/>
    </row>
    <row r="43" spans="1:28" x14ac:dyDescent="0.25">
      <c r="A43" s="397" t="s">
        <v>4407</v>
      </c>
      <c r="B43" s="397" t="s">
        <v>4408</v>
      </c>
      <c r="C43" s="397" t="s">
        <v>4409</v>
      </c>
      <c r="D43" s="397">
        <v>2007</v>
      </c>
      <c r="E43" s="397">
        <v>2008</v>
      </c>
      <c r="F43" s="397">
        <v>2009</v>
      </c>
      <c r="G43" s="397">
        <v>2010</v>
      </c>
      <c r="H43" s="398">
        <v>2011</v>
      </c>
      <c r="I43" s="398">
        <v>2012</v>
      </c>
      <c r="J43" s="410" t="s">
        <v>4410</v>
      </c>
    </row>
    <row r="44" spans="1:28" x14ac:dyDescent="0.25">
      <c r="A44" s="786" t="s">
        <v>4411</v>
      </c>
      <c r="B44" s="9" t="s">
        <v>4412</v>
      </c>
      <c r="C44" s="467"/>
      <c r="D44" s="468">
        <v>29948000</v>
      </c>
      <c r="E44" s="468">
        <v>30455000</v>
      </c>
      <c r="F44" s="468">
        <v>29412000</v>
      </c>
      <c r="G44" s="468">
        <v>31221000</v>
      </c>
      <c r="H44" s="468">
        <v>31221000</v>
      </c>
      <c r="I44" s="469" t="s">
        <v>87</v>
      </c>
      <c r="J44" s="470" t="s">
        <v>4510</v>
      </c>
      <c r="K44" s="470"/>
      <c r="L44" s="470"/>
      <c r="M44" s="470"/>
      <c r="N44" s="470"/>
    </row>
    <row r="45" spans="1:28" x14ac:dyDescent="0.25">
      <c r="A45" s="786"/>
      <c r="B45" s="471" t="s">
        <v>193</v>
      </c>
      <c r="C45" s="467"/>
      <c r="D45" s="472">
        <v>21253386</v>
      </c>
      <c r="E45" s="472">
        <v>20318641</v>
      </c>
      <c r="F45" s="472">
        <v>19264653</v>
      </c>
      <c r="G45" s="472" t="s">
        <v>87</v>
      </c>
      <c r="H45" s="472" t="s">
        <v>87</v>
      </c>
      <c r="I45" s="472" t="s">
        <v>87</v>
      </c>
      <c r="J45" s="470" t="s">
        <v>4511</v>
      </c>
      <c r="K45" s="470"/>
      <c r="L45" s="470"/>
      <c r="M45" s="470"/>
      <c r="N45" s="470"/>
    </row>
    <row r="46" spans="1:28" x14ac:dyDescent="0.25">
      <c r="A46" s="869" t="s">
        <v>4415</v>
      </c>
      <c r="B46" s="415" t="s">
        <v>4416</v>
      </c>
      <c r="C46" s="467"/>
      <c r="D46" s="472" t="s">
        <v>4512</v>
      </c>
      <c r="E46" s="472" t="s">
        <v>4513</v>
      </c>
      <c r="F46" s="472" t="s">
        <v>4514</v>
      </c>
      <c r="G46" s="472" t="s">
        <v>4515</v>
      </c>
      <c r="H46" s="472" t="s">
        <v>4516</v>
      </c>
      <c r="I46" s="472" t="s">
        <v>87</v>
      </c>
      <c r="J46" s="470" t="s">
        <v>4422</v>
      </c>
    </row>
    <row r="47" spans="1:28" x14ac:dyDescent="0.25">
      <c r="A47" s="870"/>
      <c r="B47" s="415" t="s">
        <v>4423</v>
      </c>
      <c r="C47" s="467"/>
      <c r="D47" s="472" t="s">
        <v>4517</v>
      </c>
      <c r="E47" s="472" t="s">
        <v>4515</v>
      </c>
      <c r="F47" s="472" t="s">
        <v>4518</v>
      </c>
      <c r="G47" s="472" t="s">
        <v>4519</v>
      </c>
      <c r="H47" s="472" t="s">
        <v>4520</v>
      </c>
      <c r="I47" s="472" t="s">
        <v>87</v>
      </c>
      <c r="J47" s="470" t="s">
        <v>4428</v>
      </c>
    </row>
    <row r="48" spans="1:28" x14ac:dyDescent="0.25">
      <c r="A48" s="871"/>
      <c r="B48" s="415" t="s">
        <v>4429</v>
      </c>
      <c r="C48" s="467"/>
      <c r="D48" s="472" t="s">
        <v>4521</v>
      </c>
      <c r="E48" s="472" t="s">
        <v>4521</v>
      </c>
      <c r="F48" s="472" t="s">
        <v>4521</v>
      </c>
      <c r="G48" s="472" t="s">
        <v>3983</v>
      </c>
      <c r="H48" s="472" t="s">
        <v>4521</v>
      </c>
      <c r="I48" s="472" t="s">
        <v>87</v>
      </c>
      <c r="J48" s="470" t="s">
        <v>4431</v>
      </c>
    </row>
    <row r="49" spans="1:10" ht="30" x14ac:dyDescent="0.25">
      <c r="A49" s="361" t="s">
        <v>4432</v>
      </c>
      <c r="B49" s="473" t="s">
        <v>4433</v>
      </c>
      <c r="C49" s="467"/>
      <c r="D49" s="472"/>
      <c r="E49" s="474"/>
      <c r="F49" s="474"/>
      <c r="G49" s="474"/>
      <c r="H49" s="474"/>
      <c r="I49" s="474"/>
    </row>
    <row r="50" spans="1:10" ht="30" x14ac:dyDescent="0.25">
      <c r="A50" s="869" t="s">
        <v>4522</v>
      </c>
      <c r="B50" s="475" t="s">
        <v>4523</v>
      </c>
      <c r="C50" s="225"/>
      <c r="D50" s="417" t="s">
        <v>87</v>
      </c>
      <c r="E50" s="476">
        <v>67384</v>
      </c>
      <c r="F50" s="477">
        <v>86562</v>
      </c>
      <c r="G50" s="477">
        <v>89647</v>
      </c>
      <c r="H50" s="477">
        <v>75886</v>
      </c>
      <c r="I50" s="478">
        <v>73387</v>
      </c>
      <c r="J50" s="479" t="s">
        <v>4524</v>
      </c>
    </row>
    <row r="51" spans="1:10" ht="30" x14ac:dyDescent="0.25">
      <c r="A51" s="870"/>
      <c r="B51" s="475" t="s">
        <v>4439</v>
      </c>
      <c r="C51" s="225"/>
      <c r="D51" s="417" t="s">
        <v>87</v>
      </c>
      <c r="E51" s="476">
        <v>1336</v>
      </c>
      <c r="F51" s="477">
        <v>1127</v>
      </c>
      <c r="G51" s="477">
        <v>585</v>
      </c>
      <c r="H51" s="477">
        <v>822</v>
      </c>
      <c r="I51" s="477">
        <v>625</v>
      </c>
    </row>
    <row r="52" spans="1:10" x14ac:dyDescent="0.25">
      <c r="A52" s="870"/>
      <c r="B52" s="475" t="s">
        <v>4441</v>
      </c>
      <c r="C52" s="225"/>
      <c r="D52" s="417" t="s">
        <v>87</v>
      </c>
      <c r="E52" s="480">
        <v>214395</v>
      </c>
      <c r="F52" s="481">
        <v>250045</v>
      </c>
      <c r="G52" s="481">
        <v>244541</v>
      </c>
      <c r="H52" s="481">
        <v>268408</v>
      </c>
      <c r="I52" s="481">
        <v>265809</v>
      </c>
    </row>
    <row r="53" spans="1:10" x14ac:dyDescent="0.25">
      <c r="A53" s="870"/>
      <c r="B53" s="475" t="s">
        <v>4443</v>
      </c>
      <c r="C53" s="225"/>
      <c r="D53" s="417" t="s">
        <v>87</v>
      </c>
      <c r="E53" s="482" t="s">
        <v>87</v>
      </c>
      <c r="F53" s="482" t="s">
        <v>87</v>
      </c>
      <c r="G53" s="482" t="s">
        <v>87</v>
      </c>
      <c r="H53" s="482">
        <v>348</v>
      </c>
      <c r="I53" s="482">
        <v>285</v>
      </c>
    </row>
    <row r="54" spans="1:10" x14ac:dyDescent="0.25">
      <c r="A54" s="870"/>
      <c r="B54" s="475" t="s">
        <v>4445</v>
      </c>
      <c r="C54" s="225"/>
      <c r="D54" s="417" t="s">
        <v>87</v>
      </c>
      <c r="E54" s="480">
        <v>131261</v>
      </c>
      <c r="F54" s="481">
        <v>109830</v>
      </c>
      <c r="G54" s="481">
        <v>124936</v>
      </c>
      <c r="H54" s="481">
        <v>125605</v>
      </c>
      <c r="I54" s="480">
        <v>129149</v>
      </c>
    </row>
    <row r="55" spans="1:10" ht="30" x14ac:dyDescent="0.25">
      <c r="A55" s="870"/>
      <c r="B55" s="475" t="s">
        <v>4446</v>
      </c>
      <c r="C55" s="225"/>
      <c r="D55" s="417" t="s">
        <v>87</v>
      </c>
      <c r="E55" s="483">
        <v>34275</v>
      </c>
      <c r="F55" s="481">
        <v>35266</v>
      </c>
      <c r="G55" s="481">
        <v>32388</v>
      </c>
      <c r="H55" s="481">
        <v>38255</v>
      </c>
      <c r="I55" s="480">
        <v>37698</v>
      </c>
    </row>
    <row r="56" spans="1:10" x14ac:dyDescent="0.25">
      <c r="A56" s="870"/>
      <c r="B56" s="475" t="s">
        <v>4447</v>
      </c>
      <c r="C56" s="225"/>
      <c r="D56" s="417" t="s">
        <v>87</v>
      </c>
      <c r="E56" s="480">
        <v>1654</v>
      </c>
      <c r="F56" s="480">
        <v>1238</v>
      </c>
      <c r="G56" s="480">
        <v>1121</v>
      </c>
      <c r="H56" s="480">
        <v>1401</v>
      </c>
      <c r="I56" s="482">
        <v>870</v>
      </c>
    </row>
    <row r="57" spans="1:10" x14ac:dyDescent="0.25">
      <c r="A57" s="870"/>
      <c r="B57" s="475" t="s">
        <v>4448</v>
      </c>
      <c r="C57" s="225"/>
      <c r="D57" s="417" t="s">
        <v>87</v>
      </c>
      <c r="E57" s="480">
        <v>9749</v>
      </c>
      <c r="F57" s="481">
        <v>8495</v>
      </c>
      <c r="G57" s="481">
        <v>7812</v>
      </c>
      <c r="H57" s="481">
        <v>10307</v>
      </c>
      <c r="I57" s="481">
        <v>8291</v>
      </c>
    </row>
    <row r="58" spans="1:10" ht="30" x14ac:dyDescent="0.25">
      <c r="A58" s="870"/>
      <c r="B58" s="475" t="s">
        <v>4449</v>
      </c>
      <c r="C58" s="225"/>
      <c r="D58" s="417" t="s">
        <v>87</v>
      </c>
      <c r="E58" s="480">
        <v>5972</v>
      </c>
      <c r="F58" s="480">
        <v>4772</v>
      </c>
      <c r="G58" s="480">
        <v>5060</v>
      </c>
      <c r="H58" s="480">
        <v>5349</v>
      </c>
      <c r="I58" s="480">
        <v>5523</v>
      </c>
    </row>
    <row r="59" spans="1:10" ht="30" x14ac:dyDescent="0.25">
      <c r="A59" s="870"/>
      <c r="B59" s="475" t="s">
        <v>4450</v>
      </c>
      <c r="C59" s="225"/>
      <c r="D59" s="417" t="s">
        <v>87</v>
      </c>
      <c r="E59" s="480">
        <v>202066</v>
      </c>
      <c r="F59" s="480">
        <v>174832</v>
      </c>
      <c r="G59" s="480">
        <v>179357</v>
      </c>
      <c r="H59" s="480">
        <v>163335</v>
      </c>
      <c r="I59" s="480">
        <v>158156</v>
      </c>
    </row>
    <row r="60" spans="1:10" x14ac:dyDescent="0.25">
      <c r="A60" s="870"/>
      <c r="B60" s="475" t="s">
        <v>4451</v>
      </c>
      <c r="C60" s="225"/>
      <c r="D60" s="417" t="s">
        <v>87</v>
      </c>
      <c r="E60" s="480">
        <v>118779</v>
      </c>
      <c r="F60" s="480">
        <v>123555</v>
      </c>
      <c r="G60" s="480">
        <v>132063</v>
      </c>
      <c r="H60" s="480">
        <v>147169</v>
      </c>
      <c r="I60" s="480">
        <v>145498</v>
      </c>
    </row>
    <row r="61" spans="1:10" x14ac:dyDescent="0.25">
      <c r="A61" s="870"/>
      <c r="B61" s="475" t="s">
        <v>4452</v>
      </c>
      <c r="C61" s="225"/>
      <c r="D61" s="417" t="s">
        <v>87</v>
      </c>
      <c r="E61" s="482">
        <v>107</v>
      </c>
      <c r="F61" s="482">
        <v>93</v>
      </c>
      <c r="G61" s="482">
        <v>102</v>
      </c>
      <c r="H61" s="482">
        <v>138</v>
      </c>
      <c r="I61" s="482">
        <v>108</v>
      </c>
    </row>
    <row r="62" spans="1:10" ht="30" x14ac:dyDescent="0.25">
      <c r="A62" s="870"/>
      <c r="B62" s="475" t="s">
        <v>4453</v>
      </c>
      <c r="C62" s="225"/>
      <c r="D62" s="417" t="s">
        <v>87</v>
      </c>
      <c r="E62" s="480">
        <v>33109</v>
      </c>
      <c r="F62" s="480">
        <v>31481</v>
      </c>
      <c r="G62" s="480">
        <v>35394</v>
      </c>
      <c r="H62" s="480">
        <v>30948</v>
      </c>
      <c r="I62" s="480">
        <v>24361</v>
      </c>
    </row>
    <row r="63" spans="1:10" ht="30" x14ac:dyDescent="0.25">
      <c r="A63" s="870"/>
      <c r="B63" s="475" t="s">
        <v>4454</v>
      </c>
      <c r="C63" s="225"/>
      <c r="D63" s="417" t="s">
        <v>87</v>
      </c>
      <c r="E63" s="482">
        <v>497</v>
      </c>
      <c r="F63" s="482">
        <v>397</v>
      </c>
      <c r="G63" s="482">
        <v>557</v>
      </c>
      <c r="H63" s="482">
        <v>821</v>
      </c>
      <c r="I63" s="482">
        <v>456</v>
      </c>
    </row>
    <row r="64" spans="1:10" ht="30" x14ac:dyDescent="0.25">
      <c r="A64" s="870"/>
      <c r="B64" s="475" t="s">
        <v>4455</v>
      </c>
      <c r="C64" s="225"/>
      <c r="D64" s="417" t="s">
        <v>87</v>
      </c>
      <c r="E64" s="417">
        <v>0</v>
      </c>
      <c r="F64" s="417">
        <v>0</v>
      </c>
      <c r="G64" s="417">
        <v>0</v>
      </c>
      <c r="H64" s="484">
        <v>0</v>
      </c>
      <c r="I64" s="484">
        <v>0</v>
      </c>
    </row>
    <row r="65" spans="1:11" ht="30" x14ac:dyDescent="0.25">
      <c r="A65" s="870"/>
      <c r="B65" s="475" t="s">
        <v>4456</v>
      </c>
      <c r="C65" s="225"/>
      <c r="D65" s="417" t="s">
        <v>87</v>
      </c>
      <c r="E65" s="484">
        <v>90401</v>
      </c>
      <c r="F65" s="412">
        <v>83859</v>
      </c>
      <c r="G65" s="412">
        <v>80147</v>
      </c>
      <c r="H65" s="412">
        <v>77038</v>
      </c>
      <c r="I65" s="484">
        <v>79409</v>
      </c>
    </row>
    <row r="66" spans="1:11" ht="30" x14ac:dyDescent="0.25">
      <c r="A66" s="870"/>
      <c r="B66" s="475" t="s">
        <v>4457</v>
      </c>
      <c r="C66" s="225"/>
      <c r="D66" s="417" t="s">
        <v>87</v>
      </c>
      <c r="E66" s="484">
        <v>1175370</v>
      </c>
      <c r="F66" s="412">
        <v>1192063</v>
      </c>
      <c r="G66" s="412">
        <v>1299873</v>
      </c>
      <c r="H66" s="412">
        <v>1465413</v>
      </c>
      <c r="I66" s="484">
        <v>1554319</v>
      </c>
    </row>
    <row r="67" spans="1:11" ht="30" x14ac:dyDescent="0.25">
      <c r="A67" s="870"/>
      <c r="B67" s="475" t="s">
        <v>4458</v>
      </c>
      <c r="C67" s="225"/>
      <c r="D67" s="417" t="s">
        <v>87</v>
      </c>
      <c r="E67" s="484">
        <v>32120</v>
      </c>
      <c r="F67" s="412">
        <v>23005</v>
      </c>
      <c r="G67" s="484">
        <v>30544</v>
      </c>
      <c r="H67" s="412">
        <v>15872</v>
      </c>
      <c r="I67" s="484">
        <v>28814</v>
      </c>
    </row>
    <row r="68" spans="1:11" ht="30" x14ac:dyDescent="0.25">
      <c r="A68" s="870"/>
      <c r="B68" s="475" t="s">
        <v>4459</v>
      </c>
      <c r="C68" s="225"/>
      <c r="D68" s="417" t="s">
        <v>87</v>
      </c>
      <c r="E68" s="484">
        <v>105955</v>
      </c>
      <c r="F68" s="484">
        <v>108636</v>
      </c>
      <c r="G68" s="484">
        <v>112603</v>
      </c>
      <c r="H68" s="484">
        <v>106286</v>
      </c>
      <c r="I68" s="484">
        <v>102414</v>
      </c>
    </row>
    <row r="69" spans="1:11" ht="30" x14ac:dyDescent="0.25">
      <c r="A69" s="870"/>
      <c r="B69" s="475" t="s">
        <v>4460</v>
      </c>
      <c r="C69" s="225"/>
      <c r="D69" s="417" t="s">
        <v>87</v>
      </c>
      <c r="E69" s="484">
        <v>64892</v>
      </c>
      <c r="F69" s="484">
        <v>60541</v>
      </c>
      <c r="G69" s="484">
        <v>68461</v>
      </c>
      <c r="H69" s="484">
        <v>63357</v>
      </c>
      <c r="I69" s="484">
        <v>48119</v>
      </c>
    </row>
    <row r="70" spans="1:11" ht="30" x14ac:dyDescent="0.25">
      <c r="A70" s="870"/>
      <c r="B70" s="475" t="s">
        <v>4461</v>
      </c>
      <c r="C70" s="225"/>
      <c r="D70" s="417" t="s">
        <v>87</v>
      </c>
      <c r="E70" s="417" t="s">
        <v>87</v>
      </c>
      <c r="F70" s="417" t="s">
        <v>87</v>
      </c>
      <c r="G70" s="417" t="s">
        <v>87</v>
      </c>
      <c r="H70" s="417" t="s">
        <v>87</v>
      </c>
      <c r="I70" s="417" t="s">
        <v>87</v>
      </c>
    </row>
    <row r="71" spans="1:11" ht="30" x14ac:dyDescent="0.25">
      <c r="A71" s="870"/>
      <c r="B71" s="475" t="s">
        <v>4462</v>
      </c>
      <c r="C71" s="225"/>
      <c r="D71" s="417" t="s">
        <v>87</v>
      </c>
      <c r="E71" s="484">
        <v>183008</v>
      </c>
      <c r="F71" s="484">
        <v>137662</v>
      </c>
      <c r="G71" s="484">
        <v>101767</v>
      </c>
      <c r="H71" s="484">
        <v>142810</v>
      </c>
      <c r="I71" s="484">
        <v>149612</v>
      </c>
    </row>
    <row r="72" spans="1:11" x14ac:dyDescent="0.25">
      <c r="A72" s="870"/>
      <c r="B72" s="475" t="s">
        <v>4463</v>
      </c>
      <c r="C72" s="225"/>
      <c r="D72" s="417" t="s">
        <v>87</v>
      </c>
      <c r="E72" s="417" t="s">
        <v>87</v>
      </c>
      <c r="F72" s="417" t="s">
        <v>87</v>
      </c>
      <c r="G72" s="417" t="s">
        <v>87</v>
      </c>
      <c r="H72" s="417">
        <v>254</v>
      </c>
      <c r="I72" s="417" t="s">
        <v>87</v>
      </c>
    </row>
    <row r="73" spans="1:11" x14ac:dyDescent="0.25">
      <c r="A73" s="870"/>
      <c r="B73" s="475" t="s">
        <v>4464</v>
      </c>
      <c r="C73" s="225"/>
      <c r="D73" s="417" t="s">
        <v>87</v>
      </c>
      <c r="E73" s="484">
        <v>7782</v>
      </c>
      <c r="F73" s="484">
        <v>7591</v>
      </c>
      <c r="G73" s="484">
        <v>7277</v>
      </c>
      <c r="H73" s="484">
        <v>6883</v>
      </c>
      <c r="I73" s="484">
        <v>4655</v>
      </c>
    </row>
    <row r="74" spans="1:11" ht="30" x14ac:dyDescent="0.25">
      <c r="A74" s="870"/>
      <c r="B74" s="475" t="s">
        <v>4465</v>
      </c>
      <c r="C74" s="225"/>
      <c r="D74" s="417" t="s">
        <v>87</v>
      </c>
      <c r="E74" s="484">
        <v>247321</v>
      </c>
      <c r="F74" s="484">
        <v>261279</v>
      </c>
      <c r="G74" s="484">
        <v>256426</v>
      </c>
      <c r="H74" s="484">
        <v>288004</v>
      </c>
      <c r="I74" s="484">
        <v>231898</v>
      </c>
    </row>
    <row r="75" spans="1:11" ht="30" x14ac:dyDescent="0.25">
      <c r="A75" s="870"/>
      <c r="B75" s="475" t="s">
        <v>4466</v>
      </c>
      <c r="C75" s="225"/>
      <c r="D75" s="417" t="s">
        <v>87</v>
      </c>
      <c r="E75" s="484">
        <v>330048</v>
      </c>
      <c r="F75" s="484">
        <v>313086</v>
      </c>
      <c r="G75" s="484">
        <v>340462</v>
      </c>
      <c r="H75" s="484">
        <v>417134</v>
      </c>
      <c r="I75" s="484">
        <v>374381</v>
      </c>
    </row>
    <row r="76" spans="1:11" ht="45" x14ac:dyDescent="0.25">
      <c r="A76" s="870"/>
      <c r="B76" s="475" t="s">
        <v>4467</v>
      </c>
      <c r="C76" s="225"/>
      <c r="D76" s="417" t="s">
        <v>87</v>
      </c>
      <c r="E76" s="484">
        <v>16314</v>
      </c>
      <c r="F76" s="484">
        <v>7771</v>
      </c>
      <c r="G76" s="484">
        <v>4149</v>
      </c>
      <c r="H76" s="484">
        <v>4492</v>
      </c>
      <c r="I76" s="484">
        <v>3145</v>
      </c>
    </row>
    <row r="77" spans="1:11" ht="90" x14ac:dyDescent="0.25">
      <c r="A77" s="870"/>
      <c r="B77" s="475" t="s">
        <v>4468</v>
      </c>
      <c r="C77" s="225"/>
      <c r="D77" s="417" t="s">
        <v>87</v>
      </c>
      <c r="E77" s="484">
        <v>387455</v>
      </c>
      <c r="F77" s="484">
        <v>382673</v>
      </c>
      <c r="G77" s="484">
        <v>379207</v>
      </c>
      <c r="H77" s="484">
        <v>380644</v>
      </c>
      <c r="I77" s="484">
        <v>389247</v>
      </c>
    </row>
    <row r="78" spans="1:11" ht="45" x14ac:dyDescent="0.25">
      <c r="A78" s="870"/>
      <c r="B78" s="475" t="s">
        <v>4469</v>
      </c>
      <c r="C78" s="225"/>
      <c r="D78" s="417" t="s">
        <v>87</v>
      </c>
      <c r="E78" s="484">
        <v>20821</v>
      </c>
      <c r="F78" s="484">
        <v>20131</v>
      </c>
      <c r="G78" s="484">
        <v>23672</v>
      </c>
      <c r="H78" s="484">
        <v>26870</v>
      </c>
      <c r="I78" s="484">
        <v>30395</v>
      </c>
    </row>
    <row r="79" spans="1:11" ht="75" x14ac:dyDescent="0.25">
      <c r="A79" s="871"/>
      <c r="B79" s="475" t="s">
        <v>4470</v>
      </c>
      <c r="C79" s="225"/>
      <c r="D79" s="417" t="s">
        <v>87</v>
      </c>
      <c r="E79" s="484">
        <v>2911</v>
      </c>
      <c r="F79" s="484">
        <v>2575</v>
      </c>
      <c r="G79" s="484">
        <v>4181</v>
      </c>
      <c r="H79" s="484">
        <v>4901</v>
      </c>
      <c r="I79" s="484">
        <v>5395</v>
      </c>
    </row>
    <row r="80" spans="1:11" x14ac:dyDescent="0.25">
      <c r="A80" s="869" t="s">
        <v>4471</v>
      </c>
      <c r="B80" s="415" t="s">
        <v>4472</v>
      </c>
      <c r="C80" s="225"/>
      <c r="D80" s="467"/>
      <c r="E80" s="467"/>
      <c r="F80" s="467"/>
      <c r="G80" s="467"/>
      <c r="H80" s="467"/>
      <c r="I80" s="411"/>
      <c r="J80" s="426"/>
      <c r="K80" s="427"/>
    </row>
    <row r="81" spans="1:11" x14ac:dyDescent="0.25">
      <c r="A81" s="871"/>
      <c r="B81" s="457" t="s">
        <v>4474</v>
      </c>
      <c r="C81" s="425"/>
      <c r="D81" s="467"/>
      <c r="E81" s="467">
        <v>19737</v>
      </c>
      <c r="F81" s="467">
        <v>19331</v>
      </c>
      <c r="G81" s="467">
        <v>18581</v>
      </c>
      <c r="H81" s="467">
        <v>18390</v>
      </c>
      <c r="I81" s="411" t="s">
        <v>87</v>
      </c>
      <c r="J81" s="426" t="s">
        <v>4525</v>
      </c>
    </row>
    <row r="82" spans="1:11" s="130" customFormat="1" x14ac:dyDescent="0.25">
      <c r="A82" s="869" t="s">
        <v>113</v>
      </c>
      <c r="B82" s="428" t="s">
        <v>4476</v>
      </c>
      <c r="C82" s="429"/>
      <c r="D82" s="430"/>
      <c r="E82" s="430"/>
      <c r="F82" s="430"/>
      <c r="G82" s="430"/>
      <c r="H82" s="430"/>
      <c r="I82" s="430"/>
    </row>
    <row r="83" spans="1:11" s="130" customFormat="1" x14ac:dyDescent="0.25">
      <c r="A83" s="870"/>
      <c r="B83" s="428" t="s">
        <v>4477</v>
      </c>
      <c r="C83" s="429"/>
      <c r="D83" s="430"/>
      <c r="E83" s="430"/>
      <c r="F83" s="430"/>
      <c r="G83" s="430"/>
      <c r="H83" s="430"/>
      <c r="I83" s="430"/>
    </row>
    <row r="84" spans="1:11" x14ac:dyDescent="0.25">
      <c r="A84" s="870"/>
      <c r="B84" s="408" t="s">
        <v>4478</v>
      </c>
      <c r="C84" s="225"/>
      <c r="D84" s="425"/>
      <c r="E84" s="425"/>
      <c r="F84" s="425"/>
      <c r="G84" s="425"/>
      <c r="H84" s="425"/>
      <c r="I84" s="225"/>
      <c r="J84" s="426"/>
    </row>
    <row r="85" spans="1:11" x14ac:dyDescent="0.25">
      <c r="A85" s="871"/>
      <c r="B85" s="408" t="s">
        <v>4480</v>
      </c>
      <c r="C85" s="225"/>
      <c r="D85" s="425"/>
      <c r="E85" s="425"/>
      <c r="F85" s="425"/>
      <c r="G85" s="425"/>
      <c r="H85" s="425"/>
      <c r="I85" s="225"/>
      <c r="J85" s="426"/>
      <c r="K85" s="427"/>
    </row>
    <row r="86" spans="1:11" x14ac:dyDescent="0.25">
      <c r="A86" s="885" t="s">
        <v>4482</v>
      </c>
      <c r="B86" s="485" t="s">
        <v>4483</v>
      </c>
      <c r="C86" s="443" t="s">
        <v>3413</v>
      </c>
      <c r="D86" s="486">
        <v>249250</v>
      </c>
      <c r="E86" s="486">
        <v>222575</v>
      </c>
      <c r="F86" s="486">
        <v>217375</v>
      </c>
      <c r="G86" s="487">
        <v>230450</v>
      </c>
      <c r="H86" s="467" t="s">
        <v>87</v>
      </c>
      <c r="I86" s="467" t="s">
        <v>87</v>
      </c>
      <c r="J86" s="426" t="s">
        <v>4526</v>
      </c>
    </row>
    <row r="87" spans="1:11" x14ac:dyDescent="0.25">
      <c r="A87" s="886"/>
      <c r="B87" s="485"/>
      <c r="C87" s="443" t="s">
        <v>3447</v>
      </c>
      <c r="D87" s="467" t="s">
        <v>87</v>
      </c>
      <c r="E87" s="467" t="s">
        <v>87</v>
      </c>
      <c r="F87" s="467" t="s">
        <v>87</v>
      </c>
      <c r="G87" s="467" t="s">
        <v>87</v>
      </c>
      <c r="H87" s="467" t="s">
        <v>87</v>
      </c>
      <c r="I87" s="467" t="s">
        <v>87</v>
      </c>
      <c r="J87" s="426" t="s">
        <v>4527</v>
      </c>
    </row>
    <row r="88" spans="1:11" ht="30" x14ac:dyDescent="0.25">
      <c r="A88" s="886"/>
      <c r="B88" s="485"/>
      <c r="C88" s="443" t="s">
        <v>4528</v>
      </c>
      <c r="D88" s="467" t="s">
        <v>87</v>
      </c>
      <c r="E88" s="467" t="s">
        <v>87</v>
      </c>
      <c r="F88" s="467" t="s">
        <v>87</v>
      </c>
      <c r="G88" s="467" t="s">
        <v>87</v>
      </c>
      <c r="H88" s="467" t="s">
        <v>87</v>
      </c>
      <c r="I88" s="467" t="s">
        <v>87</v>
      </c>
      <c r="J88" s="426" t="s">
        <v>4529</v>
      </c>
    </row>
    <row r="89" spans="1:11" x14ac:dyDescent="0.25">
      <c r="A89" s="886"/>
      <c r="B89" s="485"/>
      <c r="C89" s="443" t="s">
        <v>4530</v>
      </c>
      <c r="D89" s="467" t="s">
        <v>87</v>
      </c>
      <c r="E89" s="467" t="s">
        <v>87</v>
      </c>
      <c r="F89" s="467" t="s">
        <v>87</v>
      </c>
      <c r="G89" s="467" t="s">
        <v>87</v>
      </c>
      <c r="H89" s="467" t="s">
        <v>87</v>
      </c>
      <c r="I89" s="467" t="s">
        <v>87</v>
      </c>
      <c r="J89" s="426" t="s">
        <v>4531</v>
      </c>
    </row>
    <row r="90" spans="1:11" x14ac:dyDescent="0.25">
      <c r="A90" s="886"/>
      <c r="B90" s="485"/>
      <c r="C90" s="443" t="s">
        <v>3743</v>
      </c>
      <c r="D90" s="472">
        <v>26283</v>
      </c>
      <c r="E90" s="472">
        <v>25783</v>
      </c>
      <c r="F90" s="472">
        <v>22661</v>
      </c>
      <c r="G90" s="472">
        <v>22755</v>
      </c>
      <c r="H90" s="472">
        <v>23185</v>
      </c>
      <c r="I90" s="472">
        <v>22062</v>
      </c>
      <c r="J90" s="426" t="s">
        <v>4532</v>
      </c>
    </row>
    <row r="91" spans="1:11" x14ac:dyDescent="0.25">
      <c r="A91" s="886"/>
      <c r="B91" s="485"/>
      <c r="C91" s="443" t="s">
        <v>1940</v>
      </c>
      <c r="D91" s="467" t="s">
        <v>87</v>
      </c>
      <c r="E91" s="467" t="s">
        <v>87</v>
      </c>
      <c r="F91" s="467" t="s">
        <v>87</v>
      </c>
      <c r="G91" s="467" t="s">
        <v>87</v>
      </c>
      <c r="H91" s="467" t="s">
        <v>87</v>
      </c>
      <c r="I91" s="467" t="s">
        <v>87</v>
      </c>
      <c r="J91" s="426" t="s">
        <v>4533</v>
      </c>
    </row>
    <row r="92" spans="1:11" x14ac:dyDescent="0.25">
      <c r="A92" s="886"/>
      <c r="B92" s="485"/>
      <c r="C92" s="443" t="s">
        <v>3438</v>
      </c>
      <c r="D92" s="467" t="s">
        <v>87</v>
      </c>
      <c r="E92" s="467" t="s">
        <v>87</v>
      </c>
      <c r="F92" s="467" t="s">
        <v>87</v>
      </c>
      <c r="G92" s="467" t="s">
        <v>87</v>
      </c>
      <c r="H92" s="467" t="s">
        <v>87</v>
      </c>
      <c r="I92" s="467" t="s">
        <v>87</v>
      </c>
      <c r="J92" s="426" t="s">
        <v>4534</v>
      </c>
    </row>
    <row r="93" spans="1:11" x14ac:dyDescent="0.25">
      <c r="A93" s="886"/>
      <c r="B93" s="485"/>
      <c r="C93" s="488" t="s">
        <v>4535</v>
      </c>
      <c r="D93" s="467" t="s">
        <v>87</v>
      </c>
      <c r="E93" s="467" t="s">
        <v>87</v>
      </c>
      <c r="F93" s="467" t="s">
        <v>87</v>
      </c>
      <c r="G93" s="467" t="s">
        <v>87</v>
      </c>
      <c r="H93" s="467" t="s">
        <v>87</v>
      </c>
      <c r="I93" s="467" t="s">
        <v>87</v>
      </c>
      <c r="J93" s="426" t="s">
        <v>4536</v>
      </c>
    </row>
    <row r="94" spans="1:11" x14ac:dyDescent="0.25">
      <c r="A94" s="886"/>
      <c r="B94" s="485"/>
      <c r="C94" s="488" t="s">
        <v>3425</v>
      </c>
      <c r="D94" s="472">
        <v>80400</v>
      </c>
      <c r="E94" s="472">
        <v>58500</v>
      </c>
      <c r="F94" s="472">
        <v>54900</v>
      </c>
      <c r="G94" s="472">
        <v>60600</v>
      </c>
      <c r="H94" s="472">
        <v>62500</v>
      </c>
      <c r="I94" s="472">
        <v>57000</v>
      </c>
      <c r="J94" s="426" t="s">
        <v>4537</v>
      </c>
    </row>
    <row r="95" spans="1:11" x14ac:dyDescent="0.25">
      <c r="A95" s="886"/>
      <c r="B95" s="485"/>
      <c r="C95" s="488" t="s">
        <v>4538</v>
      </c>
      <c r="D95" s="467" t="s">
        <v>87</v>
      </c>
      <c r="E95" s="467" t="s">
        <v>87</v>
      </c>
      <c r="F95" s="467" t="s">
        <v>87</v>
      </c>
      <c r="G95" s="467" t="s">
        <v>87</v>
      </c>
      <c r="H95" s="467" t="s">
        <v>87</v>
      </c>
      <c r="I95" s="467" t="s">
        <v>87</v>
      </c>
      <c r="J95" s="426" t="s">
        <v>4539</v>
      </c>
    </row>
    <row r="96" spans="1:11" x14ac:dyDescent="0.25">
      <c r="A96" s="886"/>
      <c r="B96" s="485"/>
      <c r="C96" s="488" t="s">
        <v>3429</v>
      </c>
      <c r="D96" s="467" t="s">
        <v>87</v>
      </c>
      <c r="E96" s="467" t="s">
        <v>87</v>
      </c>
      <c r="F96" s="467" t="s">
        <v>87</v>
      </c>
      <c r="G96" s="467" t="s">
        <v>87</v>
      </c>
      <c r="H96" s="467" t="s">
        <v>87</v>
      </c>
      <c r="I96" s="467" t="s">
        <v>87</v>
      </c>
      <c r="J96" s="426" t="s">
        <v>4540</v>
      </c>
    </row>
    <row r="97" spans="1:10" x14ac:dyDescent="0.25">
      <c r="A97" s="886"/>
      <c r="B97" s="485"/>
      <c r="C97" s="488" t="s">
        <v>3469</v>
      </c>
      <c r="D97" s="467" t="s">
        <v>87</v>
      </c>
      <c r="E97" s="467" t="s">
        <v>87</v>
      </c>
      <c r="F97" s="467" t="s">
        <v>87</v>
      </c>
      <c r="G97" s="467" t="s">
        <v>87</v>
      </c>
      <c r="H97" s="467" t="s">
        <v>87</v>
      </c>
      <c r="I97" s="467" t="s">
        <v>87</v>
      </c>
      <c r="J97" s="426" t="s">
        <v>4541</v>
      </c>
    </row>
    <row r="98" spans="1:10" x14ac:dyDescent="0.25">
      <c r="A98" s="886"/>
      <c r="B98" s="485"/>
      <c r="C98" s="488" t="s">
        <v>4542</v>
      </c>
      <c r="D98" s="467" t="s">
        <v>87</v>
      </c>
      <c r="E98" s="467" t="s">
        <v>87</v>
      </c>
      <c r="F98" s="467" t="s">
        <v>87</v>
      </c>
      <c r="G98" s="467" t="s">
        <v>87</v>
      </c>
      <c r="H98" s="467" t="s">
        <v>87</v>
      </c>
      <c r="I98" s="467" t="s">
        <v>87</v>
      </c>
      <c r="J98" s="426" t="s">
        <v>4543</v>
      </c>
    </row>
    <row r="99" spans="1:10" x14ac:dyDescent="0.25">
      <c r="A99" s="886"/>
      <c r="B99" s="485"/>
      <c r="C99" s="488" t="s">
        <v>4544</v>
      </c>
      <c r="D99" s="467" t="s">
        <v>87</v>
      </c>
      <c r="E99" s="467" t="s">
        <v>87</v>
      </c>
      <c r="F99" s="467" t="s">
        <v>87</v>
      </c>
      <c r="G99" s="467" t="s">
        <v>87</v>
      </c>
      <c r="H99" s="467" t="s">
        <v>87</v>
      </c>
      <c r="I99" s="467" t="s">
        <v>87</v>
      </c>
      <c r="J99" s="426" t="s">
        <v>4545</v>
      </c>
    </row>
    <row r="100" spans="1:10" x14ac:dyDescent="0.25">
      <c r="A100" s="886"/>
      <c r="B100" s="485"/>
      <c r="C100" s="488" t="s">
        <v>4546</v>
      </c>
      <c r="D100" s="467" t="s">
        <v>87</v>
      </c>
      <c r="E100" s="467" t="s">
        <v>87</v>
      </c>
      <c r="F100" s="467" t="s">
        <v>87</v>
      </c>
      <c r="G100" s="467" t="s">
        <v>87</v>
      </c>
      <c r="H100" s="467" t="s">
        <v>87</v>
      </c>
      <c r="I100" s="467" t="s">
        <v>87</v>
      </c>
      <c r="J100" s="426" t="s">
        <v>4547</v>
      </c>
    </row>
    <row r="101" spans="1:10" x14ac:dyDescent="0.25">
      <c r="A101" s="886"/>
      <c r="B101" s="485"/>
      <c r="C101" s="488" t="s">
        <v>3458</v>
      </c>
      <c r="D101" s="467" t="s">
        <v>87</v>
      </c>
      <c r="E101" s="467" t="s">
        <v>87</v>
      </c>
      <c r="F101" s="467" t="s">
        <v>87</v>
      </c>
      <c r="G101" s="467" t="s">
        <v>87</v>
      </c>
      <c r="H101" s="467" t="s">
        <v>87</v>
      </c>
      <c r="I101" s="467" t="s">
        <v>87</v>
      </c>
      <c r="J101" s="426" t="s">
        <v>4548</v>
      </c>
    </row>
    <row r="102" spans="1:10" x14ac:dyDescent="0.25">
      <c r="A102" s="886"/>
      <c r="B102" s="485"/>
      <c r="C102" s="488" t="s">
        <v>4549</v>
      </c>
      <c r="D102" s="467" t="s">
        <v>87</v>
      </c>
      <c r="E102" s="467" t="s">
        <v>87</v>
      </c>
      <c r="F102" s="467" t="s">
        <v>87</v>
      </c>
      <c r="G102" s="467" t="s">
        <v>87</v>
      </c>
      <c r="H102" s="467" t="s">
        <v>87</v>
      </c>
      <c r="I102" s="467" t="s">
        <v>87</v>
      </c>
      <c r="J102" s="426" t="s">
        <v>4550</v>
      </c>
    </row>
    <row r="103" spans="1:10" x14ac:dyDescent="0.25">
      <c r="A103" s="886"/>
      <c r="B103" s="489" t="s">
        <v>4489</v>
      </c>
      <c r="C103" s="443" t="s">
        <v>3413</v>
      </c>
      <c r="D103" s="467">
        <v>10368.782837000001</v>
      </c>
      <c r="E103" s="467">
        <v>10684.771776000001</v>
      </c>
      <c r="F103" s="467">
        <v>9492.3381581999984</v>
      </c>
      <c r="G103" s="467">
        <v>9998.6683080000021</v>
      </c>
      <c r="H103" s="467">
        <v>9794.2916623304573</v>
      </c>
      <c r="I103" s="467">
        <v>9907.690832050328</v>
      </c>
      <c r="J103" s="490" t="s">
        <v>4551</v>
      </c>
    </row>
    <row r="104" spans="1:10" x14ac:dyDescent="0.25">
      <c r="A104" s="886"/>
      <c r="B104" s="489"/>
      <c r="C104" s="443" t="s">
        <v>3447</v>
      </c>
      <c r="D104" s="467">
        <v>2965.35</v>
      </c>
      <c r="E104" s="467">
        <v>2874.54</v>
      </c>
      <c r="F104" s="467">
        <v>2815.69</v>
      </c>
      <c r="G104" s="467">
        <v>2917.66</v>
      </c>
      <c r="H104" s="467">
        <v>3247.44</v>
      </c>
      <c r="I104" s="467">
        <v>3436.59</v>
      </c>
      <c r="J104" s="490" t="s">
        <v>4552</v>
      </c>
    </row>
    <row r="105" spans="1:10" ht="30" x14ac:dyDescent="0.25">
      <c r="A105" s="886"/>
      <c r="B105" s="489"/>
      <c r="C105" s="443" t="s">
        <v>4528</v>
      </c>
      <c r="D105" s="467" t="s">
        <v>87</v>
      </c>
      <c r="E105" s="467" t="s">
        <v>87</v>
      </c>
      <c r="F105" s="467" t="s">
        <v>87</v>
      </c>
      <c r="G105" s="467" t="s">
        <v>87</v>
      </c>
      <c r="H105" s="467" t="s">
        <v>87</v>
      </c>
      <c r="I105" s="467" t="s">
        <v>87</v>
      </c>
      <c r="J105" s="490" t="s">
        <v>4553</v>
      </c>
    </row>
    <row r="106" spans="1:10" x14ac:dyDescent="0.25">
      <c r="A106" s="886"/>
      <c r="B106" s="489"/>
      <c r="C106" s="443" t="s">
        <v>4530</v>
      </c>
      <c r="D106" s="467">
        <v>132.80000000000001</v>
      </c>
      <c r="E106" s="467">
        <v>134.387</v>
      </c>
      <c r="F106" s="467">
        <v>133.63999999999999</v>
      </c>
      <c r="G106" s="467">
        <v>152.05199999999999</v>
      </c>
      <c r="H106" s="467" t="s">
        <v>87</v>
      </c>
      <c r="I106" s="467" t="s">
        <v>87</v>
      </c>
      <c r="J106" s="490" t="s">
        <v>4554</v>
      </c>
    </row>
    <row r="107" spans="1:10" x14ac:dyDescent="0.25">
      <c r="A107" s="886"/>
      <c r="B107" s="489"/>
      <c r="C107" s="443" t="s">
        <v>3743</v>
      </c>
      <c r="D107" s="472">
        <v>565208</v>
      </c>
      <c r="E107" s="472">
        <v>549343</v>
      </c>
      <c r="F107" s="472">
        <v>488598</v>
      </c>
      <c r="G107" s="472">
        <v>455825</v>
      </c>
      <c r="H107" s="467" t="s">
        <v>87</v>
      </c>
      <c r="I107" s="467" t="s">
        <v>87</v>
      </c>
      <c r="J107" s="490" t="s">
        <v>4555</v>
      </c>
    </row>
    <row r="108" spans="1:10" x14ac:dyDescent="0.25">
      <c r="A108" s="886"/>
      <c r="B108" s="489"/>
      <c r="C108" s="443" t="s">
        <v>1940</v>
      </c>
      <c r="D108" s="467" t="s">
        <v>87</v>
      </c>
      <c r="E108" s="467" t="s">
        <v>87</v>
      </c>
      <c r="F108" s="467" t="s">
        <v>87</v>
      </c>
      <c r="G108" s="467" t="s">
        <v>87</v>
      </c>
      <c r="H108" s="467" t="s">
        <v>87</v>
      </c>
      <c r="I108" s="467" t="s">
        <v>87</v>
      </c>
      <c r="J108" s="490" t="s">
        <v>4556</v>
      </c>
    </row>
    <row r="109" spans="1:10" x14ac:dyDescent="0.25">
      <c r="A109" s="886"/>
      <c r="B109" s="489"/>
      <c r="C109" s="443" t="s">
        <v>3438</v>
      </c>
      <c r="D109" s="467" t="s">
        <v>87</v>
      </c>
      <c r="E109" s="467" t="s">
        <v>87</v>
      </c>
      <c r="F109" s="467" t="s">
        <v>87</v>
      </c>
      <c r="G109" s="467" t="s">
        <v>87</v>
      </c>
      <c r="H109" s="467" t="s">
        <v>87</v>
      </c>
      <c r="I109" s="467" t="s">
        <v>87</v>
      </c>
      <c r="J109" s="490" t="s">
        <v>4557</v>
      </c>
    </row>
    <row r="110" spans="1:10" x14ac:dyDescent="0.25">
      <c r="A110" s="886"/>
      <c r="B110" s="489"/>
      <c r="C110" s="488" t="s">
        <v>4535</v>
      </c>
      <c r="D110" s="491">
        <v>3942.8</v>
      </c>
      <c r="E110" s="491">
        <v>3916.3</v>
      </c>
      <c r="F110" s="467">
        <v>3421.9209992584401</v>
      </c>
      <c r="G110" s="467">
        <v>3574.4519822614898</v>
      </c>
      <c r="H110" s="467" t="s">
        <v>87</v>
      </c>
      <c r="I110" s="467" t="s">
        <v>87</v>
      </c>
      <c r="J110" s="490" t="s">
        <v>4558</v>
      </c>
    </row>
    <row r="111" spans="1:10" x14ac:dyDescent="0.25">
      <c r="A111" s="886"/>
      <c r="B111" s="489"/>
      <c r="C111" s="488" t="s">
        <v>3425</v>
      </c>
      <c r="D111" s="467" t="s">
        <v>87</v>
      </c>
      <c r="E111" s="467" t="s">
        <v>87</v>
      </c>
      <c r="F111" s="467" t="s">
        <v>87</v>
      </c>
      <c r="G111" s="467" t="s">
        <v>87</v>
      </c>
      <c r="H111" s="467" t="s">
        <v>87</v>
      </c>
      <c r="I111" s="467" t="s">
        <v>87</v>
      </c>
      <c r="J111" s="490" t="s">
        <v>4559</v>
      </c>
    </row>
    <row r="112" spans="1:10" x14ac:dyDescent="0.25">
      <c r="A112" s="886"/>
      <c r="B112" s="489"/>
      <c r="C112" s="488" t="s">
        <v>4538</v>
      </c>
      <c r="D112" s="491">
        <v>2882.4</v>
      </c>
      <c r="E112" s="491">
        <v>3090.4</v>
      </c>
      <c r="F112" s="491">
        <v>2870.4</v>
      </c>
      <c r="G112" s="467" t="s">
        <v>87</v>
      </c>
      <c r="H112" s="467" t="s">
        <v>87</v>
      </c>
      <c r="I112" s="467" t="s">
        <v>87</v>
      </c>
      <c r="J112" s="490" t="s">
        <v>4551</v>
      </c>
    </row>
    <row r="113" spans="1:21" x14ac:dyDescent="0.25">
      <c r="A113" s="886"/>
      <c r="B113" s="489"/>
      <c r="C113" s="488" t="s">
        <v>3429</v>
      </c>
      <c r="D113" s="467" t="s">
        <v>87</v>
      </c>
      <c r="E113" s="467" t="s">
        <v>87</v>
      </c>
      <c r="F113" s="467" t="s">
        <v>87</v>
      </c>
      <c r="G113" s="467" t="s">
        <v>87</v>
      </c>
      <c r="H113" s="467" t="s">
        <v>87</v>
      </c>
      <c r="I113" s="467" t="s">
        <v>87</v>
      </c>
      <c r="J113" s="490" t="s">
        <v>4560</v>
      </c>
    </row>
    <row r="114" spans="1:21" x14ac:dyDescent="0.25">
      <c r="A114" s="886"/>
      <c r="B114" s="489"/>
      <c r="C114" s="488" t="s">
        <v>3469</v>
      </c>
      <c r="D114" s="467">
        <v>2680.393</v>
      </c>
      <c r="E114" s="467">
        <v>2728.7979999999998</v>
      </c>
      <c r="F114" s="467" t="s">
        <v>87</v>
      </c>
      <c r="G114" s="467" t="s">
        <v>87</v>
      </c>
      <c r="H114" s="467" t="s">
        <v>87</v>
      </c>
      <c r="I114" s="467" t="s">
        <v>87</v>
      </c>
      <c r="J114" s="490" t="s">
        <v>4561</v>
      </c>
    </row>
    <row r="115" spans="1:21" x14ac:dyDescent="0.25">
      <c r="A115" s="886"/>
      <c r="B115" s="489"/>
      <c r="C115" s="488" t="s">
        <v>4542</v>
      </c>
      <c r="D115" s="467" t="s">
        <v>87</v>
      </c>
      <c r="E115" s="467" t="s">
        <v>87</v>
      </c>
      <c r="F115" s="467" t="s">
        <v>87</v>
      </c>
      <c r="G115" s="467" t="s">
        <v>87</v>
      </c>
      <c r="H115" s="467" t="s">
        <v>87</v>
      </c>
      <c r="I115" s="467" t="s">
        <v>87</v>
      </c>
      <c r="J115" s="490" t="s">
        <v>4562</v>
      </c>
    </row>
    <row r="116" spans="1:21" x14ac:dyDescent="0.25">
      <c r="A116" s="886"/>
      <c r="B116" s="489"/>
      <c r="C116" s="488" t="s">
        <v>4544</v>
      </c>
      <c r="D116" s="467" t="s">
        <v>87</v>
      </c>
      <c r="E116" s="467" t="s">
        <v>87</v>
      </c>
      <c r="F116" s="467" t="s">
        <v>87</v>
      </c>
      <c r="G116" s="467" t="s">
        <v>87</v>
      </c>
      <c r="H116" s="467" t="s">
        <v>87</v>
      </c>
      <c r="I116" s="467" t="s">
        <v>87</v>
      </c>
      <c r="J116" s="490" t="s">
        <v>4563</v>
      </c>
    </row>
    <row r="117" spans="1:21" x14ac:dyDescent="0.25">
      <c r="A117" s="886"/>
      <c r="B117" s="489"/>
      <c r="C117" s="488" t="s">
        <v>4546</v>
      </c>
      <c r="D117" s="467" t="s">
        <v>87</v>
      </c>
      <c r="E117" s="467" t="s">
        <v>87</v>
      </c>
      <c r="F117" s="467" t="s">
        <v>87</v>
      </c>
      <c r="G117" s="467" t="s">
        <v>87</v>
      </c>
      <c r="H117" s="467" t="s">
        <v>87</v>
      </c>
      <c r="I117" s="467" t="s">
        <v>87</v>
      </c>
      <c r="J117" s="490" t="s">
        <v>4564</v>
      </c>
    </row>
    <row r="118" spans="1:21" x14ac:dyDescent="0.25">
      <c r="A118" s="886"/>
      <c r="B118" s="489"/>
      <c r="C118" s="488" t="s">
        <v>3458</v>
      </c>
      <c r="D118" s="467" t="s">
        <v>87</v>
      </c>
      <c r="E118" s="467" t="s">
        <v>87</v>
      </c>
      <c r="F118" s="467" t="s">
        <v>87</v>
      </c>
      <c r="G118" s="467">
        <v>405.4</v>
      </c>
      <c r="H118" s="467" t="s">
        <v>87</v>
      </c>
      <c r="I118" s="467" t="s">
        <v>87</v>
      </c>
      <c r="J118" s="490" t="s">
        <v>4565</v>
      </c>
    </row>
    <row r="119" spans="1:21" x14ac:dyDescent="0.25">
      <c r="A119" s="886"/>
      <c r="B119" s="489"/>
      <c r="C119" s="488" t="s">
        <v>4549</v>
      </c>
      <c r="D119" s="467" t="s">
        <v>87</v>
      </c>
      <c r="E119" s="467" t="s">
        <v>87</v>
      </c>
      <c r="F119" s="467" t="s">
        <v>87</v>
      </c>
      <c r="G119" s="467" t="s">
        <v>87</v>
      </c>
      <c r="H119" s="467" t="s">
        <v>87</v>
      </c>
      <c r="I119" s="467" t="s">
        <v>87</v>
      </c>
      <c r="J119" s="490" t="s">
        <v>4566</v>
      </c>
    </row>
    <row r="120" spans="1:21" x14ac:dyDescent="0.25">
      <c r="A120" s="887"/>
      <c r="B120" s="489"/>
      <c r="C120" s="492"/>
      <c r="D120" s="469"/>
      <c r="E120" s="467"/>
      <c r="F120" s="467"/>
      <c r="G120" s="467"/>
      <c r="H120" s="467"/>
      <c r="I120" s="467"/>
    </row>
    <row r="121" spans="1:21" x14ac:dyDescent="0.25">
      <c r="A121" s="885" t="s">
        <v>4490</v>
      </c>
      <c r="B121" s="425" t="s">
        <v>4491</v>
      </c>
      <c r="C121" s="49"/>
      <c r="D121" s="493">
        <v>33078458</v>
      </c>
      <c r="E121" s="467"/>
      <c r="F121" s="467"/>
      <c r="G121" s="467"/>
      <c r="H121" s="467"/>
      <c r="I121" s="467"/>
      <c r="J121" s="853" t="s">
        <v>4567</v>
      </c>
      <c r="K121" s="854"/>
      <c r="L121" s="854"/>
      <c r="M121" s="854"/>
      <c r="N121" s="854"/>
      <c r="O121" s="854"/>
      <c r="P121" s="854"/>
      <c r="Q121" s="854"/>
      <c r="R121" s="854"/>
      <c r="S121" s="854"/>
      <c r="T121" s="854"/>
      <c r="U121" s="855"/>
    </row>
    <row r="122" spans="1:21" s="437" customFormat="1" x14ac:dyDescent="0.25">
      <c r="A122" s="886"/>
      <c r="B122" s="428" t="s">
        <v>4493</v>
      </c>
      <c r="C122" s="429"/>
      <c r="D122" s="428"/>
      <c r="E122" s="428"/>
      <c r="F122" s="428"/>
      <c r="G122" s="428"/>
      <c r="H122" s="428"/>
      <c r="I122" s="428"/>
    </row>
    <row r="123" spans="1:21" x14ac:dyDescent="0.25">
      <c r="A123" s="887"/>
      <c r="B123" s="425" t="s">
        <v>4494</v>
      </c>
      <c r="C123" s="49"/>
      <c r="D123" s="469"/>
      <c r="E123" s="467"/>
      <c r="F123" s="467"/>
      <c r="G123" s="467"/>
      <c r="H123" s="467"/>
      <c r="I123" s="467"/>
      <c r="J123" s="444"/>
    </row>
    <row r="124" spans="1:21" x14ac:dyDescent="0.25">
      <c r="A124" s="878" t="s">
        <v>4496</v>
      </c>
      <c r="B124" s="425" t="s">
        <v>4497</v>
      </c>
      <c r="C124" s="49"/>
      <c r="D124" s="494">
        <v>145</v>
      </c>
      <c r="E124" s="494">
        <v>129</v>
      </c>
      <c r="F124" s="494">
        <v>107</v>
      </c>
      <c r="G124" s="494">
        <v>125</v>
      </c>
      <c r="H124" s="494">
        <v>101</v>
      </c>
      <c r="I124" s="467" t="s">
        <v>87</v>
      </c>
      <c r="J124" s="444" t="s">
        <v>4568</v>
      </c>
    </row>
    <row r="125" spans="1:21" x14ac:dyDescent="0.25">
      <c r="A125" s="879"/>
      <c r="B125" s="425" t="s">
        <v>4499</v>
      </c>
      <c r="C125" s="49"/>
      <c r="D125" s="494">
        <v>16</v>
      </c>
      <c r="E125" s="494">
        <v>14</v>
      </c>
      <c r="F125" s="494">
        <v>12</v>
      </c>
      <c r="G125" s="494">
        <v>51</v>
      </c>
      <c r="H125" s="494">
        <v>45</v>
      </c>
      <c r="I125" s="494" t="s">
        <v>87</v>
      </c>
      <c r="J125" s="490" t="s">
        <v>4569</v>
      </c>
    </row>
    <row r="126" spans="1:21" x14ac:dyDescent="0.25">
      <c r="A126" s="879"/>
      <c r="B126" s="495" t="s">
        <v>4501</v>
      </c>
      <c r="C126" s="49"/>
      <c r="D126" s="495"/>
      <c r="E126" s="495"/>
      <c r="F126" s="495"/>
      <c r="G126" s="495"/>
      <c r="H126" s="495"/>
      <c r="I126" s="495"/>
    </row>
    <row r="127" spans="1:21" x14ac:dyDescent="0.25">
      <c r="A127" s="880"/>
      <c r="B127" s="495" t="s">
        <v>4502</v>
      </c>
      <c r="C127" s="49"/>
      <c r="D127" s="495"/>
      <c r="E127" s="495"/>
      <c r="F127" s="495"/>
      <c r="G127" s="495"/>
      <c r="H127" s="495"/>
      <c r="I127" s="495"/>
    </row>
    <row r="128" spans="1:21" x14ac:dyDescent="0.25">
      <c r="A128" s="878" t="s">
        <v>275</v>
      </c>
      <c r="B128" s="495" t="s">
        <v>4503</v>
      </c>
      <c r="C128" s="49"/>
      <c r="D128" s="495"/>
      <c r="E128" s="495"/>
      <c r="F128" s="495"/>
      <c r="G128" s="495"/>
      <c r="H128" s="495"/>
      <c r="I128" s="495"/>
    </row>
    <row r="129" spans="1:10" ht="15.75" thickBot="1" x14ac:dyDescent="0.3">
      <c r="A129" s="880"/>
      <c r="B129" s="496" t="s">
        <v>4504</v>
      </c>
      <c r="C129" s="443"/>
      <c r="D129" s="495"/>
      <c r="E129" s="495"/>
      <c r="F129" s="495"/>
      <c r="G129" s="495"/>
      <c r="H129" s="495"/>
      <c r="I129" s="495"/>
    </row>
    <row r="130" spans="1:10" x14ac:dyDescent="0.25">
      <c r="A130" s="861" t="s">
        <v>4505</v>
      </c>
      <c r="B130" s="866" t="s">
        <v>4506</v>
      </c>
      <c r="C130" s="497" t="s">
        <v>3413</v>
      </c>
      <c r="D130" s="54"/>
      <c r="E130" s="54"/>
      <c r="F130" s="54"/>
      <c r="G130" s="49"/>
      <c r="H130" s="49"/>
      <c r="I130" s="498">
        <v>242322.58333333334</v>
      </c>
      <c r="J130" s="444" t="s">
        <v>4507</v>
      </c>
    </row>
    <row r="131" spans="1:10" x14ac:dyDescent="0.25">
      <c r="A131" s="862"/>
      <c r="B131" s="864"/>
      <c r="C131" s="443" t="s">
        <v>1868</v>
      </c>
      <c r="D131" s="54"/>
      <c r="E131" s="54"/>
      <c r="F131" s="54"/>
      <c r="G131" s="49"/>
      <c r="H131" s="49"/>
      <c r="I131" s="498">
        <v>28023</v>
      </c>
      <c r="J131" s="499"/>
    </row>
    <row r="132" spans="1:10" x14ac:dyDescent="0.25">
      <c r="A132" s="862"/>
      <c r="B132" s="864"/>
      <c r="C132" s="443" t="s">
        <v>1866</v>
      </c>
      <c r="D132" s="54"/>
      <c r="E132" s="54"/>
      <c r="F132" s="54"/>
      <c r="G132" s="49"/>
      <c r="H132" s="49"/>
      <c r="I132" s="498">
        <v>38322.333333333336</v>
      </c>
      <c r="J132" s="499"/>
    </row>
    <row r="133" spans="1:10" x14ac:dyDescent="0.25">
      <c r="A133" s="862"/>
      <c r="B133" s="864"/>
      <c r="C133" s="443" t="s">
        <v>1864</v>
      </c>
      <c r="D133" s="54"/>
      <c r="E133" s="54"/>
      <c r="F133" s="54"/>
      <c r="G133" s="49"/>
      <c r="H133" s="49"/>
      <c r="I133" s="498">
        <v>11033.833333333334</v>
      </c>
      <c r="J133" s="499"/>
    </row>
    <row r="134" spans="1:10" x14ac:dyDescent="0.25">
      <c r="A134" s="862"/>
      <c r="B134" s="864"/>
      <c r="C134" s="443" t="s">
        <v>1862</v>
      </c>
      <c r="D134" s="54"/>
      <c r="E134" s="54"/>
      <c r="F134" s="54"/>
      <c r="G134" s="49"/>
      <c r="H134" s="49"/>
      <c r="I134" s="498">
        <v>29167.666666666668</v>
      </c>
      <c r="J134" s="499"/>
    </row>
    <row r="135" spans="1:10" x14ac:dyDescent="0.25">
      <c r="A135" s="862"/>
      <c r="B135" s="864"/>
      <c r="C135" s="443" t="s">
        <v>1860</v>
      </c>
      <c r="D135" s="54"/>
      <c r="E135" s="54"/>
      <c r="F135" s="54"/>
      <c r="G135" s="49"/>
      <c r="H135" s="49"/>
      <c r="I135" s="498">
        <v>21074.916666666668</v>
      </c>
      <c r="J135" s="499"/>
    </row>
    <row r="136" spans="1:10" x14ac:dyDescent="0.25">
      <c r="A136" s="862"/>
      <c r="B136" s="864"/>
      <c r="C136" s="443" t="s">
        <v>1858</v>
      </c>
      <c r="D136" s="54"/>
      <c r="E136" s="54"/>
      <c r="F136" s="54"/>
      <c r="G136" s="49"/>
      <c r="H136" s="49"/>
      <c r="I136" s="498">
        <v>9045.5</v>
      </c>
      <c r="J136" s="499"/>
    </row>
    <row r="137" spans="1:10" x14ac:dyDescent="0.25">
      <c r="A137" s="862"/>
      <c r="B137" s="864"/>
      <c r="C137" s="443" t="s">
        <v>1856</v>
      </c>
      <c r="D137" s="54"/>
      <c r="E137" s="54"/>
      <c r="F137" s="54"/>
      <c r="G137" s="49"/>
      <c r="H137" s="49"/>
      <c r="I137" s="498">
        <v>78747.666666666672</v>
      </c>
      <c r="J137" s="499"/>
    </row>
    <row r="138" spans="1:10" x14ac:dyDescent="0.25">
      <c r="A138" s="862"/>
      <c r="B138" s="864"/>
      <c r="C138" s="443" t="s">
        <v>1854</v>
      </c>
      <c r="D138" s="54"/>
      <c r="E138" s="54"/>
      <c r="F138" s="54"/>
      <c r="G138" s="49"/>
      <c r="H138" s="49"/>
      <c r="I138" s="498">
        <v>26907.75</v>
      </c>
      <c r="J138" s="499"/>
    </row>
    <row r="139" spans="1:10" x14ac:dyDescent="0.25">
      <c r="A139" s="862"/>
      <c r="B139" s="864"/>
      <c r="C139" s="497" t="s">
        <v>3447</v>
      </c>
      <c r="D139" s="54"/>
      <c r="E139" s="54"/>
      <c r="F139" s="54"/>
      <c r="G139" s="49"/>
      <c r="H139" s="49"/>
      <c r="I139" s="498">
        <v>38280.833333333336</v>
      </c>
      <c r="J139" s="499"/>
    </row>
    <row r="140" spans="1:10" x14ac:dyDescent="0.25">
      <c r="A140" s="862"/>
      <c r="B140" s="864"/>
      <c r="C140" s="443" t="s">
        <v>1928</v>
      </c>
      <c r="D140" s="54"/>
      <c r="E140" s="54"/>
      <c r="F140" s="54"/>
      <c r="G140" s="49"/>
      <c r="H140" s="49"/>
      <c r="I140" s="498">
        <v>13696</v>
      </c>
      <c r="J140" s="499"/>
    </row>
    <row r="141" spans="1:10" x14ac:dyDescent="0.25">
      <c r="A141" s="862"/>
      <c r="B141" s="864"/>
      <c r="C141" s="443" t="s">
        <v>1926</v>
      </c>
      <c r="D141" s="54"/>
      <c r="E141" s="54"/>
      <c r="F141" s="54"/>
      <c r="G141" s="49"/>
      <c r="H141" s="49"/>
      <c r="I141" s="498">
        <v>6884</v>
      </c>
      <c r="J141" s="499"/>
    </row>
    <row r="142" spans="1:10" x14ac:dyDescent="0.25">
      <c r="A142" s="862"/>
      <c r="B142" s="864"/>
      <c r="C142" s="443" t="s">
        <v>1924</v>
      </c>
      <c r="D142" s="54"/>
      <c r="E142" s="54"/>
      <c r="F142" s="54"/>
      <c r="G142" s="49"/>
      <c r="H142" s="49"/>
      <c r="I142" s="498">
        <v>17700.666666666668</v>
      </c>
      <c r="J142" s="499"/>
    </row>
    <row r="143" spans="1:10" ht="30" x14ac:dyDescent="0.25">
      <c r="A143" s="862"/>
      <c r="B143" s="864"/>
      <c r="C143" s="497" t="s">
        <v>4570</v>
      </c>
      <c r="D143" s="54"/>
      <c r="E143" s="54"/>
      <c r="F143" s="54"/>
      <c r="G143" s="49"/>
      <c r="H143" s="49"/>
      <c r="I143" s="498">
        <v>24486</v>
      </c>
      <c r="J143" s="499"/>
    </row>
    <row r="144" spans="1:10" x14ac:dyDescent="0.25">
      <c r="A144" s="862"/>
      <c r="B144" s="864"/>
      <c r="C144" s="497" t="s">
        <v>4571</v>
      </c>
      <c r="D144" s="54"/>
      <c r="E144" s="54"/>
      <c r="F144" s="54"/>
      <c r="G144" s="49"/>
      <c r="H144" s="49"/>
      <c r="I144" s="498">
        <v>188402.25</v>
      </c>
      <c r="J144" s="499"/>
    </row>
    <row r="145" spans="1:10" x14ac:dyDescent="0.25">
      <c r="A145" s="862"/>
      <c r="B145" s="864"/>
      <c r="C145" s="497" t="s">
        <v>3743</v>
      </c>
      <c r="D145" s="54"/>
      <c r="E145" s="54"/>
      <c r="F145" s="54"/>
      <c r="G145" s="49"/>
      <c r="H145" s="49"/>
      <c r="I145" s="498">
        <v>225571.08333333334</v>
      </c>
      <c r="J145" s="499"/>
    </row>
    <row r="146" spans="1:10" x14ac:dyDescent="0.25">
      <c r="A146" s="862"/>
      <c r="B146" s="864"/>
      <c r="C146" s="443" t="s">
        <v>4572</v>
      </c>
      <c r="D146" s="54"/>
      <c r="E146" s="54"/>
      <c r="F146" s="54"/>
      <c r="G146" s="49"/>
      <c r="H146" s="49"/>
      <c r="I146" s="498">
        <v>134600.08333333334</v>
      </c>
      <c r="J146" s="499"/>
    </row>
    <row r="147" spans="1:10" ht="30" x14ac:dyDescent="0.25">
      <c r="A147" s="862"/>
      <c r="B147" s="864"/>
      <c r="C147" s="443" t="s">
        <v>4573</v>
      </c>
      <c r="D147" s="54"/>
      <c r="E147" s="54"/>
      <c r="F147" s="54"/>
      <c r="G147" s="49"/>
      <c r="H147" s="49"/>
      <c r="I147" s="498">
        <v>90970.916666666672</v>
      </c>
      <c r="J147" s="499"/>
    </row>
    <row r="148" spans="1:10" x14ac:dyDescent="0.25">
      <c r="A148" s="862"/>
      <c r="B148" s="864"/>
      <c r="C148" s="497" t="s">
        <v>1940</v>
      </c>
      <c r="D148" s="54"/>
      <c r="E148" s="54"/>
      <c r="F148" s="54"/>
      <c r="G148" s="49"/>
      <c r="H148" s="49"/>
      <c r="I148" s="498">
        <v>16582.333333333332</v>
      </c>
      <c r="J148" s="499"/>
    </row>
    <row r="149" spans="1:10" x14ac:dyDescent="0.25">
      <c r="A149" s="862"/>
      <c r="B149" s="864"/>
      <c r="C149" s="497" t="s">
        <v>3438</v>
      </c>
      <c r="D149" s="54"/>
      <c r="E149" s="54"/>
      <c r="F149" s="54"/>
      <c r="G149" s="49"/>
      <c r="H149" s="49"/>
      <c r="I149" s="498">
        <v>60083.833333333336</v>
      </c>
      <c r="J149" s="499"/>
    </row>
    <row r="150" spans="1:10" x14ac:dyDescent="0.25">
      <c r="A150" s="862"/>
      <c r="B150" s="864"/>
      <c r="C150" s="443" t="s">
        <v>1920</v>
      </c>
      <c r="D150" s="54"/>
      <c r="E150" s="54"/>
      <c r="F150" s="54"/>
      <c r="G150" s="49"/>
      <c r="H150" s="49"/>
      <c r="I150" s="498">
        <v>4969.166666666667</v>
      </c>
      <c r="J150" s="499"/>
    </row>
    <row r="151" spans="1:10" x14ac:dyDescent="0.25">
      <c r="A151" s="862"/>
      <c r="B151" s="864"/>
      <c r="C151" s="443" t="s">
        <v>1918</v>
      </c>
      <c r="D151" s="54"/>
      <c r="E151" s="54"/>
      <c r="F151" s="54"/>
      <c r="G151" s="49"/>
      <c r="H151" s="49"/>
      <c r="I151" s="498">
        <v>8870.5833333333339</v>
      </c>
      <c r="J151" s="499"/>
    </row>
    <row r="152" spans="1:10" x14ac:dyDescent="0.25">
      <c r="A152" s="862"/>
      <c r="B152" s="864"/>
      <c r="C152" s="443" t="s">
        <v>1916</v>
      </c>
      <c r="D152" s="54"/>
      <c r="E152" s="54"/>
      <c r="F152" s="54"/>
      <c r="G152" s="49"/>
      <c r="H152" s="49"/>
      <c r="I152" s="498">
        <v>10873.666666666666</v>
      </c>
      <c r="J152" s="499"/>
    </row>
    <row r="153" spans="1:10" x14ac:dyDescent="0.25">
      <c r="A153" s="862"/>
      <c r="B153" s="864"/>
      <c r="C153" s="443" t="s">
        <v>1914</v>
      </c>
      <c r="D153" s="54"/>
      <c r="E153" s="54"/>
      <c r="F153" s="54"/>
      <c r="G153" s="49"/>
      <c r="H153" s="49"/>
      <c r="I153" s="498">
        <v>3277.9166666666665</v>
      </c>
      <c r="J153" s="499"/>
    </row>
    <row r="154" spans="1:10" x14ac:dyDescent="0.25">
      <c r="A154" s="862"/>
      <c r="B154" s="864"/>
      <c r="C154" s="443" t="s">
        <v>1912</v>
      </c>
      <c r="D154" s="54"/>
      <c r="E154" s="54"/>
      <c r="F154" s="54"/>
      <c r="G154" s="49"/>
      <c r="H154" s="49"/>
      <c r="I154" s="498">
        <v>10804.083333333334</v>
      </c>
      <c r="J154" s="499"/>
    </row>
    <row r="155" spans="1:10" x14ac:dyDescent="0.25">
      <c r="A155" s="862"/>
      <c r="B155" s="864"/>
      <c r="C155" s="443" t="s">
        <v>1910</v>
      </c>
      <c r="D155" s="54"/>
      <c r="E155" s="54"/>
      <c r="F155" s="54"/>
      <c r="G155" s="49"/>
      <c r="H155" s="49"/>
      <c r="I155" s="498">
        <v>5745.75</v>
      </c>
      <c r="J155" s="499"/>
    </row>
    <row r="156" spans="1:10" x14ac:dyDescent="0.25">
      <c r="A156" s="862"/>
      <c r="B156" s="864"/>
      <c r="C156" s="443" t="s">
        <v>4574</v>
      </c>
      <c r="D156" s="54"/>
      <c r="E156" s="54"/>
      <c r="F156" s="54"/>
      <c r="G156" s="49"/>
      <c r="H156" s="49"/>
      <c r="I156" s="498">
        <v>3906.5</v>
      </c>
      <c r="J156" s="499"/>
    </row>
    <row r="157" spans="1:10" x14ac:dyDescent="0.25">
      <c r="A157" s="862"/>
      <c r="B157" s="864"/>
      <c r="C157" s="443" t="s">
        <v>1906</v>
      </c>
      <c r="D157" s="54"/>
      <c r="E157" s="54"/>
      <c r="F157" s="54"/>
      <c r="G157" s="49"/>
      <c r="H157" s="49"/>
      <c r="I157" s="498">
        <v>8196.5</v>
      </c>
      <c r="J157" s="499"/>
    </row>
    <row r="158" spans="1:10" x14ac:dyDescent="0.25">
      <c r="A158" s="862"/>
      <c r="B158" s="864"/>
      <c r="C158" s="443" t="s">
        <v>1904</v>
      </c>
      <c r="D158" s="54"/>
      <c r="E158" s="54"/>
      <c r="F158" s="54"/>
      <c r="G158" s="49"/>
      <c r="H158" s="49"/>
      <c r="I158" s="498">
        <v>3440.25</v>
      </c>
      <c r="J158" s="499"/>
    </row>
    <row r="159" spans="1:10" x14ac:dyDescent="0.25">
      <c r="A159" s="862"/>
      <c r="B159" s="864"/>
      <c r="C159" s="497" t="s">
        <v>4535</v>
      </c>
      <c r="D159" s="54"/>
      <c r="E159" s="54"/>
      <c r="F159" s="54"/>
      <c r="G159" s="49"/>
      <c r="H159" s="49"/>
      <c r="I159" s="498">
        <v>34597.416666666664</v>
      </c>
      <c r="J159" s="499"/>
    </row>
    <row r="160" spans="1:10" x14ac:dyDescent="0.25">
      <c r="A160" s="862"/>
      <c r="B160" s="864"/>
      <c r="C160" s="443" t="s">
        <v>1902</v>
      </c>
      <c r="D160" s="54"/>
      <c r="E160" s="54"/>
      <c r="F160" s="54"/>
      <c r="G160" s="49"/>
      <c r="H160" s="49"/>
      <c r="I160" s="498">
        <v>7169.083333333333</v>
      </c>
      <c r="J160" s="499"/>
    </row>
    <row r="161" spans="1:10" x14ac:dyDescent="0.25">
      <c r="A161" s="862"/>
      <c r="B161" s="864"/>
      <c r="C161" s="443" t="s">
        <v>1900</v>
      </c>
      <c r="D161" s="54"/>
      <c r="E161" s="54"/>
      <c r="F161" s="54"/>
      <c r="G161" s="49"/>
      <c r="H161" s="49"/>
      <c r="I161" s="498">
        <v>7697.083333333333</v>
      </c>
      <c r="J161" s="499"/>
    </row>
    <row r="162" spans="1:10" x14ac:dyDescent="0.25">
      <c r="A162" s="862"/>
      <c r="B162" s="864"/>
      <c r="C162" s="443" t="s">
        <v>1898</v>
      </c>
      <c r="D162" s="54"/>
      <c r="E162" s="54"/>
      <c r="F162" s="54"/>
      <c r="G162" s="49"/>
      <c r="H162" s="49"/>
      <c r="I162" s="498">
        <v>5415.166666666667</v>
      </c>
      <c r="J162" s="499"/>
    </row>
    <row r="163" spans="1:10" x14ac:dyDescent="0.25">
      <c r="A163" s="862"/>
      <c r="B163" s="864"/>
      <c r="C163" s="443" t="s">
        <v>1896</v>
      </c>
      <c r="D163" s="54"/>
      <c r="E163" s="54"/>
      <c r="F163" s="54"/>
      <c r="G163" s="49"/>
      <c r="H163" s="49"/>
      <c r="I163" s="498">
        <v>4723.583333333333</v>
      </c>
      <c r="J163" s="499"/>
    </row>
    <row r="164" spans="1:10" x14ac:dyDescent="0.25">
      <c r="A164" s="862"/>
      <c r="B164" s="864"/>
      <c r="C164" s="443" t="s">
        <v>1894</v>
      </c>
      <c r="D164" s="54"/>
      <c r="E164" s="54"/>
      <c r="F164" s="54"/>
      <c r="G164" s="49"/>
      <c r="H164" s="49"/>
      <c r="I164" s="498">
        <v>9592.6666666666661</v>
      </c>
      <c r="J164" s="499"/>
    </row>
    <row r="165" spans="1:10" x14ac:dyDescent="0.25">
      <c r="A165" s="862"/>
      <c r="B165" s="864"/>
      <c r="C165" s="497" t="s">
        <v>3425</v>
      </c>
      <c r="D165" s="54"/>
      <c r="E165" s="54"/>
      <c r="F165" s="54"/>
      <c r="G165" s="49"/>
      <c r="H165" s="49"/>
      <c r="I165" s="498">
        <v>229460.5</v>
      </c>
      <c r="J165" s="499"/>
    </row>
    <row r="166" spans="1:10" x14ac:dyDescent="0.25">
      <c r="A166" s="862"/>
      <c r="B166" s="864"/>
      <c r="C166" s="443" t="s">
        <v>1888</v>
      </c>
      <c r="D166" s="54"/>
      <c r="E166" s="54"/>
      <c r="F166" s="54"/>
      <c r="G166" s="49"/>
      <c r="H166" s="49"/>
      <c r="I166" s="498">
        <v>118264.75</v>
      </c>
      <c r="J166" s="499"/>
    </row>
    <row r="167" spans="1:10" x14ac:dyDescent="0.25">
      <c r="A167" s="862"/>
      <c r="B167" s="864"/>
      <c r="C167" s="443" t="s">
        <v>1886</v>
      </c>
      <c r="D167" s="54"/>
      <c r="E167" s="54"/>
      <c r="F167" s="54"/>
      <c r="G167" s="49"/>
      <c r="H167" s="49"/>
      <c r="I167" s="498">
        <v>53957.083333333336</v>
      </c>
      <c r="J167" s="499"/>
    </row>
    <row r="168" spans="1:10" x14ac:dyDescent="0.25">
      <c r="A168" s="862"/>
      <c r="B168" s="864"/>
      <c r="C168" s="443" t="s">
        <v>1884</v>
      </c>
      <c r="D168" s="54"/>
      <c r="E168" s="54"/>
      <c r="F168" s="54"/>
      <c r="G168" s="49"/>
      <c r="H168" s="49"/>
      <c r="I168" s="498">
        <v>15966.583333333334</v>
      </c>
      <c r="J168" s="499"/>
    </row>
    <row r="169" spans="1:10" x14ac:dyDescent="0.25">
      <c r="A169" s="862"/>
      <c r="B169" s="864"/>
      <c r="C169" s="443" t="s">
        <v>1882</v>
      </c>
      <c r="D169" s="54"/>
      <c r="E169" s="54"/>
      <c r="F169" s="54"/>
      <c r="G169" s="49"/>
      <c r="H169" s="49"/>
      <c r="I169" s="498">
        <v>41272.083333333336</v>
      </c>
      <c r="J169" s="499"/>
    </row>
    <row r="170" spans="1:10" ht="30" x14ac:dyDescent="0.25">
      <c r="A170" s="862"/>
      <c r="B170" s="864"/>
      <c r="C170" s="497" t="s">
        <v>4538</v>
      </c>
      <c r="D170" s="54"/>
      <c r="E170" s="54"/>
      <c r="F170" s="54"/>
      <c r="G170" s="49"/>
      <c r="H170" s="49"/>
      <c r="I170" s="498">
        <v>120792.75</v>
      </c>
      <c r="J170" s="499"/>
    </row>
    <row r="171" spans="1:10" x14ac:dyDescent="0.25">
      <c r="A171" s="862"/>
      <c r="B171" s="864"/>
      <c r="C171" s="443" t="s">
        <v>4575</v>
      </c>
      <c r="D171" s="54"/>
      <c r="E171" s="54"/>
      <c r="F171" s="54"/>
      <c r="G171" s="49"/>
      <c r="H171" s="49"/>
      <c r="I171" s="498">
        <v>67335.416666666672</v>
      </c>
      <c r="J171" s="499"/>
    </row>
    <row r="172" spans="1:10" x14ac:dyDescent="0.25">
      <c r="A172" s="862"/>
      <c r="B172" s="864"/>
      <c r="C172" s="443" t="s">
        <v>4576</v>
      </c>
      <c r="D172" s="54"/>
      <c r="E172" s="54"/>
      <c r="F172" s="54"/>
      <c r="G172" s="49"/>
      <c r="H172" s="49"/>
      <c r="I172" s="498">
        <v>17839.916666666668</v>
      </c>
      <c r="J172" s="499"/>
    </row>
    <row r="173" spans="1:10" x14ac:dyDescent="0.25">
      <c r="A173" s="862"/>
      <c r="B173" s="864"/>
      <c r="C173" s="443" t="s">
        <v>4577</v>
      </c>
      <c r="D173" s="54"/>
      <c r="E173" s="54"/>
      <c r="F173" s="54"/>
      <c r="G173" s="49"/>
      <c r="H173" s="49"/>
      <c r="I173" s="498">
        <v>35617.5</v>
      </c>
      <c r="J173" s="499"/>
    </row>
    <row r="174" spans="1:10" x14ac:dyDescent="0.25">
      <c r="A174" s="862"/>
      <c r="B174" s="864"/>
      <c r="C174" s="497" t="s">
        <v>3429</v>
      </c>
      <c r="D174" s="54"/>
      <c r="E174" s="54"/>
      <c r="F174" s="54"/>
      <c r="G174" s="49"/>
      <c r="H174" s="49"/>
      <c r="I174" s="498">
        <v>20001.916666666668</v>
      </c>
      <c r="J174" s="499"/>
    </row>
    <row r="175" spans="1:10" x14ac:dyDescent="0.25">
      <c r="A175" s="862"/>
      <c r="B175" s="864"/>
      <c r="C175" s="443" t="s">
        <v>1892</v>
      </c>
      <c r="D175" s="54"/>
      <c r="E175" s="54"/>
      <c r="F175" s="54"/>
      <c r="G175" s="49"/>
      <c r="H175" s="49"/>
      <c r="I175" s="498">
        <v>9767.1666666666661</v>
      </c>
      <c r="J175" s="499"/>
    </row>
    <row r="176" spans="1:10" x14ac:dyDescent="0.25">
      <c r="A176" s="862"/>
      <c r="B176" s="864"/>
      <c r="C176" s="443" t="s">
        <v>1890</v>
      </c>
      <c r="D176" s="54"/>
      <c r="E176" s="54"/>
      <c r="F176" s="54"/>
      <c r="G176" s="49"/>
      <c r="H176" s="49"/>
      <c r="I176" s="498">
        <v>10234.75</v>
      </c>
      <c r="J176" s="499"/>
    </row>
    <row r="177" spans="1:10" x14ac:dyDescent="0.25">
      <c r="A177" s="862"/>
      <c r="B177" s="864"/>
      <c r="C177" s="497" t="s">
        <v>3469</v>
      </c>
      <c r="D177" s="54"/>
      <c r="E177" s="54"/>
      <c r="F177" s="54"/>
      <c r="G177" s="49"/>
      <c r="H177" s="49"/>
      <c r="I177" s="498">
        <v>63154.916666666664</v>
      </c>
      <c r="J177" s="499"/>
    </row>
    <row r="178" spans="1:10" x14ac:dyDescent="0.25">
      <c r="A178" s="862"/>
      <c r="B178" s="864"/>
      <c r="C178" s="443" t="s">
        <v>4578</v>
      </c>
      <c r="D178" s="54"/>
      <c r="E178" s="54"/>
      <c r="F178" s="54"/>
      <c r="G178" s="49"/>
      <c r="H178" s="49"/>
      <c r="I178" s="498">
        <v>25612.666666666668</v>
      </c>
      <c r="J178" s="499"/>
    </row>
    <row r="179" spans="1:10" x14ac:dyDescent="0.25">
      <c r="A179" s="862"/>
      <c r="B179" s="864"/>
      <c r="C179" s="443" t="s">
        <v>1948</v>
      </c>
      <c r="D179" s="54"/>
      <c r="E179" s="54"/>
      <c r="F179" s="54"/>
      <c r="G179" s="49"/>
      <c r="H179" s="49"/>
      <c r="I179" s="498">
        <v>9158</v>
      </c>
      <c r="J179" s="499"/>
    </row>
    <row r="180" spans="1:10" x14ac:dyDescent="0.25">
      <c r="A180" s="862"/>
      <c r="B180" s="864"/>
      <c r="C180" s="443" t="s">
        <v>1946</v>
      </c>
      <c r="D180" s="54"/>
      <c r="E180" s="54"/>
      <c r="F180" s="54"/>
      <c r="G180" s="49"/>
      <c r="H180" s="49"/>
      <c r="I180" s="498">
        <v>6179.75</v>
      </c>
      <c r="J180" s="499"/>
    </row>
    <row r="181" spans="1:10" x14ac:dyDescent="0.25">
      <c r="A181" s="862"/>
      <c r="B181" s="864"/>
      <c r="C181" s="443" t="s">
        <v>1944</v>
      </c>
      <c r="D181" s="54"/>
      <c r="E181" s="54"/>
      <c r="F181" s="54"/>
      <c r="G181" s="49"/>
      <c r="H181" s="49"/>
      <c r="I181" s="498">
        <v>22204.416666666668</v>
      </c>
      <c r="J181" s="499"/>
    </row>
    <row r="182" spans="1:10" ht="30" x14ac:dyDescent="0.25">
      <c r="A182" s="862"/>
      <c r="B182" s="864"/>
      <c r="C182" s="497" t="s">
        <v>4579</v>
      </c>
      <c r="D182" s="54"/>
      <c r="E182" s="54"/>
      <c r="F182" s="54"/>
      <c r="G182" s="49"/>
      <c r="H182" s="49"/>
      <c r="I182" s="498">
        <v>104691.25</v>
      </c>
      <c r="J182" s="499"/>
    </row>
    <row r="183" spans="1:10" x14ac:dyDescent="0.25">
      <c r="A183" s="862"/>
      <c r="B183" s="864"/>
      <c r="C183" s="497" t="s">
        <v>4580</v>
      </c>
      <c r="D183" s="54"/>
      <c r="E183" s="54"/>
      <c r="F183" s="54"/>
      <c r="G183" s="49"/>
      <c r="H183" s="49"/>
      <c r="I183" s="498">
        <v>17652.333333333332</v>
      </c>
      <c r="J183" s="499"/>
    </row>
    <row r="184" spans="1:10" ht="30" x14ac:dyDescent="0.25">
      <c r="A184" s="862"/>
      <c r="B184" s="864"/>
      <c r="C184" s="497" t="s">
        <v>4581</v>
      </c>
      <c r="D184" s="54"/>
      <c r="E184" s="54"/>
      <c r="F184" s="54"/>
      <c r="G184" s="49"/>
      <c r="H184" s="49"/>
      <c r="I184" s="498">
        <v>12421.416666666666</v>
      </c>
      <c r="J184" s="499"/>
    </row>
    <row r="185" spans="1:10" x14ac:dyDescent="0.25">
      <c r="A185" s="862"/>
      <c r="B185" s="864"/>
      <c r="C185" s="497" t="s">
        <v>3458</v>
      </c>
      <c r="D185" s="54"/>
      <c r="E185" s="54"/>
      <c r="F185" s="54"/>
      <c r="G185" s="49"/>
      <c r="H185" s="49"/>
      <c r="I185" s="498">
        <v>26408.916666666668</v>
      </c>
      <c r="J185" s="499"/>
    </row>
    <row r="186" spans="1:10" x14ac:dyDescent="0.25">
      <c r="A186" s="862"/>
      <c r="B186" s="864"/>
      <c r="C186" s="443" t="s">
        <v>4582</v>
      </c>
      <c r="D186" s="54"/>
      <c r="E186" s="54"/>
      <c r="F186" s="54"/>
      <c r="G186" s="49"/>
      <c r="H186" s="49"/>
      <c r="I186" s="498">
        <v>4380.666666666667</v>
      </c>
      <c r="J186" s="499"/>
    </row>
    <row r="187" spans="1:10" x14ac:dyDescent="0.25">
      <c r="A187" s="862"/>
      <c r="B187" s="864"/>
      <c r="C187" s="443" t="s">
        <v>4583</v>
      </c>
      <c r="D187" s="54"/>
      <c r="E187" s="54"/>
      <c r="F187" s="54"/>
      <c r="G187" s="49"/>
      <c r="H187" s="49"/>
      <c r="I187" s="498">
        <v>12774.833333333334</v>
      </c>
      <c r="J187" s="499"/>
    </row>
    <row r="188" spans="1:10" x14ac:dyDescent="0.25">
      <c r="A188" s="862"/>
      <c r="B188" s="864"/>
      <c r="C188" s="443" t="s">
        <v>4584</v>
      </c>
      <c r="D188" s="54"/>
      <c r="E188" s="54"/>
      <c r="F188" s="54"/>
      <c r="G188" s="49"/>
      <c r="H188" s="49"/>
      <c r="I188" s="498">
        <v>9253.4166666666661</v>
      </c>
      <c r="J188" s="499"/>
    </row>
    <row r="189" spans="1:10" x14ac:dyDescent="0.25">
      <c r="A189" s="862"/>
      <c r="B189" s="864"/>
      <c r="C189" s="443" t="s">
        <v>4585</v>
      </c>
      <c r="D189" s="54"/>
      <c r="E189" s="54"/>
      <c r="F189" s="54"/>
      <c r="G189" s="49"/>
      <c r="H189" s="49"/>
      <c r="I189" s="498">
        <v>6003.75</v>
      </c>
      <c r="J189" s="499"/>
    </row>
    <row r="190" spans="1:10" x14ac:dyDescent="0.25">
      <c r="A190" s="862"/>
      <c r="B190" s="864"/>
      <c r="C190" s="497" t="s">
        <v>4586</v>
      </c>
      <c r="D190" s="54"/>
      <c r="E190" s="54"/>
      <c r="F190" s="54"/>
      <c r="G190" s="49"/>
      <c r="H190" s="49"/>
      <c r="I190" s="498">
        <v>818.41666666666663</v>
      </c>
      <c r="J190" s="499"/>
    </row>
    <row r="191" spans="1:10" ht="15.75" thickBot="1" x14ac:dyDescent="0.3">
      <c r="A191" s="862"/>
      <c r="B191" s="864"/>
      <c r="C191" s="497" t="s">
        <v>4587</v>
      </c>
      <c r="D191" s="54"/>
      <c r="E191" s="54"/>
      <c r="F191" s="54"/>
      <c r="G191" s="49"/>
      <c r="H191" s="49"/>
      <c r="I191" s="498">
        <v>849</v>
      </c>
      <c r="J191" s="499"/>
    </row>
    <row r="192" spans="1:10" x14ac:dyDescent="0.25">
      <c r="A192" s="881"/>
      <c r="B192" s="882" t="s">
        <v>4508</v>
      </c>
      <c r="C192" s="443" t="s">
        <v>3413</v>
      </c>
      <c r="D192" s="494">
        <v>113474850</v>
      </c>
      <c r="E192" s="494">
        <v>109655537</v>
      </c>
      <c r="F192" s="494">
        <v>116701117</v>
      </c>
      <c r="G192" s="49" t="s">
        <v>87</v>
      </c>
      <c r="H192" s="49" t="s">
        <v>87</v>
      </c>
      <c r="I192" s="49" t="s">
        <v>87</v>
      </c>
      <c r="J192" s="444" t="s">
        <v>4588</v>
      </c>
    </row>
    <row r="193" spans="1:10" x14ac:dyDescent="0.25">
      <c r="A193" s="881"/>
      <c r="B193" s="883"/>
      <c r="C193" s="443" t="s">
        <v>3447</v>
      </c>
      <c r="D193" s="494">
        <v>22879875</v>
      </c>
      <c r="E193" s="494">
        <v>26164123</v>
      </c>
      <c r="F193" s="494">
        <v>28007938</v>
      </c>
      <c r="G193" s="49" t="s">
        <v>87</v>
      </c>
      <c r="H193" s="49" t="s">
        <v>87</v>
      </c>
      <c r="I193" s="49" t="s">
        <v>87</v>
      </c>
      <c r="J193" s="499"/>
    </row>
    <row r="194" spans="1:10" ht="30" x14ac:dyDescent="0.25">
      <c r="A194" s="881"/>
      <c r="B194" s="883"/>
      <c r="C194" s="443" t="s">
        <v>4528</v>
      </c>
      <c r="D194" s="494">
        <v>18940427</v>
      </c>
      <c r="E194" s="494">
        <v>16648933</v>
      </c>
      <c r="F194" s="494">
        <v>20025317</v>
      </c>
      <c r="G194" s="49" t="s">
        <v>87</v>
      </c>
      <c r="H194" s="49" t="s">
        <v>87</v>
      </c>
      <c r="I194" s="49" t="s">
        <v>87</v>
      </c>
      <c r="J194" s="499"/>
    </row>
    <row r="195" spans="1:10" x14ac:dyDescent="0.25">
      <c r="A195" s="881"/>
      <c r="B195" s="883"/>
      <c r="C195" s="443" t="s">
        <v>4530</v>
      </c>
      <c r="D195" s="494">
        <v>13524885</v>
      </c>
      <c r="E195" s="494">
        <v>14661238</v>
      </c>
      <c r="F195" s="494">
        <v>12855593</v>
      </c>
      <c r="G195" s="49" t="s">
        <v>87</v>
      </c>
      <c r="H195" s="49" t="s">
        <v>87</v>
      </c>
      <c r="I195" s="49" t="s">
        <v>87</v>
      </c>
      <c r="J195" s="499"/>
    </row>
    <row r="196" spans="1:10" x14ac:dyDescent="0.25">
      <c r="A196" s="881"/>
      <c r="B196" s="883"/>
      <c r="C196" s="443" t="s">
        <v>3743</v>
      </c>
      <c r="D196" s="494">
        <v>19056672</v>
      </c>
      <c r="E196" s="494">
        <v>20045114</v>
      </c>
      <c r="F196" s="494">
        <v>23018695</v>
      </c>
      <c r="G196" s="49" t="s">
        <v>87</v>
      </c>
      <c r="H196" s="49" t="s">
        <v>87</v>
      </c>
      <c r="I196" s="49" t="s">
        <v>87</v>
      </c>
      <c r="J196" s="499"/>
    </row>
    <row r="197" spans="1:10" x14ac:dyDescent="0.25">
      <c r="A197" s="881"/>
      <c r="B197" s="883"/>
      <c r="C197" s="443" t="s">
        <v>1940</v>
      </c>
      <c r="D197" s="494">
        <v>6702797</v>
      </c>
      <c r="E197" s="494">
        <v>6227954</v>
      </c>
      <c r="F197" s="494">
        <v>7254402</v>
      </c>
      <c r="G197" s="49" t="s">
        <v>87</v>
      </c>
      <c r="H197" s="49" t="s">
        <v>87</v>
      </c>
      <c r="I197" s="49" t="s">
        <v>87</v>
      </c>
      <c r="J197" s="499"/>
    </row>
    <row r="198" spans="1:10" x14ac:dyDescent="0.25">
      <c r="A198" s="881"/>
      <c r="B198" s="883"/>
      <c r="C198" s="443" t="s">
        <v>3438</v>
      </c>
      <c r="D198" s="494">
        <v>46618773</v>
      </c>
      <c r="E198" s="494">
        <v>50709381</v>
      </c>
      <c r="F198" s="494">
        <v>51680665</v>
      </c>
      <c r="G198" s="49" t="s">
        <v>87</v>
      </c>
      <c r="H198" s="49" t="s">
        <v>87</v>
      </c>
      <c r="I198" s="49" t="s">
        <v>87</v>
      </c>
      <c r="J198" s="499"/>
    </row>
    <row r="199" spans="1:10" x14ac:dyDescent="0.25">
      <c r="A199" s="446"/>
      <c r="B199" s="883"/>
      <c r="C199" s="500" t="s">
        <v>4535</v>
      </c>
      <c r="D199" s="494">
        <v>31743981</v>
      </c>
      <c r="E199" s="494">
        <v>31978089</v>
      </c>
      <c r="F199" s="494">
        <v>30968968</v>
      </c>
      <c r="G199" s="49" t="s">
        <v>87</v>
      </c>
      <c r="H199" s="49" t="s">
        <v>87</v>
      </c>
      <c r="I199" s="49" t="s">
        <v>87</v>
      </c>
    </row>
    <row r="200" spans="1:10" x14ac:dyDescent="0.25">
      <c r="A200" s="446"/>
      <c r="B200" s="883"/>
      <c r="C200" s="500" t="s">
        <v>3425</v>
      </c>
      <c r="D200" s="494">
        <v>130962304</v>
      </c>
      <c r="E200" s="494">
        <v>133643574</v>
      </c>
      <c r="F200" s="494">
        <v>128425777</v>
      </c>
      <c r="G200" s="49" t="s">
        <v>87</v>
      </c>
      <c r="H200" s="49" t="s">
        <v>87</v>
      </c>
      <c r="I200" s="49" t="s">
        <v>87</v>
      </c>
    </row>
    <row r="201" spans="1:10" x14ac:dyDescent="0.25">
      <c r="A201" s="446"/>
      <c r="B201" s="883"/>
      <c r="C201" s="500" t="s">
        <v>4538</v>
      </c>
      <c r="D201" s="494">
        <v>70220540</v>
      </c>
      <c r="E201" s="494">
        <v>80418942</v>
      </c>
      <c r="F201" s="494">
        <v>80703072</v>
      </c>
      <c r="G201" s="49" t="s">
        <v>87</v>
      </c>
      <c r="H201" s="49" t="s">
        <v>87</v>
      </c>
      <c r="I201" s="49" t="s">
        <v>87</v>
      </c>
    </row>
    <row r="202" spans="1:10" x14ac:dyDescent="0.25">
      <c r="A202" s="446"/>
      <c r="B202" s="883"/>
      <c r="C202" s="500" t="s">
        <v>3429</v>
      </c>
      <c r="D202" s="494">
        <v>19978592</v>
      </c>
      <c r="E202" s="494">
        <v>19389095</v>
      </c>
      <c r="F202" s="494">
        <v>19315830</v>
      </c>
      <c r="G202" s="49" t="s">
        <v>87</v>
      </c>
      <c r="H202" s="49" t="s">
        <v>87</v>
      </c>
      <c r="I202" s="49" t="s">
        <v>87</v>
      </c>
    </row>
    <row r="203" spans="1:10" x14ac:dyDescent="0.25">
      <c r="A203" s="446"/>
      <c r="B203" s="883"/>
      <c r="C203" s="500" t="s">
        <v>3469</v>
      </c>
      <c r="D203" s="494">
        <v>37683339</v>
      </c>
      <c r="E203" s="494">
        <v>39810964</v>
      </c>
      <c r="F203" s="494">
        <v>38494552</v>
      </c>
      <c r="G203" s="49" t="s">
        <v>87</v>
      </c>
      <c r="H203" s="49" t="s">
        <v>87</v>
      </c>
      <c r="I203" s="49" t="s">
        <v>87</v>
      </c>
    </row>
    <row r="204" spans="1:10" x14ac:dyDescent="0.25">
      <c r="A204" s="446"/>
      <c r="B204" s="883"/>
      <c r="C204" s="500" t="s">
        <v>4542</v>
      </c>
      <c r="D204" s="494">
        <v>152592792</v>
      </c>
      <c r="E204" s="494">
        <v>149742684</v>
      </c>
      <c r="F204" s="494">
        <v>151818993</v>
      </c>
      <c r="G204" s="49" t="s">
        <v>87</v>
      </c>
      <c r="H204" s="49" t="s">
        <v>87</v>
      </c>
      <c r="I204" s="49" t="s">
        <v>87</v>
      </c>
    </row>
    <row r="205" spans="1:10" x14ac:dyDescent="0.25">
      <c r="A205" s="446"/>
      <c r="B205" s="883"/>
      <c r="C205" s="500" t="s">
        <v>4544</v>
      </c>
      <c r="D205" s="494">
        <v>20923078</v>
      </c>
      <c r="E205" s="494">
        <v>20023725</v>
      </c>
      <c r="F205" s="494">
        <v>18261721</v>
      </c>
      <c r="G205" s="49" t="s">
        <v>87</v>
      </c>
      <c r="H205" s="49" t="s">
        <v>87</v>
      </c>
      <c r="I205" s="49" t="s">
        <v>87</v>
      </c>
    </row>
    <row r="206" spans="1:10" x14ac:dyDescent="0.25">
      <c r="B206" s="883"/>
      <c r="C206" s="500" t="s">
        <v>4546</v>
      </c>
      <c r="D206" s="494">
        <v>9466424</v>
      </c>
      <c r="E206" s="494">
        <v>9788452</v>
      </c>
      <c r="F206" s="494">
        <v>12891650</v>
      </c>
      <c r="G206" s="49" t="s">
        <v>87</v>
      </c>
      <c r="H206" s="49" t="s">
        <v>87</v>
      </c>
      <c r="I206" s="49" t="s">
        <v>87</v>
      </c>
    </row>
    <row r="207" spans="1:10" x14ac:dyDescent="0.25">
      <c r="B207" s="883"/>
      <c r="C207" s="500" t="s">
        <v>3458</v>
      </c>
      <c r="D207" s="494">
        <v>45211889</v>
      </c>
      <c r="E207" s="494">
        <v>45658613</v>
      </c>
      <c r="F207" s="494">
        <v>43190428</v>
      </c>
      <c r="G207" s="49" t="s">
        <v>87</v>
      </c>
      <c r="H207" s="49" t="s">
        <v>87</v>
      </c>
      <c r="I207" s="49" t="s">
        <v>87</v>
      </c>
    </row>
    <row r="208" spans="1:10" ht="15.75" thickBot="1" x14ac:dyDescent="0.3">
      <c r="B208" s="884"/>
      <c r="C208" s="500" t="s">
        <v>4549</v>
      </c>
      <c r="D208" s="494">
        <v>5881781</v>
      </c>
      <c r="E208" s="494">
        <v>6382459</v>
      </c>
      <c r="F208" s="494">
        <v>6178869</v>
      </c>
      <c r="G208" s="49" t="s">
        <v>87</v>
      </c>
      <c r="H208" s="49" t="s">
        <v>87</v>
      </c>
      <c r="I208" s="49" t="s">
        <v>87</v>
      </c>
    </row>
  </sheetData>
  <mergeCells count="23">
    <mergeCell ref="J121:U121"/>
    <mergeCell ref="A82:A85"/>
    <mergeCell ref="A86:A120"/>
    <mergeCell ref="A121:A123"/>
    <mergeCell ref="A50:A79"/>
    <mergeCell ref="A80:A81"/>
    <mergeCell ref="A40:B41"/>
    <mergeCell ref="A44:A45"/>
    <mergeCell ref="A46:A48"/>
    <mergeCell ref="O6:Q7"/>
    <mergeCell ref="R6:S7"/>
    <mergeCell ref="O5:S5"/>
    <mergeCell ref="C6:E7"/>
    <mergeCell ref="F6:G7"/>
    <mergeCell ref="I6:K7"/>
    <mergeCell ref="L6:M7"/>
    <mergeCell ref="C5:G5"/>
    <mergeCell ref="I5:M5"/>
    <mergeCell ref="A124:A127"/>
    <mergeCell ref="A128:A129"/>
    <mergeCell ref="A130:A198"/>
    <mergeCell ref="B130:B191"/>
    <mergeCell ref="B192:B208"/>
  </mergeCell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55"/>
  <sheetViews>
    <sheetView workbookViewId="0">
      <selection activeCell="E15" sqref="E15"/>
    </sheetView>
  </sheetViews>
  <sheetFormatPr defaultRowHeight="15" x14ac:dyDescent="0.25"/>
  <cols>
    <col min="1" max="1" width="27.5703125" style="9" customWidth="1"/>
    <col min="2" max="2" width="55" style="9" customWidth="1"/>
    <col min="3" max="3" width="10.7109375" style="9" customWidth="1"/>
    <col min="4" max="4" width="16" style="9" bestFit="1" customWidth="1"/>
    <col min="5" max="11" width="12.28515625" style="9" customWidth="1"/>
    <col min="12" max="16384" width="9.140625" style="9"/>
  </cols>
  <sheetData>
    <row r="1" spans="1:11" ht="15.75" thickBot="1" x14ac:dyDescent="0.3">
      <c r="A1" s="9" t="s">
        <v>4610</v>
      </c>
      <c r="C1" s="891" t="s">
        <v>4611</v>
      </c>
      <c r="D1" s="892"/>
      <c r="E1" s="893"/>
      <c r="F1" s="891" t="s">
        <v>4611</v>
      </c>
      <c r="G1" s="892"/>
      <c r="H1" s="893"/>
      <c r="I1" s="891" t="s">
        <v>4611</v>
      </c>
      <c r="J1" s="892"/>
      <c r="K1" s="893"/>
    </row>
    <row r="2" spans="1:11" ht="34.5" thickBot="1" x14ac:dyDescent="0.3">
      <c r="A2" s="503" t="s">
        <v>4612</v>
      </c>
      <c r="B2" s="504" t="s">
        <v>4613</v>
      </c>
      <c r="C2" s="505" t="s">
        <v>200</v>
      </c>
      <c r="D2" s="506" t="s">
        <v>4614</v>
      </c>
      <c r="E2" s="507" t="s">
        <v>4615</v>
      </c>
      <c r="F2" s="508" t="s">
        <v>200</v>
      </c>
      <c r="G2" s="509" t="s">
        <v>4614</v>
      </c>
      <c r="H2" s="510" t="s">
        <v>4615</v>
      </c>
      <c r="I2" s="508" t="s">
        <v>200</v>
      </c>
      <c r="J2" s="509" t="s">
        <v>4614</v>
      </c>
      <c r="K2" s="510" t="s">
        <v>4615</v>
      </c>
    </row>
    <row r="3" spans="1:11" ht="15.75" thickBot="1" x14ac:dyDescent="0.3">
      <c r="A3" s="511"/>
      <c r="B3" s="512"/>
      <c r="C3" s="894">
        <v>2008</v>
      </c>
      <c r="D3" s="895"/>
      <c r="E3" s="896"/>
      <c r="F3" s="897">
        <v>2009</v>
      </c>
      <c r="G3" s="877"/>
      <c r="H3" s="898"/>
      <c r="I3" s="897">
        <v>2010</v>
      </c>
      <c r="J3" s="877"/>
      <c r="K3" s="898"/>
    </row>
    <row r="4" spans="1:11" x14ac:dyDescent="0.25">
      <c r="A4" s="888" t="s">
        <v>4616</v>
      </c>
      <c r="B4" s="513" t="s">
        <v>4617</v>
      </c>
      <c r="C4" s="514" t="s">
        <v>87</v>
      </c>
      <c r="D4" s="515" t="s">
        <v>87</v>
      </c>
      <c r="E4" s="516" t="s">
        <v>87</v>
      </c>
      <c r="F4" s="514" t="s">
        <v>87</v>
      </c>
      <c r="G4" s="515" t="s">
        <v>87</v>
      </c>
      <c r="H4" s="516" t="s">
        <v>87</v>
      </c>
      <c r="I4" s="514" t="s">
        <v>87</v>
      </c>
      <c r="J4" s="515" t="s">
        <v>87</v>
      </c>
      <c r="K4" s="516" t="s">
        <v>87</v>
      </c>
    </row>
    <row r="5" spans="1:11" ht="15.75" thickBot="1" x14ac:dyDescent="0.3">
      <c r="A5" s="890"/>
      <c r="B5" s="517" t="s">
        <v>4618</v>
      </c>
      <c r="C5" s="514" t="s">
        <v>87</v>
      </c>
      <c r="D5" s="515" t="s">
        <v>87</v>
      </c>
      <c r="E5" s="516" t="s">
        <v>87</v>
      </c>
      <c r="F5" s="514" t="s">
        <v>87</v>
      </c>
      <c r="G5" s="515" t="s">
        <v>87</v>
      </c>
      <c r="H5" s="516" t="s">
        <v>87</v>
      </c>
      <c r="I5" s="514" t="s">
        <v>87</v>
      </c>
      <c r="J5" s="515" t="s">
        <v>87</v>
      </c>
      <c r="K5" s="516" t="s">
        <v>87</v>
      </c>
    </row>
    <row r="6" spans="1:11" ht="23.25" thickBot="1" x14ac:dyDescent="0.3">
      <c r="A6" s="518" t="s">
        <v>4319</v>
      </c>
      <c r="B6" s="517" t="s">
        <v>4619</v>
      </c>
      <c r="C6" s="514" t="s">
        <v>87</v>
      </c>
      <c r="D6" s="515" t="s">
        <v>87</v>
      </c>
      <c r="E6" s="516" t="s">
        <v>87</v>
      </c>
      <c r="F6" s="514" t="s">
        <v>4620</v>
      </c>
      <c r="G6" s="515" t="s">
        <v>4621</v>
      </c>
      <c r="H6" s="516">
        <v>157</v>
      </c>
      <c r="I6" s="514">
        <v>718.83</v>
      </c>
      <c r="J6" s="515" t="s">
        <v>4622</v>
      </c>
      <c r="K6" s="516">
        <v>292</v>
      </c>
    </row>
    <row r="7" spans="1:11" x14ac:dyDescent="0.25">
      <c r="A7" s="888" t="s">
        <v>4623</v>
      </c>
      <c r="B7" s="513" t="s">
        <v>4624</v>
      </c>
      <c r="C7" s="514" t="s">
        <v>87</v>
      </c>
      <c r="D7" s="515" t="s">
        <v>87</v>
      </c>
      <c r="E7" s="516" t="s">
        <v>87</v>
      </c>
      <c r="F7" s="514">
        <v>-156.81</v>
      </c>
      <c r="G7" s="515" t="s">
        <v>4625</v>
      </c>
      <c r="H7" s="516">
        <v>115</v>
      </c>
      <c r="I7" s="514">
        <v>1628</v>
      </c>
      <c r="J7" s="519" t="s">
        <v>4626</v>
      </c>
      <c r="K7" s="516">
        <v>173</v>
      </c>
    </row>
    <row r="8" spans="1:11" x14ac:dyDescent="0.25">
      <c r="A8" s="889"/>
      <c r="B8" s="513" t="s">
        <v>4627</v>
      </c>
      <c r="C8" s="514" t="s">
        <v>87</v>
      </c>
      <c r="D8" s="515" t="s">
        <v>87</v>
      </c>
      <c r="E8" s="516" t="s">
        <v>87</v>
      </c>
      <c r="F8" s="514" t="s">
        <v>4628</v>
      </c>
      <c r="G8" s="515" t="s">
        <v>4629</v>
      </c>
      <c r="H8" s="516">
        <v>345</v>
      </c>
      <c r="I8" s="514" t="s">
        <v>4630</v>
      </c>
      <c r="J8" s="515" t="s">
        <v>4631</v>
      </c>
      <c r="K8" s="516">
        <v>515</v>
      </c>
    </row>
    <row r="9" spans="1:11" x14ac:dyDescent="0.25">
      <c r="A9" s="889"/>
      <c r="B9" s="513" t="s">
        <v>4632</v>
      </c>
      <c r="C9" s="514" t="s">
        <v>87</v>
      </c>
      <c r="D9" s="515" t="s">
        <v>87</v>
      </c>
      <c r="E9" s="516" t="s">
        <v>87</v>
      </c>
      <c r="F9" s="514">
        <v>468.53</v>
      </c>
      <c r="G9" s="515" t="s">
        <v>4633</v>
      </c>
      <c r="H9" s="516">
        <v>208</v>
      </c>
      <c r="I9" s="514">
        <v>580</v>
      </c>
      <c r="J9" s="519" t="s">
        <v>4634</v>
      </c>
      <c r="K9" s="516">
        <v>215</v>
      </c>
    </row>
    <row r="10" spans="1:11" ht="22.5" x14ac:dyDescent="0.25">
      <c r="A10" s="889"/>
      <c r="B10" s="513" t="s">
        <v>4635</v>
      </c>
      <c r="C10" s="514" t="s">
        <v>87</v>
      </c>
      <c r="D10" s="515" t="s">
        <v>87</v>
      </c>
      <c r="E10" s="516" t="s">
        <v>87</v>
      </c>
      <c r="F10" s="514">
        <v>494.73</v>
      </c>
      <c r="G10" s="515" t="s">
        <v>4636</v>
      </c>
      <c r="H10" s="516">
        <v>365</v>
      </c>
      <c r="I10" s="514">
        <v>339</v>
      </c>
      <c r="J10" s="519" t="s">
        <v>4637</v>
      </c>
      <c r="K10" s="516">
        <v>359</v>
      </c>
    </row>
    <row r="11" spans="1:11" ht="22.5" x14ac:dyDescent="0.25">
      <c r="A11" s="889"/>
      <c r="B11" s="513" t="s">
        <v>4638</v>
      </c>
      <c r="C11" s="520" t="s">
        <v>87</v>
      </c>
      <c r="D11" s="519" t="s">
        <v>87</v>
      </c>
      <c r="E11" s="521" t="s">
        <v>87</v>
      </c>
      <c r="F11" s="514">
        <v>3309.81</v>
      </c>
      <c r="G11" s="515" t="s">
        <v>4639</v>
      </c>
      <c r="H11" s="516">
        <v>1385</v>
      </c>
      <c r="I11" s="514">
        <v>3568</v>
      </c>
      <c r="J11" s="519" t="s">
        <v>4640</v>
      </c>
      <c r="K11" s="516">
        <v>1554</v>
      </c>
    </row>
    <row r="12" spans="1:11" ht="15.75" thickBot="1" x14ac:dyDescent="0.3">
      <c r="A12" s="890"/>
      <c r="B12" s="522" t="s">
        <v>4641</v>
      </c>
      <c r="C12" s="520" t="s">
        <v>87</v>
      </c>
      <c r="D12" s="519" t="s">
        <v>87</v>
      </c>
      <c r="E12" s="521" t="s">
        <v>87</v>
      </c>
      <c r="F12" s="514">
        <v>548.37</v>
      </c>
      <c r="G12" s="515" t="s">
        <v>4642</v>
      </c>
      <c r="H12" s="516">
        <v>169</v>
      </c>
      <c r="I12" s="514">
        <v>634</v>
      </c>
      <c r="J12" s="519" t="s">
        <v>4643</v>
      </c>
      <c r="K12" s="516">
        <v>252</v>
      </c>
    </row>
    <row r="13" spans="1:11" x14ac:dyDescent="0.25">
      <c r="A13" s="888" t="s">
        <v>4644</v>
      </c>
      <c r="B13" s="513" t="s">
        <v>4624</v>
      </c>
      <c r="C13" s="520" t="s">
        <v>4645</v>
      </c>
      <c r="D13" s="519" t="s">
        <v>4645</v>
      </c>
      <c r="E13" s="521" t="s">
        <v>4645</v>
      </c>
      <c r="F13" s="514">
        <v>-156.81</v>
      </c>
      <c r="G13" s="515">
        <v>8423</v>
      </c>
      <c r="H13" s="516">
        <v>115</v>
      </c>
      <c r="I13" s="514">
        <v>1628</v>
      </c>
      <c r="J13" s="519" t="s">
        <v>4626</v>
      </c>
      <c r="K13" s="516">
        <v>173</v>
      </c>
    </row>
    <row r="14" spans="1:11" x14ac:dyDescent="0.25">
      <c r="A14" s="889"/>
      <c r="B14" s="513" t="s">
        <v>4627</v>
      </c>
      <c r="C14" s="520" t="s">
        <v>4645</v>
      </c>
      <c r="D14" s="519" t="s">
        <v>4645</v>
      </c>
      <c r="E14" s="521" t="s">
        <v>4645</v>
      </c>
      <c r="F14" s="514" t="s">
        <v>4628</v>
      </c>
      <c r="G14" s="515" t="s">
        <v>4629</v>
      </c>
      <c r="H14" s="516">
        <v>345</v>
      </c>
      <c r="I14" s="514" t="s">
        <v>4630</v>
      </c>
      <c r="J14" s="515" t="s">
        <v>4631</v>
      </c>
      <c r="K14" s="516">
        <v>515</v>
      </c>
    </row>
    <row r="15" spans="1:11" x14ac:dyDescent="0.25">
      <c r="A15" s="889"/>
      <c r="B15" s="513" t="s">
        <v>4632</v>
      </c>
      <c r="C15" s="520" t="s">
        <v>4645</v>
      </c>
      <c r="D15" s="519" t="s">
        <v>4645</v>
      </c>
      <c r="E15" s="521" t="s">
        <v>4645</v>
      </c>
      <c r="F15" s="514">
        <v>468.53</v>
      </c>
      <c r="G15" s="515" t="s">
        <v>4633</v>
      </c>
      <c r="H15" s="516">
        <v>208</v>
      </c>
      <c r="I15" s="514">
        <v>580</v>
      </c>
      <c r="J15" s="519" t="s">
        <v>4634</v>
      </c>
      <c r="K15" s="516">
        <v>215</v>
      </c>
    </row>
    <row r="16" spans="1:11" ht="22.5" x14ac:dyDescent="0.25">
      <c r="A16" s="889"/>
      <c r="B16" s="513" t="s">
        <v>4635</v>
      </c>
      <c r="C16" s="514" t="s">
        <v>87</v>
      </c>
      <c r="D16" s="515" t="s">
        <v>87</v>
      </c>
      <c r="E16" s="516" t="s">
        <v>87</v>
      </c>
      <c r="F16" s="514">
        <v>494.73</v>
      </c>
      <c r="G16" s="515" t="s">
        <v>4636</v>
      </c>
      <c r="H16" s="516">
        <v>365</v>
      </c>
      <c r="I16" s="514">
        <v>339</v>
      </c>
      <c r="J16" s="519" t="s">
        <v>4637</v>
      </c>
      <c r="K16" s="516">
        <v>359</v>
      </c>
    </row>
    <row r="17" spans="1:11" ht="22.5" x14ac:dyDescent="0.25">
      <c r="A17" s="889"/>
      <c r="B17" s="513" t="s">
        <v>4638</v>
      </c>
      <c r="C17" s="520" t="s">
        <v>87</v>
      </c>
      <c r="D17" s="519" t="s">
        <v>87</v>
      </c>
      <c r="E17" s="521" t="s">
        <v>87</v>
      </c>
      <c r="F17" s="514">
        <v>3309.81</v>
      </c>
      <c r="G17" s="515" t="s">
        <v>4639</v>
      </c>
      <c r="H17" s="516">
        <v>1385</v>
      </c>
      <c r="I17" s="514">
        <v>3568</v>
      </c>
      <c r="J17" s="519" t="s">
        <v>4640</v>
      </c>
      <c r="K17" s="516">
        <v>1554</v>
      </c>
    </row>
    <row r="18" spans="1:11" ht="15.75" thickBot="1" x14ac:dyDescent="0.3">
      <c r="A18" s="890"/>
      <c r="B18" s="522" t="s">
        <v>4641</v>
      </c>
      <c r="C18" s="520" t="s">
        <v>87</v>
      </c>
      <c r="D18" s="519" t="s">
        <v>87</v>
      </c>
      <c r="E18" s="521" t="s">
        <v>87</v>
      </c>
      <c r="F18" s="514">
        <v>548.37</v>
      </c>
      <c r="G18" s="515" t="s">
        <v>4642</v>
      </c>
      <c r="H18" s="516">
        <v>169</v>
      </c>
      <c r="I18" s="514">
        <v>634</v>
      </c>
      <c r="J18" s="519" t="s">
        <v>4643</v>
      </c>
      <c r="K18" s="516">
        <v>252</v>
      </c>
    </row>
    <row r="19" spans="1:11" x14ac:dyDescent="0.25">
      <c r="A19" s="888" t="s">
        <v>4646</v>
      </c>
      <c r="B19" s="513" t="s">
        <v>4627</v>
      </c>
      <c r="C19" s="520" t="s">
        <v>4645</v>
      </c>
      <c r="D19" s="519" t="s">
        <v>4645</v>
      </c>
      <c r="E19" s="521" t="s">
        <v>4645</v>
      </c>
      <c r="F19" s="514" t="s">
        <v>4628</v>
      </c>
      <c r="G19" s="515" t="s">
        <v>4629</v>
      </c>
      <c r="H19" s="516">
        <v>345</v>
      </c>
      <c r="I19" s="514" t="s">
        <v>4630</v>
      </c>
      <c r="J19" s="515" t="s">
        <v>4631</v>
      </c>
      <c r="K19" s="516">
        <v>515</v>
      </c>
    </row>
    <row r="20" spans="1:11" x14ac:dyDescent="0.25">
      <c r="A20" s="889"/>
      <c r="B20" s="513" t="s">
        <v>4632</v>
      </c>
      <c r="C20" s="520" t="s">
        <v>4645</v>
      </c>
      <c r="D20" s="519" t="s">
        <v>4645</v>
      </c>
      <c r="E20" s="521" t="s">
        <v>4645</v>
      </c>
      <c r="F20" s="514">
        <v>468.53</v>
      </c>
      <c r="G20" s="515" t="s">
        <v>4633</v>
      </c>
      <c r="H20" s="516">
        <v>208</v>
      </c>
      <c r="I20" s="514">
        <v>580</v>
      </c>
      <c r="J20" s="519" t="s">
        <v>4634</v>
      </c>
      <c r="K20" s="516">
        <v>215</v>
      </c>
    </row>
    <row r="21" spans="1:11" ht="22.5" x14ac:dyDescent="0.25">
      <c r="A21" s="889"/>
      <c r="B21" s="513" t="s">
        <v>4635</v>
      </c>
      <c r="C21" s="514" t="s">
        <v>87</v>
      </c>
      <c r="D21" s="515" t="s">
        <v>87</v>
      </c>
      <c r="E21" s="516" t="s">
        <v>87</v>
      </c>
      <c r="F21" s="514">
        <v>494.73</v>
      </c>
      <c r="G21" s="515" t="s">
        <v>4636</v>
      </c>
      <c r="H21" s="516">
        <v>365</v>
      </c>
      <c r="I21" s="514">
        <v>339</v>
      </c>
      <c r="J21" s="519" t="s">
        <v>4637</v>
      </c>
      <c r="K21" s="516">
        <v>359</v>
      </c>
    </row>
    <row r="22" spans="1:11" ht="22.5" x14ac:dyDescent="0.25">
      <c r="A22" s="889"/>
      <c r="B22" s="513" t="s">
        <v>4638</v>
      </c>
      <c r="C22" s="520" t="s">
        <v>87</v>
      </c>
      <c r="D22" s="519" t="s">
        <v>87</v>
      </c>
      <c r="E22" s="521" t="s">
        <v>87</v>
      </c>
      <c r="F22" s="514">
        <v>3309.81</v>
      </c>
      <c r="G22" s="515" t="s">
        <v>4639</v>
      </c>
      <c r="H22" s="516">
        <v>1385</v>
      </c>
      <c r="I22" s="514">
        <v>3568</v>
      </c>
      <c r="J22" s="519" t="s">
        <v>4640</v>
      </c>
      <c r="K22" s="516">
        <v>1554</v>
      </c>
    </row>
    <row r="23" spans="1:11" ht="15.75" thickBot="1" x14ac:dyDescent="0.3">
      <c r="A23" s="889"/>
      <c r="B23" s="522" t="s">
        <v>4641</v>
      </c>
      <c r="C23" s="520" t="s">
        <v>87</v>
      </c>
      <c r="D23" s="519" t="s">
        <v>87</v>
      </c>
      <c r="E23" s="521" t="s">
        <v>87</v>
      </c>
      <c r="F23" s="514">
        <v>548.37</v>
      </c>
      <c r="G23" s="515" t="s">
        <v>4642</v>
      </c>
      <c r="H23" s="516">
        <v>169</v>
      </c>
      <c r="I23" s="514">
        <v>634</v>
      </c>
      <c r="J23" s="519" t="s">
        <v>4643</v>
      </c>
      <c r="K23" s="516">
        <v>252</v>
      </c>
    </row>
    <row r="24" spans="1:11" ht="15.75" thickBot="1" x14ac:dyDescent="0.3">
      <c r="A24" s="890"/>
      <c r="B24" s="517" t="s">
        <v>4647</v>
      </c>
      <c r="C24" s="520" t="s">
        <v>87</v>
      </c>
      <c r="D24" s="519" t="s">
        <v>87</v>
      </c>
      <c r="E24" s="521" t="s">
        <v>87</v>
      </c>
      <c r="F24" s="514">
        <v>160.41999999999999</v>
      </c>
      <c r="G24" s="515" t="s">
        <v>4648</v>
      </c>
      <c r="H24" s="516">
        <v>366</v>
      </c>
      <c r="I24" s="514">
        <v>313</v>
      </c>
      <c r="J24" s="519" t="s">
        <v>4649</v>
      </c>
      <c r="K24" s="516">
        <v>554</v>
      </c>
    </row>
    <row r="25" spans="1:11" x14ac:dyDescent="0.25">
      <c r="A25" s="888" t="s">
        <v>4650</v>
      </c>
      <c r="B25" s="513" t="s">
        <v>4651</v>
      </c>
      <c r="C25" s="520" t="s">
        <v>87</v>
      </c>
      <c r="D25" s="519" t="s">
        <v>87</v>
      </c>
      <c r="E25" s="521" t="s">
        <v>87</v>
      </c>
      <c r="F25" s="514">
        <v>103.6</v>
      </c>
      <c r="G25" s="515" t="s">
        <v>4652</v>
      </c>
      <c r="H25" s="516">
        <v>894</v>
      </c>
      <c r="I25" s="514">
        <v>106</v>
      </c>
      <c r="J25" s="519" t="s">
        <v>4653</v>
      </c>
      <c r="K25" s="516">
        <v>800</v>
      </c>
    </row>
    <row r="26" spans="1:11" x14ac:dyDescent="0.25">
      <c r="A26" s="889"/>
      <c r="B26" s="513" t="s">
        <v>4627</v>
      </c>
      <c r="C26" s="520" t="s">
        <v>4645</v>
      </c>
      <c r="D26" s="519" t="s">
        <v>4645</v>
      </c>
      <c r="E26" s="521" t="s">
        <v>4645</v>
      </c>
      <c r="F26" s="514" t="s">
        <v>4628</v>
      </c>
      <c r="G26" s="515" t="s">
        <v>4629</v>
      </c>
      <c r="H26" s="516">
        <v>345</v>
      </c>
      <c r="I26" s="514" t="s">
        <v>4630</v>
      </c>
      <c r="J26" s="515" t="s">
        <v>4631</v>
      </c>
      <c r="K26" s="516">
        <v>515</v>
      </c>
    </row>
    <row r="27" spans="1:11" x14ac:dyDescent="0.25">
      <c r="A27" s="889"/>
      <c r="B27" s="513" t="s">
        <v>4632</v>
      </c>
      <c r="C27" s="520" t="s">
        <v>4645</v>
      </c>
      <c r="D27" s="519" t="s">
        <v>4645</v>
      </c>
      <c r="E27" s="521" t="s">
        <v>4645</v>
      </c>
      <c r="F27" s="514">
        <v>468.53</v>
      </c>
      <c r="G27" s="515" t="s">
        <v>4633</v>
      </c>
      <c r="H27" s="516">
        <v>208</v>
      </c>
      <c r="I27" s="514">
        <v>580</v>
      </c>
      <c r="J27" s="519" t="s">
        <v>4634</v>
      </c>
      <c r="K27" s="516">
        <v>215</v>
      </c>
    </row>
    <row r="28" spans="1:11" ht="22.5" x14ac:dyDescent="0.25">
      <c r="A28" s="889"/>
      <c r="B28" s="513" t="s">
        <v>4635</v>
      </c>
      <c r="C28" s="514" t="s">
        <v>87</v>
      </c>
      <c r="D28" s="515" t="s">
        <v>87</v>
      </c>
      <c r="E28" s="516" t="s">
        <v>87</v>
      </c>
      <c r="F28" s="514">
        <v>494.73</v>
      </c>
      <c r="G28" s="515" t="s">
        <v>4636</v>
      </c>
      <c r="H28" s="516">
        <v>365</v>
      </c>
      <c r="I28" s="514">
        <v>339</v>
      </c>
      <c r="J28" s="519" t="s">
        <v>4637</v>
      </c>
      <c r="K28" s="516">
        <v>359</v>
      </c>
    </row>
    <row r="29" spans="1:11" ht="22.5" x14ac:dyDescent="0.25">
      <c r="A29" s="889"/>
      <c r="B29" s="513" t="s">
        <v>4638</v>
      </c>
      <c r="C29" s="520" t="s">
        <v>87</v>
      </c>
      <c r="D29" s="519" t="s">
        <v>87</v>
      </c>
      <c r="E29" s="521" t="s">
        <v>87</v>
      </c>
      <c r="F29" s="514">
        <v>3309.81</v>
      </c>
      <c r="G29" s="515" t="s">
        <v>4639</v>
      </c>
      <c r="H29" s="516">
        <v>1385</v>
      </c>
      <c r="I29" s="514">
        <v>3568</v>
      </c>
      <c r="J29" s="519" t="s">
        <v>4640</v>
      </c>
      <c r="K29" s="516">
        <v>1554</v>
      </c>
    </row>
    <row r="30" spans="1:11" ht="15.75" thickBot="1" x14ac:dyDescent="0.3">
      <c r="A30" s="890"/>
      <c r="B30" s="522" t="s">
        <v>4641</v>
      </c>
      <c r="C30" s="520" t="s">
        <v>87</v>
      </c>
      <c r="D30" s="519" t="s">
        <v>87</v>
      </c>
      <c r="E30" s="521" t="s">
        <v>87</v>
      </c>
      <c r="F30" s="514">
        <v>548.37</v>
      </c>
      <c r="G30" s="515" t="s">
        <v>4642</v>
      </c>
      <c r="H30" s="516">
        <v>169</v>
      </c>
      <c r="I30" s="514">
        <v>634</v>
      </c>
      <c r="J30" s="519" t="s">
        <v>4643</v>
      </c>
      <c r="K30" s="516">
        <v>252</v>
      </c>
    </row>
    <row r="31" spans="1:11" x14ac:dyDescent="0.25">
      <c r="A31" s="888" t="s">
        <v>4654</v>
      </c>
      <c r="B31" s="513" t="s">
        <v>4655</v>
      </c>
      <c r="C31" s="514" t="s">
        <v>87</v>
      </c>
      <c r="D31" s="515" t="s">
        <v>87</v>
      </c>
      <c r="E31" s="516" t="s">
        <v>87</v>
      </c>
      <c r="F31" s="514" t="s">
        <v>87</v>
      </c>
      <c r="G31" s="515" t="s">
        <v>87</v>
      </c>
      <c r="H31" s="516" t="s">
        <v>87</v>
      </c>
      <c r="I31" s="514" t="s">
        <v>87</v>
      </c>
      <c r="J31" s="515" t="s">
        <v>87</v>
      </c>
      <c r="K31" s="516" t="s">
        <v>87</v>
      </c>
    </row>
    <row r="32" spans="1:11" x14ac:dyDescent="0.25">
      <c r="A32" s="889"/>
      <c r="B32" s="513" t="s">
        <v>4656</v>
      </c>
      <c r="C32" s="514" t="s">
        <v>87</v>
      </c>
      <c r="D32" s="515" t="s">
        <v>87</v>
      </c>
      <c r="E32" s="516" t="s">
        <v>87</v>
      </c>
      <c r="F32" s="514" t="s">
        <v>87</v>
      </c>
      <c r="G32" s="515" t="s">
        <v>87</v>
      </c>
      <c r="H32" s="516" t="s">
        <v>87</v>
      </c>
      <c r="I32" s="514" t="s">
        <v>87</v>
      </c>
      <c r="J32" s="515" t="s">
        <v>87</v>
      </c>
      <c r="K32" s="516" t="s">
        <v>87</v>
      </c>
    </row>
    <row r="33" spans="1:12" x14ac:dyDescent="0.25">
      <c r="A33" s="889"/>
      <c r="B33" s="513" t="s">
        <v>4657</v>
      </c>
      <c r="C33" s="514" t="s">
        <v>87</v>
      </c>
      <c r="D33" s="515" t="s">
        <v>87</v>
      </c>
      <c r="E33" s="516" t="s">
        <v>87</v>
      </c>
      <c r="F33" s="514" t="s">
        <v>87</v>
      </c>
      <c r="G33" s="515" t="s">
        <v>87</v>
      </c>
      <c r="H33" s="516" t="s">
        <v>87</v>
      </c>
      <c r="I33" s="514" t="s">
        <v>87</v>
      </c>
      <c r="J33" s="515" t="s">
        <v>87</v>
      </c>
      <c r="K33" s="516" t="s">
        <v>87</v>
      </c>
    </row>
    <row r="34" spans="1:12" ht="22.5" x14ac:dyDescent="0.25">
      <c r="A34" s="889"/>
      <c r="B34" s="513" t="s">
        <v>4658</v>
      </c>
      <c r="C34" s="514" t="s">
        <v>87</v>
      </c>
      <c r="D34" s="515" t="s">
        <v>87</v>
      </c>
      <c r="E34" s="516" t="s">
        <v>87</v>
      </c>
      <c r="F34" s="514" t="s">
        <v>87</v>
      </c>
      <c r="G34" s="519" t="s">
        <v>87</v>
      </c>
      <c r="H34" s="516">
        <v>706</v>
      </c>
      <c r="I34" s="514" t="s">
        <v>87</v>
      </c>
      <c r="J34" s="515">
        <v>12742</v>
      </c>
      <c r="K34" s="516">
        <v>755</v>
      </c>
    </row>
    <row r="35" spans="1:12" ht="15.75" thickBot="1" x14ac:dyDescent="0.3">
      <c r="A35" s="890"/>
      <c r="B35" s="517" t="s">
        <v>4659</v>
      </c>
      <c r="C35" s="514" t="s">
        <v>87</v>
      </c>
      <c r="D35" s="515" t="s">
        <v>87</v>
      </c>
      <c r="E35" s="516" t="s">
        <v>87</v>
      </c>
      <c r="F35" s="520" t="s">
        <v>87</v>
      </c>
      <c r="G35" s="519" t="s">
        <v>87</v>
      </c>
      <c r="H35" s="516">
        <v>1542</v>
      </c>
      <c r="I35" s="514" t="s">
        <v>87</v>
      </c>
      <c r="J35" s="515">
        <v>2703</v>
      </c>
      <c r="K35" s="516">
        <v>1934</v>
      </c>
    </row>
    <row r="36" spans="1:12" x14ac:dyDescent="0.25">
      <c r="A36" s="888" t="s">
        <v>4660</v>
      </c>
      <c r="B36" s="513" t="s">
        <v>4661</v>
      </c>
      <c r="C36" s="514" t="s">
        <v>87</v>
      </c>
      <c r="D36" s="515" t="s">
        <v>87</v>
      </c>
      <c r="E36" s="516" t="s">
        <v>87</v>
      </c>
      <c r="F36" s="514" t="s">
        <v>87</v>
      </c>
      <c r="G36" s="515" t="s">
        <v>87</v>
      </c>
      <c r="H36" s="516" t="s">
        <v>87</v>
      </c>
      <c r="I36" s="514" t="s">
        <v>87</v>
      </c>
      <c r="J36" s="515" t="s">
        <v>87</v>
      </c>
      <c r="K36" s="516" t="s">
        <v>87</v>
      </c>
    </row>
    <row r="37" spans="1:12" x14ac:dyDescent="0.25">
      <c r="A37" s="889"/>
      <c r="B37" s="513" t="s">
        <v>4656</v>
      </c>
      <c r="C37" s="514" t="s">
        <v>87</v>
      </c>
      <c r="D37" s="515" t="s">
        <v>87</v>
      </c>
      <c r="E37" s="516" t="s">
        <v>87</v>
      </c>
      <c r="F37" s="514" t="s">
        <v>87</v>
      </c>
      <c r="G37" s="515" t="s">
        <v>87</v>
      </c>
      <c r="H37" s="516" t="s">
        <v>87</v>
      </c>
      <c r="I37" s="514" t="s">
        <v>87</v>
      </c>
      <c r="J37" s="515" t="s">
        <v>87</v>
      </c>
      <c r="K37" s="516" t="s">
        <v>87</v>
      </c>
    </row>
    <row r="38" spans="1:12" ht="15.75" thickBot="1" x14ac:dyDescent="0.3">
      <c r="A38" s="890"/>
      <c r="B38" s="517" t="s">
        <v>4657</v>
      </c>
      <c r="C38" s="514" t="s">
        <v>87</v>
      </c>
      <c r="D38" s="515" t="s">
        <v>87</v>
      </c>
      <c r="E38" s="516" t="s">
        <v>87</v>
      </c>
      <c r="F38" s="514" t="s">
        <v>87</v>
      </c>
      <c r="G38" s="515" t="s">
        <v>87</v>
      </c>
      <c r="H38" s="516" t="s">
        <v>87</v>
      </c>
      <c r="I38" s="514" t="s">
        <v>87</v>
      </c>
      <c r="J38" s="515" t="s">
        <v>87</v>
      </c>
      <c r="K38" s="516" t="s">
        <v>87</v>
      </c>
    </row>
    <row r="39" spans="1:12" x14ac:dyDescent="0.25">
      <c r="A39" s="888" t="s">
        <v>4662</v>
      </c>
      <c r="B39" s="513" t="s">
        <v>4663</v>
      </c>
      <c r="C39" s="514" t="s">
        <v>87</v>
      </c>
      <c r="D39" s="515" t="s">
        <v>87</v>
      </c>
      <c r="E39" s="516" t="s">
        <v>87</v>
      </c>
      <c r="F39" s="514" t="s">
        <v>87</v>
      </c>
      <c r="G39" s="515" t="s">
        <v>87</v>
      </c>
      <c r="H39" s="516" t="s">
        <v>87</v>
      </c>
      <c r="I39" s="514" t="s">
        <v>87</v>
      </c>
      <c r="J39" s="515" t="s">
        <v>87</v>
      </c>
      <c r="K39" s="516" t="s">
        <v>87</v>
      </c>
    </row>
    <row r="40" spans="1:12" x14ac:dyDescent="0.25">
      <c r="A40" s="889"/>
      <c r="B40" s="513" t="s">
        <v>4664</v>
      </c>
      <c r="C40" s="514" t="s">
        <v>87</v>
      </c>
      <c r="D40" s="515" t="s">
        <v>87</v>
      </c>
      <c r="E40" s="516" t="s">
        <v>87</v>
      </c>
      <c r="F40" s="514" t="s">
        <v>87</v>
      </c>
      <c r="G40" s="515" t="s">
        <v>87</v>
      </c>
      <c r="H40" s="516" t="s">
        <v>87</v>
      </c>
      <c r="I40" s="514" t="s">
        <v>87</v>
      </c>
      <c r="J40" s="515" t="s">
        <v>87</v>
      </c>
      <c r="K40" s="516" t="s">
        <v>87</v>
      </c>
    </row>
    <row r="41" spans="1:12" ht="15.75" thickBot="1" x14ac:dyDescent="0.3">
      <c r="A41" s="890"/>
      <c r="B41" s="517" t="s">
        <v>4665</v>
      </c>
      <c r="C41" s="514" t="s">
        <v>87</v>
      </c>
      <c r="D41" s="515" t="s">
        <v>87</v>
      </c>
      <c r="E41" s="516" t="s">
        <v>87</v>
      </c>
      <c r="F41" s="514" t="s">
        <v>87</v>
      </c>
      <c r="G41" s="515" t="s">
        <v>87</v>
      </c>
      <c r="H41" s="516" t="s">
        <v>87</v>
      </c>
      <c r="I41" s="514" t="s">
        <v>87</v>
      </c>
      <c r="J41" s="515" t="s">
        <v>87</v>
      </c>
      <c r="K41" s="516" t="s">
        <v>87</v>
      </c>
    </row>
    <row r="42" spans="1:12" x14ac:dyDescent="0.25">
      <c r="A42" s="888" t="s">
        <v>4666</v>
      </c>
      <c r="B42" s="513" t="s">
        <v>4667</v>
      </c>
      <c r="C42" s="514" t="s">
        <v>87</v>
      </c>
      <c r="D42" s="515" t="s">
        <v>87</v>
      </c>
      <c r="E42" s="516" t="s">
        <v>87</v>
      </c>
      <c r="F42" s="514" t="s">
        <v>87</v>
      </c>
      <c r="G42" s="515" t="s">
        <v>87</v>
      </c>
      <c r="H42" s="516" t="s">
        <v>87</v>
      </c>
      <c r="I42" s="514" t="s">
        <v>87</v>
      </c>
      <c r="J42" s="515" t="s">
        <v>87</v>
      </c>
      <c r="K42" s="516" t="s">
        <v>87</v>
      </c>
    </row>
    <row r="43" spans="1:12" ht="15.75" thickBot="1" x14ac:dyDescent="0.3">
      <c r="A43" s="890"/>
      <c r="B43" s="517" t="s">
        <v>4668</v>
      </c>
      <c r="C43" s="514" t="s">
        <v>87</v>
      </c>
      <c r="D43" s="515" t="s">
        <v>87</v>
      </c>
      <c r="E43" s="516" t="s">
        <v>87</v>
      </c>
      <c r="F43" s="514" t="s">
        <v>87</v>
      </c>
      <c r="G43" s="515" t="s">
        <v>87</v>
      </c>
      <c r="H43" s="516" t="s">
        <v>87</v>
      </c>
      <c r="I43" s="514" t="s">
        <v>87</v>
      </c>
      <c r="J43" s="515" t="s">
        <v>87</v>
      </c>
      <c r="K43" s="516" t="s">
        <v>87</v>
      </c>
    </row>
    <row r="44" spans="1:12" x14ac:dyDescent="0.25">
      <c r="A44" s="888" t="s">
        <v>4669</v>
      </c>
      <c r="B44" s="513" t="s">
        <v>4670</v>
      </c>
      <c r="C44" s="520" t="s">
        <v>87</v>
      </c>
      <c r="D44" s="519" t="s">
        <v>87</v>
      </c>
      <c r="E44" s="521" t="s">
        <v>87</v>
      </c>
      <c r="F44" s="514" t="s">
        <v>4671</v>
      </c>
      <c r="G44" s="519" t="s">
        <v>4672</v>
      </c>
      <c r="H44" s="516">
        <v>17765</v>
      </c>
      <c r="I44" s="523" t="s">
        <v>4673</v>
      </c>
      <c r="J44" s="515" t="s">
        <v>4674</v>
      </c>
      <c r="K44" s="516">
        <v>18861</v>
      </c>
      <c r="L44" s="524"/>
    </row>
    <row r="45" spans="1:12" x14ac:dyDescent="0.25">
      <c r="A45" s="889"/>
      <c r="B45" s="513" t="s">
        <v>4675</v>
      </c>
      <c r="C45" s="520" t="s">
        <v>87</v>
      </c>
      <c r="D45" s="519" t="s">
        <v>87</v>
      </c>
      <c r="E45" s="521" t="s">
        <v>87</v>
      </c>
      <c r="F45" s="514" t="s">
        <v>4676</v>
      </c>
      <c r="G45" s="519" t="s">
        <v>4677</v>
      </c>
      <c r="H45" s="516">
        <v>9952</v>
      </c>
      <c r="I45" s="514" t="s">
        <v>4678</v>
      </c>
      <c r="J45" s="515" t="s">
        <v>4679</v>
      </c>
      <c r="K45" s="516">
        <v>12819</v>
      </c>
    </row>
    <row r="46" spans="1:12" x14ac:dyDescent="0.25">
      <c r="A46" s="889"/>
      <c r="B46" s="513" t="s">
        <v>4680</v>
      </c>
      <c r="C46" s="520" t="s">
        <v>87</v>
      </c>
      <c r="D46" s="519" t="s">
        <v>87</v>
      </c>
      <c r="E46" s="521" t="s">
        <v>87</v>
      </c>
      <c r="F46" s="514" t="s">
        <v>4681</v>
      </c>
      <c r="G46" s="515" t="s">
        <v>4682</v>
      </c>
      <c r="H46" s="516">
        <v>4698</v>
      </c>
      <c r="I46" s="514">
        <v>929.05</v>
      </c>
      <c r="J46" s="515" t="s">
        <v>4683</v>
      </c>
      <c r="K46" s="516">
        <v>4603</v>
      </c>
    </row>
    <row r="47" spans="1:12" ht="15.75" thickBot="1" x14ac:dyDescent="0.3">
      <c r="A47" s="890"/>
      <c r="B47" s="517" t="s">
        <v>4684</v>
      </c>
      <c r="C47" s="514" t="s">
        <v>87</v>
      </c>
      <c r="D47" s="515" t="s">
        <v>87</v>
      </c>
      <c r="E47" s="516" t="s">
        <v>87</v>
      </c>
      <c r="F47" s="514" t="s">
        <v>87</v>
      </c>
      <c r="G47" s="515" t="s">
        <v>87</v>
      </c>
      <c r="H47" s="516" t="s">
        <v>87</v>
      </c>
      <c r="I47" s="514" t="s">
        <v>87</v>
      </c>
      <c r="J47" s="515" t="s">
        <v>87</v>
      </c>
      <c r="K47" s="516" t="s">
        <v>87</v>
      </c>
    </row>
    <row r="48" spans="1:12" ht="15.75" thickBot="1" x14ac:dyDescent="0.3">
      <c r="A48" s="888" t="s">
        <v>4685</v>
      </c>
      <c r="B48" s="517" t="s">
        <v>4647</v>
      </c>
      <c r="C48" s="520" t="s">
        <v>87</v>
      </c>
      <c r="D48" s="519" t="s">
        <v>87</v>
      </c>
      <c r="E48" s="521" t="s">
        <v>87</v>
      </c>
      <c r="F48" s="514">
        <v>160.41999999999999</v>
      </c>
      <c r="G48" s="515" t="s">
        <v>4648</v>
      </c>
      <c r="H48" s="516">
        <v>366</v>
      </c>
      <c r="I48" s="514">
        <v>313</v>
      </c>
      <c r="J48" s="519" t="s">
        <v>4649</v>
      </c>
      <c r="K48" s="516">
        <v>554</v>
      </c>
    </row>
    <row r="49" spans="1:11" ht="15.75" thickBot="1" x14ac:dyDescent="0.3">
      <c r="A49" s="890"/>
      <c r="B49" s="513" t="s">
        <v>4627</v>
      </c>
      <c r="C49" s="525" t="s">
        <v>4645</v>
      </c>
      <c r="D49" s="526" t="s">
        <v>4645</v>
      </c>
      <c r="E49" s="527" t="s">
        <v>4645</v>
      </c>
      <c r="F49" s="528" t="s">
        <v>4628</v>
      </c>
      <c r="G49" s="529" t="s">
        <v>4629</v>
      </c>
      <c r="H49" s="530">
        <v>345</v>
      </c>
      <c r="I49" s="528" t="s">
        <v>4630</v>
      </c>
      <c r="J49" s="529" t="s">
        <v>4631</v>
      </c>
      <c r="K49" s="530">
        <v>515</v>
      </c>
    </row>
    <row r="51" spans="1:11" x14ac:dyDescent="0.25">
      <c r="A51" s="9" t="s">
        <v>4686</v>
      </c>
    </row>
    <row r="52" spans="1:11" x14ac:dyDescent="0.25">
      <c r="A52" s="9" t="s">
        <v>4687</v>
      </c>
    </row>
    <row r="53" spans="1:11" x14ac:dyDescent="0.25">
      <c r="A53" s="9" t="s">
        <v>4688</v>
      </c>
    </row>
    <row r="54" spans="1:11" x14ac:dyDescent="0.25">
      <c r="A54" s="9" t="s">
        <v>4689</v>
      </c>
    </row>
    <row r="55" spans="1:11" x14ac:dyDescent="0.25">
      <c r="D55" s="52"/>
      <c r="E55" s="52"/>
    </row>
  </sheetData>
  <mergeCells count="17">
    <mergeCell ref="A31:A35"/>
    <mergeCell ref="C1:E1"/>
    <mergeCell ref="F1:H1"/>
    <mergeCell ref="I1:K1"/>
    <mergeCell ref="C3:E3"/>
    <mergeCell ref="F3:H3"/>
    <mergeCell ref="I3:K3"/>
    <mergeCell ref="A4:A5"/>
    <mergeCell ref="A7:A12"/>
    <mergeCell ref="A13:A18"/>
    <mergeCell ref="A19:A24"/>
    <mergeCell ref="A25:A30"/>
    <mergeCell ref="A36:A38"/>
    <mergeCell ref="A39:A41"/>
    <mergeCell ref="A42:A43"/>
    <mergeCell ref="A44:A47"/>
    <mergeCell ref="A48:A49"/>
  </mergeCell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48571"/>
  <sheetViews>
    <sheetView workbookViewId="0">
      <selection activeCell="N16" sqref="N16:N19"/>
    </sheetView>
  </sheetViews>
  <sheetFormatPr defaultRowHeight="15" x14ac:dyDescent="0.25"/>
  <cols>
    <col min="1" max="1" width="12.140625" style="9" customWidth="1"/>
    <col min="2" max="2" width="33.140625" style="9" customWidth="1"/>
    <col min="3" max="4" width="9.140625" style="9" customWidth="1"/>
    <col min="5" max="5" width="9.140625" style="9"/>
    <col min="6" max="8" width="9.140625" style="9" customWidth="1"/>
    <col min="9" max="16384" width="9.140625" style="9"/>
  </cols>
  <sheetData>
    <row r="1" spans="1:14" x14ac:dyDescent="0.25">
      <c r="A1" s="394" t="s">
        <v>4347</v>
      </c>
      <c r="B1" s="501" t="s">
        <v>7</v>
      </c>
    </row>
    <row r="2" spans="1:14" x14ac:dyDescent="0.25">
      <c r="A2" s="395" t="s">
        <v>221</v>
      </c>
      <c r="B2" s="395" t="s">
        <v>4349</v>
      </c>
    </row>
    <row r="6" spans="1:14" x14ac:dyDescent="0.25">
      <c r="C6" s="23" t="s">
        <v>4589</v>
      </c>
      <c r="D6" s="23"/>
      <c r="E6" s="23" t="s">
        <v>200</v>
      </c>
      <c r="F6" s="23"/>
      <c r="G6" s="23" t="s">
        <v>4590</v>
      </c>
      <c r="H6" s="23"/>
      <c r="I6" s="9" t="s">
        <v>101</v>
      </c>
      <c r="K6" s="9" t="s">
        <v>4591</v>
      </c>
    </row>
    <row r="7" spans="1:14" s="23" customFormat="1" x14ac:dyDescent="0.25">
      <c r="A7" s="397" t="s">
        <v>142</v>
      </c>
      <c r="B7" s="397" t="s">
        <v>4356</v>
      </c>
      <c r="C7" s="397">
        <v>2008</v>
      </c>
      <c r="D7" s="397">
        <v>2009</v>
      </c>
      <c r="E7" s="397">
        <v>2010</v>
      </c>
      <c r="G7" s="397">
        <v>2008</v>
      </c>
      <c r="H7" s="397">
        <v>2009</v>
      </c>
      <c r="I7" s="397">
        <v>2010</v>
      </c>
      <c r="K7" s="397">
        <v>2010</v>
      </c>
      <c r="M7" s="23" t="s">
        <v>4592</v>
      </c>
      <c r="N7" s="23" t="s">
        <v>4593</v>
      </c>
    </row>
    <row r="8" spans="1:14" x14ac:dyDescent="0.25">
      <c r="A8" s="452" t="s">
        <v>4357</v>
      </c>
      <c r="B8" s="64" t="s">
        <v>4358</v>
      </c>
      <c r="C8" s="49"/>
      <c r="D8" s="49"/>
      <c r="E8" s="49" t="s">
        <v>87</v>
      </c>
      <c r="G8" s="49"/>
      <c r="H8" s="49"/>
      <c r="I8" s="49" t="s">
        <v>87</v>
      </c>
      <c r="K8" s="49" t="s">
        <v>87</v>
      </c>
      <c r="N8" s="9" t="s">
        <v>4594</v>
      </c>
    </row>
    <row r="9" spans="1:14" x14ac:dyDescent="0.25">
      <c r="A9" s="452" t="s">
        <v>4361</v>
      </c>
      <c r="B9" s="64" t="s">
        <v>4362</v>
      </c>
      <c r="C9" s="49"/>
      <c r="D9" s="49"/>
      <c r="E9" s="49" t="s">
        <v>87</v>
      </c>
      <c r="G9" s="49"/>
      <c r="H9" s="49"/>
      <c r="I9" s="49" t="s">
        <v>87</v>
      </c>
      <c r="K9" s="49" t="s">
        <v>87</v>
      </c>
    </row>
    <row r="10" spans="1:14" x14ac:dyDescent="0.25">
      <c r="A10" s="452" t="s">
        <v>4364</v>
      </c>
      <c r="B10" s="64" t="s">
        <v>4365</v>
      </c>
      <c r="C10" s="49"/>
      <c r="D10" s="49"/>
      <c r="E10" s="49">
        <v>0</v>
      </c>
      <c r="G10" s="49"/>
      <c r="H10" s="49"/>
      <c r="I10" s="49">
        <v>0</v>
      </c>
      <c r="K10" s="49">
        <v>0</v>
      </c>
    </row>
    <row r="11" spans="1:14" x14ac:dyDescent="0.25">
      <c r="A11" s="452" t="s">
        <v>4366</v>
      </c>
      <c r="B11" s="64" t="s">
        <v>4367</v>
      </c>
      <c r="C11" s="49"/>
      <c r="D11" s="49"/>
      <c r="E11" s="49">
        <v>0</v>
      </c>
      <c r="G11" s="49"/>
      <c r="H11" s="49"/>
      <c r="I11" s="49">
        <v>0</v>
      </c>
      <c r="K11" s="49">
        <v>0</v>
      </c>
    </row>
    <row r="12" spans="1:14" ht="30" x14ac:dyDescent="0.25">
      <c r="A12" s="452" t="s">
        <v>4368</v>
      </c>
      <c r="B12" s="64" t="s">
        <v>4369</v>
      </c>
      <c r="C12" s="49"/>
      <c r="D12" s="49"/>
      <c r="E12" s="49">
        <v>95144</v>
      </c>
      <c r="G12" s="49"/>
      <c r="H12" s="49"/>
      <c r="I12" s="49">
        <v>640</v>
      </c>
      <c r="K12" s="49">
        <v>77</v>
      </c>
    </row>
    <row r="13" spans="1:14" ht="30" x14ac:dyDescent="0.25">
      <c r="A13" s="452" t="s">
        <v>4370</v>
      </c>
      <c r="B13" s="64" t="s">
        <v>4371</v>
      </c>
      <c r="C13" s="49"/>
      <c r="D13" s="49"/>
      <c r="E13" s="49" t="s">
        <v>87</v>
      </c>
      <c r="G13" s="49"/>
      <c r="H13" s="49"/>
      <c r="I13" s="49" t="s">
        <v>87</v>
      </c>
      <c r="K13" s="49" t="s">
        <v>87</v>
      </c>
    </row>
    <row r="14" spans="1:14" ht="30" x14ac:dyDescent="0.25">
      <c r="A14" s="452" t="s">
        <v>4372</v>
      </c>
      <c r="B14" s="64" t="s">
        <v>4373</v>
      </c>
      <c r="C14" s="49"/>
      <c r="D14" s="49"/>
      <c r="E14" s="49">
        <v>14537</v>
      </c>
      <c r="G14" s="49"/>
      <c r="H14" s="49"/>
      <c r="I14" s="49">
        <v>86</v>
      </c>
      <c r="K14" s="49">
        <v>27</v>
      </c>
    </row>
    <row r="15" spans="1:14" ht="30" x14ac:dyDescent="0.25">
      <c r="A15" s="452" t="s">
        <v>4374</v>
      </c>
      <c r="B15" s="64" t="s">
        <v>4375</v>
      </c>
      <c r="C15" s="49"/>
      <c r="D15" s="49"/>
      <c r="E15" s="49">
        <v>52936</v>
      </c>
      <c r="G15" s="49"/>
      <c r="H15" s="49"/>
      <c r="I15" s="49">
        <v>788</v>
      </c>
      <c r="K15" s="49">
        <v>35</v>
      </c>
    </row>
    <row r="16" spans="1:14" ht="30" x14ac:dyDescent="0.25">
      <c r="A16" s="452" t="s">
        <v>4376</v>
      </c>
      <c r="B16" s="64" t="s">
        <v>4377</v>
      </c>
      <c r="C16" s="49"/>
      <c r="D16" s="49"/>
      <c r="E16" s="49" t="s">
        <v>87</v>
      </c>
      <c r="G16" s="49"/>
      <c r="H16" s="49"/>
      <c r="I16" s="49" t="s">
        <v>87</v>
      </c>
      <c r="K16" s="49" t="s">
        <v>87</v>
      </c>
    </row>
    <row r="17" spans="1:11" x14ac:dyDescent="0.25">
      <c r="A17" s="502" t="s">
        <v>4378</v>
      </c>
      <c r="B17" s="473" t="s">
        <v>4379</v>
      </c>
      <c r="C17" s="49"/>
      <c r="D17" s="49"/>
      <c r="E17" s="49" t="s">
        <v>87</v>
      </c>
      <c r="G17" s="49"/>
      <c r="H17" s="49"/>
      <c r="I17" s="49" t="s">
        <v>87</v>
      </c>
      <c r="K17" s="49" t="s">
        <v>87</v>
      </c>
    </row>
    <row r="18" spans="1:11" ht="30" x14ac:dyDescent="0.25">
      <c r="A18" s="452" t="s">
        <v>4380</v>
      </c>
      <c r="B18" s="64" t="s">
        <v>4381</v>
      </c>
      <c r="C18" s="49"/>
      <c r="D18" s="49"/>
      <c r="E18" s="49">
        <v>69969</v>
      </c>
      <c r="G18" s="49"/>
      <c r="H18" s="49"/>
      <c r="I18" s="49">
        <v>1274</v>
      </c>
      <c r="K18" s="49">
        <v>148</v>
      </c>
    </row>
    <row r="19" spans="1:11" x14ac:dyDescent="0.25">
      <c r="A19" s="452" t="s">
        <v>4382</v>
      </c>
      <c r="B19" s="64" t="s">
        <v>90</v>
      </c>
      <c r="C19" s="49"/>
      <c r="D19" s="49"/>
      <c r="E19" s="49">
        <v>459040</v>
      </c>
      <c r="G19" s="49"/>
      <c r="H19" s="49"/>
      <c r="I19" s="49">
        <v>3518</v>
      </c>
      <c r="K19" s="49">
        <v>201</v>
      </c>
    </row>
    <row r="20" spans="1:11" ht="30" x14ac:dyDescent="0.25">
      <c r="A20" s="452" t="s">
        <v>4383</v>
      </c>
      <c r="B20" s="64" t="s">
        <v>4384</v>
      </c>
      <c r="C20" s="49"/>
      <c r="D20" s="49"/>
      <c r="E20" s="49">
        <v>486997</v>
      </c>
      <c r="G20" s="49"/>
      <c r="H20" s="49"/>
      <c r="I20" s="49">
        <v>5272</v>
      </c>
      <c r="K20" s="49">
        <v>986</v>
      </c>
    </row>
    <row r="21" spans="1:11" ht="30" x14ac:dyDescent="0.25">
      <c r="A21" s="452" t="s">
        <v>4386</v>
      </c>
      <c r="B21" s="64" t="s">
        <v>4387</v>
      </c>
      <c r="C21" s="49"/>
      <c r="D21" s="49"/>
      <c r="E21" s="49">
        <v>37511</v>
      </c>
      <c r="G21" s="49"/>
      <c r="H21" s="49"/>
      <c r="I21" s="49">
        <v>1097</v>
      </c>
      <c r="K21" s="49">
        <v>447</v>
      </c>
    </row>
    <row r="22" spans="1:11" ht="30" x14ac:dyDescent="0.25">
      <c r="A22" s="452" t="s">
        <v>4388</v>
      </c>
      <c r="B22" s="64" t="s">
        <v>178</v>
      </c>
      <c r="C22" s="49"/>
      <c r="D22" s="49"/>
      <c r="E22" s="49">
        <v>57389</v>
      </c>
      <c r="G22" s="49"/>
      <c r="H22" s="49"/>
      <c r="I22" s="49">
        <v>269</v>
      </c>
      <c r="K22" s="49">
        <v>43</v>
      </c>
    </row>
    <row r="23" spans="1:11" ht="30" x14ac:dyDescent="0.25">
      <c r="A23" s="452" t="s">
        <v>4389</v>
      </c>
      <c r="B23" s="64" t="s">
        <v>177</v>
      </c>
      <c r="C23" s="49"/>
      <c r="D23" s="49"/>
      <c r="E23" s="49" t="s">
        <v>87</v>
      </c>
      <c r="G23" s="49"/>
      <c r="H23" s="49"/>
      <c r="I23" s="49" t="s">
        <v>87</v>
      </c>
      <c r="K23" s="49" t="s">
        <v>87</v>
      </c>
    </row>
    <row r="24" spans="1:11" x14ac:dyDescent="0.25">
      <c r="A24" s="452" t="s">
        <v>4390</v>
      </c>
      <c r="B24" s="64" t="s">
        <v>4391</v>
      </c>
      <c r="C24" s="49"/>
      <c r="D24" s="49"/>
      <c r="E24" s="49">
        <v>47668</v>
      </c>
      <c r="G24" s="49"/>
      <c r="H24" s="49"/>
      <c r="I24" s="49">
        <v>589</v>
      </c>
      <c r="K24" s="49">
        <v>247</v>
      </c>
    </row>
    <row r="25" spans="1:11" x14ac:dyDescent="0.25">
      <c r="A25" s="452" t="s">
        <v>4392</v>
      </c>
      <c r="B25" s="64" t="s">
        <v>183</v>
      </c>
      <c r="C25" s="49"/>
      <c r="D25" s="49"/>
      <c r="E25" s="49">
        <v>924523</v>
      </c>
      <c r="G25" s="49"/>
      <c r="H25" s="49"/>
      <c r="I25" s="49">
        <v>10574</v>
      </c>
      <c r="K25" s="49">
        <v>399</v>
      </c>
    </row>
    <row r="26" spans="1:11" ht="30" x14ac:dyDescent="0.25">
      <c r="A26" s="452" t="s">
        <v>4394</v>
      </c>
      <c r="B26" s="64" t="s">
        <v>181</v>
      </c>
      <c r="C26" s="49"/>
      <c r="D26" s="49"/>
      <c r="E26" s="49" t="s">
        <v>87</v>
      </c>
      <c r="G26" s="49"/>
      <c r="H26" s="49"/>
      <c r="I26" s="49" t="s">
        <v>87</v>
      </c>
      <c r="K26" s="49" t="s">
        <v>87</v>
      </c>
    </row>
    <row r="27" spans="1:11" x14ac:dyDescent="0.25">
      <c r="A27" s="452" t="s">
        <v>4395</v>
      </c>
      <c r="B27" s="64" t="s">
        <v>182</v>
      </c>
      <c r="C27" s="49"/>
      <c r="D27" s="49"/>
      <c r="E27" s="49">
        <v>1215227</v>
      </c>
      <c r="G27" s="49"/>
      <c r="H27" s="49"/>
      <c r="I27" s="49">
        <v>5224</v>
      </c>
      <c r="K27" s="49">
        <v>416</v>
      </c>
    </row>
    <row r="28" spans="1:11" x14ac:dyDescent="0.25">
      <c r="A28" s="452" t="s">
        <v>4396</v>
      </c>
      <c r="B28" s="64" t="s">
        <v>4397</v>
      </c>
      <c r="C28" s="49"/>
      <c r="D28" s="49"/>
      <c r="E28" s="49">
        <v>759696</v>
      </c>
      <c r="G28" s="49"/>
      <c r="H28" s="49"/>
      <c r="I28" s="49">
        <v>17146</v>
      </c>
      <c r="K28" s="49">
        <v>1891</v>
      </c>
    </row>
    <row r="29" spans="1:11" ht="30" x14ac:dyDescent="0.25">
      <c r="A29" s="452" t="s">
        <v>4398</v>
      </c>
      <c r="B29" s="64" t="s">
        <v>4399</v>
      </c>
      <c r="C29" s="49"/>
      <c r="D29" s="49"/>
      <c r="E29" s="49">
        <v>122390</v>
      </c>
      <c r="G29" s="49"/>
      <c r="H29" s="49"/>
      <c r="I29" s="49">
        <v>3817</v>
      </c>
      <c r="K29" s="49">
        <v>962</v>
      </c>
    </row>
    <row r="30" spans="1:11" ht="30" x14ac:dyDescent="0.25">
      <c r="A30" s="452" t="s">
        <v>4400</v>
      </c>
      <c r="B30" s="64" t="s">
        <v>4401</v>
      </c>
      <c r="C30" s="49"/>
      <c r="D30" s="49"/>
      <c r="E30" s="49">
        <v>42792</v>
      </c>
      <c r="G30" s="49"/>
      <c r="H30" s="49"/>
      <c r="I30" s="49">
        <v>825</v>
      </c>
      <c r="K30" s="49">
        <v>387</v>
      </c>
    </row>
    <row r="31" spans="1:11" x14ac:dyDescent="0.25">
      <c r="A31" s="452" t="s">
        <v>4402</v>
      </c>
      <c r="B31" s="64" t="s">
        <v>4403</v>
      </c>
      <c r="C31" s="49"/>
      <c r="D31" s="49"/>
      <c r="E31" s="49">
        <v>1104</v>
      </c>
      <c r="G31" s="49"/>
      <c r="H31" s="49"/>
      <c r="I31" s="49">
        <v>104</v>
      </c>
      <c r="K31" s="49">
        <v>35</v>
      </c>
    </row>
    <row r="32" spans="1:11" ht="30" x14ac:dyDescent="0.25">
      <c r="A32" s="452" t="s">
        <v>4404</v>
      </c>
      <c r="B32" s="64" t="s">
        <v>4405</v>
      </c>
      <c r="C32" s="49"/>
      <c r="D32" s="49"/>
      <c r="E32" s="49" t="s">
        <v>87</v>
      </c>
      <c r="G32" s="49"/>
      <c r="H32" s="49"/>
      <c r="I32" s="49" t="s">
        <v>87</v>
      </c>
      <c r="K32" s="49" t="s">
        <v>87</v>
      </c>
    </row>
    <row r="37" spans="1:7" x14ac:dyDescent="0.25">
      <c r="A37" s="867" t="s">
        <v>4406</v>
      </c>
      <c r="B37" s="867"/>
    </row>
    <row r="38" spans="1:7" x14ac:dyDescent="0.25">
      <c r="A38" s="867"/>
      <c r="B38" s="867"/>
    </row>
    <row r="40" spans="1:7" x14ac:dyDescent="0.25">
      <c r="A40" s="397" t="s">
        <v>4407</v>
      </c>
      <c r="B40" s="397" t="s">
        <v>4408</v>
      </c>
      <c r="C40" s="397">
        <v>2008</v>
      </c>
      <c r="D40" s="397">
        <v>2009</v>
      </c>
      <c r="E40" s="397">
        <v>2010</v>
      </c>
      <c r="G40" s="9" t="s">
        <v>4595</v>
      </c>
    </row>
    <row r="41" spans="1:7" x14ac:dyDescent="0.25">
      <c r="A41" s="899" t="s">
        <v>4411</v>
      </c>
      <c r="B41" s="425" t="s">
        <v>4412</v>
      </c>
      <c r="C41" s="49"/>
      <c r="D41" s="49"/>
      <c r="E41" s="49" t="s">
        <v>87</v>
      </c>
      <c r="G41" s="9" t="s">
        <v>145</v>
      </c>
    </row>
    <row r="42" spans="1:7" ht="45" x14ac:dyDescent="0.25">
      <c r="A42" s="899"/>
      <c r="B42" s="473" t="s">
        <v>193</v>
      </c>
      <c r="C42" s="49"/>
      <c r="D42" s="49"/>
      <c r="E42" s="49" t="s">
        <v>87</v>
      </c>
      <c r="G42" s="9" t="s">
        <v>159</v>
      </c>
    </row>
    <row r="43" spans="1:7" x14ac:dyDescent="0.25">
      <c r="A43" s="786" t="s">
        <v>4415</v>
      </c>
      <c r="B43" s="425" t="s">
        <v>4596</v>
      </c>
      <c r="C43" s="49"/>
      <c r="D43" s="49"/>
      <c r="E43" s="49" t="s">
        <v>87</v>
      </c>
    </row>
    <row r="44" spans="1:7" x14ac:dyDescent="0.25">
      <c r="A44" s="786"/>
      <c r="B44" s="425" t="s">
        <v>4597</v>
      </c>
      <c r="C44" s="49"/>
      <c r="D44" s="49"/>
      <c r="E44" s="49" t="s">
        <v>87</v>
      </c>
      <c r="G44" s="9" t="s">
        <v>163</v>
      </c>
    </row>
    <row r="45" spans="1:7" x14ac:dyDescent="0.25">
      <c r="A45" s="786"/>
      <c r="B45" s="425" t="s">
        <v>4598</v>
      </c>
      <c r="C45" s="49"/>
      <c r="D45" s="49"/>
      <c r="E45" s="49" t="s">
        <v>87</v>
      </c>
    </row>
    <row r="46" spans="1:7" ht="45" x14ac:dyDescent="0.25">
      <c r="A46" s="361" t="s">
        <v>4432</v>
      </c>
      <c r="B46" s="473" t="s">
        <v>4433</v>
      </c>
      <c r="C46" s="49"/>
      <c r="D46" s="49"/>
      <c r="E46" s="49" t="s">
        <v>87</v>
      </c>
    </row>
    <row r="47" spans="1:7" ht="45" x14ac:dyDescent="0.25">
      <c r="A47" s="786" t="s">
        <v>4599</v>
      </c>
      <c r="B47" s="473" t="s">
        <v>4600</v>
      </c>
      <c r="C47" s="49"/>
      <c r="D47" s="49"/>
      <c r="E47" s="49" t="s">
        <v>87</v>
      </c>
    </row>
    <row r="48" spans="1:7" ht="30" x14ac:dyDescent="0.25">
      <c r="A48" s="786"/>
      <c r="B48" s="473" t="s">
        <v>4601</v>
      </c>
      <c r="C48" s="49"/>
      <c r="D48" s="49"/>
      <c r="E48" s="49" t="s">
        <v>87</v>
      </c>
    </row>
    <row r="49" spans="1:5" ht="30" x14ac:dyDescent="0.25">
      <c r="A49" s="786"/>
      <c r="B49" s="473" t="s">
        <v>4602</v>
      </c>
      <c r="C49" s="49"/>
      <c r="D49" s="49"/>
      <c r="E49" s="49" t="s">
        <v>87</v>
      </c>
    </row>
    <row r="50" spans="1:5" ht="30" x14ac:dyDescent="0.25">
      <c r="A50" s="786"/>
      <c r="B50" s="473" t="s">
        <v>4603</v>
      </c>
      <c r="C50" s="49"/>
      <c r="D50" s="49"/>
      <c r="E50" s="49" t="s">
        <v>87</v>
      </c>
    </row>
    <row r="51" spans="1:5" ht="30" x14ac:dyDescent="0.25">
      <c r="A51" s="786"/>
      <c r="B51" s="473" t="s">
        <v>4604</v>
      </c>
      <c r="C51" s="49"/>
      <c r="D51" s="49"/>
      <c r="E51" s="49" t="s">
        <v>87</v>
      </c>
    </row>
    <row r="52" spans="1:5" ht="45" x14ac:dyDescent="0.25">
      <c r="A52" s="786"/>
      <c r="B52" s="473" t="s">
        <v>4605</v>
      </c>
      <c r="C52" s="49"/>
      <c r="D52" s="49"/>
      <c r="E52" s="49" t="s">
        <v>87</v>
      </c>
    </row>
    <row r="53" spans="1:5" ht="30" x14ac:dyDescent="0.25">
      <c r="A53" s="786"/>
      <c r="B53" s="473" t="s">
        <v>4606</v>
      </c>
      <c r="C53" s="49"/>
      <c r="D53" s="49"/>
      <c r="E53" s="49" t="s">
        <v>87</v>
      </c>
    </row>
    <row r="54" spans="1:5" ht="45" x14ac:dyDescent="0.25">
      <c r="A54" s="786"/>
      <c r="B54" s="473" t="s">
        <v>4448</v>
      </c>
      <c r="C54" s="49"/>
      <c r="D54" s="49"/>
      <c r="E54" s="49" t="s">
        <v>87</v>
      </c>
    </row>
    <row r="55" spans="1:5" ht="60" x14ac:dyDescent="0.25">
      <c r="A55" s="786"/>
      <c r="B55" s="473" t="s">
        <v>4449</v>
      </c>
      <c r="C55" s="49"/>
      <c r="D55" s="49"/>
      <c r="E55" s="49" t="s">
        <v>87</v>
      </c>
    </row>
    <row r="56" spans="1:5" ht="60" x14ac:dyDescent="0.25">
      <c r="A56" s="786"/>
      <c r="B56" s="473" t="s">
        <v>4450</v>
      </c>
      <c r="C56" s="49"/>
      <c r="D56" s="49"/>
      <c r="E56" s="49" t="s">
        <v>87</v>
      </c>
    </row>
    <row r="57" spans="1:5" ht="45" x14ac:dyDescent="0.25">
      <c r="A57" s="786"/>
      <c r="B57" s="473" t="s">
        <v>4451</v>
      </c>
      <c r="C57" s="49"/>
      <c r="D57" s="49"/>
      <c r="E57" s="49" t="s">
        <v>87</v>
      </c>
    </row>
    <row r="58" spans="1:5" ht="30" x14ac:dyDescent="0.25">
      <c r="A58" s="786"/>
      <c r="B58" s="473" t="s">
        <v>4452</v>
      </c>
      <c r="C58" s="49"/>
      <c r="D58" s="49"/>
      <c r="E58" s="49" t="s">
        <v>87</v>
      </c>
    </row>
    <row r="59" spans="1:5" ht="60" x14ac:dyDescent="0.25">
      <c r="A59" s="786"/>
      <c r="B59" s="473" t="s">
        <v>4453</v>
      </c>
      <c r="C59" s="49"/>
      <c r="D59" s="49"/>
      <c r="E59" s="49" t="s">
        <v>87</v>
      </c>
    </row>
    <row r="60" spans="1:5" ht="60" x14ac:dyDescent="0.25">
      <c r="A60" s="786"/>
      <c r="B60" s="473" t="s">
        <v>4454</v>
      </c>
      <c r="C60" s="49"/>
      <c r="D60" s="49"/>
      <c r="E60" s="49" t="s">
        <v>87</v>
      </c>
    </row>
    <row r="61" spans="1:5" ht="60" x14ac:dyDescent="0.25">
      <c r="A61" s="786"/>
      <c r="B61" s="473" t="s">
        <v>4455</v>
      </c>
      <c r="C61" s="49"/>
      <c r="D61" s="49"/>
      <c r="E61" s="49" t="s">
        <v>87</v>
      </c>
    </row>
    <row r="62" spans="1:5" ht="75" x14ac:dyDescent="0.25">
      <c r="A62" s="786"/>
      <c r="B62" s="473" t="s">
        <v>4456</v>
      </c>
      <c r="C62" s="49"/>
      <c r="D62" s="49"/>
      <c r="E62" s="49" t="s">
        <v>87</v>
      </c>
    </row>
    <row r="63" spans="1:5" ht="75" x14ac:dyDescent="0.25">
      <c r="A63" s="786"/>
      <c r="B63" s="473" t="s">
        <v>4457</v>
      </c>
      <c r="C63" s="49"/>
      <c r="D63" s="49"/>
      <c r="E63" s="49" t="s">
        <v>87</v>
      </c>
    </row>
    <row r="64" spans="1:5" ht="60" x14ac:dyDescent="0.25">
      <c r="A64" s="786"/>
      <c r="B64" s="473" t="s">
        <v>4458</v>
      </c>
      <c r="C64" s="49"/>
      <c r="D64" s="49"/>
      <c r="E64" s="49" t="s">
        <v>87</v>
      </c>
    </row>
    <row r="65" spans="1:5" ht="60" x14ac:dyDescent="0.25">
      <c r="A65" s="786"/>
      <c r="B65" s="473" t="s">
        <v>4459</v>
      </c>
      <c r="C65" s="49"/>
      <c r="D65" s="49"/>
      <c r="E65" s="49" t="s">
        <v>87</v>
      </c>
    </row>
    <row r="66" spans="1:5" ht="60" x14ac:dyDescent="0.25">
      <c r="A66" s="786"/>
      <c r="B66" s="473" t="s">
        <v>4460</v>
      </c>
      <c r="C66" s="49"/>
      <c r="D66" s="49"/>
      <c r="E66" s="49" t="s">
        <v>87</v>
      </c>
    </row>
    <row r="67" spans="1:5" ht="60" x14ac:dyDescent="0.25">
      <c r="A67" s="786"/>
      <c r="B67" s="473" t="s">
        <v>4461</v>
      </c>
      <c r="C67" s="49"/>
      <c r="D67" s="49"/>
      <c r="E67" s="49" t="s">
        <v>87</v>
      </c>
    </row>
    <row r="68" spans="1:5" ht="60" x14ac:dyDescent="0.25">
      <c r="A68" s="786"/>
      <c r="B68" s="473" t="s">
        <v>4462</v>
      </c>
      <c r="C68" s="49"/>
      <c r="D68" s="49"/>
      <c r="E68" s="49" t="s">
        <v>87</v>
      </c>
    </row>
    <row r="69" spans="1:5" ht="30" x14ac:dyDescent="0.25">
      <c r="A69" s="786"/>
      <c r="B69" s="473" t="s">
        <v>4463</v>
      </c>
      <c r="C69" s="49"/>
      <c r="D69" s="49"/>
      <c r="E69" s="49" t="s">
        <v>87</v>
      </c>
    </row>
    <row r="70" spans="1:5" ht="30" x14ac:dyDescent="0.25">
      <c r="A70" s="786"/>
      <c r="B70" s="473" t="s">
        <v>4464</v>
      </c>
      <c r="C70" s="49"/>
      <c r="D70" s="49"/>
      <c r="E70" s="49" t="s">
        <v>87</v>
      </c>
    </row>
    <row r="71" spans="1:5" ht="60" x14ac:dyDescent="0.25">
      <c r="A71" s="786"/>
      <c r="B71" s="473" t="s">
        <v>4465</v>
      </c>
      <c r="C71" s="49"/>
      <c r="D71" s="49"/>
      <c r="E71" s="49" t="s">
        <v>87</v>
      </c>
    </row>
    <row r="72" spans="1:5" ht="60" x14ac:dyDescent="0.25">
      <c r="A72" s="786"/>
      <c r="B72" s="473" t="s">
        <v>4466</v>
      </c>
      <c r="C72" s="49"/>
      <c r="D72" s="49"/>
      <c r="E72" s="49" t="s">
        <v>87</v>
      </c>
    </row>
    <row r="73" spans="1:5" ht="135" x14ac:dyDescent="0.25">
      <c r="A73" s="786"/>
      <c r="B73" s="473" t="s">
        <v>4467</v>
      </c>
      <c r="C73" s="49"/>
      <c r="D73" s="49"/>
      <c r="E73" s="49" t="s">
        <v>87</v>
      </c>
    </row>
    <row r="74" spans="1:5" ht="120" x14ac:dyDescent="0.25">
      <c r="A74" s="786"/>
      <c r="B74" s="473" t="s">
        <v>4607</v>
      </c>
      <c r="C74" s="49"/>
      <c r="D74" s="49"/>
      <c r="E74" s="49" t="s">
        <v>87</v>
      </c>
    </row>
    <row r="75" spans="1:5" ht="75" x14ac:dyDescent="0.25">
      <c r="A75" s="786"/>
      <c r="B75" s="473" t="s">
        <v>4608</v>
      </c>
      <c r="C75" s="49"/>
      <c r="D75" s="49"/>
      <c r="E75" s="49" t="s">
        <v>87</v>
      </c>
    </row>
    <row r="76" spans="1:5" ht="105" x14ac:dyDescent="0.25">
      <c r="A76" s="786"/>
      <c r="B76" s="473" t="s">
        <v>4609</v>
      </c>
      <c r="C76" s="49"/>
      <c r="D76" s="49"/>
      <c r="E76" s="49" t="s">
        <v>87</v>
      </c>
    </row>
    <row r="77" spans="1:5" x14ac:dyDescent="0.25">
      <c r="A77" s="786" t="s">
        <v>4471</v>
      </c>
      <c r="B77" s="473" t="s">
        <v>4472</v>
      </c>
      <c r="C77" s="49"/>
      <c r="D77" s="49"/>
      <c r="E77" s="49" t="s">
        <v>87</v>
      </c>
    </row>
    <row r="78" spans="1:5" ht="30" x14ac:dyDescent="0.25">
      <c r="A78" s="786"/>
      <c r="B78" s="415" t="s">
        <v>4474</v>
      </c>
      <c r="C78" s="49"/>
      <c r="D78" s="49"/>
      <c r="E78" s="49" t="s">
        <v>87</v>
      </c>
    </row>
    <row r="79" spans="1:5" x14ac:dyDescent="0.25">
      <c r="A79" s="786" t="s">
        <v>113</v>
      </c>
      <c r="B79" s="425" t="s">
        <v>4476</v>
      </c>
      <c r="C79" s="49"/>
      <c r="D79" s="49"/>
      <c r="E79" s="49" t="s">
        <v>87</v>
      </c>
    </row>
    <row r="80" spans="1:5" x14ac:dyDescent="0.25">
      <c r="A80" s="786"/>
      <c r="B80" s="425" t="s">
        <v>4477</v>
      </c>
      <c r="C80" s="49"/>
      <c r="D80" s="49"/>
      <c r="E80" s="49" t="s">
        <v>87</v>
      </c>
    </row>
    <row r="81" spans="1:5" x14ac:dyDescent="0.25">
      <c r="A81" s="786"/>
      <c r="B81" s="425" t="s">
        <v>4478</v>
      </c>
      <c r="C81" s="49"/>
      <c r="D81" s="49"/>
      <c r="E81" s="49" t="s">
        <v>87</v>
      </c>
    </row>
    <row r="82" spans="1:5" x14ac:dyDescent="0.25">
      <c r="A82" s="786"/>
      <c r="B82" s="425" t="s">
        <v>4480</v>
      </c>
      <c r="C82" s="49"/>
      <c r="D82" s="49"/>
      <c r="E82" s="49" t="s">
        <v>87</v>
      </c>
    </row>
    <row r="83" spans="1:5" ht="45" x14ac:dyDescent="0.25">
      <c r="A83" s="885" t="s">
        <v>4482</v>
      </c>
      <c r="B83" s="485" t="s">
        <v>4483</v>
      </c>
      <c r="C83" s="49"/>
      <c r="D83" s="49"/>
      <c r="E83" s="49" t="s">
        <v>87</v>
      </c>
    </row>
    <row r="84" spans="1:5" x14ac:dyDescent="0.25">
      <c r="A84" s="887"/>
      <c r="B84" s="489" t="s">
        <v>4489</v>
      </c>
      <c r="C84" s="49"/>
      <c r="D84" s="49"/>
      <c r="E84" s="49" t="s">
        <v>87</v>
      </c>
    </row>
    <row r="85" spans="1:5" x14ac:dyDescent="0.25">
      <c r="A85" s="786" t="s">
        <v>4490</v>
      </c>
      <c r="B85" s="425" t="s">
        <v>4491</v>
      </c>
      <c r="C85" s="49"/>
      <c r="D85" s="49"/>
      <c r="E85" s="49" t="s">
        <v>87</v>
      </c>
    </row>
    <row r="86" spans="1:5" x14ac:dyDescent="0.25">
      <c r="A86" s="786"/>
      <c r="B86" s="425" t="s">
        <v>4493</v>
      </c>
      <c r="C86" s="49"/>
      <c r="D86" s="49"/>
      <c r="E86" s="49" t="s">
        <v>87</v>
      </c>
    </row>
    <row r="87" spans="1:5" x14ac:dyDescent="0.25">
      <c r="A87" s="786"/>
      <c r="B87" s="425" t="s">
        <v>4494</v>
      </c>
      <c r="C87" s="49"/>
      <c r="D87" s="49"/>
      <c r="E87" s="49" t="s">
        <v>87</v>
      </c>
    </row>
    <row r="88" spans="1:5" x14ac:dyDescent="0.25">
      <c r="A88" s="899" t="s">
        <v>4496</v>
      </c>
      <c r="B88" s="425" t="s">
        <v>4497</v>
      </c>
      <c r="C88" s="49"/>
      <c r="D88" s="49"/>
      <c r="E88" s="49" t="s">
        <v>87</v>
      </c>
    </row>
    <row r="89" spans="1:5" x14ac:dyDescent="0.25">
      <c r="A89" s="899"/>
      <c r="B89" s="425" t="s">
        <v>4499</v>
      </c>
      <c r="C89" s="49"/>
      <c r="D89" s="49"/>
      <c r="E89" s="49" t="s">
        <v>87</v>
      </c>
    </row>
    <row r="90" spans="1:5" x14ac:dyDescent="0.25">
      <c r="A90" s="899"/>
      <c r="B90" s="425" t="s">
        <v>4501</v>
      </c>
      <c r="C90" s="49"/>
      <c r="D90" s="49"/>
      <c r="E90" s="49" t="s">
        <v>87</v>
      </c>
    </row>
    <row r="91" spans="1:5" x14ac:dyDescent="0.25">
      <c r="A91" s="899"/>
      <c r="B91" s="425" t="s">
        <v>4502</v>
      </c>
      <c r="C91" s="49"/>
      <c r="D91" s="49"/>
      <c r="E91" s="49" t="s">
        <v>87</v>
      </c>
    </row>
    <row r="92" spans="1:5" x14ac:dyDescent="0.25">
      <c r="A92" s="899" t="s">
        <v>275</v>
      </c>
      <c r="B92" s="425" t="s">
        <v>4503</v>
      </c>
      <c r="C92" s="49"/>
      <c r="D92" s="49"/>
      <c r="E92" s="49" t="s">
        <v>87</v>
      </c>
    </row>
    <row r="93" spans="1:5" x14ac:dyDescent="0.25">
      <c r="A93" s="899"/>
      <c r="B93" s="425" t="s">
        <v>4504</v>
      </c>
      <c r="C93" s="49"/>
      <c r="D93" s="49"/>
      <c r="E93" s="49" t="s">
        <v>87</v>
      </c>
    </row>
    <row r="94" spans="1:5" ht="60" x14ac:dyDescent="0.25">
      <c r="A94" s="885" t="s">
        <v>4505</v>
      </c>
      <c r="B94" s="473" t="s">
        <v>4506</v>
      </c>
      <c r="C94" s="49"/>
      <c r="D94" s="49"/>
      <c r="E94" s="49" t="s">
        <v>87</v>
      </c>
    </row>
    <row r="95" spans="1:5" ht="45" x14ac:dyDescent="0.25">
      <c r="A95" s="887"/>
      <c r="B95" s="473" t="s">
        <v>4508</v>
      </c>
      <c r="C95" s="49"/>
      <c r="D95" s="49"/>
      <c r="E95" s="49" t="s">
        <v>87</v>
      </c>
    </row>
    <row r="1048571" spans="3:3" x14ac:dyDescent="0.25">
      <c r="C1048571" s="9" t="s">
        <v>3891</v>
      </c>
    </row>
  </sheetData>
  <mergeCells count="11">
    <mergeCell ref="A79:A82"/>
    <mergeCell ref="A37:B38"/>
    <mergeCell ref="A41:A42"/>
    <mergeCell ref="A43:A45"/>
    <mergeCell ref="A47:A76"/>
    <mergeCell ref="A77:A78"/>
    <mergeCell ref="A83:A84"/>
    <mergeCell ref="A85:A87"/>
    <mergeCell ref="A88:A91"/>
    <mergeCell ref="A92:A93"/>
    <mergeCell ref="A94:A95"/>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83"/>
  <sheetViews>
    <sheetView topLeftCell="A648" zoomScaleNormal="100" workbookViewId="0">
      <selection activeCell="F663" sqref="F663"/>
    </sheetView>
  </sheetViews>
  <sheetFormatPr defaultRowHeight="14.25" x14ac:dyDescent="0.2"/>
  <cols>
    <col min="1" max="16384" width="9.140625" style="40"/>
  </cols>
  <sheetData>
    <row r="1" spans="1:27" x14ac:dyDescent="0.2">
      <c r="A1" s="587" t="s">
        <v>4989</v>
      </c>
    </row>
    <row r="3" spans="1:27" x14ac:dyDescent="0.2">
      <c r="A3" s="587" t="s">
        <v>3834</v>
      </c>
      <c r="B3" s="591">
        <v>41480.085821759261</v>
      </c>
    </row>
    <row r="4" spans="1:27" x14ac:dyDescent="0.2">
      <c r="A4" s="587" t="s">
        <v>3833</v>
      </c>
      <c r="B4" s="591">
        <v>41480.726573055552</v>
      </c>
    </row>
    <row r="5" spans="1:27" x14ac:dyDescent="0.2">
      <c r="A5" s="587" t="s">
        <v>3831</v>
      </c>
      <c r="B5" s="587" t="s">
        <v>219</v>
      </c>
    </row>
    <row r="7" spans="1:27" x14ac:dyDescent="0.2">
      <c r="A7" s="587" t="s">
        <v>4967</v>
      </c>
      <c r="C7" s="587" t="s">
        <v>4982</v>
      </c>
    </row>
    <row r="8" spans="1:27" x14ac:dyDescent="0.2">
      <c r="A8" s="587" t="s">
        <v>0</v>
      </c>
      <c r="B8" s="597" t="s">
        <v>4988</v>
      </c>
      <c r="C8" s="587" t="s">
        <v>4365</v>
      </c>
    </row>
    <row r="9" spans="1:27" x14ac:dyDescent="0.2">
      <c r="A9" s="587" t="s">
        <v>4963</v>
      </c>
      <c r="C9" s="587" t="s">
        <v>4962</v>
      </c>
    </row>
    <row r="11" spans="1:27" x14ac:dyDescent="0.2">
      <c r="A11" s="590" t="s">
        <v>4961</v>
      </c>
      <c r="B11" s="590" t="s">
        <v>253</v>
      </c>
      <c r="C11" s="590" t="s">
        <v>4943</v>
      </c>
      <c r="D11" s="590" t="s">
        <v>252</v>
      </c>
      <c r="E11" s="590" t="s">
        <v>4943</v>
      </c>
      <c r="F11" s="590" t="s">
        <v>251</v>
      </c>
      <c r="G11" s="590" t="s">
        <v>4943</v>
      </c>
      <c r="H11" s="590" t="s">
        <v>250</v>
      </c>
      <c r="I11" s="590" t="s">
        <v>4943</v>
      </c>
      <c r="J11" s="590" t="s">
        <v>249</v>
      </c>
      <c r="K11" s="590" t="s">
        <v>4943</v>
      </c>
      <c r="L11" s="590" t="s">
        <v>248</v>
      </c>
      <c r="M11" s="590" t="s">
        <v>4943</v>
      </c>
      <c r="N11" s="590" t="s">
        <v>247</v>
      </c>
      <c r="O11" s="590" t="s">
        <v>4943</v>
      </c>
      <c r="P11" s="590" t="s">
        <v>246</v>
      </c>
      <c r="Q11" s="590" t="s">
        <v>4943</v>
      </c>
      <c r="R11" s="590" t="s">
        <v>82</v>
      </c>
      <c r="S11" s="590" t="s">
        <v>4943</v>
      </c>
      <c r="T11" s="590" t="s">
        <v>83</v>
      </c>
      <c r="U11" s="590" t="s">
        <v>4943</v>
      </c>
      <c r="V11" s="590" t="s">
        <v>84</v>
      </c>
      <c r="W11" s="590" t="s">
        <v>4943</v>
      </c>
      <c r="X11" s="590" t="s">
        <v>245</v>
      </c>
      <c r="Y11" s="590" t="s">
        <v>4943</v>
      </c>
      <c r="Z11" s="590" t="s">
        <v>4699</v>
      </c>
      <c r="AA11" s="590" t="s">
        <v>4943</v>
      </c>
    </row>
    <row r="12" spans="1:27" x14ac:dyDescent="0.2">
      <c r="A12" s="590" t="s">
        <v>7</v>
      </c>
      <c r="B12" s="588" t="s">
        <v>141</v>
      </c>
      <c r="C12" s="588" t="s">
        <v>238</v>
      </c>
      <c r="D12" s="588" t="s">
        <v>141</v>
      </c>
      <c r="E12" s="588" t="s">
        <v>238</v>
      </c>
      <c r="F12" s="588" t="s">
        <v>141</v>
      </c>
      <c r="G12" s="588" t="s">
        <v>238</v>
      </c>
      <c r="H12" s="588" t="s">
        <v>141</v>
      </c>
      <c r="I12" s="588" t="s">
        <v>238</v>
      </c>
      <c r="J12" s="588" t="s">
        <v>141</v>
      </c>
      <c r="K12" s="588" t="s">
        <v>238</v>
      </c>
      <c r="L12" s="588" t="s">
        <v>141</v>
      </c>
      <c r="M12" s="588" t="s">
        <v>238</v>
      </c>
      <c r="N12" s="588" t="s">
        <v>141</v>
      </c>
      <c r="O12" s="588" t="s">
        <v>238</v>
      </c>
      <c r="P12" s="588" t="s">
        <v>141</v>
      </c>
      <c r="Q12" s="588" t="s">
        <v>238</v>
      </c>
      <c r="R12" s="588" t="s">
        <v>141</v>
      </c>
      <c r="S12" s="588" t="s">
        <v>238</v>
      </c>
      <c r="T12" s="588" t="s">
        <v>141</v>
      </c>
      <c r="U12" s="588" t="s">
        <v>238</v>
      </c>
      <c r="V12" s="588" t="s">
        <v>141</v>
      </c>
      <c r="W12" s="588" t="s">
        <v>238</v>
      </c>
      <c r="X12" s="588" t="s">
        <v>141</v>
      </c>
      <c r="Y12" s="588" t="s">
        <v>238</v>
      </c>
      <c r="Z12" s="588" t="s">
        <v>141</v>
      </c>
      <c r="AA12" s="588" t="s">
        <v>238</v>
      </c>
    </row>
    <row r="13" spans="1:27" x14ac:dyDescent="0.2">
      <c r="A13" s="590" t="s">
        <v>19</v>
      </c>
      <c r="B13" s="588" t="s">
        <v>141</v>
      </c>
      <c r="C13" s="588" t="s">
        <v>238</v>
      </c>
      <c r="D13" s="588" t="s">
        <v>141</v>
      </c>
      <c r="E13" s="588" t="s">
        <v>238</v>
      </c>
      <c r="F13" s="588" t="s">
        <v>141</v>
      </c>
      <c r="G13" s="588" t="s">
        <v>238</v>
      </c>
      <c r="H13" s="588" t="s">
        <v>141</v>
      </c>
      <c r="I13" s="588" t="s">
        <v>238</v>
      </c>
      <c r="J13" s="588" t="s">
        <v>141</v>
      </c>
      <c r="K13" s="588" t="s">
        <v>238</v>
      </c>
      <c r="L13" s="588" t="s">
        <v>141</v>
      </c>
      <c r="M13" s="588" t="s">
        <v>238</v>
      </c>
      <c r="N13" s="588" t="s">
        <v>141</v>
      </c>
      <c r="O13" s="588" t="s">
        <v>238</v>
      </c>
      <c r="P13" s="588" t="s">
        <v>141</v>
      </c>
      <c r="Q13" s="588" t="s">
        <v>238</v>
      </c>
      <c r="R13" s="588" t="s">
        <v>141</v>
      </c>
      <c r="S13" s="588" t="s">
        <v>238</v>
      </c>
      <c r="T13" s="588" t="s">
        <v>141</v>
      </c>
      <c r="U13" s="588" t="s">
        <v>238</v>
      </c>
      <c r="V13" s="588" t="s">
        <v>141</v>
      </c>
      <c r="W13" s="588" t="s">
        <v>238</v>
      </c>
      <c r="X13" s="588" t="s">
        <v>141</v>
      </c>
      <c r="Y13" s="588" t="s">
        <v>238</v>
      </c>
      <c r="Z13" s="588" t="s">
        <v>141</v>
      </c>
      <c r="AA13" s="588" t="s">
        <v>238</v>
      </c>
    </row>
    <row r="14" spans="1:27" x14ac:dyDescent="0.2">
      <c r="A14" s="590" t="s">
        <v>25</v>
      </c>
      <c r="B14" s="588" t="s">
        <v>141</v>
      </c>
      <c r="C14" s="588" t="s">
        <v>238</v>
      </c>
      <c r="D14" s="588" t="s">
        <v>141</v>
      </c>
      <c r="E14" s="588" t="s">
        <v>238</v>
      </c>
      <c r="F14" s="588" t="s">
        <v>141</v>
      </c>
      <c r="G14" s="588" t="s">
        <v>238</v>
      </c>
      <c r="H14" s="588" t="s">
        <v>141</v>
      </c>
      <c r="I14" s="588" t="s">
        <v>238</v>
      </c>
      <c r="J14" s="588" t="s">
        <v>141</v>
      </c>
      <c r="K14" s="588" t="s">
        <v>238</v>
      </c>
      <c r="L14" s="588" t="s">
        <v>141</v>
      </c>
      <c r="M14" s="588" t="s">
        <v>238</v>
      </c>
      <c r="N14" s="588" t="s">
        <v>141</v>
      </c>
      <c r="O14" s="588" t="s">
        <v>238</v>
      </c>
      <c r="P14" s="588" t="s">
        <v>141</v>
      </c>
      <c r="Q14" s="588" t="s">
        <v>238</v>
      </c>
      <c r="R14" s="588" t="s">
        <v>141</v>
      </c>
      <c r="S14" s="588" t="s">
        <v>238</v>
      </c>
      <c r="T14" s="588" t="s">
        <v>141</v>
      </c>
      <c r="U14" s="588" t="s">
        <v>238</v>
      </c>
      <c r="V14" s="588" t="s">
        <v>141</v>
      </c>
      <c r="W14" s="588" t="s">
        <v>238</v>
      </c>
      <c r="X14" s="588" t="s">
        <v>141</v>
      </c>
      <c r="Y14" s="588" t="s">
        <v>238</v>
      </c>
      <c r="Z14" s="588" t="s">
        <v>141</v>
      </c>
      <c r="AA14" s="588" t="s">
        <v>238</v>
      </c>
    </row>
    <row r="15" spans="1:27" x14ac:dyDescent="0.2">
      <c r="A15" s="590" t="s">
        <v>27</v>
      </c>
      <c r="B15" s="588" t="s">
        <v>141</v>
      </c>
      <c r="C15" s="588" t="s">
        <v>238</v>
      </c>
      <c r="D15" s="588" t="s">
        <v>141</v>
      </c>
      <c r="E15" s="588" t="s">
        <v>238</v>
      </c>
      <c r="F15" s="588" t="s">
        <v>141</v>
      </c>
      <c r="G15" s="588" t="s">
        <v>238</v>
      </c>
      <c r="H15" s="588" t="s">
        <v>141</v>
      </c>
      <c r="I15" s="588" t="s">
        <v>238</v>
      </c>
      <c r="J15" s="588" t="s">
        <v>141</v>
      </c>
      <c r="K15" s="588" t="s">
        <v>238</v>
      </c>
      <c r="L15" s="588" t="s">
        <v>141</v>
      </c>
      <c r="M15" s="588" t="s">
        <v>238</v>
      </c>
      <c r="N15" s="588" t="s">
        <v>141</v>
      </c>
      <c r="O15" s="588" t="s">
        <v>238</v>
      </c>
      <c r="P15" s="588" t="s">
        <v>141</v>
      </c>
      <c r="Q15" s="588" t="s">
        <v>238</v>
      </c>
      <c r="R15" s="588" t="s">
        <v>141</v>
      </c>
      <c r="S15" s="588" t="s">
        <v>238</v>
      </c>
      <c r="T15" s="588" t="s">
        <v>141</v>
      </c>
      <c r="U15" s="588" t="s">
        <v>238</v>
      </c>
      <c r="V15" s="588" t="s">
        <v>141</v>
      </c>
      <c r="W15" s="588" t="s">
        <v>238</v>
      </c>
      <c r="X15" s="588" t="s">
        <v>141</v>
      </c>
      <c r="Y15" s="588" t="s">
        <v>238</v>
      </c>
      <c r="Z15" s="588" t="s">
        <v>141</v>
      </c>
      <c r="AA15" s="588" t="s">
        <v>238</v>
      </c>
    </row>
    <row r="16" spans="1:27" x14ac:dyDescent="0.2">
      <c r="A16" s="590" t="s">
        <v>9</v>
      </c>
      <c r="B16" s="588" t="s">
        <v>141</v>
      </c>
      <c r="C16" s="588" t="s">
        <v>4937</v>
      </c>
      <c r="D16" s="588" t="s">
        <v>141</v>
      </c>
      <c r="E16" s="588" t="s">
        <v>4937</v>
      </c>
      <c r="F16" s="588" t="s">
        <v>141</v>
      </c>
      <c r="G16" s="588" t="s">
        <v>4937</v>
      </c>
      <c r="H16" s="588" t="s">
        <v>141</v>
      </c>
      <c r="I16" s="588" t="s">
        <v>4937</v>
      </c>
      <c r="J16" s="588" t="s">
        <v>141</v>
      </c>
      <c r="K16" s="588" t="s">
        <v>4937</v>
      </c>
      <c r="L16" s="588" t="s">
        <v>141</v>
      </c>
      <c r="M16" s="588" t="s">
        <v>4937</v>
      </c>
      <c r="N16" s="588" t="s">
        <v>141</v>
      </c>
      <c r="O16" s="588" t="s">
        <v>4937</v>
      </c>
      <c r="P16" s="588" t="s">
        <v>141</v>
      </c>
      <c r="Q16" s="588" t="s">
        <v>4937</v>
      </c>
      <c r="R16" s="588" t="s">
        <v>141</v>
      </c>
      <c r="S16" s="588" t="s">
        <v>4937</v>
      </c>
      <c r="T16" s="588" t="s">
        <v>141</v>
      </c>
      <c r="U16" s="588" t="s">
        <v>4937</v>
      </c>
      <c r="V16" s="588" t="s">
        <v>141</v>
      </c>
      <c r="W16" s="588" t="s">
        <v>4937</v>
      </c>
      <c r="X16" s="588" t="s">
        <v>141</v>
      </c>
      <c r="Y16" s="588" t="s">
        <v>4937</v>
      </c>
      <c r="Z16" s="588" t="s">
        <v>141</v>
      </c>
      <c r="AA16" s="588" t="s">
        <v>4937</v>
      </c>
    </row>
    <row r="17" spans="1:27" x14ac:dyDescent="0.2">
      <c r="A17" s="590" t="s">
        <v>29</v>
      </c>
      <c r="B17" s="588" t="s">
        <v>141</v>
      </c>
      <c r="C17" s="588" t="s">
        <v>238</v>
      </c>
      <c r="D17" s="588" t="s">
        <v>141</v>
      </c>
      <c r="E17" s="588" t="s">
        <v>238</v>
      </c>
      <c r="F17" s="588" t="s">
        <v>141</v>
      </c>
      <c r="G17" s="588" t="s">
        <v>238</v>
      </c>
      <c r="H17" s="588" t="s">
        <v>141</v>
      </c>
      <c r="I17" s="588" t="s">
        <v>238</v>
      </c>
      <c r="J17" s="588" t="s">
        <v>141</v>
      </c>
      <c r="K17" s="588" t="s">
        <v>238</v>
      </c>
      <c r="L17" s="588" t="s">
        <v>141</v>
      </c>
      <c r="M17" s="588" t="s">
        <v>238</v>
      </c>
      <c r="N17" s="588" t="s">
        <v>141</v>
      </c>
      <c r="O17" s="588" t="s">
        <v>238</v>
      </c>
      <c r="P17" s="588" t="s">
        <v>141</v>
      </c>
      <c r="Q17" s="588" t="s">
        <v>238</v>
      </c>
      <c r="R17" s="588" t="s">
        <v>141</v>
      </c>
      <c r="S17" s="588" t="s">
        <v>238</v>
      </c>
      <c r="T17" s="588" t="s">
        <v>141</v>
      </c>
      <c r="U17" s="588" t="s">
        <v>238</v>
      </c>
      <c r="V17" s="588" t="s">
        <v>141</v>
      </c>
      <c r="W17" s="588" t="s">
        <v>238</v>
      </c>
      <c r="X17" s="588" t="s">
        <v>141</v>
      </c>
      <c r="Y17" s="588" t="s">
        <v>238</v>
      </c>
      <c r="Z17" s="588" t="s">
        <v>141</v>
      </c>
      <c r="AA17" s="588" t="s">
        <v>238</v>
      </c>
    </row>
    <row r="18" spans="1:27" x14ac:dyDescent="0.2">
      <c r="A18" s="590" t="s">
        <v>15</v>
      </c>
      <c r="B18" s="588" t="s">
        <v>141</v>
      </c>
      <c r="C18" s="588" t="s">
        <v>238</v>
      </c>
      <c r="D18" s="588" t="s">
        <v>141</v>
      </c>
      <c r="E18" s="588" t="s">
        <v>238</v>
      </c>
      <c r="F18" s="588" t="s">
        <v>141</v>
      </c>
      <c r="G18" s="588" t="s">
        <v>238</v>
      </c>
      <c r="H18" s="588" t="s">
        <v>141</v>
      </c>
      <c r="I18" s="588" t="s">
        <v>238</v>
      </c>
      <c r="J18" s="588" t="s">
        <v>141</v>
      </c>
      <c r="K18" s="588" t="s">
        <v>238</v>
      </c>
      <c r="L18" s="588" t="s">
        <v>141</v>
      </c>
      <c r="M18" s="588" t="s">
        <v>238</v>
      </c>
      <c r="N18" s="588" t="s">
        <v>141</v>
      </c>
      <c r="O18" s="588" t="s">
        <v>238</v>
      </c>
      <c r="P18" s="588" t="s">
        <v>141</v>
      </c>
      <c r="Q18" s="588" t="s">
        <v>238</v>
      </c>
      <c r="R18" s="588" t="s">
        <v>141</v>
      </c>
      <c r="S18" s="588" t="s">
        <v>238</v>
      </c>
      <c r="T18" s="588" t="s">
        <v>141</v>
      </c>
      <c r="U18" s="588" t="s">
        <v>238</v>
      </c>
      <c r="V18" s="588" t="s">
        <v>141</v>
      </c>
      <c r="W18" s="588" t="s">
        <v>238</v>
      </c>
      <c r="X18" s="588" t="s">
        <v>141</v>
      </c>
      <c r="Y18" s="588" t="s">
        <v>238</v>
      </c>
      <c r="Z18" s="588" t="s">
        <v>141</v>
      </c>
      <c r="AA18" s="588" t="s">
        <v>238</v>
      </c>
    </row>
    <row r="19" spans="1:27" x14ac:dyDescent="0.2">
      <c r="A19" s="590" t="s">
        <v>31</v>
      </c>
      <c r="B19" s="595">
        <v>226.09</v>
      </c>
      <c r="C19" s="588" t="s">
        <v>238</v>
      </c>
      <c r="D19" s="595">
        <v>167.12</v>
      </c>
      <c r="E19" s="588" t="s">
        <v>238</v>
      </c>
      <c r="F19" s="595">
        <v>154.96</v>
      </c>
      <c r="G19" s="588" t="s">
        <v>238</v>
      </c>
      <c r="H19" s="595">
        <v>117.59</v>
      </c>
      <c r="I19" s="588" t="s">
        <v>238</v>
      </c>
      <c r="J19" s="595">
        <v>120.78</v>
      </c>
      <c r="K19" s="588" t="s">
        <v>238</v>
      </c>
      <c r="L19" s="595">
        <v>84.83</v>
      </c>
      <c r="M19" s="588" t="s">
        <v>238</v>
      </c>
      <c r="N19" s="595">
        <v>79.08</v>
      </c>
      <c r="O19" s="588" t="s">
        <v>238</v>
      </c>
      <c r="P19" s="595">
        <v>64.510000000000005</v>
      </c>
      <c r="Q19" s="588" t="s">
        <v>238</v>
      </c>
      <c r="R19" s="595">
        <v>53.41</v>
      </c>
      <c r="S19" s="588" t="s">
        <v>238</v>
      </c>
      <c r="T19" s="595">
        <v>70.44</v>
      </c>
      <c r="U19" s="588" t="s">
        <v>4925</v>
      </c>
      <c r="V19" s="595">
        <v>100.09</v>
      </c>
      <c r="W19" s="588" t="s">
        <v>238</v>
      </c>
      <c r="X19" s="595">
        <v>75.489999999999995</v>
      </c>
      <c r="Y19" s="588" t="s">
        <v>238</v>
      </c>
      <c r="Z19" s="595">
        <v>74.03</v>
      </c>
      <c r="AA19" s="588" t="s">
        <v>238</v>
      </c>
    </row>
    <row r="20" spans="1:27" x14ac:dyDescent="0.2">
      <c r="A20" s="590" t="s">
        <v>11</v>
      </c>
      <c r="B20" s="588" t="s">
        <v>141</v>
      </c>
      <c r="C20" s="588" t="s">
        <v>4937</v>
      </c>
      <c r="D20" s="588" t="s">
        <v>141</v>
      </c>
      <c r="E20" s="588" t="s">
        <v>4937</v>
      </c>
      <c r="F20" s="588" t="s">
        <v>141</v>
      </c>
      <c r="G20" s="588" t="s">
        <v>4937</v>
      </c>
      <c r="H20" s="588" t="s">
        <v>141</v>
      </c>
      <c r="I20" s="588" t="s">
        <v>4937</v>
      </c>
      <c r="J20" s="588" t="s">
        <v>141</v>
      </c>
      <c r="K20" s="588" t="s">
        <v>4937</v>
      </c>
      <c r="L20" s="588" t="s">
        <v>141</v>
      </c>
      <c r="M20" s="588" t="s">
        <v>4937</v>
      </c>
      <c r="N20" s="588" t="s">
        <v>141</v>
      </c>
      <c r="O20" s="588" t="s">
        <v>4937</v>
      </c>
      <c r="P20" s="588" t="s">
        <v>141</v>
      </c>
      <c r="Q20" s="588" t="s">
        <v>4937</v>
      </c>
      <c r="R20" s="588" t="s">
        <v>141</v>
      </c>
      <c r="S20" s="588" t="s">
        <v>4937</v>
      </c>
      <c r="T20" s="588" t="s">
        <v>141</v>
      </c>
      <c r="U20" s="588" t="s">
        <v>4937</v>
      </c>
      <c r="V20" s="588" t="s">
        <v>141</v>
      </c>
      <c r="W20" s="588" t="s">
        <v>4937</v>
      </c>
      <c r="X20" s="588" t="s">
        <v>141</v>
      </c>
      <c r="Y20" s="588" t="s">
        <v>4937</v>
      </c>
      <c r="Z20" s="588" t="s">
        <v>141</v>
      </c>
      <c r="AA20" s="588" t="s">
        <v>4937</v>
      </c>
    </row>
    <row r="21" spans="1:27" x14ac:dyDescent="0.2">
      <c r="A21" s="590" t="s">
        <v>13</v>
      </c>
      <c r="B21" s="588" t="s">
        <v>141</v>
      </c>
      <c r="C21" s="588" t="s">
        <v>238</v>
      </c>
      <c r="D21" s="588" t="s">
        <v>141</v>
      </c>
      <c r="E21" s="588" t="s">
        <v>238</v>
      </c>
      <c r="F21" s="588" t="s">
        <v>141</v>
      </c>
      <c r="G21" s="588" t="s">
        <v>238</v>
      </c>
      <c r="H21" s="588" t="s">
        <v>141</v>
      </c>
      <c r="I21" s="588" t="s">
        <v>238</v>
      </c>
      <c r="J21" s="588" t="s">
        <v>141</v>
      </c>
      <c r="K21" s="588" t="s">
        <v>238</v>
      </c>
      <c r="L21" s="588" t="s">
        <v>141</v>
      </c>
      <c r="M21" s="588" t="s">
        <v>238</v>
      </c>
      <c r="N21" s="588" t="s">
        <v>141</v>
      </c>
      <c r="O21" s="588" t="s">
        <v>238</v>
      </c>
      <c r="P21" s="588" t="s">
        <v>141</v>
      </c>
      <c r="Q21" s="588" t="s">
        <v>238</v>
      </c>
      <c r="R21" s="588" t="s">
        <v>141</v>
      </c>
      <c r="S21" s="588" t="s">
        <v>238</v>
      </c>
      <c r="T21" s="588" t="s">
        <v>141</v>
      </c>
      <c r="U21" s="588" t="s">
        <v>238</v>
      </c>
      <c r="V21" s="588" t="s">
        <v>141</v>
      </c>
      <c r="W21" s="588" t="s">
        <v>238</v>
      </c>
      <c r="X21" s="588" t="s">
        <v>141</v>
      </c>
      <c r="Y21" s="588" t="s">
        <v>238</v>
      </c>
      <c r="Z21" s="588" t="s">
        <v>141</v>
      </c>
      <c r="AA21" s="588" t="s">
        <v>238</v>
      </c>
    </row>
    <row r="22" spans="1:27" x14ac:dyDescent="0.2">
      <c r="A22" s="590" t="s">
        <v>37</v>
      </c>
      <c r="B22" s="588" t="s">
        <v>141</v>
      </c>
      <c r="C22" s="588" t="s">
        <v>238</v>
      </c>
      <c r="D22" s="588" t="s">
        <v>141</v>
      </c>
      <c r="E22" s="588" t="s">
        <v>238</v>
      </c>
      <c r="F22" s="588" t="s">
        <v>141</v>
      </c>
      <c r="G22" s="588" t="s">
        <v>238</v>
      </c>
      <c r="H22" s="588" t="s">
        <v>141</v>
      </c>
      <c r="I22" s="588" t="s">
        <v>238</v>
      </c>
      <c r="J22" s="588" t="s">
        <v>141</v>
      </c>
      <c r="K22" s="588" t="s">
        <v>238</v>
      </c>
      <c r="L22" s="588" t="s">
        <v>141</v>
      </c>
      <c r="M22" s="588" t="s">
        <v>238</v>
      </c>
      <c r="N22" s="588" t="s">
        <v>141</v>
      </c>
      <c r="O22" s="588" t="s">
        <v>238</v>
      </c>
      <c r="P22" s="588" t="s">
        <v>141</v>
      </c>
      <c r="Q22" s="588" t="s">
        <v>238</v>
      </c>
      <c r="R22" s="588" t="s">
        <v>141</v>
      </c>
      <c r="S22" s="588" t="s">
        <v>238</v>
      </c>
      <c r="T22" s="588" t="s">
        <v>141</v>
      </c>
      <c r="U22" s="588" t="s">
        <v>238</v>
      </c>
      <c r="V22" s="588" t="s">
        <v>141</v>
      </c>
      <c r="W22" s="588" t="s">
        <v>238</v>
      </c>
      <c r="X22" s="588" t="s">
        <v>141</v>
      </c>
      <c r="Y22" s="588" t="s">
        <v>238</v>
      </c>
      <c r="Z22" s="588" t="s">
        <v>141</v>
      </c>
      <c r="AA22" s="588" t="s">
        <v>238</v>
      </c>
    </row>
    <row r="23" spans="1:27" x14ac:dyDescent="0.2">
      <c r="A23" s="590" t="s">
        <v>43</v>
      </c>
      <c r="B23" s="595">
        <v>91.4</v>
      </c>
      <c r="C23" s="588" t="s">
        <v>238</v>
      </c>
      <c r="D23" s="595">
        <v>82.65</v>
      </c>
      <c r="E23" s="588" t="s">
        <v>238</v>
      </c>
      <c r="F23" s="595">
        <v>107.07</v>
      </c>
      <c r="G23" s="588" t="s">
        <v>238</v>
      </c>
      <c r="H23" s="595">
        <v>109.45</v>
      </c>
      <c r="I23" s="588" t="s">
        <v>238</v>
      </c>
      <c r="J23" s="595">
        <v>106.84</v>
      </c>
      <c r="K23" s="588" t="s">
        <v>238</v>
      </c>
      <c r="L23" s="595">
        <v>119.9</v>
      </c>
      <c r="M23" s="588" t="s">
        <v>238</v>
      </c>
      <c r="N23" s="595">
        <v>113.38</v>
      </c>
      <c r="O23" s="588" t="s">
        <v>238</v>
      </c>
      <c r="P23" s="595">
        <v>114.87</v>
      </c>
      <c r="Q23" s="588" t="s">
        <v>238</v>
      </c>
      <c r="R23" s="595">
        <v>102.1</v>
      </c>
      <c r="S23" s="588" t="s">
        <v>238</v>
      </c>
      <c r="T23" s="595">
        <v>88.08</v>
      </c>
      <c r="U23" s="588" t="s">
        <v>238</v>
      </c>
      <c r="V23" s="595">
        <v>100.16</v>
      </c>
      <c r="W23" s="588" t="s">
        <v>238</v>
      </c>
      <c r="X23" s="595">
        <v>104.14</v>
      </c>
      <c r="Y23" s="588" t="s">
        <v>238</v>
      </c>
      <c r="Z23" s="595">
        <v>105.73</v>
      </c>
      <c r="AA23" s="588" t="s">
        <v>238</v>
      </c>
    </row>
    <row r="24" spans="1:27" x14ac:dyDescent="0.2">
      <c r="A24" s="590" t="s">
        <v>23</v>
      </c>
      <c r="B24" s="588" t="s">
        <v>141</v>
      </c>
      <c r="C24" s="588" t="s">
        <v>238</v>
      </c>
      <c r="D24" s="588" t="s">
        <v>141</v>
      </c>
      <c r="E24" s="588" t="s">
        <v>238</v>
      </c>
      <c r="F24" s="588" t="s">
        <v>141</v>
      </c>
      <c r="G24" s="588" t="s">
        <v>238</v>
      </c>
      <c r="H24" s="588" t="s">
        <v>141</v>
      </c>
      <c r="I24" s="588" t="s">
        <v>238</v>
      </c>
      <c r="J24" s="588" t="s">
        <v>141</v>
      </c>
      <c r="K24" s="588" t="s">
        <v>238</v>
      </c>
      <c r="L24" s="588" t="s">
        <v>141</v>
      </c>
      <c r="M24" s="588" t="s">
        <v>238</v>
      </c>
      <c r="N24" s="588" t="s">
        <v>141</v>
      </c>
      <c r="O24" s="588" t="s">
        <v>238</v>
      </c>
      <c r="P24" s="588" t="s">
        <v>141</v>
      </c>
      <c r="Q24" s="588" t="s">
        <v>238</v>
      </c>
      <c r="R24" s="588" t="s">
        <v>141</v>
      </c>
      <c r="S24" s="588" t="s">
        <v>238</v>
      </c>
      <c r="T24" s="588" t="s">
        <v>141</v>
      </c>
      <c r="U24" s="588" t="s">
        <v>238</v>
      </c>
      <c r="V24" s="588" t="s">
        <v>141</v>
      </c>
      <c r="W24" s="588" t="s">
        <v>238</v>
      </c>
      <c r="X24" s="588" t="s">
        <v>141</v>
      </c>
      <c r="Y24" s="588" t="s">
        <v>238</v>
      </c>
      <c r="Z24" s="588" t="s">
        <v>141</v>
      </c>
      <c r="AA24" s="588" t="s">
        <v>238</v>
      </c>
    </row>
    <row r="25" spans="1:27" x14ac:dyDescent="0.2">
      <c r="A25" s="590" t="s">
        <v>51</v>
      </c>
      <c r="B25" s="588" t="s">
        <v>141</v>
      </c>
      <c r="C25" s="588" t="s">
        <v>238</v>
      </c>
      <c r="D25" s="588" t="s">
        <v>141</v>
      </c>
      <c r="E25" s="588" t="s">
        <v>238</v>
      </c>
      <c r="F25" s="588" t="s">
        <v>141</v>
      </c>
      <c r="G25" s="588" t="s">
        <v>238</v>
      </c>
      <c r="H25" s="588" t="s">
        <v>141</v>
      </c>
      <c r="I25" s="588" t="s">
        <v>238</v>
      </c>
      <c r="J25" s="588" t="s">
        <v>141</v>
      </c>
      <c r="K25" s="588" t="s">
        <v>238</v>
      </c>
      <c r="L25" s="588" t="s">
        <v>141</v>
      </c>
      <c r="M25" s="588" t="s">
        <v>238</v>
      </c>
      <c r="N25" s="588" t="s">
        <v>141</v>
      </c>
      <c r="O25" s="588" t="s">
        <v>238</v>
      </c>
      <c r="P25" s="588" t="s">
        <v>141</v>
      </c>
      <c r="Q25" s="588" t="s">
        <v>238</v>
      </c>
      <c r="R25" s="588" t="s">
        <v>141</v>
      </c>
      <c r="S25" s="588" t="s">
        <v>238</v>
      </c>
      <c r="T25" s="588" t="s">
        <v>141</v>
      </c>
      <c r="U25" s="588" t="s">
        <v>238</v>
      </c>
      <c r="V25" s="588" t="s">
        <v>141</v>
      </c>
      <c r="W25" s="588" t="s">
        <v>238</v>
      </c>
      <c r="X25" s="588" t="s">
        <v>141</v>
      </c>
      <c r="Y25" s="588" t="s">
        <v>238</v>
      </c>
      <c r="Z25" s="588" t="s">
        <v>141</v>
      </c>
      <c r="AA25" s="588" t="s">
        <v>238</v>
      </c>
    </row>
    <row r="26" spans="1:27" x14ac:dyDescent="0.2">
      <c r="A26" s="590" t="s">
        <v>47</v>
      </c>
      <c r="B26" s="588" t="s">
        <v>141</v>
      </c>
      <c r="C26" s="588" t="s">
        <v>238</v>
      </c>
      <c r="D26" s="588" t="s">
        <v>141</v>
      </c>
      <c r="E26" s="588" t="s">
        <v>238</v>
      </c>
      <c r="F26" s="588" t="s">
        <v>141</v>
      </c>
      <c r="G26" s="588" t="s">
        <v>238</v>
      </c>
      <c r="H26" s="588" t="s">
        <v>141</v>
      </c>
      <c r="I26" s="588" t="s">
        <v>238</v>
      </c>
      <c r="J26" s="588" t="s">
        <v>141</v>
      </c>
      <c r="K26" s="588" t="s">
        <v>238</v>
      </c>
      <c r="L26" s="588" t="s">
        <v>141</v>
      </c>
      <c r="M26" s="588" t="s">
        <v>238</v>
      </c>
      <c r="N26" s="588" t="s">
        <v>141</v>
      </c>
      <c r="O26" s="588" t="s">
        <v>238</v>
      </c>
      <c r="P26" s="588" t="s">
        <v>141</v>
      </c>
      <c r="Q26" s="588" t="s">
        <v>238</v>
      </c>
      <c r="R26" s="588" t="s">
        <v>141</v>
      </c>
      <c r="S26" s="588" t="s">
        <v>238</v>
      </c>
      <c r="T26" s="588" t="s">
        <v>141</v>
      </c>
      <c r="U26" s="588" t="s">
        <v>238</v>
      </c>
      <c r="V26" s="588" t="s">
        <v>141</v>
      </c>
      <c r="W26" s="588" t="s">
        <v>238</v>
      </c>
      <c r="X26" s="588" t="s">
        <v>141</v>
      </c>
      <c r="Y26" s="588" t="s">
        <v>238</v>
      </c>
      <c r="Z26" s="588" t="s">
        <v>141</v>
      </c>
      <c r="AA26" s="588" t="s">
        <v>238</v>
      </c>
    </row>
    <row r="27" spans="1:27" x14ac:dyDescent="0.2">
      <c r="A27" s="590" t="s">
        <v>49</v>
      </c>
      <c r="B27" s="588" t="s">
        <v>141</v>
      </c>
      <c r="C27" s="588" t="s">
        <v>238</v>
      </c>
      <c r="D27" s="588" t="s">
        <v>141</v>
      </c>
      <c r="E27" s="588" t="s">
        <v>238</v>
      </c>
      <c r="F27" s="588" t="s">
        <v>141</v>
      </c>
      <c r="G27" s="588" t="s">
        <v>238</v>
      </c>
      <c r="H27" s="588" t="s">
        <v>141</v>
      </c>
      <c r="I27" s="588" t="s">
        <v>238</v>
      </c>
      <c r="J27" s="588" t="s">
        <v>141</v>
      </c>
      <c r="K27" s="588" t="s">
        <v>238</v>
      </c>
      <c r="L27" s="588" t="s">
        <v>141</v>
      </c>
      <c r="M27" s="588" t="s">
        <v>238</v>
      </c>
      <c r="N27" s="588" t="s">
        <v>141</v>
      </c>
      <c r="O27" s="588" t="s">
        <v>238</v>
      </c>
      <c r="P27" s="588" t="s">
        <v>141</v>
      </c>
      <c r="Q27" s="588" t="s">
        <v>238</v>
      </c>
      <c r="R27" s="588" t="s">
        <v>141</v>
      </c>
      <c r="S27" s="588" t="s">
        <v>238</v>
      </c>
      <c r="T27" s="588" t="s">
        <v>141</v>
      </c>
      <c r="U27" s="588" t="s">
        <v>238</v>
      </c>
      <c r="V27" s="588" t="s">
        <v>141</v>
      </c>
      <c r="W27" s="588" t="s">
        <v>238</v>
      </c>
      <c r="X27" s="588" t="s">
        <v>141</v>
      </c>
      <c r="Y27" s="588" t="s">
        <v>238</v>
      </c>
      <c r="Z27" s="588" t="s">
        <v>141</v>
      </c>
      <c r="AA27" s="588" t="s">
        <v>238</v>
      </c>
    </row>
    <row r="28" spans="1:27" x14ac:dyDescent="0.2">
      <c r="A28" s="590" t="s">
        <v>39</v>
      </c>
      <c r="B28" s="588" t="s">
        <v>141</v>
      </c>
      <c r="C28" s="588" t="s">
        <v>238</v>
      </c>
      <c r="D28" s="588" t="s">
        <v>141</v>
      </c>
      <c r="E28" s="588" t="s">
        <v>238</v>
      </c>
      <c r="F28" s="588" t="s">
        <v>141</v>
      </c>
      <c r="G28" s="588" t="s">
        <v>238</v>
      </c>
      <c r="H28" s="588" t="s">
        <v>141</v>
      </c>
      <c r="I28" s="588" t="s">
        <v>238</v>
      </c>
      <c r="J28" s="588" t="s">
        <v>141</v>
      </c>
      <c r="K28" s="588" t="s">
        <v>238</v>
      </c>
      <c r="L28" s="588" t="s">
        <v>141</v>
      </c>
      <c r="M28" s="588" t="s">
        <v>238</v>
      </c>
      <c r="N28" s="588" t="s">
        <v>141</v>
      </c>
      <c r="O28" s="588" t="s">
        <v>238</v>
      </c>
      <c r="P28" s="588" t="s">
        <v>141</v>
      </c>
      <c r="Q28" s="588" t="s">
        <v>238</v>
      </c>
      <c r="R28" s="588" t="s">
        <v>141</v>
      </c>
      <c r="S28" s="588" t="s">
        <v>238</v>
      </c>
      <c r="T28" s="588" t="s">
        <v>141</v>
      </c>
      <c r="U28" s="588" t="s">
        <v>238</v>
      </c>
      <c r="V28" s="588" t="s">
        <v>141</v>
      </c>
      <c r="W28" s="588" t="s">
        <v>238</v>
      </c>
      <c r="X28" s="588" t="s">
        <v>141</v>
      </c>
      <c r="Y28" s="588" t="s">
        <v>238</v>
      </c>
      <c r="Z28" s="588" t="s">
        <v>141</v>
      </c>
      <c r="AA28" s="588" t="s">
        <v>238</v>
      </c>
    </row>
    <row r="29" spans="1:27" x14ac:dyDescent="0.2">
      <c r="A29" s="590" t="s">
        <v>55</v>
      </c>
      <c r="B29" s="588" t="s">
        <v>141</v>
      </c>
      <c r="C29" s="588" t="s">
        <v>238</v>
      </c>
      <c r="D29" s="588" t="s">
        <v>141</v>
      </c>
      <c r="E29" s="588" t="s">
        <v>238</v>
      </c>
      <c r="F29" s="588" t="s">
        <v>141</v>
      </c>
      <c r="G29" s="588" t="s">
        <v>238</v>
      </c>
      <c r="H29" s="588" t="s">
        <v>141</v>
      </c>
      <c r="I29" s="588" t="s">
        <v>238</v>
      </c>
      <c r="J29" s="588" t="s">
        <v>141</v>
      </c>
      <c r="K29" s="588" t="s">
        <v>238</v>
      </c>
      <c r="L29" s="588" t="s">
        <v>141</v>
      </c>
      <c r="M29" s="588" t="s">
        <v>238</v>
      </c>
      <c r="N29" s="588" t="s">
        <v>141</v>
      </c>
      <c r="O29" s="588" t="s">
        <v>238</v>
      </c>
      <c r="P29" s="588" t="s">
        <v>141</v>
      </c>
      <c r="Q29" s="588" t="s">
        <v>238</v>
      </c>
      <c r="R29" s="588" t="s">
        <v>141</v>
      </c>
      <c r="S29" s="588" t="s">
        <v>238</v>
      </c>
      <c r="T29" s="588" t="s">
        <v>141</v>
      </c>
      <c r="U29" s="588" t="s">
        <v>238</v>
      </c>
      <c r="V29" s="588" t="s">
        <v>141</v>
      </c>
      <c r="W29" s="588" t="s">
        <v>238</v>
      </c>
      <c r="X29" s="588" t="s">
        <v>141</v>
      </c>
      <c r="Y29" s="588" t="s">
        <v>238</v>
      </c>
      <c r="Z29" s="588" t="s">
        <v>141</v>
      </c>
      <c r="AA29" s="588" t="s">
        <v>238</v>
      </c>
    </row>
    <row r="30" spans="1:27" x14ac:dyDescent="0.2">
      <c r="A30" s="590" t="s">
        <v>57</v>
      </c>
      <c r="B30" s="588" t="s">
        <v>141</v>
      </c>
      <c r="C30" s="588" t="s">
        <v>4937</v>
      </c>
      <c r="D30" s="588" t="s">
        <v>141</v>
      </c>
      <c r="E30" s="588" t="s">
        <v>4937</v>
      </c>
      <c r="F30" s="588" t="s">
        <v>141</v>
      </c>
      <c r="G30" s="588" t="s">
        <v>4937</v>
      </c>
      <c r="H30" s="588" t="s">
        <v>141</v>
      </c>
      <c r="I30" s="588" t="s">
        <v>4937</v>
      </c>
      <c r="J30" s="588" t="s">
        <v>141</v>
      </c>
      <c r="K30" s="588" t="s">
        <v>4937</v>
      </c>
      <c r="L30" s="588" t="s">
        <v>141</v>
      </c>
      <c r="M30" s="588" t="s">
        <v>4937</v>
      </c>
      <c r="N30" s="588" t="s">
        <v>141</v>
      </c>
      <c r="O30" s="588" t="s">
        <v>4937</v>
      </c>
      <c r="P30" s="588" t="s">
        <v>141</v>
      </c>
      <c r="Q30" s="588" t="s">
        <v>4937</v>
      </c>
      <c r="R30" s="588" t="s">
        <v>141</v>
      </c>
      <c r="S30" s="588" t="s">
        <v>4937</v>
      </c>
      <c r="T30" s="588" t="s">
        <v>141</v>
      </c>
      <c r="U30" s="588" t="s">
        <v>4937</v>
      </c>
      <c r="V30" s="588" t="s">
        <v>141</v>
      </c>
      <c r="W30" s="588" t="s">
        <v>4937</v>
      </c>
      <c r="X30" s="588" t="s">
        <v>141</v>
      </c>
      <c r="Y30" s="588" t="s">
        <v>4937</v>
      </c>
      <c r="Z30" s="588" t="s">
        <v>141</v>
      </c>
      <c r="AA30" s="588" t="s">
        <v>4937</v>
      </c>
    </row>
    <row r="31" spans="1:27" x14ac:dyDescent="0.2">
      <c r="A31" s="590" t="s">
        <v>17</v>
      </c>
      <c r="B31" s="588" t="s">
        <v>141</v>
      </c>
      <c r="C31" s="588" t="s">
        <v>238</v>
      </c>
      <c r="D31" s="588" t="s">
        <v>141</v>
      </c>
      <c r="E31" s="588" t="s">
        <v>238</v>
      </c>
      <c r="F31" s="588" t="s">
        <v>141</v>
      </c>
      <c r="G31" s="588" t="s">
        <v>238</v>
      </c>
      <c r="H31" s="588" t="s">
        <v>141</v>
      </c>
      <c r="I31" s="588" t="s">
        <v>238</v>
      </c>
      <c r="J31" s="588" t="s">
        <v>141</v>
      </c>
      <c r="K31" s="588" t="s">
        <v>238</v>
      </c>
      <c r="L31" s="588" t="s">
        <v>141</v>
      </c>
      <c r="M31" s="588" t="s">
        <v>238</v>
      </c>
      <c r="N31" s="588" t="s">
        <v>141</v>
      </c>
      <c r="O31" s="588" t="s">
        <v>238</v>
      </c>
      <c r="P31" s="588" t="s">
        <v>141</v>
      </c>
      <c r="Q31" s="588" t="s">
        <v>238</v>
      </c>
      <c r="R31" s="588" t="s">
        <v>141</v>
      </c>
      <c r="S31" s="588" t="s">
        <v>238</v>
      </c>
      <c r="T31" s="588" t="s">
        <v>141</v>
      </c>
      <c r="U31" s="588" t="s">
        <v>238</v>
      </c>
      <c r="V31" s="588" t="s">
        <v>141</v>
      </c>
      <c r="W31" s="588" t="s">
        <v>238</v>
      </c>
      <c r="X31" s="588" t="s">
        <v>141</v>
      </c>
      <c r="Y31" s="588" t="s">
        <v>238</v>
      </c>
      <c r="Z31" s="588" t="s">
        <v>141</v>
      </c>
      <c r="AA31" s="588" t="s">
        <v>238</v>
      </c>
    </row>
    <row r="32" spans="1:27" x14ac:dyDescent="0.2">
      <c r="A32" s="590" t="s">
        <v>61</v>
      </c>
      <c r="B32" s="588" t="s">
        <v>141</v>
      </c>
      <c r="C32" s="588" t="s">
        <v>238</v>
      </c>
      <c r="D32" s="588" t="s">
        <v>141</v>
      </c>
      <c r="E32" s="588" t="s">
        <v>238</v>
      </c>
      <c r="F32" s="588" t="s">
        <v>141</v>
      </c>
      <c r="G32" s="588" t="s">
        <v>238</v>
      </c>
      <c r="H32" s="588" t="s">
        <v>141</v>
      </c>
      <c r="I32" s="588" t="s">
        <v>238</v>
      </c>
      <c r="J32" s="588" t="s">
        <v>141</v>
      </c>
      <c r="K32" s="588" t="s">
        <v>238</v>
      </c>
      <c r="L32" s="588" t="s">
        <v>141</v>
      </c>
      <c r="M32" s="588" t="s">
        <v>238</v>
      </c>
      <c r="N32" s="588" t="s">
        <v>141</v>
      </c>
      <c r="O32" s="588" t="s">
        <v>238</v>
      </c>
      <c r="P32" s="588" t="s">
        <v>141</v>
      </c>
      <c r="Q32" s="588" t="s">
        <v>238</v>
      </c>
      <c r="R32" s="588" t="s">
        <v>141</v>
      </c>
      <c r="S32" s="588" t="s">
        <v>238</v>
      </c>
      <c r="T32" s="588" t="s">
        <v>141</v>
      </c>
      <c r="U32" s="588" t="s">
        <v>238</v>
      </c>
      <c r="V32" s="588" t="s">
        <v>141</v>
      </c>
      <c r="W32" s="588" t="s">
        <v>238</v>
      </c>
      <c r="X32" s="588" t="s">
        <v>141</v>
      </c>
      <c r="Y32" s="588" t="s">
        <v>238</v>
      </c>
      <c r="Z32" s="588" t="s">
        <v>141</v>
      </c>
      <c r="AA32" s="588" t="s">
        <v>238</v>
      </c>
    </row>
    <row r="33" spans="1:27" x14ac:dyDescent="0.2">
      <c r="A33" s="590" t="s">
        <v>63</v>
      </c>
      <c r="B33" s="588" t="s">
        <v>141</v>
      </c>
      <c r="C33" s="588" t="s">
        <v>238</v>
      </c>
      <c r="D33" s="588" t="s">
        <v>141</v>
      </c>
      <c r="E33" s="588" t="s">
        <v>238</v>
      </c>
      <c r="F33" s="588" t="s">
        <v>141</v>
      </c>
      <c r="G33" s="588" t="s">
        <v>238</v>
      </c>
      <c r="H33" s="588" t="s">
        <v>141</v>
      </c>
      <c r="I33" s="588" t="s">
        <v>238</v>
      </c>
      <c r="J33" s="588" t="s">
        <v>141</v>
      </c>
      <c r="K33" s="588" t="s">
        <v>238</v>
      </c>
      <c r="L33" s="588" t="s">
        <v>141</v>
      </c>
      <c r="M33" s="588" t="s">
        <v>238</v>
      </c>
      <c r="N33" s="588" t="s">
        <v>141</v>
      </c>
      <c r="O33" s="588" t="s">
        <v>238</v>
      </c>
      <c r="P33" s="588" t="s">
        <v>141</v>
      </c>
      <c r="Q33" s="588" t="s">
        <v>238</v>
      </c>
      <c r="R33" s="588" t="s">
        <v>141</v>
      </c>
      <c r="S33" s="588" t="s">
        <v>238</v>
      </c>
      <c r="T33" s="588" t="s">
        <v>141</v>
      </c>
      <c r="U33" s="588" t="s">
        <v>238</v>
      </c>
      <c r="V33" s="588" t="s">
        <v>141</v>
      </c>
      <c r="W33" s="588" t="s">
        <v>238</v>
      </c>
      <c r="X33" s="588" t="s">
        <v>141</v>
      </c>
      <c r="Y33" s="588" t="s">
        <v>238</v>
      </c>
      <c r="Z33" s="588" t="s">
        <v>141</v>
      </c>
      <c r="AA33" s="588" t="s">
        <v>238</v>
      </c>
    </row>
    <row r="34" spans="1:27" x14ac:dyDescent="0.2">
      <c r="A34" s="590" t="s">
        <v>65</v>
      </c>
      <c r="B34" s="588" t="s">
        <v>141</v>
      </c>
      <c r="C34" s="588" t="s">
        <v>238</v>
      </c>
      <c r="D34" s="588" t="s">
        <v>141</v>
      </c>
      <c r="E34" s="588" t="s">
        <v>238</v>
      </c>
      <c r="F34" s="588" t="s">
        <v>141</v>
      </c>
      <c r="G34" s="588" t="s">
        <v>238</v>
      </c>
      <c r="H34" s="588" t="s">
        <v>141</v>
      </c>
      <c r="I34" s="588" t="s">
        <v>238</v>
      </c>
      <c r="J34" s="588" t="s">
        <v>141</v>
      </c>
      <c r="K34" s="588" t="s">
        <v>238</v>
      </c>
      <c r="L34" s="588" t="s">
        <v>141</v>
      </c>
      <c r="M34" s="588" t="s">
        <v>238</v>
      </c>
      <c r="N34" s="588" t="s">
        <v>141</v>
      </c>
      <c r="O34" s="588" t="s">
        <v>238</v>
      </c>
      <c r="P34" s="588" t="s">
        <v>141</v>
      </c>
      <c r="Q34" s="588" t="s">
        <v>238</v>
      </c>
      <c r="R34" s="588" t="s">
        <v>141</v>
      </c>
      <c r="S34" s="588" t="s">
        <v>238</v>
      </c>
      <c r="T34" s="588" t="s">
        <v>141</v>
      </c>
      <c r="U34" s="588" t="s">
        <v>238</v>
      </c>
      <c r="V34" s="588" t="s">
        <v>141</v>
      </c>
      <c r="W34" s="588" t="s">
        <v>238</v>
      </c>
      <c r="X34" s="588" t="s">
        <v>141</v>
      </c>
      <c r="Y34" s="588" t="s">
        <v>238</v>
      </c>
      <c r="Z34" s="588" t="s">
        <v>141</v>
      </c>
      <c r="AA34" s="588" t="s">
        <v>238</v>
      </c>
    </row>
    <row r="35" spans="1:27" x14ac:dyDescent="0.2">
      <c r="A35" s="590" t="s">
        <v>69</v>
      </c>
      <c r="B35" s="588" t="s">
        <v>141</v>
      </c>
      <c r="C35" s="588" t="s">
        <v>238</v>
      </c>
      <c r="D35" s="588" t="s">
        <v>141</v>
      </c>
      <c r="E35" s="588" t="s">
        <v>238</v>
      </c>
      <c r="F35" s="588" t="s">
        <v>141</v>
      </c>
      <c r="G35" s="588" t="s">
        <v>238</v>
      </c>
      <c r="H35" s="588" t="s">
        <v>141</v>
      </c>
      <c r="I35" s="588" t="s">
        <v>238</v>
      </c>
      <c r="J35" s="588" t="s">
        <v>141</v>
      </c>
      <c r="K35" s="588" t="s">
        <v>238</v>
      </c>
      <c r="L35" s="588" t="s">
        <v>141</v>
      </c>
      <c r="M35" s="588" t="s">
        <v>238</v>
      </c>
      <c r="N35" s="588" t="s">
        <v>141</v>
      </c>
      <c r="O35" s="588" t="s">
        <v>238</v>
      </c>
      <c r="P35" s="588" t="s">
        <v>141</v>
      </c>
      <c r="Q35" s="588" t="s">
        <v>238</v>
      </c>
      <c r="R35" s="588" t="s">
        <v>141</v>
      </c>
      <c r="S35" s="588" t="s">
        <v>238</v>
      </c>
      <c r="T35" s="588" t="s">
        <v>141</v>
      </c>
      <c r="U35" s="588" t="s">
        <v>238</v>
      </c>
      <c r="V35" s="588" t="s">
        <v>141</v>
      </c>
      <c r="W35" s="588" t="s">
        <v>238</v>
      </c>
      <c r="X35" s="588" t="s">
        <v>141</v>
      </c>
      <c r="Y35" s="588" t="s">
        <v>238</v>
      </c>
      <c r="Z35" s="588" t="s">
        <v>141</v>
      </c>
      <c r="AA35" s="588" t="s">
        <v>238</v>
      </c>
    </row>
    <row r="36" spans="1:27" x14ac:dyDescent="0.2">
      <c r="A36" s="590" t="s">
        <v>71</v>
      </c>
      <c r="B36" s="588" t="s">
        <v>141</v>
      </c>
      <c r="C36" s="588" t="s">
        <v>238</v>
      </c>
      <c r="D36" s="588" t="s">
        <v>141</v>
      </c>
      <c r="E36" s="588" t="s">
        <v>238</v>
      </c>
      <c r="F36" s="588" t="s">
        <v>141</v>
      </c>
      <c r="G36" s="588" t="s">
        <v>238</v>
      </c>
      <c r="H36" s="588" t="s">
        <v>141</v>
      </c>
      <c r="I36" s="588" t="s">
        <v>238</v>
      </c>
      <c r="J36" s="588" t="s">
        <v>141</v>
      </c>
      <c r="K36" s="588" t="s">
        <v>238</v>
      </c>
      <c r="L36" s="588" t="s">
        <v>141</v>
      </c>
      <c r="M36" s="588" t="s">
        <v>238</v>
      </c>
      <c r="N36" s="588" t="s">
        <v>141</v>
      </c>
      <c r="O36" s="588" t="s">
        <v>238</v>
      </c>
      <c r="P36" s="588" t="s">
        <v>141</v>
      </c>
      <c r="Q36" s="588" t="s">
        <v>238</v>
      </c>
      <c r="R36" s="588" t="s">
        <v>141</v>
      </c>
      <c r="S36" s="588" t="s">
        <v>238</v>
      </c>
      <c r="T36" s="588" t="s">
        <v>141</v>
      </c>
      <c r="U36" s="588" t="s">
        <v>238</v>
      </c>
      <c r="V36" s="588" t="s">
        <v>141</v>
      </c>
      <c r="W36" s="588" t="s">
        <v>238</v>
      </c>
      <c r="X36" s="588" t="s">
        <v>141</v>
      </c>
      <c r="Y36" s="588" t="s">
        <v>238</v>
      </c>
      <c r="Z36" s="588" t="s">
        <v>141</v>
      </c>
      <c r="AA36" s="588" t="s">
        <v>238</v>
      </c>
    </row>
    <row r="37" spans="1:27" x14ac:dyDescent="0.2">
      <c r="A37" s="590" t="s">
        <v>35</v>
      </c>
      <c r="B37" s="588" t="s">
        <v>141</v>
      </c>
      <c r="C37" s="588" t="s">
        <v>238</v>
      </c>
      <c r="D37" s="588" t="s">
        <v>141</v>
      </c>
      <c r="E37" s="588" t="s">
        <v>238</v>
      </c>
      <c r="F37" s="588" t="s">
        <v>141</v>
      </c>
      <c r="G37" s="588" t="s">
        <v>238</v>
      </c>
      <c r="H37" s="588" t="s">
        <v>141</v>
      </c>
      <c r="I37" s="588" t="s">
        <v>238</v>
      </c>
      <c r="J37" s="588" t="s">
        <v>141</v>
      </c>
      <c r="K37" s="588" t="s">
        <v>238</v>
      </c>
      <c r="L37" s="588" t="s">
        <v>141</v>
      </c>
      <c r="M37" s="588" t="s">
        <v>238</v>
      </c>
      <c r="N37" s="588" t="s">
        <v>141</v>
      </c>
      <c r="O37" s="588" t="s">
        <v>238</v>
      </c>
      <c r="P37" s="588" t="s">
        <v>141</v>
      </c>
      <c r="Q37" s="588" t="s">
        <v>238</v>
      </c>
      <c r="R37" s="588" t="s">
        <v>141</v>
      </c>
      <c r="S37" s="588" t="s">
        <v>238</v>
      </c>
      <c r="T37" s="588" t="s">
        <v>141</v>
      </c>
      <c r="U37" s="588" t="s">
        <v>238</v>
      </c>
      <c r="V37" s="588" t="s">
        <v>141</v>
      </c>
      <c r="W37" s="588" t="s">
        <v>238</v>
      </c>
      <c r="X37" s="588" t="s">
        <v>141</v>
      </c>
      <c r="Y37" s="588" t="s">
        <v>238</v>
      </c>
      <c r="Z37" s="588" t="s">
        <v>141</v>
      </c>
      <c r="AA37" s="588" t="s">
        <v>238</v>
      </c>
    </row>
    <row r="38" spans="1:27" x14ac:dyDescent="0.2">
      <c r="A38" s="590" t="s">
        <v>67</v>
      </c>
      <c r="B38" s="588" t="s">
        <v>141</v>
      </c>
      <c r="C38" s="588" t="s">
        <v>238</v>
      </c>
      <c r="D38" s="588" t="s">
        <v>141</v>
      </c>
      <c r="E38" s="588" t="s">
        <v>238</v>
      </c>
      <c r="F38" s="588" t="s">
        <v>141</v>
      </c>
      <c r="G38" s="588" t="s">
        <v>238</v>
      </c>
      <c r="H38" s="588" t="s">
        <v>141</v>
      </c>
      <c r="I38" s="588" t="s">
        <v>238</v>
      </c>
      <c r="J38" s="588" t="s">
        <v>141</v>
      </c>
      <c r="K38" s="588" t="s">
        <v>238</v>
      </c>
      <c r="L38" s="588" t="s">
        <v>141</v>
      </c>
      <c r="M38" s="588" t="s">
        <v>238</v>
      </c>
      <c r="N38" s="588" t="s">
        <v>141</v>
      </c>
      <c r="O38" s="588" t="s">
        <v>238</v>
      </c>
      <c r="P38" s="588" t="s">
        <v>141</v>
      </c>
      <c r="Q38" s="588" t="s">
        <v>238</v>
      </c>
      <c r="R38" s="588" t="s">
        <v>141</v>
      </c>
      <c r="S38" s="588" t="s">
        <v>238</v>
      </c>
      <c r="T38" s="588" t="s">
        <v>141</v>
      </c>
      <c r="U38" s="588" t="s">
        <v>238</v>
      </c>
      <c r="V38" s="588" t="s">
        <v>141</v>
      </c>
      <c r="W38" s="588" t="s">
        <v>238</v>
      </c>
      <c r="X38" s="588" t="s">
        <v>141</v>
      </c>
      <c r="Y38" s="588" t="s">
        <v>238</v>
      </c>
      <c r="Z38" s="588" t="s">
        <v>141</v>
      </c>
      <c r="AA38" s="588" t="s">
        <v>238</v>
      </c>
    </row>
    <row r="39" spans="1:27" x14ac:dyDescent="0.2">
      <c r="A39" s="590" t="s">
        <v>77</v>
      </c>
      <c r="B39" s="595">
        <v>198.92</v>
      </c>
      <c r="C39" s="588" t="s">
        <v>238</v>
      </c>
      <c r="D39" s="595">
        <v>185.9</v>
      </c>
      <c r="E39" s="588" t="s">
        <v>238</v>
      </c>
      <c r="F39" s="595">
        <v>184.48</v>
      </c>
      <c r="G39" s="588" t="s">
        <v>238</v>
      </c>
      <c r="H39" s="595">
        <v>173.3</v>
      </c>
      <c r="I39" s="588" t="s">
        <v>238</v>
      </c>
      <c r="J39" s="595">
        <v>158.19</v>
      </c>
      <c r="K39" s="588" t="s">
        <v>238</v>
      </c>
      <c r="L39" s="595">
        <v>140.72999999999999</v>
      </c>
      <c r="M39" s="588" t="s">
        <v>238</v>
      </c>
      <c r="N39" s="595">
        <v>127.26</v>
      </c>
      <c r="O39" s="588" t="s">
        <v>238</v>
      </c>
      <c r="P39" s="595">
        <v>123.99</v>
      </c>
      <c r="Q39" s="588" t="s">
        <v>238</v>
      </c>
      <c r="R39" s="595">
        <v>116.86</v>
      </c>
      <c r="S39" s="588" t="s">
        <v>238</v>
      </c>
      <c r="T39" s="595">
        <v>107.08</v>
      </c>
      <c r="U39" s="588" t="s">
        <v>238</v>
      </c>
      <c r="V39" s="595">
        <v>100.03</v>
      </c>
      <c r="W39" s="588" t="s">
        <v>238</v>
      </c>
      <c r="X39" s="595">
        <v>81.7</v>
      </c>
      <c r="Y39" s="588" t="s">
        <v>238</v>
      </c>
      <c r="Z39" s="595">
        <v>70.28</v>
      </c>
      <c r="AA39" s="588" t="s">
        <v>238</v>
      </c>
    </row>
    <row r="40" spans="1:27" x14ac:dyDescent="0.2">
      <c r="A40" s="590" t="s">
        <v>59</v>
      </c>
      <c r="B40" s="588" t="s">
        <v>141</v>
      </c>
      <c r="C40" s="588" t="s">
        <v>238</v>
      </c>
      <c r="D40" s="588" t="s">
        <v>141</v>
      </c>
      <c r="E40" s="588" t="s">
        <v>238</v>
      </c>
      <c r="F40" s="588" t="s">
        <v>141</v>
      </c>
      <c r="G40" s="588" t="s">
        <v>238</v>
      </c>
      <c r="H40" s="588" t="s">
        <v>141</v>
      </c>
      <c r="I40" s="588" t="s">
        <v>238</v>
      </c>
      <c r="J40" s="588" t="s">
        <v>141</v>
      </c>
      <c r="K40" s="588" t="s">
        <v>238</v>
      </c>
      <c r="L40" s="588" t="s">
        <v>141</v>
      </c>
      <c r="M40" s="588" t="s">
        <v>238</v>
      </c>
      <c r="N40" s="588" t="s">
        <v>141</v>
      </c>
      <c r="O40" s="588" t="s">
        <v>238</v>
      </c>
      <c r="P40" s="588" t="s">
        <v>141</v>
      </c>
      <c r="Q40" s="588" t="s">
        <v>238</v>
      </c>
      <c r="R40" s="588" t="s">
        <v>141</v>
      </c>
      <c r="S40" s="588" t="s">
        <v>238</v>
      </c>
      <c r="T40" s="588" t="s">
        <v>141</v>
      </c>
      <c r="U40" s="588" t="s">
        <v>238</v>
      </c>
      <c r="V40" s="588" t="s">
        <v>141</v>
      </c>
      <c r="W40" s="588" t="s">
        <v>238</v>
      </c>
      <c r="X40" s="588" t="s">
        <v>141</v>
      </c>
      <c r="Y40" s="588" t="s">
        <v>238</v>
      </c>
      <c r="Z40" s="588" t="s">
        <v>141</v>
      </c>
      <c r="AA40" s="588" t="s">
        <v>238</v>
      </c>
    </row>
    <row r="42" spans="1:27" x14ac:dyDescent="0.2">
      <c r="A42" s="587" t="s">
        <v>4942</v>
      </c>
      <c r="E42" s="587" t="s">
        <v>4941</v>
      </c>
    </row>
    <row r="43" spans="1:27" x14ac:dyDescent="0.2">
      <c r="A43" s="587" t="s">
        <v>4940</v>
      </c>
      <c r="B43" s="587" t="s">
        <v>4939</v>
      </c>
      <c r="E43" s="587" t="s">
        <v>141</v>
      </c>
      <c r="F43" s="587" t="s">
        <v>4938</v>
      </c>
    </row>
    <row r="44" spans="1:27" x14ac:dyDescent="0.2">
      <c r="A44" s="587" t="s">
        <v>4937</v>
      </c>
      <c r="B44" s="587" t="s">
        <v>4936</v>
      </c>
    </row>
    <row r="45" spans="1:27" x14ac:dyDescent="0.2">
      <c r="A45" s="587" t="s">
        <v>4935</v>
      </c>
      <c r="B45" s="587" t="s">
        <v>4934</v>
      </c>
    </row>
    <row r="46" spans="1:27" x14ac:dyDescent="0.2">
      <c r="A46" s="587" t="s">
        <v>4933</v>
      </c>
      <c r="B46" s="587" t="s">
        <v>4932</v>
      </c>
    </row>
    <row r="47" spans="1:27" x14ac:dyDescent="0.2">
      <c r="A47" s="587" t="s">
        <v>4931</v>
      </c>
      <c r="B47" s="587" t="s">
        <v>4930</v>
      </c>
    </row>
    <row r="48" spans="1:27" x14ac:dyDescent="0.2">
      <c r="A48" s="587" t="s">
        <v>4929</v>
      </c>
      <c r="B48" s="587" t="s">
        <v>4928</v>
      </c>
    </row>
    <row r="49" spans="1:27" x14ac:dyDescent="0.2">
      <c r="A49" s="587" t="s">
        <v>4927</v>
      </c>
      <c r="B49" s="587" t="s">
        <v>4926</v>
      </c>
    </row>
    <row r="50" spans="1:27" x14ac:dyDescent="0.2">
      <c r="A50" s="587" t="s">
        <v>4925</v>
      </c>
      <c r="B50" s="587" t="s">
        <v>4924</v>
      </c>
    </row>
    <row r="51" spans="1:27" x14ac:dyDescent="0.2">
      <c r="A51" s="587" t="s">
        <v>4923</v>
      </c>
      <c r="B51" s="587" t="s">
        <v>4922</v>
      </c>
    </row>
    <row r="52" spans="1:27" x14ac:dyDescent="0.2">
      <c r="A52" s="587" t="s">
        <v>4921</v>
      </c>
      <c r="B52" s="587" t="s">
        <v>4920</v>
      </c>
    </row>
    <row r="53" spans="1:27" x14ac:dyDescent="0.2">
      <c r="A53" s="587" t="s">
        <v>4919</v>
      </c>
      <c r="B53" s="587" t="s">
        <v>4918</v>
      </c>
    </row>
    <row r="54" spans="1:27" x14ac:dyDescent="0.2">
      <c r="A54" s="587" t="s">
        <v>4917</v>
      </c>
      <c r="B54" s="587" t="s">
        <v>4916</v>
      </c>
    </row>
    <row r="56" spans="1:27" x14ac:dyDescent="0.2">
      <c r="A56" s="587" t="s">
        <v>4967</v>
      </c>
      <c r="C56" s="587" t="s">
        <v>4982</v>
      </c>
    </row>
    <row r="57" spans="1:27" x14ac:dyDescent="0.2">
      <c r="A57" s="587" t="s">
        <v>0</v>
      </c>
      <c r="B57" s="596" t="s">
        <v>4987</v>
      </c>
      <c r="C57" s="587" t="s">
        <v>4367</v>
      </c>
    </row>
    <row r="58" spans="1:27" x14ac:dyDescent="0.2">
      <c r="A58" s="587" t="s">
        <v>4963</v>
      </c>
      <c r="C58" s="587" t="s">
        <v>4962</v>
      </c>
    </row>
    <row r="60" spans="1:27" x14ac:dyDescent="0.2">
      <c r="A60" s="590" t="s">
        <v>4961</v>
      </c>
      <c r="B60" s="590" t="s">
        <v>253</v>
      </c>
      <c r="C60" s="590" t="s">
        <v>4943</v>
      </c>
      <c r="D60" s="590" t="s">
        <v>252</v>
      </c>
      <c r="E60" s="590" t="s">
        <v>4943</v>
      </c>
      <c r="F60" s="590" t="s">
        <v>251</v>
      </c>
      <c r="G60" s="590" t="s">
        <v>4943</v>
      </c>
      <c r="H60" s="590" t="s">
        <v>250</v>
      </c>
      <c r="I60" s="590" t="s">
        <v>4943</v>
      </c>
      <c r="J60" s="590" t="s">
        <v>249</v>
      </c>
      <c r="K60" s="590" t="s">
        <v>4943</v>
      </c>
      <c r="L60" s="590" t="s">
        <v>248</v>
      </c>
      <c r="M60" s="590" t="s">
        <v>4943</v>
      </c>
      <c r="N60" s="590" t="s">
        <v>247</v>
      </c>
      <c r="O60" s="590" t="s">
        <v>4943</v>
      </c>
      <c r="P60" s="590" t="s">
        <v>246</v>
      </c>
      <c r="Q60" s="590" t="s">
        <v>4943</v>
      </c>
      <c r="R60" s="590" t="s">
        <v>82</v>
      </c>
      <c r="S60" s="590" t="s">
        <v>4943</v>
      </c>
      <c r="T60" s="590" t="s">
        <v>83</v>
      </c>
      <c r="U60" s="590" t="s">
        <v>4943</v>
      </c>
      <c r="V60" s="590" t="s">
        <v>84</v>
      </c>
      <c r="W60" s="590" t="s">
        <v>4943</v>
      </c>
      <c r="X60" s="590" t="s">
        <v>245</v>
      </c>
      <c r="Y60" s="590" t="s">
        <v>4943</v>
      </c>
      <c r="Z60" s="590" t="s">
        <v>4699</v>
      </c>
      <c r="AA60" s="590" t="s">
        <v>4943</v>
      </c>
    </row>
    <row r="61" spans="1:27" x14ac:dyDescent="0.2">
      <c r="A61" s="590" t="s">
        <v>7</v>
      </c>
      <c r="B61" s="588" t="s">
        <v>141</v>
      </c>
      <c r="C61" s="588" t="s">
        <v>238</v>
      </c>
      <c r="D61" s="588" t="s">
        <v>141</v>
      </c>
      <c r="E61" s="588" t="s">
        <v>238</v>
      </c>
      <c r="F61" s="588" t="s">
        <v>141</v>
      </c>
      <c r="G61" s="588" t="s">
        <v>238</v>
      </c>
      <c r="H61" s="588" t="s">
        <v>141</v>
      </c>
      <c r="I61" s="588" t="s">
        <v>238</v>
      </c>
      <c r="J61" s="588" t="s">
        <v>141</v>
      </c>
      <c r="K61" s="588" t="s">
        <v>238</v>
      </c>
      <c r="L61" s="588" t="s">
        <v>141</v>
      </c>
      <c r="M61" s="588" t="s">
        <v>238</v>
      </c>
      <c r="N61" s="588" t="s">
        <v>141</v>
      </c>
      <c r="O61" s="588" t="s">
        <v>238</v>
      </c>
      <c r="P61" s="588" t="s">
        <v>141</v>
      </c>
      <c r="Q61" s="588" t="s">
        <v>238</v>
      </c>
      <c r="R61" s="588" t="s">
        <v>141</v>
      </c>
      <c r="S61" s="588" t="s">
        <v>238</v>
      </c>
      <c r="T61" s="588" t="s">
        <v>141</v>
      </c>
      <c r="U61" s="588" t="s">
        <v>238</v>
      </c>
      <c r="V61" s="588" t="s">
        <v>141</v>
      </c>
      <c r="W61" s="588" t="s">
        <v>238</v>
      </c>
      <c r="X61" s="588" t="s">
        <v>141</v>
      </c>
      <c r="Y61" s="588" t="s">
        <v>238</v>
      </c>
      <c r="Z61" s="588" t="s">
        <v>141</v>
      </c>
      <c r="AA61" s="588" t="s">
        <v>238</v>
      </c>
    </row>
    <row r="62" spans="1:27" x14ac:dyDescent="0.2">
      <c r="A62" s="590" t="s">
        <v>19</v>
      </c>
      <c r="B62" s="588" t="s">
        <v>141</v>
      </c>
      <c r="C62" s="588" t="s">
        <v>238</v>
      </c>
      <c r="D62" s="588" t="s">
        <v>141</v>
      </c>
      <c r="E62" s="588" t="s">
        <v>238</v>
      </c>
      <c r="F62" s="588" t="s">
        <v>141</v>
      </c>
      <c r="G62" s="588" t="s">
        <v>238</v>
      </c>
      <c r="H62" s="588" t="s">
        <v>141</v>
      </c>
      <c r="I62" s="588" t="s">
        <v>238</v>
      </c>
      <c r="J62" s="588" t="s">
        <v>141</v>
      </c>
      <c r="K62" s="588" t="s">
        <v>238</v>
      </c>
      <c r="L62" s="588" t="s">
        <v>141</v>
      </c>
      <c r="M62" s="588" t="s">
        <v>238</v>
      </c>
      <c r="N62" s="588" t="s">
        <v>141</v>
      </c>
      <c r="O62" s="588" t="s">
        <v>238</v>
      </c>
      <c r="P62" s="588" t="s">
        <v>141</v>
      </c>
      <c r="Q62" s="588" t="s">
        <v>238</v>
      </c>
      <c r="R62" s="588" t="s">
        <v>141</v>
      </c>
      <c r="S62" s="588" t="s">
        <v>238</v>
      </c>
      <c r="T62" s="588" t="s">
        <v>141</v>
      </c>
      <c r="U62" s="588" t="s">
        <v>238</v>
      </c>
      <c r="V62" s="588" t="s">
        <v>141</v>
      </c>
      <c r="W62" s="588" t="s">
        <v>238</v>
      </c>
      <c r="X62" s="588" t="s">
        <v>141</v>
      </c>
      <c r="Y62" s="588" t="s">
        <v>238</v>
      </c>
      <c r="Z62" s="588" t="s">
        <v>141</v>
      </c>
      <c r="AA62" s="588" t="s">
        <v>238</v>
      </c>
    </row>
    <row r="63" spans="1:27" x14ac:dyDescent="0.2">
      <c r="A63" s="590" t="s">
        <v>25</v>
      </c>
      <c r="B63" s="588" t="s">
        <v>141</v>
      </c>
      <c r="C63" s="588" t="s">
        <v>238</v>
      </c>
      <c r="D63" s="588" t="s">
        <v>141</v>
      </c>
      <c r="E63" s="588" t="s">
        <v>238</v>
      </c>
      <c r="F63" s="588" t="s">
        <v>141</v>
      </c>
      <c r="G63" s="588" t="s">
        <v>238</v>
      </c>
      <c r="H63" s="588" t="s">
        <v>141</v>
      </c>
      <c r="I63" s="588" t="s">
        <v>238</v>
      </c>
      <c r="J63" s="588" t="s">
        <v>141</v>
      </c>
      <c r="K63" s="588" t="s">
        <v>238</v>
      </c>
      <c r="L63" s="588" t="s">
        <v>141</v>
      </c>
      <c r="M63" s="588" t="s">
        <v>238</v>
      </c>
      <c r="N63" s="588" t="s">
        <v>141</v>
      </c>
      <c r="O63" s="588" t="s">
        <v>238</v>
      </c>
      <c r="P63" s="588" t="s">
        <v>141</v>
      </c>
      <c r="Q63" s="588" t="s">
        <v>238</v>
      </c>
      <c r="R63" s="588" t="s">
        <v>141</v>
      </c>
      <c r="S63" s="588" t="s">
        <v>238</v>
      </c>
      <c r="T63" s="588" t="s">
        <v>141</v>
      </c>
      <c r="U63" s="588" t="s">
        <v>238</v>
      </c>
      <c r="V63" s="588" t="s">
        <v>141</v>
      </c>
      <c r="W63" s="588" t="s">
        <v>238</v>
      </c>
      <c r="X63" s="588" t="s">
        <v>141</v>
      </c>
      <c r="Y63" s="588" t="s">
        <v>238</v>
      </c>
      <c r="Z63" s="588" t="s">
        <v>141</v>
      </c>
      <c r="AA63" s="588" t="s">
        <v>238</v>
      </c>
    </row>
    <row r="64" spans="1:27" x14ac:dyDescent="0.2">
      <c r="A64" s="590" t="s">
        <v>27</v>
      </c>
      <c r="B64" s="588" t="s">
        <v>141</v>
      </c>
      <c r="C64" s="588" t="s">
        <v>238</v>
      </c>
      <c r="D64" s="588" t="s">
        <v>141</v>
      </c>
      <c r="E64" s="588" t="s">
        <v>238</v>
      </c>
      <c r="F64" s="588" t="s">
        <v>141</v>
      </c>
      <c r="G64" s="588" t="s">
        <v>238</v>
      </c>
      <c r="H64" s="588" t="s">
        <v>141</v>
      </c>
      <c r="I64" s="588" t="s">
        <v>238</v>
      </c>
      <c r="J64" s="588" t="s">
        <v>141</v>
      </c>
      <c r="K64" s="588" t="s">
        <v>238</v>
      </c>
      <c r="L64" s="588" t="s">
        <v>141</v>
      </c>
      <c r="M64" s="588" t="s">
        <v>238</v>
      </c>
      <c r="N64" s="588" t="s">
        <v>141</v>
      </c>
      <c r="O64" s="588" t="s">
        <v>238</v>
      </c>
      <c r="P64" s="588" t="s">
        <v>141</v>
      </c>
      <c r="Q64" s="588" t="s">
        <v>238</v>
      </c>
      <c r="R64" s="588" t="s">
        <v>141</v>
      </c>
      <c r="S64" s="588" t="s">
        <v>238</v>
      </c>
      <c r="T64" s="588" t="s">
        <v>141</v>
      </c>
      <c r="U64" s="588" t="s">
        <v>238</v>
      </c>
      <c r="V64" s="588" t="s">
        <v>141</v>
      </c>
      <c r="W64" s="588" t="s">
        <v>238</v>
      </c>
      <c r="X64" s="588" t="s">
        <v>141</v>
      </c>
      <c r="Y64" s="588" t="s">
        <v>238</v>
      </c>
      <c r="Z64" s="588" t="s">
        <v>141</v>
      </c>
      <c r="AA64" s="588" t="s">
        <v>238</v>
      </c>
    </row>
    <row r="65" spans="1:27" x14ac:dyDescent="0.2">
      <c r="A65" s="590" t="s">
        <v>9</v>
      </c>
      <c r="B65" s="588" t="s">
        <v>141</v>
      </c>
      <c r="C65" s="588" t="s">
        <v>4937</v>
      </c>
      <c r="D65" s="588" t="s">
        <v>141</v>
      </c>
      <c r="E65" s="588" t="s">
        <v>4937</v>
      </c>
      <c r="F65" s="588" t="s">
        <v>141</v>
      </c>
      <c r="G65" s="588" t="s">
        <v>4937</v>
      </c>
      <c r="H65" s="588" t="s">
        <v>141</v>
      </c>
      <c r="I65" s="588" t="s">
        <v>4937</v>
      </c>
      <c r="J65" s="588" t="s">
        <v>141</v>
      </c>
      <c r="K65" s="588" t="s">
        <v>4937</v>
      </c>
      <c r="L65" s="588" t="s">
        <v>141</v>
      </c>
      <c r="M65" s="588" t="s">
        <v>4937</v>
      </c>
      <c r="N65" s="588" t="s">
        <v>141</v>
      </c>
      <c r="O65" s="588" t="s">
        <v>4937</v>
      </c>
      <c r="P65" s="588" t="s">
        <v>141</v>
      </c>
      <c r="Q65" s="588" t="s">
        <v>4937</v>
      </c>
      <c r="R65" s="588" t="s">
        <v>141</v>
      </c>
      <c r="S65" s="588" t="s">
        <v>4937</v>
      </c>
      <c r="T65" s="588" t="s">
        <v>141</v>
      </c>
      <c r="U65" s="588" t="s">
        <v>4937</v>
      </c>
      <c r="V65" s="588" t="s">
        <v>141</v>
      </c>
      <c r="W65" s="588" t="s">
        <v>4937</v>
      </c>
      <c r="X65" s="588" t="s">
        <v>141</v>
      </c>
      <c r="Y65" s="588" t="s">
        <v>4937</v>
      </c>
      <c r="Z65" s="588" t="s">
        <v>141</v>
      </c>
      <c r="AA65" s="588" t="s">
        <v>4937</v>
      </c>
    </row>
    <row r="66" spans="1:27" x14ac:dyDescent="0.2">
      <c r="A66" s="590" t="s">
        <v>29</v>
      </c>
      <c r="B66" s="588" t="s">
        <v>141</v>
      </c>
      <c r="C66" s="588" t="s">
        <v>238</v>
      </c>
      <c r="D66" s="588" t="s">
        <v>141</v>
      </c>
      <c r="E66" s="588" t="s">
        <v>238</v>
      </c>
      <c r="F66" s="588" t="s">
        <v>141</v>
      </c>
      <c r="G66" s="588" t="s">
        <v>238</v>
      </c>
      <c r="H66" s="588" t="s">
        <v>141</v>
      </c>
      <c r="I66" s="588" t="s">
        <v>238</v>
      </c>
      <c r="J66" s="588" t="s">
        <v>141</v>
      </c>
      <c r="K66" s="588" t="s">
        <v>238</v>
      </c>
      <c r="L66" s="588" t="s">
        <v>141</v>
      </c>
      <c r="M66" s="588" t="s">
        <v>238</v>
      </c>
      <c r="N66" s="588" t="s">
        <v>141</v>
      </c>
      <c r="O66" s="588" t="s">
        <v>238</v>
      </c>
      <c r="P66" s="588" t="s">
        <v>141</v>
      </c>
      <c r="Q66" s="588" t="s">
        <v>238</v>
      </c>
      <c r="R66" s="588" t="s">
        <v>141</v>
      </c>
      <c r="S66" s="588" t="s">
        <v>238</v>
      </c>
      <c r="T66" s="588" t="s">
        <v>141</v>
      </c>
      <c r="U66" s="588" t="s">
        <v>238</v>
      </c>
      <c r="V66" s="588" t="s">
        <v>141</v>
      </c>
      <c r="W66" s="588" t="s">
        <v>238</v>
      </c>
      <c r="X66" s="588" t="s">
        <v>141</v>
      </c>
      <c r="Y66" s="588" t="s">
        <v>238</v>
      </c>
      <c r="Z66" s="588" t="s">
        <v>141</v>
      </c>
      <c r="AA66" s="588" t="s">
        <v>238</v>
      </c>
    </row>
    <row r="67" spans="1:27" x14ac:dyDescent="0.2">
      <c r="A67" s="590" t="s">
        <v>15</v>
      </c>
      <c r="B67" s="588" t="s">
        <v>141</v>
      </c>
      <c r="C67" s="588" t="s">
        <v>238</v>
      </c>
      <c r="D67" s="588" t="s">
        <v>141</v>
      </c>
      <c r="E67" s="588" t="s">
        <v>238</v>
      </c>
      <c r="F67" s="588" t="s">
        <v>141</v>
      </c>
      <c r="G67" s="588" t="s">
        <v>238</v>
      </c>
      <c r="H67" s="588" t="s">
        <v>141</v>
      </c>
      <c r="I67" s="588" t="s">
        <v>238</v>
      </c>
      <c r="J67" s="588" t="s">
        <v>141</v>
      </c>
      <c r="K67" s="588" t="s">
        <v>238</v>
      </c>
      <c r="L67" s="588" t="s">
        <v>141</v>
      </c>
      <c r="M67" s="588" t="s">
        <v>238</v>
      </c>
      <c r="N67" s="588" t="s">
        <v>141</v>
      </c>
      <c r="O67" s="588" t="s">
        <v>238</v>
      </c>
      <c r="P67" s="588" t="s">
        <v>141</v>
      </c>
      <c r="Q67" s="588" t="s">
        <v>238</v>
      </c>
      <c r="R67" s="588" t="s">
        <v>141</v>
      </c>
      <c r="S67" s="588" t="s">
        <v>238</v>
      </c>
      <c r="T67" s="588" t="s">
        <v>141</v>
      </c>
      <c r="U67" s="588" t="s">
        <v>238</v>
      </c>
      <c r="V67" s="588" t="s">
        <v>141</v>
      </c>
      <c r="W67" s="588" t="s">
        <v>238</v>
      </c>
      <c r="X67" s="588" t="s">
        <v>141</v>
      </c>
      <c r="Y67" s="588" t="s">
        <v>238</v>
      </c>
      <c r="Z67" s="588" t="s">
        <v>141</v>
      </c>
      <c r="AA67" s="588" t="s">
        <v>238</v>
      </c>
    </row>
    <row r="68" spans="1:27" x14ac:dyDescent="0.2">
      <c r="A68" s="590" t="s">
        <v>31</v>
      </c>
      <c r="B68" s="588" t="s">
        <v>141</v>
      </c>
      <c r="C68" s="588" t="s">
        <v>238</v>
      </c>
      <c r="D68" s="588" t="s">
        <v>141</v>
      </c>
      <c r="E68" s="588" t="s">
        <v>238</v>
      </c>
      <c r="F68" s="588" t="s">
        <v>141</v>
      </c>
      <c r="G68" s="588" t="s">
        <v>238</v>
      </c>
      <c r="H68" s="588" t="s">
        <v>141</v>
      </c>
      <c r="I68" s="588" t="s">
        <v>238</v>
      </c>
      <c r="J68" s="588" t="s">
        <v>141</v>
      </c>
      <c r="K68" s="588" t="s">
        <v>238</v>
      </c>
      <c r="L68" s="588" t="s">
        <v>141</v>
      </c>
      <c r="M68" s="588" t="s">
        <v>238</v>
      </c>
      <c r="N68" s="588" t="s">
        <v>141</v>
      </c>
      <c r="O68" s="588" t="s">
        <v>238</v>
      </c>
      <c r="P68" s="588" t="s">
        <v>141</v>
      </c>
      <c r="Q68" s="588" t="s">
        <v>238</v>
      </c>
      <c r="R68" s="588" t="s">
        <v>141</v>
      </c>
      <c r="S68" s="588" t="s">
        <v>238</v>
      </c>
      <c r="T68" s="588" t="s">
        <v>141</v>
      </c>
      <c r="U68" s="588" t="s">
        <v>238</v>
      </c>
      <c r="V68" s="588" t="s">
        <v>141</v>
      </c>
      <c r="W68" s="588" t="s">
        <v>238</v>
      </c>
      <c r="X68" s="588" t="s">
        <v>141</v>
      </c>
      <c r="Y68" s="588" t="s">
        <v>238</v>
      </c>
      <c r="Z68" s="588" t="s">
        <v>141</v>
      </c>
      <c r="AA68" s="588" t="s">
        <v>238</v>
      </c>
    </row>
    <row r="69" spans="1:27" x14ac:dyDescent="0.2">
      <c r="A69" s="590" t="s">
        <v>11</v>
      </c>
      <c r="B69" s="588" t="s">
        <v>141</v>
      </c>
      <c r="C69" s="588" t="s">
        <v>238</v>
      </c>
      <c r="D69" s="588" t="s">
        <v>141</v>
      </c>
      <c r="E69" s="588" t="s">
        <v>238</v>
      </c>
      <c r="F69" s="588" t="s">
        <v>141</v>
      </c>
      <c r="G69" s="588" t="s">
        <v>238</v>
      </c>
      <c r="H69" s="588" t="s">
        <v>141</v>
      </c>
      <c r="I69" s="588" t="s">
        <v>238</v>
      </c>
      <c r="J69" s="588" t="s">
        <v>141</v>
      </c>
      <c r="K69" s="588" t="s">
        <v>238</v>
      </c>
      <c r="L69" s="588" t="s">
        <v>141</v>
      </c>
      <c r="M69" s="588" t="s">
        <v>238</v>
      </c>
      <c r="N69" s="588" t="s">
        <v>141</v>
      </c>
      <c r="O69" s="588" t="s">
        <v>238</v>
      </c>
      <c r="P69" s="588" t="s">
        <v>141</v>
      </c>
      <c r="Q69" s="588" t="s">
        <v>238</v>
      </c>
      <c r="R69" s="588" t="s">
        <v>141</v>
      </c>
      <c r="S69" s="588" t="s">
        <v>238</v>
      </c>
      <c r="T69" s="588" t="s">
        <v>141</v>
      </c>
      <c r="U69" s="588" t="s">
        <v>238</v>
      </c>
      <c r="V69" s="588" t="s">
        <v>141</v>
      </c>
      <c r="W69" s="588" t="s">
        <v>238</v>
      </c>
      <c r="X69" s="588" t="s">
        <v>141</v>
      </c>
      <c r="Y69" s="588" t="s">
        <v>238</v>
      </c>
      <c r="Z69" s="588" t="s">
        <v>141</v>
      </c>
      <c r="AA69" s="588" t="s">
        <v>238</v>
      </c>
    </row>
    <row r="70" spans="1:27" x14ac:dyDescent="0.2">
      <c r="A70" s="590" t="s">
        <v>13</v>
      </c>
      <c r="B70" s="588" t="s">
        <v>141</v>
      </c>
      <c r="C70" s="588" t="s">
        <v>238</v>
      </c>
      <c r="D70" s="588" t="s">
        <v>141</v>
      </c>
      <c r="E70" s="588" t="s">
        <v>238</v>
      </c>
      <c r="F70" s="588" t="s">
        <v>141</v>
      </c>
      <c r="G70" s="588" t="s">
        <v>238</v>
      </c>
      <c r="H70" s="588" t="s">
        <v>141</v>
      </c>
      <c r="I70" s="588" t="s">
        <v>238</v>
      </c>
      <c r="J70" s="588" t="s">
        <v>141</v>
      </c>
      <c r="K70" s="588" t="s">
        <v>238</v>
      </c>
      <c r="L70" s="588" t="s">
        <v>141</v>
      </c>
      <c r="M70" s="588" t="s">
        <v>238</v>
      </c>
      <c r="N70" s="588" t="s">
        <v>141</v>
      </c>
      <c r="O70" s="588" t="s">
        <v>238</v>
      </c>
      <c r="P70" s="588" t="s">
        <v>141</v>
      </c>
      <c r="Q70" s="588" t="s">
        <v>238</v>
      </c>
      <c r="R70" s="588" t="s">
        <v>141</v>
      </c>
      <c r="S70" s="588" t="s">
        <v>238</v>
      </c>
      <c r="T70" s="588" t="s">
        <v>141</v>
      </c>
      <c r="U70" s="588" t="s">
        <v>238</v>
      </c>
      <c r="V70" s="588" t="s">
        <v>141</v>
      </c>
      <c r="W70" s="588" t="s">
        <v>238</v>
      </c>
      <c r="X70" s="588" t="s">
        <v>141</v>
      </c>
      <c r="Y70" s="588" t="s">
        <v>238</v>
      </c>
      <c r="Z70" s="588" t="s">
        <v>141</v>
      </c>
      <c r="AA70" s="588" t="s">
        <v>238</v>
      </c>
    </row>
    <row r="71" spans="1:27" x14ac:dyDescent="0.2">
      <c r="A71" s="590" t="s">
        <v>37</v>
      </c>
      <c r="B71" s="588" t="s">
        <v>141</v>
      </c>
      <c r="C71" s="588" t="s">
        <v>238</v>
      </c>
      <c r="D71" s="588" t="s">
        <v>141</v>
      </c>
      <c r="E71" s="588" t="s">
        <v>238</v>
      </c>
      <c r="F71" s="588" t="s">
        <v>141</v>
      </c>
      <c r="G71" s="588" t="s">
        <v>238</v>
      </c>
      <c r="H71" s="588" t="s">
        <v>141</v>
      </c>
      <c r="I71" s="588" t="s">
        <v>238</v>
      </c>
      <c r="J71" s="588" t="s">
        <v>141</v>
      </c>
      <c r="K71" s="588" t="s">
        <v>238</v>
      </c>
      <c r="L71" s="588" t="s">
        <v>141</v>
      </c>
      <c r="M71" s="588" t="s">
        <v>238</v>
      </c>
      <c r="N71" s="588" t="s">
        <v>141</v>
      </c>
      <c r="O71" s="588" t="s">
        <v>238</v>
      </c>
      <c r="P71" s="588" t="s">
        <v>141</v>
      </c>
      <c r="Q71" s="588" t="s">
        <v>238</v>
      </c>
      <c r="R71" s="588" t="s">
        <v>141</v>
      </c>
      <c r="S71" s="588" t="s">
        <v>238</v>
      </c>
      <c r="T71" s="588" t="s">
        <v>141</v>
      </c>
      <c r="U71" s="588" t="s">
        <v>238</v>
      </c>
      <c r="V71" s="588" t="s">
        <v>141</v>
      </c>
      <c r="W71" s="588" t="s">
        <v>238</v>
      </c>
      <c r="X71" s="588" t="s">
        <v>141</v>
      </c>
      <c r="Y71" s="588" t="s">
        <v>238</v>
      </c>
      <c r="Z71" s="588" t="s">
        <v>141</v>
      </c>
      <c r="AA71" s="588" t="s">
        <v>238</v>
      </c>
    </row>
    <row r="72" spans="1:27" x14ac:dyDescent="0.2">
      <c r="A72" s="590" t="s">
        <v>43</v>
      </c>
      <c r="B72" s="595">
        <v>114.48</v>
      </c>
      <c r="C72" s="588" t="s">
        <v>238</v>
      </c>
      <c r="D72" s="595">
        <v>103.51</v>
      </c>
      <c r="E72" s="588" t="s">
        <v>238</v>
      </c>
      <c r="F72" s="595">
        <v>134.1</v>
      </c>
      <c r="G72" s="588" t="s">
        <v>238</v>
      </c>
      <c r="H72" s="595">
        <v>137.08000000000001</v>
      </c>
      <c r="I72" s="588" t="s">
        <v>238</v>
      </c>
      <c r="J72" s="595">
        <v>133.81</v>
      </c>
      <c r="K72" s="588" t="s">
        <v>238</v>
      </c>
      <c r="L72" s="595">
        <v>150.01</v>
      </c>
      <c r="M72" s="588" t="s">
        <v>238</v>
      </c>
      <c r="N72" s="595">
        <v>135.69999999999999</v>
      </c>
      <c r="O72" s="588" t="s">
        <v>238</v>
      </c>
      <c r="P72" s="595">
        <v>119.36</v>
      </c>
      <c r="Q72" s="588" t="s">
        <v>238</v>
      </c>
      <c r="R72" s="595">
        <v>108.62</v>
      </c>
      <c r="S72" s="588" t="s">
        <v>238</v>
      </c>
      <c r="T72" s="595">
        <v>100.21</v>
      </c>
      <c r="U72" s="588" t="s">
        <v>238</v>
      </c>
      <c r="V72" s="595">
        <v>100.06</v>
      </c>
      <c r="W72" s="588" t="s">
        <v>238</v>
      </c>
      <c r="X72" s="595">
        <v>101.79</v>
      </c>
      <c r="Y72" s="588" t="s">
        <v>238</v>
      </c>
      <c r="Z72" s="595">
        <v>106.74</v>
      </c>
      <c r="AA72" s="588" t="s">
        <v>238</v>
      </c>
    </row>
    <row r="73" spans="1:27" x14ac:dyDescent="0.2">
      <c r="A73" s="590" t="s">
        <v>23</v>
      </c>
      <c r="B73" s="588" t="s">
        <v>141</v>
      </c>
      <c r="C73" s="588" t="s">
        <v>238</v>
      </c>
      <c r="D73" s="588" t="s">
        <v>141</v>
      </c>
      <c r="E73" s="588" t="s">
        <v>238</v>
      </c>
      <c r="F73" s="588" t="s">
        <v>141</v>
      </c>
      <c r="G73" s="588" t="s">
        <v>238</v>
      </c>
      <c r="H73" s="588" t="s">
        <v>141</v>
      </c>
      <c r="I73" s="588" t="s">
        <v>238</v>
      </c>
      <c r="J73" s="588" t="s">
        <v>141</v>
      </c>
      <c r="K73" s="588" t="s">
        <v>238</v>
      </c>
      <c r="L73" s="588" t="s">
        <v>141</v>
      </c>
      <c r="M73" s="588" t="s">
        <v>238</v>
      </c>
      <c r="N73" s="588" t="s">
        <v>141</v>
      </c>
      <c r="O73" s="588" t="s">
        <v>238</v>
      </c>
      <c r="P73" s="588" t="s">
        <v>141</v>
      </c>
      <c r="Q73" s="588" t="s">
        <v>238</v>
      </c>
      <c r="R73" s="588" t="s">
        <v>141</v>
      </c>
      <c r="S73" s="588" t="s">
        <v>238</v>
      </c>
      <c r="T73" s="588" t="s">
        <v>141</v>
      </c>
      <c r="U73" s="588" t="s">
        <v>238</v>
      </c>
      <c r="V73" s="588" t="s">
        <v>141</v>
      </c>
      <c r="W73" s="588" t="s">
        <v>238</v>
      </c>
      <c r="X73" s="588" t="s">
        <v>141</v>
      </c>
      <c r="Y73" s="588" t="s">
        <v>238</v>
      </c>
      <c r="Z73" s="588" t="s">
        <v>141</v>
      </c>
      <c r="AA73" s="588" t="s">
        <v>238</v>
      </c>
    </row>
    <row r="74" spans="1:27" x14ac:dyDescent="0.2">
      <c r="A74" s="590" t="s">
        <v>51</v>
      </c>
      <c r="B74" s="588" t="s">
        <v>141</v>
      </c>
      <c r="C74" s="588" t="s">
        <v>238</v>
      </c>
      <c r="D74" s="588" t="s">
        <v>141</v>
      </c>
      <c r="E74" s="588" t="s">
        <v>238</v>
      </c>
      <c r="F74" s="588" t="s">
        <v>141</v>
      </c>
      <c r="G74" s="588" t="s">
        <v>238</v>
      </c>
      <c r="H74" s="588" t="s">
        <v>141</v>
      </c>
      <c r="I74" s="588" t="s">
        <v>238</v>
      </c>
      <c r="J74" s="588" t="s">
        <v>141</v>
      </c>
      <c r="K74" s="588" t="s">
        <v>238</v>
      </c>
      <c r="L74" s="588" t="s">
        <v>141</v>
      </c>
      <c r="M74" s="588" t="s">
        <v>238</v>
      </c>
      <c r="N74" s="588" t="s">
        <v>141</v>
      </c>
      <c r="O74" s="588" t="s">
        <v>238</v>
      </c>
      <c r="P74" s="588" t="s">
        <v>141</v>
      </c>
      <c r="Q74" s="588" t="s">
        <v>238</v>
      </c>
      <c r="R74" s="588" t="s">
        <v>141</v>
      </c>
      <c r="S74" s="588" t="s">
        <v>238</v>
      </c>
      <c r="T74" s="588" t="s">
        <v>141</v>
      </c>
      <c r="U74" s="588" t="s">
        <v>238</v>
      </c>
      <c r="V74" s="588" t="s">
        <v>141</v>
      </c>
      <c r="W74" s="588" t="s">
        <v>238</v>
      </c>
      <c r="X74" s="588" t="s">
        <v>141</v>
      </c>
      <c r="Y74" s="588" t="s">
        <v>238</v>
      </c>
      <c r="Z74" s="588" t="s">
        <v>141</v>
      </c>
      <c r="AA74" s="588" t="s">
        <v>238</v>
      </c>
    </row>
    <row r="75" spans="1:27" x14ac:dyDescent="0.2">
      <c r="A75" s="590" t="s">
        <v>47</v>
      </c>
      <c r="B75" s="588" t="s">
        <v>141</v>
      </c>
      <c r="C75" s="588" t="s">
        <v>238</v>
      </c>
      <c r="D75" s="588" t="s">
        <v>141</v>
      </c>
      <c r="E75" s="588" t="s">
        <v>238</v>
      </c>
      <c r="F75" s="588" t="s">
        <v>141</v>
      </c>
      <c r="G75" s="588" t="s">
        <v>238</v>
      </c>
      <c r="H75" s="588" t="s">
        <v>141</v>
      </c>
      <c r="I75" s="588" t="s">
        <v>238</v>
      </c>
      <c r="J75" s="588" t="s">
        <v>141</v>
      </c>
      <c r="K75" s="588" t="s">
        <v>238</v>
      </c>
      <c r="L75" s="588" t="s">
        <v>141</v>
      </c>
      <c r="M75" s="588" t="s">
        <v>238</v>
      </c>
      <c r="N75" s="588" t="s">
        <v>141</v>
      </c>
      <c r="O75" s="588" t="s">
        <v>238</v>
      </c>
      <c r="P75" s="588" t="s">
        <v>141</v>
      </c>
      <c r="Q75" s="588" t="s">
        <v>238</v>
      </c>
      <c r="R75" s="588" t="s">
        <v>141</v>
      </c>
      <c r="S75" s="588" t="s">
        <v>238</v>
      </c>
      <c r="T75" s="588" t="s">
        <v>141</v>
      </c>
      <c r="U75" s="588" t="s">
        <v>238</v>
      </c>
      <c r="V75" s="588" t="s">
        <v>141</v>
      </c>
      <c r="W75" s="588" t="s">
        <v>238</v>
      </c>
      <c r="X75" s="588" t="s">
        <v>141</v>
      </c>
      <c r="Y75" s="588" t="s">
        <v>238</v>
      </c>
      <c r="Z75" s="588" t="s">
        <v>141</v>
      </c>
      <c r="AA75" s="588" t="s">
        <v>238</v>
      </c>
    </row>
    <row r="76" spans="1:27" x14ac:dyDescent="0.2">
      <c r="A76" s="590" t="s">
        <v>49</v>
      </c>
      <c r="B76" s="588" t="s">
        <v>141</v>
      </c>
      <c r="C76" s="588" t="s">
        <v>238</v>
      </c>
      <c r="D76" s="588" t="s">
        <v>141</v>
      </c>
      <c r="E76" s="588" t="s">
        <v>238</v>
      </c>
      <c r="F76" s="588" t="s">
        <v>141</v>
      </c>
      <c r="G76" s="588" t="s">
        <v>238</v>
      </c>
      <c r="H76" s="588" t="s">
        <v>141</v>
      </c>
      <c r="I76" s="588" t="s">
        <v>238</v>
      </c>
      <c r="J76" s="588" t="s">
        <v>141</v>
      </c>
      <c r="K76" s="588" t="s">
        <v>238</v>
      </c>
      <c r="L76" s="588" t="s">
        <v>141</v>
      </c>
      <c r="M76" s="588" t="s">
        <v>238</v>
      </c>
      <c r="N76" s="588" t="s">
        <v>141</v>
      </c>
      <c r="O76" s="588" t="s">
        <v>238</v>
      </c>
      <c r="P76" s="588" t="s">
        <v>141</v>
      </c>
      <c r="Q76" s="588" t="s">
        <v>238</v>
      </c>
      <c r="R76" s="588" t="s">
        <v>141</v>
      </c>
      <c r="S76" s="588" t="s">
        <v>238</v>
      </c>
      <c r="T76" s="588" t="s">
        <v>141</v>
      </c>
      <c r="U76" s="588" t="s">
        <v>238</v>
      </c>
      <c r="V76" s="588" t="s">
        <v>141</v>
      </c>
      <c r="W76" s="588" t="s">
        <v>238</v>
      </c>
      <c r="X76" s="588" t="s">
        <v>141</v>
      </c>
      <c r="Y76" s="588" t="s">
        <v>238</v>
      </c>
      <c r="Z76" s="588" t="s">
        <v>141</v>
      </c>
      <c r="AA76" s="588" t="s">
        <v>238</v>
      </c>
    </row>
    <row r="77" spans="1:27" x14ac:dyDescent="0.2">
      <c r="A77" s="590" t="s">
        <v>39</v>
      </c>
      <c r="B77" s="588" t="s">
        <v>141</v>
      </c>
      <c r="C77" s="588" t="s">
        <v>238</v>
      </c>
      <c r="D77" s="588" t="s">
        <v>141</v>
      </c>
      <c r="E77" s="588" t="s">
        <v>238</v>
      </c>
      <c r="F77" s="588" t="s">
        <v>141</v>
      </c>
      <c r="G77" s="588" t="s">
        <v>238</v>
      </c>
      <c r="H77" s="588" t="s">
        <v>141</v>
      </c>
      <c r="I77" s="588" t="s">
        <v>238</v>
      </c>
      <c r="J77" s="588" t="s">
        <v>141</v>
      </c>
      <c r="K77" s="588" t="s">
        <v>238</v>
      </c>
      <c r="L77" s="588" t="s">
        <v>141</v>
      </c>
      <c r="M77" s="588" t="s">
        <v>238</v>
      </c>
      <c r="N77" s="588" t="s">
        <v>141</v>
      </c>
      <c r="O77" s="588" t="s">
        <v>238</v>
      </c>
      <c r="P77" s="588" t="s">
        <v>141</v>
      </c>
      <c r="Q77" s="588" t="s">
        <v>238</v>
      </c>
      <c r="R77" s="588" t="s">
        <v>141</v>
      </c>
      <c r="S77" s="588" t="s">
        <v>238</v>
      </c>
      <c r="T77" s="588" t="s">
        <v>141</v>
      </c>
      <c r="U77" s="588" t="s">
        <v>238</v>
      </c>
      <c r="V77" s="588" t="s">
        <v>141</v>
      </c>
      <c r="W77" s="588" t="s">
        <v>238</v>
      </c>
      <c r="X77" s="588" t="s">
        <v>141</v>
      </c>
      <c r="Y77" s="588" t="s">
        <v>238</v>
      </c>
      <c r="Z77" s="588" t="s">
        <v>141</v>
      </c>
      <c r="AA77" s="588" t="s">
        <v>238</v>
      </c>
    </row>
    <row r="78" spans="1:27" x14ac:dyDescent="0.2">
      <c r="A78" s="590" t="s">
        <v>55</v>
      </c>
      <c r="B78" s="588" t="s">
        <v>141</v>
      </c>
      <c r="C78" s="588" t="s">
        <v>238</v>
      </c>
      <c r="D78" s="588" t="s">
        <v>141</v>
      </c>
      <c r="E78" s="588" t="s">
        <v>238</v>
      </c>
      <c r="F78" s="588" t="s">
        <v>141</v>
      </c>
      <c r="G78" s="588" t="s">
        <v>238</v>
      </c>
      <c r="H78" s="588" t="s">
        <v>141</v>
      </c>
      <c r="I78" s="588" t="s">
        <v>238</v>
      </c>
      <c r="J78" s="588" t="s">
        <v>141</v>
      </c>
      <c r="K78" s="588" t="s">
        <v>238</v>
      </c>
      <c r="L78" s="588" t="s">
        <v>141</v>
      </c>
      <c r="M78" s="588" t="s">
        <v>238</v>
      </c>
      <c r="N78" s="588" t="s">
        <v>141</v>
      </c>
      <c r="O78" s="588" t="s">
        <v>238</v>
      </c>
      <c r="P78" s="588" t="s">
        <v>141</v>
      </c>
      <c r="Q78" s="588" t="s">
        <v>238</v>
      </c>
      <c r="R78" s="588" t="s">
        <v>141</v>
      </c>
      <c r="S78" s="588" t="s">
        <v>238</v>
      </c>
      <c r="T78" s="588" t="s">
        <v>141</v>
      </c>
      <c r="U78" s="588" t="s">
        <v>238</v>
      </c>
      <c r="V78" s="588" t="s">
        <v>141</v>
      </c>
      <c r="W78" s="588" t="s">
        <v>238</v>
      </c>
      <c r="X78" s="588" t="s">
        <v>141</v>
      </c>
      <c r="Y78" s="588" t="s">
        <v>238</v>
      </c>
      <c r="Z78" s="588" t="s">
        <v>141</v>
      </c>
      <c r="AA78" s="588" t="s">
        <v>238</v>
      </c>
    </row>
    <row r="79" spans="1:27" x14ac:dyDescent="0.2">
      <c r="A79" s="590" t="s">
        <v>57</v>
      </c>
      <c r="B79" s="588" t="s">
        <v>141</v>
      </c>
      <c r="C79" s="588" t="s">
        <v>4937</v>
      </c>
      <c r="D79" s="588" t="s">
        <v>141</v>
      </c>
      <c r="E79" s="588" t="s">
        <v>4937</v>
      </c>
      <c r="F79" s="588" t="s">
        <v>141</v>
      </c>
      <c r="G79" s="588" t="s">
        <v>4937</v>
      </c>
      <c r="H79" s="588" t="s">
        <v>141</v>
      </c>
      <c r="I79" s="588" t="s">
        <v>4937</v>
      </c>
      <c r="J79" s="588" t="s">
        <v>141</v>
      </c>
      <c r="K79" s="588" t="s">
        <v>4937</v>
      </c>
      <c r="L79" s="588" t="s">
        <v>141</v>
      </c>
      <c r="M79" s="588" t="s">
        <v>4937</v>
      </c>
      <c r="N79" s="588" t="s">
        <v>141</v>
      </c>
      <c r="O79" s="588" t="s">
        <v>4937</v>
      </c>
      <c r="P79" s="588" t="s">
        <v>141</v>
      </c>
      <c r="Q79" s="588" t="s">
        <v>4937</v>
      </c>
      <c r="R79" s="588" t="s">
        <v>141</v>
      </c>
      <c r="S79" s="588" t="s">
        <v>4937</v>
      </c>
      <c r="T79" s="588" t="s">
        <v>141</v>
      </c>
      <c r="U79" s="588" t="s">
        <v>4937</v>
      </c>
      <c r="V79" s="588" t="s">
        <v>141</v>
      </c>
      <c r="W79" s="588" t="s">
        <v>4937</v>
      </c>
      <c r="X79" s="588" t="s">
        <v>141</v>
      </c>
      <c r="Y79" s="588" t="s">
        <v>4937</v>
      </c>
      <c r="Z79" s="588" t="s">
        <v>141</v>
      </c>
      <c r="AA79" s="588" t="s">
        <v>4937</v>
      </c>
    </row>
    <row r="80" spans="1:27" x14ac:dyDescent="0.2">
      <c r="A80" s="590" t="s">
        <v>17</v>
      </c>
      <c r="B80" s="588" t="s">
        <v>141</v>
      </c>
      <c r="C80" s="588" t="s">
        <v>238</v>
      </c>
      <c r="D80" s="588" t="s">
        <v>141</v>
      </c>
      <c r="E80" s="588" t="s">
        <v>238</v>
      </c>
      <c r="F80" s="588" t="s">
        <v>141</v>
      </c>
      <c r="G80" s="588" t="s">
        <v>238</v>
      </c>
      <c r="H80" s="588" t="s">
        <v>141</v>
      </c>
      <c r="I80" s="588" t="s">
        <v>238</v>
      </c>
      <c r="J80" s="588" t="s">
        <v>141</v>
      </c>
      <c r="K80" s="588" t="s">
        <v>238</v>
      </c>
      <c r="L80" s="588" t="s">
        <v>141</v>
      </c>
      <c r="M80" s="588" t="s">
        <v>238</v>
      </c>
      <c r="N80" s="588" t="s">
        <v>141</v>
      </c>
      <c r="O80" s="588" t="s">
        <v>238</v>
      </c>
      <c r="P80" s="588" t="s">
        <v>141</v>
      </c>
      <c r="Q80" s="588" t="s">
        <v>238</v>
      </c>
      <c r="R80" s="588" t="s">
        <v>141</v>
      </c>
      <c r="S80" s="588" t="s">
        <v>238</v>
      </c>
      <c r="T80" s="588" t="s">
        <v>141</v>
      </c>
      <c r="U80" s="588" t="s">
        <v>238</v>
      </c>
      <c r="V80" s="588" t="s">
        <v>141</v>
      </c>
      <c r="W80" s="588" t="s">
        <v>238</v>
      </c>
      <c r="X80" s="588" t="s">
        <v>141</v>
      </c>
      <c r="Y80" s="588" t="s">
        <v>238</v>
      </c>
      <c r="Z80" s="588" t="s">
        <v>141</v>
      </c>
      <c r="AA80" s="588" t="s">
        <v>238</v>
      </c>
    </row>
    <row r="81" spans="1:27" x14ac:dyDescent="0.2">
      <c r="A81" s="590" t="s">
        <v>61</v>
      </c>
      <c r="B81" s="588" t="s">
        <v>141</v>
      </c>
      <c r="C81" s="588" t="s">
        <v>238</v>
      </c>
      <c r="D81" s="588" t="s">
        <v>141</v>
      </c>
      <c r="E81" s="588" t="s">
        <v>238</v>
      </c>
      <c r="F81" s="588" t="s">
        <v>141</v>
      </c>
      <c r="G81" s="588" t="s">
        <v>238</v>
      </c>
      <c r="H81" s="588" t="s">
        <v>141</v>
      </c>
      <c r="I81" s="588" t="s">
        <v>238</v>
      </c>
      <c r="J81" s="588" t="s">
        <v>141</v>
      </c>
      <c r="K81" s="588" t="s">
        <v>238</v>
      </c>
      <c r="L81" s="588" t="s">
        <v>141</v>
      </c>
      <c r="M81" s="588" t="s">
        <v>238</v>
      </c>
      <c r="N81" s="588" t="s">
        <v>141</v>
      </c>
      <c r="O81" s="588" t="s">
        <v>238</v>
      </c>
      <c r="P81" s="588" t="s">
        <v>141</v>
      </c>
      <c r="Q81" s="588" t="s">
        <v>238</v>
      </c>
      <c r="R81" s="588" t="s">
        <v>141</v>
      </c>
      <c r="S81" s="588" t="s">
        <v>238</v>
      </c>
      <c r="T81" s="588" t="s">
        <v>141</v>
      </c>
      <c r="U81" s="588" t="s">
        <v>238</v>
      </c>
      <c r="V81" s="588" t="s">
        <v>141</v>
      </c>
      <c r="W81" s="588" t="s">
        <v>238</v>
      </c>
      <c r="X81" s="588" t="s">
        <v>141</v>
      </c>
      <c r="Y81" s="588" t="s">
        <v>238</v>
      </c>
      <c r="Z81" s="588" t="s">
        <v>141</v>
      </c>
      <c r="AA81" s="588" t="s">
        <v>238</v>
      </c>
    </row>
    <row r="82" spans="1:27" x14ac:dyDescent="0.2">
      <c r="A82" s="590" t="s">
        <v>63</v>
      </c>
      <c r="B82" s="588" t="s">
        <v>141</v>
      </c>
      <c r="C82" s="588" t="s">
        <v>238</v>
      </c>
      <c r="D82" s="588" t="s">
        <v>141</v>
      </c>
      <c r="E82" s="588" t="s">
        <v>238</v>
      </c>
      <c r="F82" s="588" t="s">
        <v>141</v>
      </c>
      <c r="G82" s="588" t="s">
        <v>238</v>
      </c>
      <c r="H82" s="588" t="s">
        <v>141</v>
      </c>
      <c r="I82" s="588" t="s">
        <v>238</v>
      </c>
      <c r="J82" s="588" t="s">
        <v>141</v>
      </c>
      <c r="K82" s="588" t="s">
        <v>238</v>
      </c>
      <c r="L82" s="588" t="s">
        <v>141</v>
      </c>
      <c r="M82" s="588" t="s">
        <v>238</v>
      </c>
      <c r="N82" s="588" t="s">
        <v>141</v>
      </c>
      <c r="O82" s="588" t="s">
        <v>238</v>
      </c>
      <c r="P82" s="588" t="s">
        <v>141</v>
      </c>
      <c r="Q82" s="588" t="s">
        <v>238</v>
      </c>
      <c r="R82" s="588" t="s">
        <v>141</v>
      </c>
      <c r="S82" s="588" t="s">
        <v>238</v>
      </c>
      <c r="T82" s="588" t="s">
        <v>141</v>
      </c>
      <c r="U82" s="588" t="s">
        <v>238</v>
      </c>
      <c r="V82" s="588" t="s">
        <v>141</v>
      </c>
      <c r="W82" s="588" t="s">
        <v>238</v>
      </c>
      <c r="X82" s="588" t="s">
        <v>141</v>
      </c>
      <c r="Y82" s="588" t="s">
        <v>238</v>
      </c>
      <c r="Z82" s="588" t="s">
        <v>141</v>
      </c>
      <c r="AA82" s="588" t="s">
        <v>238</v>
      </c>
    </row>
    <row r="83" spans="1:27" x14ac:dyDescent="0.2">
      <c r="A83" s="590" t="s">
        <v>65</v>
      </c>
      <c r="B83" s="588" t="s">
        <v>141</v>
      </c>
      <c r="C83" s="588" t="s">
        <v>238</v>
      </c>
      <c r="D83" s="588" t="s">
        <v>141</v>
      </c>
      <c r="E83" s="588" t="s">
        <v>238</v>
      </c>
      <c r="F83" s="588" t="s">
        <v>141</v>
      </c>
      <c r="G83" s="588" t="s">
        <v>238</v>
      </c>
      <c r="H83" s="588" t="s">
        <v>141</v>
      </c>
      <c r="I83" s="588" t="s">
        <v>238</v>
      </c>
      <c r="J83" s="588" t="s">
        <v>141</v>
      </c>
      <c r="K83" s="588" t="s">
        <v>238</v>
      </c>
      <c r="L83" s="588" t="s">
        <v>141</v>
      </c>
      <c r="M83" s="588" t="s">
        <v>238</v>
      </c>
      <c r="N83" s="588" t="s">
        <v>141</v>
      </c>
      <c r="O83" s="588" t="s">
        <v>238</v>
      </c>
      <c r="P83" s="588" t="s">
        <v>141</v>
      </c>
      <c r="Q83" s="588" t="s">
        <v>238</v>
      </c>
      <c r="R83" s="588" t="s">
        <v>141</v>
      </c>
      <c r="S83" s="588" t="s">
        <v>238</v>
      </c>
      <c r="T83" s="588" t="s">
        <v>141</v>
      </c>
      <c r="U83" s="588" t="s">
        <v>238</v>
      </c>
      <c r="V83" s="588" t="s">
        <v>141</v>
      </c>
      <c r="W83" s="588" t="s">
        <v>238</v>
      </c>
      <c r="X83" s="588" t="s">
        <v>141</v>
      </c>
      <c r="Y83" s="588" t="s">
        <v>238</v>
      </c>
      <c r="Z83" s="588" t="s">
        <v>141</v>
      </c>
      <c r="AA83" s="588" t="s">
        <v>238</v>
      </c>
    </row>
    <row r="84" spans="1:27" x14ac:dyDescent="0.2">
      <c r="A84" s="590" t="s">
        <v>69</v>
      </c>
      <c r="B84" s="588" t="s">
        <v>141</v>
      </c>
      <c r="C84" s="588" t="s">
        <v>238</v>
      </c>
      <c r="D84" s="588" t="s">
        <v>141</v>
      </c>
      <c r="E84" s="588" t="s">
        <v>238</v>
      </c>
      <c r="F84" s="588" t="s">
        <v>141</v>
      </c>
      <c r="G84" s="588" t="s">
        <v>238</v>
      </c>
      <c r="H84" s="588" t="s">
        <v>141</v>
      </c>
      <c r="I84" s="588" t="s">
        <v>238</v>
      </c>
      <c r="J84" s="588" t="s">
        <v>141</v>
      </c>
      <c r="K84" s="588" t="s">
        <v>238</v>
      </c>
      <c r="L84" s="588" t="s">
        <v>141</v>
      </c>
      <c r="M84" s="588" t="s">
        <v>238</v>
      </c>
      <c r="N84" s="588" t="s">
        <v>141</v>
      </c>
      <c r="O84" s="588" t="s">
        <v>238</v>
      </c>
      <c r="P84" s="588" t="s">
        <v>141</v>
      </c>
      <c r="Q84" s="588" t="s">
        <v>238</v>
      </c>
      <c r="R84" s="588" t="s">
        <v>141</v>
      </c>
      <c r="S84" s="588" t="s">
        <v>238</v>
      </c>
      <c r="T84" s="588" t="s">
        <v>141</v>
      </c>
      <c r="U84" s="588" t="s">
        <v>238</v>
      </c>
      <c r="V84" s="588" t="s">
        <v>141</v>
      </c>
      <c r="W84" s="588" t="s">
        <v>238</v>
      </c>
      <c r="X84" s="588" t="s">
        <v>141</v>
      </c>
      <c r="Y84" s="588" t="s">
        <v>238</v>
      </c>
      <c r="Z84" s="588" t="s">
        <v>141</v>
      </c>
      <c r="AA84" s="588" t="s">
        <v>238</v>
      </c>
    </row>
    <row r="85" spans="1:27" x14ac:dyDescent="0.2">
      <c r="A85" s="590" t="s">
        <v>71</v>
      </c>
      <c r="B85" s="588" t="s">
        <v>141</v>
      </c>
      <c r="C85" s="588" t="s">
        <v>238</v>
      </c>
      <c r="D85" s="588" t="s">
        <v>141</v>
      </c>
      <c r="E85" s="588" t="s">
        <v>238</v>
      </c>
      <c r="F85" s="588" t="s">
        <v>141</v>
      </c>
      <c r="G85" s="588" t="s">
        <v>238</v>
      </c>
      <c r="H85" s="588" t="s">
        <v>141</v>
      </c>
      <c r="I85" s="588" t="s">
        <v>238</v>
      </c>
      <c r="J85" s="588" t="s">
        <v>141</v>
      </c>
      <c r="K85" s="588" t="s">
        <v>238</v>
      </c>
      <c r="L85" s="588" t="s">
        <v>141</v>
      </c>
      <c r="M85" s="588" t="s">
        <v>238</v>
      </c>
      <c r="N85" s="588" t="s">
        <v>141</v>
      </c>
      <c r="O85" s="588" t="s">
        <v>238</v>
      </c>
      <c r="P85" s="588" t="s">
        <v>141</v>
      </c>
      <c r="Q85" s="588" t="s">
        <v>238</v>
      </c>
      <c r="R85" s="588" t="s">
        <v>141</v>
      </c>
      <c r="S85" s="588" t="s">
        <v>238</v>
      </c>
      <c r="T85" s="588" t="s">
        <v>141</v>
      </c>
      <c r="U85" s="588" t="s">
        <v>238</v>
      </c>
      <c r="V85" s="588" t="s">
        <v>141</v>
      </c>
      <c r="W85" s="588" t="s">
        <v>238</v>
      </c>
      <c r="X85" s="588" t="s">
        <v>141</v>
      </c>
      <c r="Y85" s="588" t="s">
        <v>238</v>
      </c>
      <c r="Z85" s="588" t="s">
        <v>141</v>
      </c>
      <c r="AA85" s="588" t="s">
        <v>238</v>
      </c>
    </row>
    <row r="86" spans="1:27" x14ac:dyDescent="0.2">
      <c r="A86" s="590" t="s">
        <v>35</v>
      </c>
      <c r="B86" s="588" t="s">
        <v>141</v>
      </c>
      <c r="C86" s="588" t="s">
        <v>238</v>
      </c>
      <c r="D86" s="588" t="s">
        <v>141</v>
      </c>
      <c r="E86" s="588" t="s">
        <v>238</v>
      </c>
      <c r="F86" s="588" t="s">
        <v>141</v>
      </c>
      <c r="G86" s="588" t="s">
        <v>238</v>
      </c>
      <c r="H86" s="588" t="s">
        <v>141</v>
      </c>
      <c r="I86" s="588" t="s">
        <v>238</v>
      </c>
      <c r="J86" s="588" t="s">
        <v>141</v>
      </c>
      <c r="K86" s="588" t="s">
        <v>238</v>
      </c>
      <c r="L86" s="588" t="s">
        <v>141</v>
      </c>
      <c r="M86" s="588" t="s">
        <v>238</v>
      </c>
      <c r="N86" s="588" t="s">
        <v>141</v>
      </c>
      <c r="O86" s="588" t="s">
        <v>238</v>
      </c>
      <c r="P86" s="588" t="s">
        <v>141</v>
      </c>
      <c r="Q86" s="588" t="s">
        <v>238</v>
      </c>
      <c r="R86" s="588" t="s">
        <v>141</v>
      </c>
      <c r="S86" s="588" t="s">
        <v>238</v>
      </c>
      <c r="T86" s="588" t="s">
        <v>141</v>
      </c>
      <c r="U86" s="588" t="s">
        <v>238</v>
      </c>
      <c r="V86" s="588" t="s">
        <v>141</v>
      </c>
      <c r="W86" s="588" t="s">
        <v>238</v>
      </c>
      <c r="X86" s="588" t="s">
        <v>141</v>
      </c>
      <c r="Y86" s="588" t="s">
        <v>238</v>
      </c>
      <c r="Z86" s="588" t="s">
        <v>141</v>
      </c>
      <c r="AA86" s="588" t="s">
        <v>238</v>
      </c>
    </row>
    <row r="87" spans="1:27" x14ac:dyDescent="0.2">
      <c r="A87" s="590" t="s">
        <v>67</v>
      </c>
      <c r="B87" s="588" t="s">
        <v>141</v>
      </c>
      <c r="C87" s="588" t="s">
        <v>238</v>
      </c>
      <c r="D87" s="588" t="s">
        <v>141</v>
      </c>
      <c r="E87" s="588" t="s">
        <v>238</v>
      </c>
      <c r="F87" s="588" t="s">
        <v>141</v>
      </c>
      <c r="G87" s="588" t="s">
        <v>238</v>
      </c>
      <c r="H87" s="588" t="s">
        <v>141</v>
      </c>
      <c r="I87" s="588" t="s">
        <v>238</v>
      </c>
      <c r="J87" s="588" t="s">
        <v>141</v>
      </c>
      <c r="K87" s="588" t="s">
        <v>238</v>
      </c>
      <c r="L87" s="588" t="s">
        <v>141</v>
      </c>
      <c r="M87" s="588" t="s">
        <v>238</v>
      </c>
      <c r="N87" s="588" t="s">
        <v>141</v>
      </c>
      <c r="O87" s="588" t="s">
        <v>238</v>
      </c>
      <c r="P87" s="588" t="s">
        <v>141</v>
      </c>
      <c r="Q87" s="588" t="s">
        <v>238</v>
      </c>
      <c r="R87" s="588" t="s">
        <v>141</v>
      </c>
      <c r="S87" s="588" t="s">
        <v>238</v>
      </c>
      <c r="T87" s="588" t="s">
        <v>141</v>
      </c>
      <c r="U87" s="588" t="s">
        <v>238</v>
      </c>
      <c r="V87" s="588" t="s">
        <v>141</v>
      </c>
      <c r="W87" s="588" t="s">
        <v>238</v>
      </c>
      <c r="X87" s="588" t="s">
        <v>141</v>
      </c>
      <c r="Y87" s="588" t="s">
        <v>238</v>
      </c>
      <c r="Z87" s="588" t="s">
        <v>141</v>
      </c>
      <c r="AA87" s="588" t="s">
        <v>238</v>
      </c>
    </row>
    <row r="88" spans="1:27" x14ac:dyDescent="0.2">
      <c r="A88" s="590" t="s">
        <v>77</v>
      </c>
      <c r="B88" s="588" t="s">
        <v>141</v>
      </c>
      <c r="C88" s="588" t="s">
        <v>238</v>
      </c>
      <c r="D88" s="588" t="s">
        <v>141</v>
      </c>
      <c r="E88" s="588" t="s">
        <v>238</v>
      </c>
      <c r="F88" s="588" t="s">
        <v>141</v>
      </c>
      <c r="G88" s="588" t="s">
        <v>238</v>
      </c>
      <c r="H88" s="588" t="s">
        <v>141</v>
      </c>
      <c r="I88" s="588" t="s">
        <v>238</v>
      </c>
      <c r="J88" s="588" t="s">
        <v>141</v>
      </c>
      <c r="K88" s="588" t="s">
        <v>238</v>
      </c>
      <c r="L88" s="588" t="s">
        <v>141</v>
      </c>
      <c r="M88" s="588" t="s">
        <v>238</v>
      </c>
      <c r="N88" s="588" t="s">
        <v>141</v>
      </c>
      <c r="O88" s="588" t="s">
        <v>238</v>
      </c>
      <c r="P88" s="588" t="s">
        <v>141</v>
      </c>
      <c r="Q88" s="588" t="s">
        <v>238</v>
      </c>
      <c r="R88" s="588" t="s">
        <v>141</v>
      </c>
      <c r="S88" s="588" t="s">
        <v>238</v>
      </c>
      <c r="T88" s="588" t="s">
        <v>141</v>
      </c>
      <c r="U88" s="588" t="s">
        <v>238</v>
      </c>
      <c r="V88" s="588" t="s">
        <v>141</v>
      </c>
      <c r="W88" s="588" t="s">
        <v>238</v>
      </c>
      <c r="X88" s="588" t="s">
        <v>141</v>
      </c>
      <c r="Y88" s="588" t="s">
        <v>238</v>
      </c>
      <c r="Z88" s="588" t="s">
        <v>141</v>
      </c>
      <c r="AA88" s="588" t="s">
        <v>238</v>
      </c>
    </row>
    <row r="89" spans="1:27" x14ac:dyDescent="0.2">
      <c r="A89" s="590" t="s">
        <v>59</v>
      </c>
      <c r="B89" s="588" t="s">
        <v>141</v>
      </c>
      <c r="C89" s="588" t="s">
        <v>238</v>
      </c>
      <c r="D89" s="588" t="s">
        <v>141</v>
      </c>
      <c r="E89" s="588" t="s">
        <v>238</v>
      </c>
      <c r="F89" s="588" t="s">
        <v>141</v>
      </c>
      <c r="G89" s="588" t="s">
        <v>238</v>
      </c>
      <c r="H89" s="588" t="s">
        <v>141</v>
      </c>
      <c r="I89" s="588" t="s">
        <v>238</v>
      </c>
      <c r="J89" s="588" t="s">
        <v>141</v>
      </c>
      <c r="K89" s="588" t="s">
        <v>238</v>
      </c>
      <c r="L89" s="588" t="s">
        <v>141</v>
      </c>
      <c r="M89" s="588" t="s">
        <v>238</v>
      </c>
      <c r="N89" s="588" t="s">
        <v>141</v>
      </c>
      <c r="O89" s="588" t="s">
        <v>238</v>
      </c>
      <c r="P89" s="588" t="s">
        <v>141</v>
      </c>
      <c r="Q89" s="588" t="s">
        <v>238</v>
      </c>
      <c r="R89" s="588" t="s">
        <v>141</v>
      </c>
      <c r="S89" s="588" t="s">
        <v>238</v>
      </c>
      <c r="T89" s="588" t="s">
        <v>141</v>
      </c>
      <c r="U89" s="588" t="s">
        <v>238</v>
      </c>
      <c r="V89" s="588" t="s">
        <v>141</v>
      </c>
      <c r="W89" s="588" t="s">
        <v>238</v>
      </c>
      <c r="X89" s="588" t="s">
        <v>141</v>
      </c>
      <c r="Y89" s="588" t="s">
        <v>238</v>
      </c>
      <c r="Z89" s="588" t="s">
        <v>141</v>
      </c>
      <c r="AA89" s="588" t="s">
        <v>238</v>
      </c>
    </row>
    <row r="91" spans="1:27" x14ac:dyDescent="0.2">
      <c r="A91" s="587" t="s">
        <v>4942</v>
      </c>
      <c r="E91" s="587" t="s">
        <v>4941</v>
      </c>
    </row>
    <row r="92" spans="1:27" x14ac:dyDescent="0.2">
      <c r="A92" s="587" t="s">
        <v>4940</v>
      </c>
      <c r="B92" s="587" t="s">
        <v>4939</v>
      </c>
      <c r="E92" s="587" t="s">
        <v>141</v>
      </c>
      <c r="F92" s="587" t="s">
        <v>4938</v>
      </c>
    </row>
    <row r="93" spans="1:27" x14ac:dyDescent="0.2">
      <c r="A93" s="587" t="s">
        <v>4937</v>
      </c>
      <c r="B93" s="587" t="s">
        <v>4936</v>
      </c>
    </row>
    <row r="94" spans="1:27" x14ac:dyDescent="0.2">
      <c r="A94" s="587" t="s">
        <v>4935</v>
      </c>
      <c r="B94" s="587" t="s">
        <v>4934</v>
      </c>
    </row>
    <row r="95" spans="1:27" x14ac:dyDescent="0.2">
      <c r="A95" s="587" t="s">
        <v>4933</v>
      </c>
      <c r="B95" s="587" t="s">
        <v>4932</v>
      </c>
    </row>
    <row r="96" spans="1:27" x14ac:dyDescent="0.2">
      <c r="A96" s="587" t="s">
        <v>4931</v>
      </c>
      <c r="B96" s="587" t="s">
        <v>4930</v>
      </c>
    </row>
    <row r="97" spans="1:27" x14ac:dyDescent="0.2">
      <c r="A97" s="587" t="s">
        <v>4929</v>
      </c>
      <c r="B97" s="587" t="s">
        <v>4928</v>
      </c>
    </row>
    <row r="98" spans="1:27" x14ac:dyDescent="0.2">
      <c r="A98" s="587" t="s">
        <v>4927</v>
      </c>
      <c r="B98" s="587" t="s">
        <v>4926</v>
      </c>
    </row>
    <row r="99" spans="1:27" x14ac:dyDescent="0.2">
      <c r="A99" s="587" t="s">
        <v>4925</v>
      </c>
      <c r="B99" s="587" t="s">
        <v>4924</v>
      </c>
    </row>
    <row r="100" spans="1:27" x14ac:dyDescent="0.2">
      <c r="A100" s="587" t="s">
        <v>4923</v>
      </c>
      <c r="B100" s="587" t="s">
        <v>4922</v>
      </c>
    </row>
    <row r="101" spans="1:27" x14ac:dyDescent="0.2">
      <c r="A101" s="587" t="s">
        <v>4921</v>
      </c>
      <c r="B101" s="587" t="s">
        <v>4920</v>
      </c>
    </row>
    <row r="102" spans="1:27" x14ac:dyDescent="0.2">
      <c r="A102" s="587" t="s">
        <v>4919</v>
      </c>
      <c r="B102" s="587" t="s">
        <v>4918</v>
      </c>
    </row>
    <row r="103" spans="1:27" x14ac:dyDescent="0.2">
      <c r="A103" s="587" t="s">
        <v>4917</v>
      </c>
      <c r="B103" s="587" t="s">
        <v>4916</v>
      </c>
    </row>
    <row r="105" spans="1:27" x14ac:dyDescent="0.2">
      <c r="A105" s="587" t="s">
        <v>4967</v>
      </c>
      <c r="C105" s="587" t="s">
        <v>4982</v>
      </c>
    </row>
    <row r="106" spans="1:27" x14ac:dyDescent="0.2">
      <c r="A106" s="587" t="s">
        <v>0</v>
      </c>
      <c r="B106" s="596" t="s">
        <v>4986</v>
      </c>
      <c r="C106" s="587" t="s">
        <v>4985</v>
      </c>
    </row>
    <row r="107" spans="1:27" x14ac:dyDescent="0.2">
      <c r="A107" s="587" t="s">
        <v>4963</v>
      </c>
      <c r="C107" s="587" t="s">
        <v>4962</v>
      </c>
    </row>
    <row r="109" spans="1:27" x14ac:dyDescent="0.2">
      <c r="A109" s="590" t="s">
        <v>4961</v>
      </c>
      <c r="B109" s="590" t="s">
        <v>253</v>
      </c>
      <c r="C109" s="590" t="s">
        <v>4943</v>
      </c>
      <c r="D109" s="590" t="s">
        <v>252</v>
      </c>
      <c r="E109" s="590" t="s">
        <v>4943</v>
      </c>
      <c r="F109" s="590" t="s">
        <v>251</v>
      </c>
      <c r="G109" s="590" t="s">
        <v>4943</v>
      </c>
      <c r="H109" s="590" t="s">
        <v>250</v>
      </c>
      <c r="I109" s="590" t="s">
        <v>4943</v>
      </c>
      <c r="J109" s="590" t="s">
        <v>249</v>
      </c>
      <c r="K109" s="590" t="s">
        <v>4943</v>
      </c>
      <c r="L109" s="590" t="s">
        <v>248</v>
      </c>
      <c r="M109" s="590" t="s">
        <v>4943</v>
      </c>
      <c r="N109" s="590" t="s">
        <v>247</v>
      </c>
      <c r="O109" s="590" t="s">
        <v>4943</v>
      </c>
      <c r="P109" s="590" t="s">
        <v>246</v>
      </c>
      <c r="Q109" s="590" t="s">
        <v>4943</v>
      </c>
      <c r="R109" s="590" t="s">
        <v>82</v>
      </c>
      <c r="S109" s="590" t="s">
        <v>4943</v>
      </c>
      <c r="T109" s="590" t="s">
        <v>83</v>
      </c>
      <c r="U109" s="590" t="s">
        <v>4943</v>
      </c>
      <c r="V109" s="590" t="s">
        <v>84</v>
      </c>
      <c r="W109" s="590" t="s">
        <v>4943</v>
      </c>
      <c r="X109" s="590" t="s">
        <v>245</v>
      </c>
      <c r="Y109" s="590" t="s">
        <v>4943</v>
      </c>
      <c r="Z109" s="590" t="s">
        <v>4699</v>
      </c>
      <c r="AA109" s="590" t="s">
        <v>4943</v>
      </c>
    </row>
    <row r="110" spans="1:27" x14ac:dyDescent="0.2">
      <c r="A110" s="590" t="s">
        <v>7</v>
      </c>
      <c r="B110" s="588" t="s">
        <v>141</v>
      </c>
      <c r="C110" s="588" t="s">
        <v>238</v>
      </c>
      <c r="D110" s="588" t="s">
        <v>141</v>
      </c>
      <c r="E110" s="588" t="s">
        <v>238</v>
      </c>
      <c r="F110" s="588" t="s">
        <v>141</v>
      </c>
      <c r="G110" s="588" t="s">
        <v>238</v>
      </c>
      <c r="H110" s="588" t="s">
        <v>141</v>
      </c>
      <c r="I110" s="588" t="s">
        <v>238</v>
      </c>
      <c r="J110" s="588" t="s">
        <v>141</v>
      </c>
      <c r="K110" s="588" t="s">
        <v>238</v>
      </c>
      <c r="L110" s="588" t="s">
        <v>141</v>
      </c>
      <c r="M110" s="588" t="s">
        <v>238</v>
      </c>
      <c r="N110" s="588" t="s">
        <v>141</v>
      </c>
      <c r="O110" s="588" t="s">
        <v>238</v>
      </c>
      <c r="P110" s="588" t="s">
        <v>141</v>
      </c>
      <c r="Q110" s="588" t="s">
        <v>238</v>
      </c>
      <c r="R110" s="588" t="s">
        <v>141</v>
      </c>
      <c r="S110" s="588" t="s">
        <v>238</v>
      </c>
      <c r="T110" s="588" t="s">
        <v>141</v>
      </c>
      <c r="U110" s="588" t="s">
        <v>238</v>
      </c>
      <c r="V110" s="588" t="s">
        <v>141</v>
      </c>
      <c r="W110" s="588" t="s">
        <v>238</v>
      </c>
      <c r="X110" s="588" t="s">
        <v>141</v>
      </c>
      <c r="Y110" s="588" t="s">
        <v>238</v>
      </c>
      <c r="Z110" s="588" t="s">
        <v>141</v>
      </c>
      <c r="AA110" s="588" t="s">
        <v>238</v>
      </c>
    </row>
    <row r="111" spans="1:27" x14ac:dyDescent="0.2">
      <c r="A111" s="590" t="s">
        <v>19</v>
      </c>
      <c r="B111" s="588" t="s">
        <v>141</v>
      </c>
      <c r="C111" s="588" t="s">
        <v>238</v>
      </c>
      <c r="D111" s="588" t="s">
        <v>141</v>
      </c>
      <c r="E111" s="588" t="s">
        <v>238</v>
      </c>
      <c r="F111" s="588" t="s">
        <v>141</v>
      </c>
      <c r="G111" s="588" t="s">
        <v>238</v>
      </c>
      <c r="H111" s="588" t="s">
        <v>141</v>
      </c>
      <c r="I111" s="588" t="s">
        <v>238</v>
      </c>
      <c r="J111" s="588" t="s">
        <v>141</v>
      </c>
      <c r="K111" s="588" t="s">
        <v>238</v>
      </c>
      <c r="L111" s="588" t="s">
        <v>141</v>
      </c>
      <c r="M111" s="588" t="s">
        <v>238</v>
      </c>
      <c r="N111" s="588" t="s">
        <v>141</v>
      </c>
      <c r="O111" s="588" t="s">
        <v>238</v>
      </c>
      <c r="P111" s="588" t="s">
        <v>141</v>
      </c>
      <c r="Q111" s="588" t="s">
        <v>238</v>
      </c>
      <c r="R111" s="588" t="s">
        <v>141</v>
      </c>
      <c r="S111" s="588" t="s">
        <v>238</v>
      </c>
      <c r="T111" s="588" t="s">
        <v>141</v>
      </c>
      <c r="U111" s="588" t="s">
        <v>238</v>
      </c>
      <c r="V111" s="588" t="s">
        <v>141</v>
      </c>
      <c r="W111" s="588" t="s">
        <v>238</v>
      </c>
      <c r="X111" s="588" t="s">
        <v>141</v>
      </c>
      <c r="Y111" s="588" t="s">
        <v>238</v>
      </c>
      <c r="Z111" s="588" t="s">
        <v>141</v>
      </c>
      <c r="AA111" s="588" t="s">
        <v>238</v>
      </c>
    </row>
    <row r="112" spans="1:27" x14ac:dyDescent="0.2">
      <c r="A112" s="590" t="s">
        <v>25</v>
      </c>
      <c r="B112" s="588" t="s">
        <v>141</v>
      </c>
      <c r="C112" s="588" t="s">
        <v>238</v>
      </c>
      <c r="D112" s="588" t="s">
        <v>141</v>
      </c>
      <c r="E112" s="588" t="s">
        <v>238</v>
      </c>
      <c r="F112" s="588" t="s">
        <v>141</v>
      </c>
      <c r="G112" s="588" t="s">
        <v>238</v>
      </c>
      <c r="H112" s="588" t="s">
        <v>141</v>
      </c>
      <c r="I112" s="588" t="s">
        <v>238</v>
      </c>
      <c r="J112" s="588" t="s">
        <v>141</v>
      </c>
      <c r="K112" s="588" t="s">
        <v>238</v>
      </c>
      <c r="L112" s="588" t="s">
        <v>141</v>
      </c>
      <c r="M112" s="588" t="s">
        <v>238</v>
      </c>
      <c r="N112" s="588" t="s">
        <v>141</v>
      </c>
      <c r="O112" s="588" t="s">
        <v>238</v>
      </c>
      <c r="P112" s="588" t="s">
        <v>141</v>
      </c>
      <c r="Q112" s="588" t="s">
        <v>238</v>
      </c>
      <c r="R112" s="588" t="s">
        <v>141</v>
      </c>
      <c r="S112" s="588" t="s">
        <v>238</v>
      </c>
      <c r="T112" s="588" t="s">
        <v>141</v>
      </c>
      <c r="U112" s="588" t="s">
        <v>238</v>
      </c>
      <c r="V112" s="588" t="s">
        <v>141</v>
      </c>
      <c r="W112" s="588" t="s">
        <v>238</v>
      </c>
      <c r="X112" s="588" t="s">
        <v>141</v>
      </c>
      <c r="Y112" s="588" t="s">
        <v>238</v>
      </c>
      <c r="Z112" s="588" t="s">
        <v>141</v>
      </c>
      <c r="AA112" s="588" t="s">
        <v>238</v>
      </c>
    </row>
    <row r="113" spans="1:27" x14ac:dyDescent="0.2">
      <c r="A113" s="590" t="s">
        <v>27</v>
      </c>
      <c r="B113" s="588" t="s">
        <v>141</v>
      </c>
      <c r="C113" s="588" t="s">
        <v>238</v>
      </c>
      <c r="D113" s="588" t="s">
        <v>141</v>
      </c>
      <c r="E113" s="588" t="s">
        <v>238</v>
      </c>
      <c r="F113" s="588" t="s">
        <v>141</v>
      </c>
      <c r="G113" s="588" t="s">
        <v>238</v>
      </c>
      <c r="H113" s="588" t="s">
        <v>141</v>
      </c>
      <c r="I113" s="588" t="s">
        <v>238</v>
      </c>
      <c r="J113" s="588" t="s">
        <v>141</v>
      </c>
      <c r="K113" s="588" t="s">
        <v>238</v>
      </c>
      <c r="L113" s="588" t="s">
        <v>141</v>
      </c>
      <c r="M113" s="588" t="s">
        <v>238</v>
      </c>
      <c r="N113" s="588" t="s">
        <v>141</v>
      </c>
      <c r="O113" s="588" t="s">
        <v>238</v>
      </c>
      <c r="P113" s="588" t="s">
        <v>141</v>
      </c>
      <c r="Q113" s="588" t="s">
        <v>238</v>
      </c>
      <c r="R113" s="588" t="s">
        <v>141</v>
      </c>
      <c r="S113" s="588" t="s">
        <v>238</v>
      </c>
      <c r="T113" s="588" t="s">
        <v>141</v>
      </c>
      <c r="U113" s="588" t="s">
        <v>238</v>
      </c>
      <c r="V113" s="588" t="s">
        <v>141</v>
      </c>
      <c r="W113" s="588" t="s">
        <v>238</v>
      </c>
      <c r="X113" s="588" t="s">
        <v>141</v>
      </c>
      <c r="Y113" s="588" t="s">
        <v>238</v>
      </c>
      <c r="Z113" s="588" t="s">
        <v>141</v>
      </c>
      <c r="AA113" s="588" t="s">
        <v>238</v>
      </c>
    </row>
    <row r="114" spans="1:27" x14ac:dyDescent="0.2">
      <c r="A114" s="590" t="s">
        <v>9</v>
      </c>
      <c r="B114" s="595">
        <v>126.92</v>
      </c>
      <c r="C114" s="588" t="s">
        <v>238</v>
      </c>
      <c r="D114" s="595">
        <v>120.13</v>
      </c>
      <c r="E114" s="588" t="s">
        <v>238</v>
      </c>
      <c r="F114" s="595">
        <v>112.06</v>
      </c>
      <c r="G114" s="588" t="s">
        <v>238</v>
      </c>
      <c r="H114" s="595">
        <v>110.66</v>
      </c>
      <c r="I114" s="588" t="s">
        <v>238</v>
      </c>
      <c r="J114" s="595">
        <v>105.48</v>
      </c>
      <c r="K114" s="588" t="s">
        <v>238</v>
      </c>
      <c r="L114" s="595">
        <v>107.5</v>
      </c>
      <c r="M114" s="588" t="s">
        <v>238</v>
      </c>
      <c r="N114" s="595">
        <v>112.02</v>
      </c>
      <c r="O114" s="588" t="s">
        <v>238</v>
      </c>
      <c r="P114" s="595">
        <v>108.8</v>
      </c>
      <c r="Q114" s="588" t="s">
        <v>238</v>
      </c>
      <c r="R114" s="595">
        <v>108.3</v>
      </c>
      <c r="S114" s="588" t="s">
        <v>238</v>
      </c>
      <c r="T114" s="595">
        <v>97.79</v>
      </c>
      <c r="U114" s="588" t="s">
        <v>238</v>
      </c>
      <c r="V114" s="595">
        <v>100.12</v>
      </c>
      <c r="W114" s="588" t="s">
        <v>238</v>
      </c>
      <c r="X114" s="595">
        <v>107.83</v>
      </c>
      <c r="Y114" s="588" t="s">
        <v>238</v>
      </c>
      <c r="Z114" s="595">
        <v>103.46</v>
      </c>
      <c r="AA114" s="588" t="s">
        <v>238</v>
      </c>
    </row>
    <row r="115" spans="1:27" x14ac:dyDescent="0.2">
      <c r="A115" s="590" t="s">
        <v>29</v>
      </c>
      <c r="B115" s="588" t="s">
        <v>141</v>
      </c>
      <c r="C115" s="588" t="s">
        <v>238</v>
      </c>
      <c r="D115" s="588" t="s">
        <v>141</v>
      </c>
      <c r="E115" s="588" t="s">
        <v>238</v>
      </c>
      <c r="F115" s="588" t="s">
        <v>141</v>
      </c>
      <c r="G115" s="588" t="s">
        <v>238</v>
      </c>
      <c r="H115" s="588" t="s">
        <v>141</v>
      </c>
      <c r="I115" s="588" t="s">
        <v>238</v>
      </c>
      <c r="J115" s="588" t="s">
        <v>141</v>
      </c>
      <c r="K115" s="588" t="s">
        <v>238</v>
      </c>
      <c r="L115" s="588" t="s">
        <v>141</v>
      </c>
      <c r="M115" s="588" t="s">
        <v>238</v>
      </c>
      <c r="N115" s="588" t="s">
        <v>141</v>
      </c>
      <c r="O115" s="588" t="s">
        <v>238</v>
      </c>
      <c r="P115" s="588" t="s">
        <v>141</v>
      </c>
      <c r="Q115" s="588" t="s">
        <v>238</v>
      </c>
      <c r="R115" s="588" t="s">
        <v>141</v>
      </c>
      <c r="S115" s="588" t="s">
        <v>238</v>
      </c>
      <c r="T115" s="588" t="s">
        <v>141</v>
      </c>
      <c r="U115" s="588" t="s">
        <v>238</v>
      </c>
      <c r="V115" s="588" t="s">
        <v>141</v>
      </c>
      <c r="W115" s="588" t="s">
        <v>238</v>
      </c>
      <c r="X115" s="588" t="s">
        <v>141</v>
      </c>
      <c r="Y115" s="588" t="s">
        <v>238</v>
      </c>
      <c r="Z115" s="588" t="s">
        <v>141</v>
      </c>
      <c r="AA115" s="588" t="s">
        <v>238</v>
      </c>
    </row>
    <row r="116" spans="1:27" x14ac:dyDescent="0.2">
      <c r="A116" s="590" t="s">
        <v>15</v>
      </c>
      <c r="B116" s="588" t="s">
        <v>141</v>
      </c>
      <c r="C116" s="588" t="s">
        <v>238</v>
      </c>
      <c r="D116" s="588" t="s">
        <v>141</v>
      </c>
      <c r="E116" s="588" t="s">
        <v>238</v>
      </c>
      <c r="F116" s="588" t="s">
        <v>141</v>
      </c>
      <c r="G116" s="588" t="s">
        <v>238</v>
      </c>
      <c r="H116" s="588" t="s">
        <v>141</v>
      </c>
      <c r="I116" s="588" t="s">
        <v>238</v>
      </c>
      <c r="J116" s="588" t="s">
        <v>141</v>
      </c>
      <c r="K116" s="588" t="s">
        <v>238</v>
      </c>
      <c r="L116" s="588" t="s">
        <v>141</v>
      </c>
      <c r="M116" s="588" t="s">
        <v>238</v>
      </c>
      <c r="N116" s="588" t="s">
        <v>141</v>
      </c>
      <c r="O116" s="588" t="s">
        <v>238</v>
      </c>
      <c r="P116" s="588" t="s">
        <v>141</v>
      </c>
      <c r="Q116" s="588" t="s">
        <v>238</v>
      </c>
      <c r="R116" s="588" t="s">
        <v>141</v>
      </c>
      <c r="S116" s="588" t="s">
        <v>238</v>
      </c>
      <c r="T116" s="588" t="s">
        <v>141</v>
      </c>
      <c r="U116" s="588" t="s">
        <v>238</v>
      </c>
      <c r="V116" s="588" t="s">
        <v>141</v>
      </c>
      <c r="W116" s="588" t="s">
        <v>238</v>
      </c>
      <c r="X116" s="588" t="s">
        <v>141</v>
      </c>
      <c r="Y116" s="588" t="s">
        <v>238</v>
      </c>
      <c r="Z116" s="588" t="s">
        <v>141</v>
      </c>
      <c r="AA116" s="588" t="s">
        <v>238</v>
      </c>
    </row>
    <row r="117" spans="1:27" x14ac:dyDescent="0.2">
      <c r="A117" s="590" t="s">
        <v>31</v>
      </c>
      <c r="B117" s="595">
        <v>148.16999999999999</v>
      </c>
      <c r="C117" s="588" t="s">
        <v>238</v>
      </c>
      <c r="D117" s="595">
        <v>148.47</v>
      </c>
      <c r="E117" s="588" t="s">
        <v>238</v>
      </c>
      <c r="F117" s="595">
        <v>172.84</v>
      </c>
      <c r="G117" s="588" t="s">
        <v>238</v>
      </c>
      <c r="H117" s="595">
        <v>181.95</v>
      </c>
      <c r="I117" s="588" t="s">
        <v>238</v>
      </c>
      <c r="J117" s="595">
        <v>174.06</v>
      </c>
      <c r="K117" s="588" t="s">
        <v>238</v>
      </c>
      <c r="L117" s="595">
        <v>148.72</v>
      </c>
      <c r="M117" s="588" t="s">
        <v>238</v>
      </c>
      <c r="N117" s="595">
        <v>161.28</v>
      </c>
      <c r="O117" s="588" t="s">
        <v>238</v>
      </c>
      <c r="P117" s="595">
        <v>161.94999999999999</v>
      </c>
      <c r="Q117" s="588" t="s">
        <v>238</v>
      </c>
      <c r="R117" s="595">
        <v>138.36000000000001</v>
      </c>
      <c r="S117" s="588" t="s">
        <v>238</v>
      </c>
      <c r="T117" s="595">
        <v>106.25</v>
      </c>
      <c r="U117" s="588" t="s">
        <v>4925</v>
      </c>
      <c r="V117" s="595">
        <v>100.16</v>
      </c>
      <c r="W117" s="588" t="s">
        <v>238</v>
      </c>
      <c r="X117" s="595">
        <v>83.61</v>
      </c>
      <c r="Y117" s="588" t="s">
        <v>238</v>
      </c>
      <c r="Z117" s="595">
        <v>70.87</v>
      </c>
      <c r="AA117" s="588" t="s">
        <v>238</v>
      </c>
    </row>
    <row r="118" spans="1:27" x14ac:dyDescent="0.2">
      <c r="A118" s="590" t="s">
        <v>11</v>
      </c>
      <c r="B118" s="595">
        <v>141.26</v>
      </c>
      <c r="C118" s="588" t="s">
        <v>238</v>
      </c>
      <c r="D118" s="595">
        <v>148.02000000000001</v>
      </c>
      <c r="E118" s="588" t="s">
        <v>238</v>
      </c>
      <c r="F118" s="595">
        <v>147</v>
      </c>
      <c r="G118" s="588" t="s">
        <v>238</v>
      </c>
      <c r="H118" s="595">
        <v>157.81</v>
      </c>
      <c r="I118" s="588" t="s">
        <v>238</v>
      </c>
      <c r="J118" s="595">
        <v>153.28</v>
      </c>
      <c r="K118" s="588" t="s">
        <v>238</v>
      </c>
      <c r="L118" s="595">
        <v>154.57</v>
      </c>
      <c r="M118" s="588" t="s">
        <v>238</v>
      </c>
      <c r="N118" s="595">
        <v>161.49</v>
      </c>
      <c r="O118" s="588" t="s">
        <v>238</v>
      </c>
      <c r="P118" s="595">
        <v>166.42</v>
      </c>
      <c r="Q118" s="588" t="s">
        <v>238</v>
      </c>
      <c r="R118" s="595">
        <v>137.28</v>
      </c>
      <c r="S118" s="588" t="s">
        <v>238</v>
      </c>
      <c r="T118" s="595">
        <v>97.12</v>
      </c>
      <c r="U118" s="588" t="s">
        <v>238</v>
      </c>
      <c r="V118" s="595">
        <v>100.03</v>
      </c>
      <c r="W118" s="588" t="s">
        <v>238</v>
      </c>
      <c r="X118" s="595">
        <v>87.47</v>
      </c>
      <c r="Y118" s="588" t="s">
        <v>238</v>
      </c>
      <c r="Z118" s="595">
        <v>65.84</v>
      </c>
      <c r="AA118" s="588" t="s">
        <v>238</v>
      </c>
    </row>
    <row r="119" spans="1:27" x14ac:dyDescent="0.2">
      <c r="A119" s="590" t="s">
        <v>13</v>
      </c>
      <c r="B119" s="588" t="s">
        <v>141</v>
      </c>
      <c r="C119" s="588" t="s">
        <v>238</v>
      </c>
      <c r="D119" s="588" t="s">
        <v>141</v>
      </c>
      <c r="E119" s="588" t="s">
        <v>238</v>
      </c>
      <c r="F119" s="588" t="s">
        <v>141</v>
      </c>
      <c r="G119" s="588" t="s">
        <v>238</v>
      </c>
      <c r="H119" s="588" t="s">
        <v>141</v>
      </c>
      <c r="I119" s="588" t="s">
        <v>238</v>
      </c>
      <c r="J119" s="588" t="s">
        <v>141</v>
      </c>
      <c r="K119" s="588" t="s">
        <v>238</v>
      </c>
      <c r="L119" s="588" t="s">
        <v>141</v>
      </c>
      <c r="M119" s="588" t="s">
        <v>238</v>
      </c>
      <c r="N119" s="588" t="s">
        <v>141</v>
      </c>
      <c r="O119" s="588" t="s">
        <v>238</v>
      </c>
      <c r="P119" s="588" t="s">
        <v>141</v>
      </c>
      <c r="Q119" s="588" t="s">
        <v>238</v>
      </c>
      <c r="R119" s="588" t="s">
        <v>141</v>
      </c>
      <c r="S119" s="588" t="s">
        <v>238</v>
      </c>
      <c r="T119" s="588" t="s">
        <v>141</v>
      </c>
      <c r="U119" s="588" t="s">
        <v>238</v>
      </c>
      <c r="V119" s="588" t="s">
        <v>141</v>
      </c>
      <c r="W119" s="588" t="s">
        <v>238</v>
      </c>
      <c r="X119" s="588" t="s">
        <v>141</v>
      </c>
      <c r="Y119" s="588" t="s">
        <v>238</v>
      </c>
      <c r="Z119" s="588" t="s">
        <v>141</v>
      </c>
      <c r="AA119" s="588" t="s">
        <v>238</v>
      </c>
    </row>
    <row r="120" spans="1:27" x14ac:dyDescent="0.2">
      <c r="A120" s="590" t="s">
        <v>37</v>
      </c>
      <c r="B120" s="588" t="s">
        <v>141</v>
      </c>
      <c r="C120" s="588" t="s">
        <v>238</v>
      </c>
      <c r="D120" s="588" t="s">
        <v>141</v>
      </c>
      <c r="E120" s="588" t="s">
        <v>238</v>
      </c>
      <c r="F120" s="588" t="s">
        <v>141</v>
      </c>
      <c r="G120" s="588" t="s">
        <v>238</v>
      </c>
      <c r="H120" s="588" t="s">
        <v>141</v>
      </c>
      <c r="I120" s="588" t="s">
        <v>238</v>
      </c>
      <c r="J120" s="588" t="s">
        <v>141</v>
      </c>
      <c r="K120" s="588" t="s">
        <v>238</v>
      </c>
      <c r="L120" s="588" t="s">
        <v>141</v>
      </c>
      <c r="M120" s="588" t="s">
        <v>238</v>
      </c>
      <c r="N120" s="588" t="s">
        <v>141</v>
      </c>
      <c r="O120" s="588" t="s">
        <v>238</v>
      </c>
      <c r="P120" s="588" t="s">
        <v>141</v>
      </c>
      <c r="Q120" s="588" t="s">
        <v>238</v>
      </c>
      <c r="R120" s="588" t="s">
        <v>141</v>
      </c>
      <c r="S120" s="588" t="s">
        <v>238</v>
      </c>
      <c r="T120" s="588" t="s">
        <v>141</v>
      </c>
      <c r="U120" s="588" t="s">
        <v>238</v>
      </c>
      <c r="V120" s="588" t="s">
        <v>141</v>
      </c>
      <c r="W120" s="588" t="s">
        <v>238</v>
      </c>
      <c r="X120" s="588" t="s">
        <v>141</v>
      </c>
      <c r="Y120" s="588" t="s">
        <v>238</v>
      </c>
      <c r="Z120" s="588" t="s">
        <v>141</v>
      </c>
      <c r="AA120" s="588" t="s">
        <v>238</v>
      </c>
    </row>
    <row r="121" spans="1:27" x14ac:dyDescent="0.2">
      <c r="A121" s="590" t="s">
        <v>43</v>
      </c>
      <c r="B121" s="595">
        <v>171.05</v>
      </c>
      <c r="C121" s="588" t="s">
        <v>238</v>
      </c>
      <c r="D121" s="595">
        <v>161.13999999999999</v>
      </c>
      <c r="E121" s="588" t="s">
        <v>238</v>
      </c>
      <c r="F121" s="595">
        <v>134.35</v>
      </c>
      <c r="G121" s="588" t="s">
        <v>238</v>
      </c>
      <c r="H121" s="595">
        <v>138.57</v>
      </c>
      <c r="I121" s="588" t="s">
        <v>238</v>
      </c>
      <c r="J121" s="595">
        <v>136.51</v>
      </c>
      <c r="K121" s="588" t="s">
        <v>238</v>
      </c>
      <c r="L121" s="595">
        <v>122.35</v>
      </c>
      <c r="M121" s="588" t="s">
        <v>238</v>
      </c>
      <c r="N121" s="595">
        <v>135.25</v>
      </c>
      <c r="O121" s="588" t="s">
        <v>238</v>
      </c>
      <c r="P121" s="595">
        <v>133.28</v>
      </c>
      <c r="Q121" s="588" t="s">
        <v>238</v>
      </c>
      <c r="R121" s="595">
        <v>122.51</v>
      </c>
      <c r="S121" s="588" t="s">
        <v>238</v>
      </c>
      <c r="T121" s="595">
        <v>103.77</v>
      </c>
      <c r="U121" s="588" t="s">
        <v>238</v>
      </c>
      <c r="V121" s="595">
        <v>99.93</v>
      </c>
      <c r="W121" s="588" t="s">
        <v>238</v>
      </c>
      <c r="X121" s="595">
        <v>101.43</v>
      </c>
      <c r="Y121" s="588" t="s">
        <v>238</v>
      </c>
      <c r="Z121" s="595">
        <v>96.44</v>
      </c>
      <c r="AA121" s="588" t="s">
        <v>238</v>
      </c>
    </row>
    <row r="122" spans="1:27" x14ac:dyDescent="0.2">
      <c r="A122" s="590" t="s">
        <v>23</v>
      </c>
      <c r="B122" s="588" t="s">
        <v>141</v>
      </c>
      <c r="C122" s="588" t="s">
        <v>238</v>
      </c>
      <c r="D122" s="588" t="s">
        <v>141</v>
      </c>
      <c r="E122" s="588" t="s">
        <v>238</v>
      </c>
      <c r="F122" s="588" t="s">
        <v>141</v>
      </c>
      <c r="G122" s="588" t="s">
        <v>238</v>
      </c>
      <c r="H122" s="588" t="s">
        <v>141</v>
      </c>
      <c r="I122" s="588" t="s">
        <v>238</v>
      </c>
      <c r="J122" s="588" t="s">
        <v>141</v>
      </c>
      <c r="K122" s="588" t="s">
        <v>238</v>
      </c>
      <c r="L122" s="588" t="s">
        <v>141</v>
      </c>
      <c r="M122" s="588" t="s">
        <v>238</v>
      </c>
      <c r="N122" s="588" t="s">
        <v>141</v>
      </c>
      <c r="O122" s="588" t="s">
        <v>238</v>
      </c>
      <c r="P122" s="588" t="s">
        <v>141</v>
      </c>
      <c r="Q122" s="588" t="s">
        <v>238</v>
      </c>
      <c r="R122" s="588" t="s">
        <v>141</v>
      </c>
      <c r="S122" s="588" t="s">
        <v>238</v>
      </c>
      <c r="T122" s="588" t="s">
        <v>141</v>
      </c>
      <c r="U122" s="588" t="s">
        <v>238</v>
      </c>
      <c r="V122" s="588" t="s">
        <v>141</v>
      </c>
      <c r="W122" s="588" t="s">
        <v>238</v>
      </c>
      <c r="X122" s="588" t="s">
        <v>141</v>
      </c>
      <c r="Y122" s="588" t="s">
        <v>238</v>
      </c>
      <c r="Z122" s="588" t="s">
        <v>141</v>
      </c>
      <c r="AA122" s="588" t="s">
        <v>238</v>
      </c>
    </row>
    <row r="123" spans="1:27" x14ac:dyDescent="0.2">
      <c r="A123" s="590" t="s">
        <v>51</v>
      </c>
      <c r="B123" s="588" t="s">
        <v>141</v>
      </c>
      <c r="C123" s="588" t="s">
        <v>238</v>
      </c>
      <c r="D123" s="588" t="s">
        <v>141</v>
      </c>
      <c r="E123" s="588" t="s">
        <v>238</v>
      </c>
      <c r="F123" s="588" t="s">
        <v>141</v>
      </c>
      <c r="G123" s="588" t="s">
        <v>238</v>
      </c>
      <c r="H123" s="588" t="s">
        <v>141</v>
      </c>
      <c r="I123" s="588" t="s">
        <v>238</v>
      </c>
      <c r="J123" s="588" t="s">
        <v>141</v>
      </c>
      <c r="K123" s="588" t="s">
        <v>238</v>
      </c>
      <c r="L123" s="588" t="s">
        <v>141</v>
      </c>
      <c r="M123" s="588" t="s">
        <v>238</v>
      </c>
      <c r="N123" s="588" t="s">
        <v>141</v>
      </c>
      <c r="O123" s="588" t="s">
        <v>238</v>
      </c>
      <c r="P123" s="588" t="s">
        <v>141</v>
      </c>
      <c r="Q123" s="588" t="s">
        <v>238</v>
      </c>
      <c r="R123" s="588" t="s">
        <v>141</v>
      </c>
      <c r="S123" s="588" t="s">
        <v>238</v>
      </c>
      <c r="T123" s="588" t="s">
        <v>141</v>
      </c>
      <c r="U123" s="588" t="s">
        <v>238</v>
      </c>
      <c r="V123" s="588" t="s">
        <v>141</v>
      </c>
      <c r="W123" s="588" t="s">
        <v>238</v>
      </c>
      <c r="X123" s="588" t="s">
        <v>141</v>
      </c>
      <c r="Y123" s="588" t="s">
        <v>238</v>
      </c>
      <c r="Z123" s="588" t="s">
        <v>141</v>
      </c>
      <c r="AA123" s="588" t="s">
        <v>238</v>
      </c>
    </row>
    <row r="124" spans="1:27" x14ac:dyDescent="0.2">
      <c r="A124" s="590" t="s">
        <v>47</v>
      </c>
      <c r="B124" s="588" t="s">
        <v>141</v>
      </c>
      <c r="C124" s="588" t="s">
        <v>238</v>
      </c>
      <c r="D124" s="588" t="s">
        <v>141</v>
      </c>
      <c r="E124" s="588" t="s">
        <v>238</v>
      </c>
      <c r="F124" s="588" t="s">
        <v>141</v>
      </c>
      <c r="G124" s="588" t="s">
        <v>238</v>
      </c>
      <c r="H124" s="588" t="s">
        <v>141</v>
      </c>
      <c r="I124" s="588" t="s">
        <v>238</v>
      </c>
      <c r="J124" s="588" t="s">
        <v>141</v>
      </c>
      <c r="K124" s="588" t="s">
        <v>238</v>
      </c>
      <c r="L124" s="588" t="s">
        <v>141</v>
      </c>
      <c r="M124" s="588" t="s">
        <v>238</v>
      </c>
      <c r="N124" s="588" t="s">
        <v>141</v>
      </c>
      <c r="O124" s="588" t="s">
        <v>238</v>
      </c>
      <c r="P124" s="588" t="s">
        <v>141</v>
      </c>
      <c r="Q124" s="588" t="s">
        <v>238</v>
      </c>
      <c r="R124" s="588" t="s">
        <v>141</v>
      </c>
      <c r="S124" s="588" t="s">
        <v>238</v>
      </c>
      <c r="T124" s="588" t="s">
        <v>141</v>
      </c>
      <c r="U124" s="588" t="s">
        <v>238</v>
      </c>
      <c r="V124" s="588" t="s">
        <v>141</v>
      </c>
      <c r="W124" s="588" t="s">
        <v>238</v>
      </c>
      <c r="X124" s="588" t="s">
        <v>141</v>
      </c>
      <c r="Y124" s="588" t="s">
        <v>238</v>
      </c>
      <c r="Z124" s="588" t="s">
        <v>141</v>
      </c>
      <c r="AA124" s="588" t="s">
        <v>238</v>
      </c>
    </row>
    <row r="125" spans="1:27" x14ac:dyDescent="0.2">
      <c r="A125" s="590" t="s">
        <v>49</v>
      </c>
      <c r="B125" s="588" t="s">
        <v>141</v>
      </c>
      <c r="C125" s="588" t="s">
        <v>238</v>
      </c>
      <c r="D125" s="588" t="s">
        <v>141</v>
      </c>
      <c r="E125" s="588" t="s">
        <v>238</v>
      </c>
      <c r="F125" s="588" t="s">
        <v>141</v>
      </c>
      <c r="G125" s="588" t="s">
        <v>238</v>
      </c>
      <c r="H125" s="588" t="s">
        <v>141</v>
      </c>
      <c r="I125" s="588" t="s">
        <v>238</v>
      </c>
      <c r="J125" s="588" t="s">
        <v>141</v>
      </c>
      <c r="K125" s="588" t="s">
        <v>238</v>
      </c>
      <c r="L125" s="588" t="s">
        <v>141</v>
      </c>
      <c r="M125" s="588" t="s">
        <v>238</v>
      </c>
      <c r="N125" s="588" t="s">
        <v>141</v>
      </c>
      <c r="O125" s="588" t="s">
        <v>238</v>
      </c>
      <c r="P125" s="588" t="s">
        <v>141</v>
      </c>
      <c r="Q125" s="588" t="s">
        <v>238</v>
      </c>
      <c r="R125" s="588" t="s">
        <v>141</v>
      </c>
      <c r="S125" s="588" t="s">
        <v>238</v>
      </c>
      <c r="T125" s="588" t="s">
        <v>141</v>
      </c>
      <c r="U125" s="588" t="s">
        <v>238</v>
      </c>
      <c r="V125" s="588" t="s">
        <v>141</v>
      </c>
      <c r="W125" s="588" t="s">
        <v>238</v>
      </c>
      <c r="X125" s="588" t="s">
        <v>141</v>
      </c>
      <c r="Y125" s="588" t="s">
        <v>238</v>
      </c>
      <c r="Z125" s="588" t="s">
        <v>141</v>
      </c>
      <c r="AA125" s="588" t="s">
        <v>238</v>
      </c>
    </row>
    <row r="126" spans="1:27" x14ac:dyDescent="0.2">
      <c r="A126" s="590" t="s">
        <v>39</v>
      </c>
      <c r="B126" s="588" t="s">
        <v>141</v>
      </c>
      <c r="C126" s="588" t="s">
        <v>238</v>
      </c>
      <c r="D126" s="588" t="s">
        <v>141</v>
      </c>
      <c r="E126" s="588" t="s">
        <v>238</v>
      </c>
      <c r="F126" s="588" t="s">
        <v>141</v>
      </c>
      <c r="G126" s="588" t="s">
        <v>238</v>
      </c>
      <c r="H126" s="588" t="s">
        <v>141</v>
      </c>
      <c r="I126" s="588" t="s">
        <v>238</v>
      </c>
      <c r="J126" s="588" t="s">
        <v>141</v>
      </c>
      <c r="K126" s="588" t="s">
        <v>238</v>
      </c>
      <c r="L126" s="588" t="s">
        <v>141</v>
      </c>
      <c r="M126" s="588" t="s">
        <v>238</v>
      </c>
      <c r="N126" s="588" t="s">
        <v>141</v>
      </c>
      <c r="O126" s="588" t="s">
        <v>238</v>
      </c>
      <c r="P126" s="588" t="s">
        <v>141</v>
      </c>
      <c r="Q126" s="588" t="s">
        <v>238</v>
      </c>
      <c r="R126" s="588" t="s">
        <v>141</v>
      </c>
      <c r="S126" s="588" t="s">
        <v>238</v>
      </c>
      <c r="T126" s="588" t="s">
        <v>141</v>
      </c>
      <c r="U126" s="588" t="s">
        <v>238</v>
      </c>
      <c r="V126" s="588" t="s">
        <v>141</v>
      </c>
      <c r="W126" s="588" t="s">
        <v>238</v>
      </c>
      <c r="X126" s="588" t="s">
        <v>141</v>
      </c>
      <c r="Y126" s="588" t="s">
        <v>238</v>
      </c>
      <c r="Z126" s="588" t="s">
        <v>141</v>
      </c>
      <c r="AA126" s="588" t="s">
        <v>238</v>
      </c>
    </row>
    <row r="127" spans="1:27" x14ac:dyDescent="0.2">
      <c r="A127" s="590" t="s">
        <v>55</v>
      </c>
      <c r="B127" s="588" t="s">
        <v>141</v>
      </c>
      <c r="C127" s="588" t="s">
        <v>238</v>
      </c>
      <c r="D127" s="588" t="s">
        <v>141</v>
      </c>
      <c r="E127" s="588" t="s">
        <v>238</v>
      </c>
      <c r="F127" s="588" t="s">
        <v>141</v>
      </c>
      <c r="G127" s="588" t="s">
        <v>238</v>
      </c>
      <c r="H127" s="588" t="s">
        <v>141</v>
      </c>
      <c r="I127" s="588" t="s">
        <v>238</v>
      </c>
      <c r="J127" s="588" t="s">
        <v>141</v>
      </c>
      <c r="K127" s="588" t="s">
        <v>238</v>
      </c>
      <c r="L127" s="588" t="s">
        <v>141</v>
      </c>
      <c r="M127" s="588" t="s">
        <v>238</v>
      </c>
      <c r="N127" s="588" t="s">
        <v>141</v>
      </c>
      <c r="O127" s="588" t="s">
        <v>238</v>
      </c>
      <c r="P127" s="588" t="s">
        <v>141</v>
      </c>
      <c r="Q127" s="588" t="s">
        <v>238</v>
      </c>
      <c r="R127" s="588" t="s">
        <v>141</v>
      </c>
      <c r="S127" s="588" t="s">
        <v>238</v>
      </c>
      <c r="T127" s="588" t="s">
        <v>141</v>
      </c>
      <c r="U127" s="588" t="s">
        <v>238</v>
      </c>
      <c r="V127" s="588" t="s">
        <v>141</v>
      </c>
      <c r="W127" s="588" t="s">
        <v>238</v>
      </c>
      <c r="X127" s="588" t="s">
        <v>141</v>
      </c>
      <c r="Y127" s="588" t="s">
        <v>238</v>
      </c>
      <c r="Z127" s="588" t="s">
        <v>141</v>
      </c>
      <c r="AA127" s="588" t="s">
        <v>238</v>
      </c>
    </row>
    <row r="128" spans="1:27" x14ac:dyDescent="0.2">
      <c r="A128" s="590" t="s">
        <v>57</v>
      </c>
      <c r="B128" s="588" t="s">
        <v>141</v>
      </c>
      <c r="C128" s="588" t="s">
        <v>238</v>
      </c>
      <c r="D128" s="588" t="s">
        <v>141</v>
      </c>
      <c r="E128" s="588" t="s">
        <v>238</v>
      </c>
      <c r="F128" s="588" t="s">
        <v>141</v>
      </c>
      <c r="G128" s="588" t="s">
        <v>238</v>
      </c>
      <c r="H128" s="588" t="s">
        <v>141</v>
      </c>
      <c r="I128" s="588" t="s">
        <v>238</v>
      </c>
      <c r="J128" s="588" t="s">
        <v>141</v>
      </c>
      <c r="K128" s="588" t="s">
        <v>238</v>
      </c>
      <c r="L128" s="588" t="s">
        <v>141</v>
      </c>
      <c r="M128" s="588" t="s">
        <v>238</v>
      </c>
      <c r="N128" s="588" t="s">
        <v>141</v>
      </c>
      <c r="O128" s="588" t="s">
        <v>238</v>
      </c>
      <c r="P128" s="588" t="s">
        <v>141</v>
      </c>
      <c r="Q128" s="588" t="s">
        <v>238</v>
      </c>
      <c r="R128" s="588" t="s">
        <v>141</v>
      </c>
      <c r="S128" s="588" t="s">
        <v>238</v>
      </c>
      <c r="T128" s="588" t="s">
        <v>141</v>
      </c>
      <c r="U128" s="588" t="s">
        <v>238</v>
      </c>
      <c r="V128" s="588" t="s">
        <v>141</v>
      </c>
      <c r="W128" s="588" t="s">
        <v>238</v>
      </c>
      <c r="X128" s="588" t="s">
        <v>141</v>
      </c>
      <c r="Y128" s="588" t="s">
        <v>238</v>
      </c>
      <c r="Z128" s="588" t="s">
        <v>141</v>
      </c>
      <c r="AA128" s="588" t="s">
        <v>238</v>
      </c>
    </row>
    <row r="129" spans="1:27" x14ac:dyDescent="0.2">
      <c r="A129" s="590" t="s">
        <v>17</v>
      </c>
      <c r="B129" s="588" t="s">
        <v>141</v>
      </c>
      <c r="C129" s="588" t="s">
        <v>238</v>
      </c>
      <c r="D129" s="588" t="s">
        <v>141</v>
      </c>
      <c r="E129" s="588" t="s">
        <v>238</v>
      </c>
      <c r="F129" s="588" t="s">
        <v>141</v>
      </c>
      <c r="G129" s="588" t="s">
        <v>238</v>
      </c>
      <c r="H129" s="588" t="s">
        <v>141</v>
      </c>
      <c r="I129" s="588" t="s">
        <v>238</v>
      </c>
      <c r="J129" s="588" t="s">
        <v>141</v>
      </c>
      <c r="K129" s="588" t="s">
        <v>238</v>
      </c>
      <c r="L129" s="588" t="s">
        <v>141</v>
      </c>
      <c r="M129" s="588" t="s">
        <v>238</v>
      </c>
      <c r="N129" s="588" t="s">
        <v>141</v>
      </c>
      <c r="O129" s="588" t="s">
        <v>238</v>
      </c>
      <c r="P129" s="588" t="s">
        <v>141</v>
      </c>
      <c r="Q129" s="588" t="s">
        <v>238</v>
      </c>
      <c r="R129" s="588" t="s">
        <v>141</v>
      </c>
      <c r="S129" s="588" t="s">
        <v>238</v>
      </c>
      <c r="T129" s="588" t="s">
        <v>141</v>
      </c>
      <c r="U129" s="588" t="s">
        <v>238</v>
      </c>
      <c r="V129" s="588" t="s">
        <v>141</v>
      </c>
      <c r="W129" s="588" t="s">
        <v>238</v>
      </c>
      <c r="X129" s="588" t="s">
        <v>141</v>
      </c>
      <c r="Y129" s="588" t="s">
        <v>238</v>
      </c>
      <c r="Z129" s="588" t="s">
        <v>141</v>
      </c>
      <c r="AA129" s="588" t="s">
        <v>238</v>
      </c>
    </row>
    <row r="130" spans="1:27" x14ac:dyDescent="0.2">
      <c r="A130" s="590" t="s">
        <v>61</v>
      </c>
      <c r="B130" s="588" t="s">
        <v>141</v>
      </c>
      <c r="C130" s="588" t="s">
        <v>238</v>
      </c>
      <c r="D130" s="588" t="s">
        <v>141</v>
      </c>
      <c r="E130" s="588" t="s">
        <v>238</v>
      </c>
      <c r="F130" s="588" t="s">
        <v>141</v>
      </c>
      <c r="G130" s="588" t="s">
        <v>238</v>
      </c>
      <c r="H130" s="588" t="s">
        <v>141</v>
      </c>
      <c r="I130" s="588" t="s">
        <v>238</v>
      </c>
      <c r="J130" s="588" t="s">
        <v>141</v>
      </c>
      <c r="K130" s="588" t="s">
        <v>238</v>
      </c>
      <c r="L130" s="588" t="s">
        <v>141</v>
      </c>
      <c r="M130" s="588" t="s">
        <v>238</v>
      </c>
      <c r="N130" s="588" t="s">
        <v>141</v>
      </c>
      <c r="O130" s="588" t="s">
        <v>238</v>
      </c>
      <c r="P130" s="588" t="s">
        <v>141</v>
      </c>
      <c r="Q130" s="588" t="s">
        <v>238</v>
      </c>
      <c r="R130" s="588" t="s">
        <v>141</v>
      </c>
      <c r="S130" s="588" t="s">
        <v>238</v>
      </c>
      <c r="T130" s="588" t="s">
        <v>141</v>
      </c>
      <c r="U130" s="588" t="s">
        <v>238</v>
      </c>
      <c r="V130" s="588" t="s">
        <v>141</v>
      </c>
      <c r="W130" s="588" t="s">
        <v>238</v>
      </c>
      <c r="X130" s="588" t="s">
        <v>141</v>
      </c>
      <c r="Y130" s="588" t="s">
        <v>238</v>
      </c>
      <c r="Z130" s="588" t="s">
        <v>141</v>
      </c>
      <c r="AA130" s="588" t="s">
        <v>238</v>
      </c>
    </row>
    <row r="131" spans="1:27" x14ac:dyDescent="0.2">
      <c r="A131" s="590" t="s">
        <v>63</v>
      </c>
      <c r="B131" s="595">
        <v>163.79</v>
      </c>
      <c r="C131" s="588" t="s">
        <v>238</v>
      </c>
      <c r="D131" s="595">
        <v>168.18</v>
      </c>
      <c r="E131" s="588" t="s">
        <v>238</v>
      </c>
      <c r="F131" s="595">
        <v>163.28</v>
      </c>
      <c r="G131" s="588" t="s">
        <v>238</v>
      </c>
      <c r="H131" s="595">
        <v>144.63</v>
      </c>
      <c r="I131" s="588" t="s">
        <v>238</v>
      </c>
      <c r="J131" s="595">
        <v>144.16</v>
      </c>
      <c r="K131" s="588" t="s">
        <v>238</v>
      </c>
      <c r="L131" s="595">
        <v>143.19</v>
      </c>
      <c r="M131" s="588" t="s">
        <v>238</v>
      </c>
      <c r="N131" s="595">
        <v>130.80000000000001</v>
      </c>
      <c r="O131" s="588" t="s">
        <v>238</v>
      </c>
      <c r="P131" s="595">
        <v>139.69</v>
      </c>
      <c r="Q131" s="588" t="s">
        <v>238</v>
      </c>
      <c r="R131" s="588" t="s">
        <v>141</v>
      </c>
      <c r="S131" s="588" t="s">
        <v>4937</v>
      </c>
      <c r="T131" s="588" t="s">
        <v>141</v>
      </c>
      <c r="U131" s="588" t="s">
        <v>4937</v>
      </c>
      <c r="V131" s="588" t="s">
        <v>141</v>
      </c>
      <c r="W131" s="588" t="s">
        <v>4937</v>
      </c>
      <c r="X131" s="588" t="s">
        <v>141</v>
      </c>
      <c r="Y131" s="588" t="s">
        <v>4937</v>
      </c>
      <c r="Z131" s="588" t="s">
        <v>141</v>
      </c>
      <c r="AA131" s="588" t="s">
        <v>4937</v>
      </c>
    </row>
    <row r="132" spans="1:27" x14ac:dyDescent="0.2">
      <c r="A132" s="590" t="s">
        <v>65</v>
      </c>
      <c r="B132" s="588" t="s">
        <v>141</v>
      </c>
      <c r="C132" s="588" t="s">
        <v>238</v>
      </c>
      <c r="D132" s="588" t="s">
        <v>141</v>
      </c>
      <c r="E132" s="588" t="s">
        <v>238</v>
      </c>
      <c r="F132" s="588" t="s">
        <v>141</v>
      </c>
      <c r="G132" s="588" t="s">
        <v>238</v>
      </c>
      <c r="H132" s="588" t="s">
        <v>141</v>
      </c>
      <c r="I132" s="588" t="s">
        <v>238</v>
      </c>
      <c r="J132" s="588" t="s">
        <v>141</v>
      </c>
      <c r="K132" s="588" t="s">
        <v>238</v>
      </c>
      <c r="L132" s="588" t="s">
        <v>141</v>
      </c>
      <c r="M132" s="588" t="s">
        <v>238</v>
      </c>
      <c r="N132" s="588" t="s">
        <v>141</v>
      </c>
      <c r="O132" s="588" t="s">
        <v>238</v>
      </c>
      <c r="P132" s="588" t="s">
        <v>141</v>
      </c>
      <c r="Q132" s="588" t="s">
        <v>238</v>
      </c>
      <c r="R132" s="588" t="s">
        <v>141</v>
      </c>
      <c r="S132" s="588" t="s">
        <v>238</v>
      </c>
      <c r="T132" s="588" t="s">
        <v>141</v>
      </c>
      <c r="U132" s="588" t="s">
        <v>238</v>
      </c>
      <c r="V132" s="588" t="s">
        <v>141</v>
      </c>
      <c r="W132" s="588" t="s">
        <v>238</v>
      </c>
      <c r="X132" s="588" t="s">
        <v>141</v>
      </c>
      <c r="Y132" s="588" t="s">
        <v>238</v>
      </c>
      <c r="Z132" s="588" t="s">
        <v>141</v>
      </c>
      <c r="AA132" s="588" t="s">
        <v>238</v>
      </c>
    </row>
    <row r="133" spans="1:27" x14ac:dyDescent="0.2">
      <c r="A133" s="590" t="s">
        <v>69</v>
      </c>
      <c r="B133" s="588" t="s">
        <v>141</v>
      </c>
      <c r="C133" s="588" t="s">
        <v>238</v>
      </c>
      <c r="D133" s="588" t="s">
        <v>141</v>
      </c>
      <c r="E133" s="588" t="s">
        <v>238</v>
      </c>
      <c r="F133" s="588" t="s">
        <v>141</v>
      </c>
      <c r="G133" s="588" t="s">
        <v>238</v>
      </c>
      <c r="H133" s="588" t="s">
        <v>141</v>
      </c>
      <c r="I133" s="588" t="s">
        <v>238</v>
      </c>
      <c r="J133" s="588" t="s">
        <v>141</v>
      </c>
      <c r="K133" s="588" t="s">
        <v>238</v>
      </c>
      <c r="L133" s="588" t="s">
        <v>141</v>
      </c>
      <c r="M133" s="588" t="s">
        <v>238</v>
      </c>
      <c r="N133" s="588" t="s">
        <v>141</v>
      </c>
      <c r="O133" s="588" t="s">
        <v>238</v>
      </c>
      <c r="P133" s="588" t="s">
        <v>141</v>
      </c>
      <c r="Q133" s="588" t="s">
        <v>238</v>
      </c>
      <c r="R133" s="588" t="s">
        <v>141</v>
      </c>
      <c r="S133" s="588" t="s">
        <v>238</v>
      </c>
      <c r="T133" s="588" t="s">
        <v>141</v>
      </c>
      <c r="U133" s="588" t="s">
        <v>238</v>
      </c>
      <c r="V133" s="588" t="s">
        <v>141</v>
      </c>
      <c r="W133" s="588" t="s">
        <v>238</v>
      </c>
      <c r="X133" s="588" t="s">
        <v>141</v>
      </c>
      <c r="Y133" s="588" t="s">
        <v>238</v>
      </c>
      <c r="Z133" s="588" t="s">
        <v>141</v>
      </c>
      <c r="AA133" s="588" t="s">
        <v>238</v>
      </c>
    </row>
    <row r="134" spans="1:27" x14ac:dyDescent="0.2">
      <c r="A134" s="590" t="s">
        <v>71</v>
      </c>
      <c r="B134" s="588" t="s">
        <v>141</v>
      </c>
      <c r="C134" s="588" t="s">
        <v>238</v>
      </c>
      <c r="D134" s="588" t="s">
        <v>141</v>
      </c>
      <c r="E134" s="588" t="s">
        <v>238</v>
      </c>
      <c r="F134" s="588" t="s">
        <v>141</v>
      </c>
      <c r="G134" s="588" t="s">
        <v>238</v>
      </c>
      <c r="H134" s="588" t="s">
        <v>141</v>
      </c>
      <c r="I134" s="588" t="s">
        <v>238</v>
      </c>
      <c r="J134" s="588" t="s">
        <v>141</v>
      </c>
      <c r="K134" s="588" t="s">
        <v>238</v>
      </c>
      <c r="L134" s="588" t="s">
        <v>141</v>
      </c>
      <c r="M134" s="588" t="s">
        <v>238</v>
      </c>
      <c r="N134" s="588" t="s">
        <v>141</v>
      </c>
      <c r="O134" s="588" t="s">
        <v>238</v>
      </c>
      <c r="P134" s="588" t="s">
        <v>141</v>
      </c>
      <c r="Q134" s="588" t="s">
        <v>238</v>
      </c>
      <c r="R134" s="588" t="s">
        <v>141</v>
      </c>
      <c r="S134" s="588" t="s">
        <v>238</v>
      </c>
      <c r="T134" s="588" t="s">
        <v>141</v>
      </c>
      <c r="U134" s="588" t="s">
        <v>238</v>
      </c>
      <c r="V134" s="588" t="s">
        <v>141</v>
      </c>
      <c r="W134" s="588" t="s">
        <v>238</v>
      </c>
      <c r="X134" s="588" t="s">
        <v>141</v>
      </c>
      <c r="Y134" s="588" t="s">
        <v>238</v>
      </c>
      <c r="Z134" s="588" t="s">
        <v>141</v>
      </c>
      <c r="AA134" s="588" t="s">
        <v>238</v>
      </c>
    </row>
    <row r="135" spans="1:27" x14ac:dyDescent="0.2">
      <c r="A135" s="590" t="s">
        <v>35</v>
      </c>
      <c r="B135" s="588" t="s">
        <v>141</v>
      </c>
      <c r="C135" s="588" t="s">
        <v>238</v>
      </c>
      <c r="D135" s="588" t="s">
        <v>141</v>
      </c>
      <c r="E135" s="588" t="s">
        <v>238</v>
      </c>
      <c r="F135" s="588" t="s">
        <v>141</v>
      </c>
      <c r="G135" s="588" t="s">
        <v>238</v>
      </c>
      <c r="H135" s="588" t="s">
        <v>141</v>
      </c>
      <c r="I135" s="588" t="s">
        <v>238</v>
      </c>
      <c r="J135" s="588" t="s">
        <v>141</v>
      </c>
      <c r="K135" s="588" t="s">
        <v>238</v>
      </c>
      <c r="L135" s="588" t="s">
        <v>141</v>
      </c>
      <c r="M135" s="588" t="s">
        <v>238</v>
      </c>
      <c r="N135" s="588" t="s">
        <v>141</v>
      </c>
      <c r="O135" s="588" t="s">
        <v>238</v>
      </c>
      <c r="P135" s="588" t="s">
        <v>141</v>
      </c>
      <c r="Q135" s="588" t="s">
        <v>238</v>
      </c>
      <c r="R135" s="588" t="s">
        <v>141</v>
      </c>
      <c r="S135" s="588" t="s">
        <v>238</v>
      </c>
      <c r="T135" s="588" t="s">
        <v>141</v>
      </c>
      <c r="U135" s="588" t="s">
        <v>238</v>
      </c>
      <c r="V135" s="588" t="s">
        <v>141</v>
      </c>
      <c r="W135" s="588" t="s">
        <v>238</v>
      </c>
      <c r="X135" s="588" t="s">
        <v>141</v>
      </c>
      <c r="Y135" s="588" t="s">
        <v>238</v>
      </c>
      <c r="Z135" s="588" t="s">
        <v>141</v>
      </c>
      <c r="AA135" s="588" t="s">
        <v>238</v>
      </c>
    </row>
    <row r="136" spans="1:27" x14ac:dyDescent="0.2">
      <c r="A136" s="590" t="s">
        <v>67</v>
      </c>
      <c r="B136" s="588" t="s">
        <v>141</v>
      </c>
      <c r="C136" s="588" t="s">
        <v>238</v>
      </c>
      <c r="D136" s="588" t="s">
        <v>141</v>
      </c>
      <c r="E136" s="588" t="s">
        <v>238</v>
      </c>
      <c r="F136" s="588" t="s">
        <v>141</v>
      </c>
      <c r="G136" s="588" t="s">
        <v>238</v>
      </c>
      <c r="H136" s="588" t="s">
        <v>141</v>
      </c>
      <c r="I136" s="588" t="s">
        <v>238</v>
      </c>
      <c r="J136" s="588" t="s">
        <v>141</v>
      </c>
      <c r="K136" s="588" t="s">
        <v>238</v>
      </c>
      <c r="L136" s="588" t="s">
        <v>141</v>
      </c>
      <c r="M136" s="588" t="s">
        <v>238</v>
      </c>
      <c r="N136" s="588" t="s">
        <v>141</v>
      </c>
      <c r="O136" s="588" t="s">
        <v>238</v>
      </c>
      <c r="P136" s="588" t="s">
        <v>141</v>
      </c>
      <c r="Q136" s="588" t="s">
        <v>238</v>
      </c>
      <c r="R136" s="588" t="s">
        <v>141</v>
      </c>
      <c r="S136" s="588" t="s">
        <v>238</v>
      </c>
      <c r="T136" s="588" t="s">
        <v>141</v>
      </c>
      <c r="U136" s="588" t="s">
        <v>238</v>
      </c>
      <c r="V136" s="588" t="s">
        <v>141</v>
      </c>
      <c r="W136" s="588" t="s">
        <v>238</v>
      </c>
      <c r="X136" s="588" t="s">
        <v>141</v>
      </c>
      <c r="Y136" s="588" t="s">
        <v>238</v>
      </c>
      <c r="Z136" s="588" t="s">
        <v>141</v>
      </c>
      <c r="AA136" s="588" t="s">
        <v>238</v>
      </c>
    </row>
    <row r="137" spans="1:27" x14ac:dyDescent="0.2">
      <c r="A137" s="590" t="s">
        <v>77</v>
      </c>
      <c r="B137" s="588" t="s">
        <v>141</v>
      </c>
      <c r="C137" s="588" t="s">
        <v>4937</v>
      </c>
      <c r="D137" s="588" t="s">
        <v>141</v>
      </c>
      <c r="E137" s="588" t="s">
        <v>4937</v>
      </c>
      <c r="F137" s="588" t="s">
        <v>141</v>
      </c>
      <c r="G137" s="588" t="s">
        <v>4937</v>
      </c>
      <c r="H137" s="588" t="s">
        <v>141</v>
      </c>
      <c r="I137" s="588" t="s">
        <v>4937</v>
      </c>
      <c r="J137" s="588" t="s">
        <v>141</v>
      </c>
      <c r="K137" s="588" t="s">
        <v>4937</v>
      </c>
      <c r="L137" s="588" t="s">
        <v>141</v>
      </c>
      <c r="M137" s="588" t="s">
        <v>4937</v>
      </c>
      <c r="N137" s="588" t="s">
        <v>141</v>
      </c>
      <c r="O137" s="588" t="s">
        <v>4937</v>
      </c>
      <c r="P137" s="588" t="s">
        <v>141</v>
      </c>
      <c r="Q137" s="588" t="s">
        <v>4937</v>
      </c>
      <c r="R137" s="588" t="s">
        <v>141</v>
      </c>
      <c r="S137" s="588" t="s">
        <v>4937</v>
      </c>
      <c r="T137" s="588" t="s">
        <v>141</v>
      </c>
      <c r="U137" s="588" t="s">
        <v>4937</v>
      </c>
      <c r="V137" s="588" t="s">
        <v>141</v>
      </c>
      <c r="W137" s="588" t="s">
        <v>4937</v>
      </c>
      <c r="X137" s="588" t="s">
        <v>141</v>
      </c>
      <c r="Y137" s="588" t="s">
        <v>4937</v>
      </c>
      <c r="Z137" s="588" t="s">
        <v>141</v>
      </c>
      <c r="AA137" s="588" t="s">
        <v>4937</v>
      </c>
    </row>
    <row r="138" spans="1:27" x14ac:dyDescent="0.2">
      <c r="A138" s="590" t="s">
        <v>59</v>
      </c>
      <c r="B138" s="588" t="s">
        <v>141</v>
      </c>
      <c r="C138" s="588" t="s">
        <v>238</v>
      </c>
      <c r="D138" s="588" t="s">
        <v>141</v>
      </c>
      <c r="E138" s="588" t="s">
        <v>238</v>
      </c>
      <c r="F138" s="588" t="s">
        <v>141</v>
      </c>
      <c r="G138" s="588" t="s">
        <v>238</v>
      </c>
      <c r="H138" s="588" t="s">
        <v>141</v>
      </c>
      <c r="I138" s="588" t="s">
        <v>238</v>
      </c>
      <c r="J138" s="588" t="s">
        <v>141</v>
      </c>
      <c r="K138" s="588" t="s">
        <v>238</v>
      </c>
      <c r="L138" s="588" t="s">
        <v>141</v>
      </c>
      <c r="M138" s="588" t="s">
        <v>238</v>
      </c>
      <c r="N138" s="588" t="s">
        <v>141</v>
      </c>
      <c r="O138" s="588" t="s">
        <v>238</v>
      </c>
      <c r="P138" s="588" t="s">
        <v>141</v>
      </c>
      <c r="Q138" s="588" t="s">
        <v>238</v>
      </c>
      <c r="R138" s="588" t="s">
        <v>141</v>
      </c>
      <c r="S138" s="588" t="s">
        <v>238</v>
      </c>
      <c r="T138" s="588" t="s">
        <v>141</v>
      </c>
      <c r="U138" s="588" t="s">
        <v>238</v>
      </c>
      <c r="V138" s="588" t="s">
        <v>141</v>
      </c>
      <c r="W138" s="588" t="s">
        <v>238</v>
      </c>
      <c r="X138" s="588" t="s">
        <v>141</v>
      </c>
      <c r="Y138" s="588" t="s">
        <v>238</v>
      </c>
      <c r="Z138" s="588" t="s">
        <v>141</v>
      </c>
      <c r="AA138" s="588" t="s">
        <v>238</v>
      </c>
    </row>
    <row r="140" spans="1:27" x14ac:dyDescent="0.2">
      <c r="A140" s="587" t="s">
        <v>4942</v>
      </c>
      <c r="E140" s="587" t="s">
        <v>4941</v>
      </c>
    </row>
    <row r="141" spans="1:27" x14ac:dyDescent="0.2">
      <c r="A141" s="587" t="s">
        <v>4940</v>
      </c>
      <c r="B141" s="587" t="s">
        <v>4939</v>
      </c>
      <c r="E141" s="587" t="s">
        <v>141</v>
      </c>
      <c r="F141" s="587" t="s">
        <v>4938</v>
      </c>
    </row>
    <row r="142" spans="1:27" x14ac:dyDescent="0.2">
      <c r="A142" s="587" t="s">
        <v>4937</v>
      </c>
      <c r="B142" s="587" t="s">
        <v>4936</v>
      </c>
    </row>
    <row r="143" spans="1:27" x14ac:dyDescent="0.2">
      <c r="A143" s="587" t="s">
        <v>4935</v>
      </c>
      <c r="B143" s="587" t="s">
        <v>4934</v>
      </c>
    </row>
    <row r="144" spans="1:27" x14ac:dyDescent="0.2">
      <c r="A144" s="587" t="s">
        <v>4933</v>
      </c>
      <c r="B144" s="587" t="s">
        <v>4932</v>
      </c>
    </row>
    <row r="145" spans="1:27" x14ac:dyDescent="0.2">
      <c r="A145" s="587" t="s">
        <v>4931</v>
      </c>
      <c r="B145" s="587" t="s">
        <v>4930</v>
      </c>
    </row>
    <row r="146" spans="1:27" x14ac:dyDescent="0.2">
      <c r="A146" s="587" t="s">
        <v>4929</v>
      </c>
      <c r="B146" s="587" t="s">
        <v>4928</v>
      </c>
    </row>
    <row r="147" spans="1:27" x14ac:dyDescent="0.2">
      <c r="A147" s="587" t="s">
        <v>4927</v>
      </c>
      <c r="B147" s="587" t="s">
        <v>4926</v>
      </c>
    </row>
    <row r="148" spans="1:27" x14ac:dyDescent="0.2">
      <c r="A148" s="587" t="s">
        <v>4925</v>
      </c>
      <c r="B148" s="587" t="s">
        <v>4924</v>
      </c>
    </row>
    <row r="149" spans="1:27" x14ac:dyDescent="0.2">
      <c r="A149" s="587" t="s">
        <v>4923</v>
      </c>
      <c r="B149" s="587" t="s">
        <v>4922</v>
      </c>
    </row>
    <row r="150" spans="1:27" x14ac:dyDescent="0.2">
      <c r="A150" s="587" t="s">
        <v>4921</v>
      </c>
      <c r="B150" s="587" t="s">
        <v>4920</v>
      </c>
    </row>
    <row r="151" spans="1:27" x14ac:dyDescent="0.2">
      <c r="A151" s="587" t="s">
        <v>4919</v>
      </c>
      <c r="B151" s="587" t="s">
        <v>4918</v>
      </c>
    </row>
    <row r="152" spans="1:27" x14ac:dyDescent="0.2">
      <c r="A152" s="587" t="s">
        <v>4917</v>
      </c>
      <c r="B152" s="587" t="s">
        <v>4916</v>
      </c>
    </row>
    <row r="154" spans="1:27" x14ac:dyDescent="0.2">
      <c r="A154" s="587" t="s">
        <v>4967</v>
      </c>
      <c r="C154" s="587" t="s">
        <v>4982</v>
      </c>
    </row>
    <row r="155" spans="1:27" x14ac:dyDescent="0.2">
      <c r="A155" s="587" t="s">
        <v>0</v>
      </c>
      <c r="B155" s="596" t="s">
        <v>4984</v>
      </c>
      <c r="C155" s="587" t="s">
        <v>4983</v>
      </c>
    </row>
    <row r="156" spans="1:27" x14ac:dyDescent="0.2">
      <c r="A156" s="587" t="s">
        <v>4963</v>
      </c>
      <c r="C156" s="587" t="s">
        <v>4962</v>
      </c>
    </row>
    <row r="158" spans="1:27" x14ac:dyDescent="0.2">
      <c r="A158" s="590" t="s">
        <v>4961</v>
      </c>
      <c r="B158" s="590" t="s">
        <v>253</v>
      </c>
      <c r="C158" s="590" t="s">
        <v>4943</v>
      </c>
      <c r="D158" s="590" t="s">
        <v>252</v>
      </c>
      <c r="E158" s="590" t="s">
        <v>4943</v>
      </c>
      <c r="F158" s="590" t="s">
        <v>251</v>
      </c>
      <c r="G158" s="590" t="s">
        <v>4943</v>
      </c>
      <c r="H158" s="590" t="s">
        <v>250</v>
      </c>
      <c r="I158" s="590" t="s">
        <v>4943</v>
      </c>
      <c r="J158" s="590" t="s">
        <v>249</v>
      </c>
      <c r="K158" s="590" t="s">
        <v>4943</v>
      </c>
      <c r="L158" s="590" t="s">
        <v>248</v>
      </c>
      <c r="M158" s="590" t="s">
        <v>4943</v>
      </c>
      <c r="N158" s="590" t="s">
        <v>247</v>
      </c>
      <c r="O158" s="590" t="s">
        <v>4943</v>
      </c>
      <c r="P158" s="590" t="s">
        <v>246</v>
      </c>
      <c r="Q158" s="590" t="s">
        <v>4943</v>
      </c>
      <c r="R158" s="590" t="s">
        <v>82</v>
      </c>
      <c r="S158" s="590" t="s">
        <v>4943</v>
      </c>
      <c r="T158" s="590" t="s">
        <v>83</v>
      </c>
      <c r="U158" s="590" t="s">
        <v>4943</v>
      </c>
      <c r="V158" s="590" t="s">
        <v>84</v>
      </c>
      <c r="W158" s="590" t="s">
        <v>4943</v>
      </c>
      <c r="X158" s="590" t="s">
        <v>245</v>
      </c>
      <c r="Y158" s="590" t="s">
        <v>4943</v>
      </c>
      <c r="Z158" s="590" t="s">
        <v>4699</v>
      </c>
      <c r="AA158" s="590" t="s">
        <v>4943</v>
      </c>
    </row>
    <row r="159" spans="1:27" x14ac:dyDescent="0.2">
      <c r="A159" s="590" t="s">
        <v>7</v>
      </c>
      <c r="B159" s="588" t="s">
        <v>141</v>
      </c>
      <c r="C159" s="588" t="s">
        <v>238</v>
      </c>
      <c r="D159" s="588" t="s">
        <v>141</v>
      </c>
      <c r="E159" s="588" t="s">
        <v>238</v>
      </c>
      <c r="F159" s="588" t="s">
        <v>141</v>
      </c>
      <c r="G159" s="588" t="s">
        <v>238</v>
      </c>
      <c r="H159" s="588" t="s">
        <v>141</v>
      </c>
      <c r="I159" s="588" t="s">
        <v>238</v>
      </c>
      <c r="J159" s="588" t="s">
        <v>141</v>
      </c>
      <c r="K159" s="588" t="s">
        <v>238</v>
      </c>
      <c r="L159" s="588" t="s">
        <v>141</v>
      </c>
      <c r="M159" s="588" t="s">
        <v>238</v>
      </c>
      <c r="N159" s="588" t="s">
        <v>141</v>
      </c>
      <c r="O159" s="588" t="s">
        <v>238</v>
      </c>
      <c r="P159" s="588" t="s">
        <v>141</v>
      </c>
      <c r="Q159" s="588" t="s">
        <v>238</v>
      </c>
      <c r="R159" s="588" t="s">
        <v>141</v>
      </c>
      <c r="S159" s="588" t="s">
        <v>238</v>
      </c>
      <c r="T159" s="588" t="s">
        <v>141</v>
      </c>
      <c r="U159" s="588" t="s">
        <v>238</v>
      </c>
      <c r="V159" s="588" t="s">
        <v>141</v>
      </c>
      <c r="W159" s="588" t="s">
        <v>238</v>
      </c>
      <c r="X159" s="588" t="s">
        <v>141</v>
      </c>
      <c r="Y159" s="588" t="s">
        <v>238</v>
      </c>
      <c r="Z159" s="588" t="s">
        <v>141</v>
      </c>
      <c r="AA159" s="588" t="s">
        <v>238</v>
      </c>
    </row>
    <row r="160" spans="1:27" x14ac:dyDescent="0.2">
      <c r="A160" s="590" t="s">
        <v>19</v>
      </c>
      <c r="B160" s="588" t="s">
        <v>141</v>
      </c>
      <c r="C160" s="588" t="s">
        <v>238</v>
      </c>
      <c r="D160" s="588" t="s">
        <v>141</v>
      </c>
      <c r="E160" s="588" t="s">
        <v>238</v>
      </c>
      <c r="F160" s="588" t="s">
        <v>141</v>
      </c>
      <c r="G160" s="588" t="s">
        <v>238</v>
      </c>
      <c r="H160" s="588" t="s">
        <v>141</v>
      </c>
      <c r="I160" s="588" t="s">
        <v>238</v>
      </c>
      <c r="J160" s="588" t="s">
        <v>141</v>
      </c>
      <c r="K160" s="588" t="s">
        <v>238</v>
      </c>
      <c r="L160" s="588" t="s">
        <v>141</v>
      </c>
      <c r="M160" s="588" t="s">
        <v>238</v>
      </c>
      <c r="N160" s="588" t="s">
        <v>141</v>
      </c>
      <c r="O160" s="588" t="s">
        <v>238</v>
      </c>
      <c r="P160" s="588" t="s">
        <v>141</v>
      </c>
      <c r="Q160" s="588" t="s">
        <v>238</v>
      </c>
      <c r="R160" s="588" t="s">
        <v>141</v>
      </c>
      <c r="S160" s="588" t="s">
        <v>238</v>
      </c>
      <c r="T160" s="588" t="s">
        <v>141</v>
      </c>
      <c r="U160" s="588" t="s">
        <v>238</v>
      </c>
      <c r="V160" s="588" t="s">
        <v>141</v>
      </c>
      <c r="W160" s="588" t="s">
        <v>238</v>
      </c>
      <c r="X160" s="588" t="s">
        <v>141</v>
      </c>
      <c r="Y160" s="588" t="s">
        <v>238</v>
      </c>
      <c r="Z160" s="588" t="s">
        <v>141</v>
      </c>
      <c r="AA160" s="588" t="s">
        <v>238</v>
      </c>
    </row>
    <row r="161" spans="1:27" x14ac:dyDescent="0.2">
      <c r="A161" s="590" t="s">
        <v>25</v>
      </c>
      <c r="B161" s="595">
        <v>362.69</v>
      </c>
      <c r="C161" s="588" t="s">
        <v>238</v>
      </c>
      <c r="D161" s="595">
        <v>378.29</v>
      </c>
      <c r="E161" s="588" t="s">
        <v>238</v>
      </c>
      <c r="F161" s="595">
        <v>313.18</v>
      </c>
      <c r="G161" s="588" t="s">
        <v>238</v>
      </c>
      <c r="H161" s="595">
        <v>306.37</v>
      </c>
      <c r="I161" s="588" t="s">
        <v>238</v>
      </c>
      <c r="J161" s="595">
        <v>328.83</v>
      </c>
      <c r="K161" s="588" t="s">
        <v>238</v>
      </c>
      <c r="L161" s="595">
        <v>182.65</v>
      </c>
      <c r="M161" s="588" t="s">
        <v>238</v>
      </c>
      <c r="N161" s="595">
        <v>145.91</v>
      </c>
      <c r="O161" s="588" t="s">
        <v>238</v>
      </c>
      <c r="P161" s="595">
        <v>160.41</v>
      </c>
      <c r="Q161" s="588" t="s">
        <v>238</v>
      </c>
      <c r="R161" s="595">
        <v>120.91</v>
      </c>
      <c r="S161" s="588" t="s">
        <v>238</v>
      </c>
      <c r="T161" s="595">
        <v>118.84</v>
      </c>
      <c r="U161" s="588" t="s">
        <v>238</v>
      </c>
      <c r="V161" s="595">
        <v>100.1</v>
      </c>
      <c r="W161" s="588" t="s">
        <v>238</v>
      </c>
      <c r="X161" s="595">
        <v>126.64</v>
      </c>
      <c r="Y161" s="588" t="s">
        <v>238</v>
      </c>
      <c r="Z161" s="595">
        <v>152.97</v>
      </c>
      <c r="AA161" s="588" t="s">
        <v>238</v>
      </c>
    </row>
    <row r="162" spans="1:27" x14ac:dyDescent="0.2">
      <c r="A162" s="590" t="s">
        <v>27</v>
      </c>
      <c r="B162" s="588" t="s">
        <v>141</v>
      </c>
      <c r="C162" s="588" t="s">
        <v>4937</v>
      </c>
      <c r="D162" s="588" t="s">
        <v>141</v>
      </c>
      <c r="E162" s="588" t="s">
        <v>4937</v>
      </c>
      <c r="F162" s="588" t="s">
        <v>141</v>
      </c>
      <c r="G162" s="588" t="s">
        <v>4937</v>
      </c>
      <c r="H162" s="588" t="s">
        <v>141</v>
      </c>
      <c r="I162" s="588" t="s">
        <v>4937</v>
      </c>
      <c r="J162" s="588" t="s">
        <v>141</v>
      </c>
      <c r="K162" s="588" t="s">
        <v>4937</v>
      </c>
      <c r="L162" s="588" t="s">
        <v>141</v>
      </c>
      <c r="M162" s="588" t="s">
        <v>4937</v>
      </c>
      <c r="N162" s="588" t="s">
        <v>141</v>
      </c>
      <c r="O162" s="588" t="s">
        <v>4937</v>
      </c>
      <c r="P162" s="588" t="s">
        <v>141</v>
      </c>
      <c r="Q162" s="588" t="s">
        <v>4937</v>
      </c>
      <c r="R162" s="588" t="s">
        <v>141</v>
      </c>
      <c r="S162" s="588" t="s">
        <v>4937</v>
      </c>
      <c r="T162" s="588" t="s">
        <v>141</v>
      </c>
      <c r="U162" s="588" t="s">
        <v>4937</v>
      </c>
      <c r="V162" s="588" t="s">
        <v>141</v>
      </c>
      <c r="W162" s="588" t="s">
        <v>4937</v>
      </c>
      <c r="X162" s="588" t="s">
        <v>141</v>
      </c>
      <c r="Y162" s="588" t="s">
        <v>4937</v>
      </c>
      <c r="Z162" s="588" t="s">
        <v>141</v>
      </c>
      <c r="AA162" s="588" t="s">
        <v>4937</v>
      </c>
    </row>
    <row r="163" spans="1:27" x14ac:dyDescent="0.2">
      <c r="A163" s="590" t="s">
        <v>9</v>
      </c>
      <c r="B163" s="595">
        <v>151.96</v>
      </c>
      <c r="C163" s="588" t="s">
        <v>238</v>
      </c>
      <c r="D163" s="595">
        <v>124.25</v>
      </c>
      <c r="E163" s="588" t="s">
        <v>238</v>
      </c>
      <c r="F163" s="595">
        <v>122.01</v>
      </c>
      <c r="G163" s="588" t="s">
        <v>238</v>
      </c>
      <c r="H163" s="595">
        <v>118.83</v>
      </c>
      <c r="I163" s="588" t="s">
        <v>238</v>
      </c>
      <c r="J163" s="595">
        <v>120.68</v>
      </c>
      <c r="K163" s="588" t="s">
        <v>238</v>
      </c>
      <c r="L163" s="595">
        <v>114.65</v>
      </c>
      <c r="M163" s="588" t="s">
        <v>238</v>
      </c>
      <c r="N163" s="595">
        <v>94.81</v>
      </c>
      <c r="O163" s="588" t="s">
        <v>238</v>
      </c>
      <c r="P163" s="595">
        <v>195.69</v>
      </c>
      <c r="Q163" s="588" t="s">
        <v>238</v>
      </c>
      <c r="R163" s="595">
        <v>174.64</v>
      </c>
      <c r="S163" s="588" t="s">
        <v>238</v>
      </c>
      <c r="T163" s="595">
        <v>128.57</v>
      </c>
      <c r="U163" s="588" t="s">
        <v>238</v>
      </c>
      <c r="V163" s="595">
        <v>99.94</v>
      </c>
      <c r="W163" s="588" t="s">
        <v>238</v>
      </c>
      <c r="X163" s="595">
        <v>67.03</v>
      </c>
      <c r="Y163" s="588" t="s">
        <v>238</v>
      </c>
      <c r="Z163" s="595">
        <v>67.14</v>
      </c>
      <c r="AA163" s="588" t="s">
        <v>238</v>
      </c>
    </row>
    <row r="164" spans="1:27" x14ac:dyDescent="0.2">
      <c r="A164" s="590" t="s">
        <v>29</v>
      </c>
      <c r="B164" s="588" t="s">
        <v>141</v>
      </c>
      <c r="C164" s="588" t="s">
        <v>238</v>
      </c>
      <c r="D164" s="588" t="s">
        <v>141</v>
      </c>
      <c r="E164" s="588" t="s">
        <v>238</v>
      </c>
      <c r="F164" s="588" t="s">
        <v>141</v>
      </c>
      <c r="G164" s="588" t="s">
        <v>238</v>
      </c>
      <c r="H164" s="588" t="s">
        <v>141</v>
      </c>
      <c r="I164" s="588" t="s">
        <v>238</v>
      </c>
      <c r="J164" s="588" t="s">
        <v>141</v>
      </c>
      <c r="K164" s="588" t="s">
        <v>238</v>
      </c>
      <c r="L164" s="588" t="s">
        <v>141</v>
      </c>
      <c r="M164" s="588" t="s">
        <v>238</v>
      </c>
      <c r="N164" s="588" t="s">
        <v>141</v>
      </c>
      <c r="O164" s="588" t="s">
        <v>238</v>
      </c>
      <c r="P164" s="588" t="s">
        <v>141</v>
      </c>
      <c r="Q164" s="588" t="s">
        <v>238</v>
      </c>
      <c r="R164" s="588" t="s">
        <v>141</v>
      </c>
      <c r="S164" s="588" t="s">
        <v>238</v>
      </c>
      <c r="T164" s="588" t="s">
        <v>141</v>
      </c>
      <c r="U164" s="588" t="s">
        <v>238</v>
      </c>
      <c r="V164" s="588" t="s">
        <v>141</v>
      </c>
      <c r="W164" s="588" t="s">
        <v>238</v>
      </c>
      <c r="X164" s="588" t="s">
        <v>141</v>
      </c>
      <c r="Y164" s="588" t="s">
        <v>238</v>
      </c>
      <c r="Z164" s="588" t="s">
        <v>141</v>
      </c>
      <c r="AA164" s="588" t="s">
        <v>238</v>
      </c>
    </row>
    <row r="165" spans="1:27" x14ac:dyDescent="0.2">
      <c r="A165" s="590" t="s">
        <v>15</v>
      </c>
      <c r="B165" s="588" t="s">
        <v>141</v>
      </c>
      <c r="C165" s="588" t="s">
        <v>238</v>
      </c>
      <c r="D165" s="588" t="s">
        <v>141</v>
      </c>
      <c r="E165" s="588" t="s">
        <v>238</v>
      </c>
      <c r="F165" s="588" t="s">
        <v>141</v>
      </c>
      <c r="G165" s="588" t="s">
        <v>238</v>
      </c>
      <c r="H165" s="588" t="s">
        <v>141</v>
      </c>
      <c r="I165" s="588" t="s">
        <v>238</v>
      </c>
      <c r="J165" s="588" t="s">
        <v>141</v>
      </c>
      <c r="K165" s="588" t="s">
        <v>238</v>
      </c>
      <c r="L165" s="588" t="s">
        <v>141</v>
      </c>
      <c r="M165" s="588" t="s">
        <v>238</v>
      </c>
      <c r="N165" s="588" t="s">
        <v>141</v>
      </c>
      <c r="O165" s="588" t="s">
        <v>238</v>
      </c>
      <c r="P165" s="588" t="s">
        <v>141</v>
      </c>
      <c r="Q165" s="588" t="s">
        <v>238</v>
      </c>
      <c r="R165" s="588" t="s">
        <v>141</v>
      </c>
      <c r="S165" s="588" t="s">
        <v>238</v>
      </c>
      <c r="T165" s="588" t="s">
        <v>141</v>
      </c>
      <c r="U165" s="588" t="s">
        <v>238</v>
      </c>
      <c r="V165" s="588" t="s">
        <v>141</v>
      </c>
      <c r="W165" s="588" t="s">
        <v>238</v>
      </c>
      <c r="X165" s="588" t="s">
        <v>141</v>
      </c>
      <c r="Y165" s="588" t="s">
        <v>238</v>
      </c>
      <c r="Z165" s="588" t="s">
        <v>141</v>
      </c>
      <c r="AA165" s="588" t="s">
        <v>238</v>
      </c>
    </row>
    <row r="166" spans="1:27" x14ac:dyDescent="0.2">
      <c r="A166" s="590" t="s">
        <v>31</v>
      </c>
      <c r="B166" s="588" t="s">
        <v>141</v>
      </c>
      <c r="C166" s="588" t="s">
        <v>238</v>
      </c>
      <c r="D166" s="588" t="s">
        <v>141</v>
      </c>
      <c r="E166" s="588" t="s">
        <v>238</v>
      </c>
      <c r="F166" s="588" t="s">
        <v>141</v>
      </c>
      <c r="G166" s="588" t="s">
        <v>238</v>
      </c>
      <c r="H166" s="588" t="s">
        <v>141</v>
      </c>
      <c r="I166" s="588" t="s">
        <v>238</v>
      </c>
      <c r="J166" s="588" t="s">
        <v>141</v>
      </c>
      <c r="K166" s="588" t="s">
        <v>238</v>
      </c>
      <c r="L166" s="588" t="s">
        <v>141</v>
      </c>
      <c r="M166" s="588" t="s">
        <v>238</v>
      </c>
      <c r="N166" s="588" t="s">
        <v>141</v>
      </c>
      <c r="O166" s="588" t="s">
        <v>238</v>
      </c>
      <c r="P166" s="588" t="s">
        <v>141</v>
      </c>
      <c r="Q166" s="588" t="s">
        <v>238</v>
      </c>
      <c r="R166" s="588" t="s">
        <v>141</v>
      </c>
      <c r="S166" s="588" t="s">
        <v>238</v>
      </c>
      <c r="T166" s="588" t="s">
        <v>141</v>
      </c>
      <c r="U166" s="588" t="s">
        <v>238</v>
      </c>
      <c r="V166" s="588" t="s">
        <v>141</v>
      </c>
      <c r="W166" s="588" t="s">
        <v>238</v>
      </c>
      <c r="X166" s="588" t="s">
        <v>141</v>
      </c>
      <c r="Y166" s="588" t="s">
        <v>238</v>
      </c>
      <c r="Z166" s="588" t="s">
        <v>141</v>
      </c>
      <c r="AA166" s="588" t="s">
        <v>238</v>
      </c>
    </row>
    <row r="167" spans="1:27" x14ac:dyDescent="0.2">
      <c r="A167" s="590" t="s">
        <v>11</v>
      </c>
      <c r="B167" s="588" t="s">
        <v>141</v>
      </c>
      <c r="C167" s="588" t="s">
        <v>238</v>
      </c>
      <c r="D167" s="588" t="s">
        <v>141</v>
      </c>
      <c r="E167" s="588" t="s">
        <v>238</v>
      </c>
      <c r="F167" s="588" t="s">
        <v>141</v>
      </c>
      <c r="G167" s="588" t="s">
        <v>238</v>
      </c>
      <c r="H167" s="588" t="s">
        <v>141</v>
      </c>
      <c r="I167" s="588" t="s">
        <v>238</v>
      </c>
      <c r="J167" s="588" t="s">
        <v>141</v>
      </c>
      <c r="K167" s="588" t="s">
        <v>238</v>
      </c>
      <c r="L167" s="588" t="s">
        <v>141</v>
      </c>
      <c r="M167" s="588" t="s">
        <v>238</v>
      </c>
      <c r="N167" s="588" t="s">
        <v>141</v>
      </c>
      <c r="O167" s="588" t="s">
        <v>238</v>
      </c>
      <c r="P167" s="588" t="s">
        <v>141</v>
      </c>
      <c r="Q167" s="588" t="s">
        <v>238</v>
      </c>
      <c r="R167" s="588" t="s">
        <v>141</v>
      </c>
      <c r="S167" s="588" t="s">
        <v>238</v>
      </c>
      <c r="T167" s="588" t="s">
        <v>141</v>
      </c>
      <c r="U167" s="588" t="s">
        <v>238</v>
      </c>
      <c r="V167" s="588" t="s">
        <v>141</v>
      </c>
      <c r="W167" s="588" t="s">
        <v>238</v>
      </c>
      <c r="X167" s="588" t="s">
        <v>141</v>
      </c>
      <c r="Y167" s="588" t="s">
        <v>238</v>
      </c>
      <c r="Z167" s="588" t="s">
        <v>141</v>
      </c>
      <c r="AA167" s="588" t="s">
        <v>238</v>
      </c>
    </row>
    <row r="168" spans="1:27" x14ac:dyDescent="0.2">
      <c r="A168" s="590" t="s">
        <v>13</v>
      </c>
      <c r="B168" s="588" t="s">
        <v>141</v>
      </c>
      <c r="C168" s="588" t="s">
        <v>238</v>
      </c>
      <c r="D168" s="588" t="s">
        <v>141</v>
      </c>
      <c r="E168" s="588" t="s">
        <v>238</v>
      </c>
      <c r="F168" s="588" t="s">
        <v>141</v>
      </c>
      <c r="G168" s="588" t="s">
        <v>238</v>
      </c>
      <c r="H168" s="588" t="s">
        <v>141</v>
      </c>
      <c r="I168" s="588" t="s">
        <v>238</v>
      </c>
      <c r="J168" s="588" t="s">
        <v>141</v>
      </c>
      <c r="K168" s="588" t="s">
        <v>238</v>
      </c>
      <c r="L168" s="588" t="s">
        <v>141</v>
      </c>
      <c r="M168" s="588" t="s">
        <v>238</v>
      </c>
      <c r="N168" s="588" t="s">
        <v>141</v>
      </c>
      <c r="O168" s="588" t="s">
        <v>238</v>
      </c>
      <c r="P168" s="588" t="s">
        <v>141</v>
      </c>
      <c r="Q168" s="588" t="s">
        <v>238</v>
      </c>
      <c r="R168" s="588" t="s">
        <v>141</v>
      </c>
      <c r="S168" s="588" t="s">
        <v>238</v>
      </c>
      <c r="T168" s="588" t="s">
        <v>141</v>
      </c>
      <c r="U168" s="588" t="s">
        <v>238</v>
      </c>
      <c r="V168" s="588" t="s">
        <v>141</v>
      </c>
      <c r="W168" s="588" t="s">
        <v>238</v>
      </c>
      <c r="X168" s="588" t="s">
        <v>141</v>
      </c>
      <c r="Y168" s="588" t="s">
        <v>238</v>
      </c>
      <c r="Z168" s="588" t="s">
        <v>141</v>
      </c>
      <c r="AA168" s="588" t="s">
        <v>238</v>
      </c>
    </row>
    <row r="169" spans="1:27" x14ac:dyDescent="0.2">
      <c r="A169" s="590" t="s">
        <v>37</v>
      </c>
      <c r="B169" s="595">
        <v>142.5</v>
      </c>
      <c r="C169" s="588" t="s">
        <v>238</v>
      </c>
      <c r="D169" s="595">
        <v>132.27000000000001</v>
      </c>
      <c r="E169" s="588" t="s">
        <v>238</v>
      </c>
      <c r="F169" s="595">
        <v>127.72</v>
      </c>
      <c r="G169" s="588" t="s">
        <v>238</v>
      </c>
      <c r="H169" s="595">
        <v>101.16</v>
      </c>
      <c r="I169" s="588" t="s">
        <v>238</v>
      </c>
      <c r="J169" s="595">
        <v>100.9</v>
      </c>
      <c r="K169" s="588" t="s">
        <v>238</v>
      </c>
      <c r="L169" s="595">
        <v>95.73</v>
      </c>
      <c r="M169" s="588" t="s">
        <v>238</v>
      </c>
      <c r="N169" s="595">
        <v>99.2</v>
      </c>
      <c r="O169" s="588" t="s">
        <v>238</v>
      </c>
      <c r="P169" s="595">
        <v>99.18</v>
      </c>
      <c r="Q169" s="588" t="s">
        <v>238</v>
      </c>
      <c r="R169" s="595">
        <v>95.86</v>
      </c>
      <c r="S169" s="588" t="s">
        <v>238</v>
      </c>
      <c r="T169" s="595">
        <v>98.09</v>
      </c>
      <c r="U169" s="588" t="s">
        <v>238</v>
      </c>
      <c r="V169" s="595">
        <v>99.98</v>
      </c>
      <c r="W169" s="588" t="s">
        <v>238</v>
      </c>
      <c r="X169" s="595">
        <v>94.42</v>
      </c>
      <c r="Y169" s="588" t="s">
        <v>238</v>
      </c>
      <c r="Z169" s="595">
        <v>85.02</v>
      </c>
      <c r="AA169" s="588" t="s">
        <v>238</v>
      </c>
    </row>
    <row r="170" spans="1:27" x14ac:dyDescent="0.2">
      <c r="A170" s="590" t="s">
        <v>43</v>
      </c>
      <c r="B170" s="588" t="s">
        <v>141</v>
      </c>
      <c r="C170" s="588" t="s">
        <v>238</v>
      </c>
      <c r="D170" s="588" t="s">
        <v>141</v>
      </c>
      <c r="E170" s="588" t="s">
        <v>238</v>
      </c>
      <c r="F170" s="588" t="s">
        <v>141</v>
      </c>
      <c r="G170" s="588" t="s">
        <v>238</v>
      </c>
      <c r="H170" s="588" t="s">
        <v>141</v>
      </c>
      <c r="I170" s="588" t="s">
        <v>238</v>
      </c>
      <c r="J170" s="588" t="s">
        <v>141</v>
      </c>
      <c r="K170" s="588" t="s">
        <v>238</v>
      </c>
      <c r="L170" s="588" t="s">
        <v>141</v>
      </c>
      <c r="M170" s="588" t="s">
        <v>238</v>
      </c>
      <c r="N170" s="588" t="s">
        <v>141</v>
      </c>
      <c r="O170" s="588" t="s">
        <v>238</v>
      </c>
      <c r="P170" s="588" t="s">
        <v>141</v>
      </c>
      <c r="Q170" s="588" t="s">
        <v>238</v>
      </c>
      <c r="R170" s="588" t="s">
        <v>141</v>
      </c>
      <c r="S170" s="588" t="s">
        <v>238</v>
      </c>
      <c r="T170" s="588" t="s">
        <v>141</v>
      </c>
      <c r="U170" s="588" t="s">
        <v>238</v>
      </c>
      <c r="V170" s="588" t="s">
        <v>141</v>
      </c>
      <c r="W170" s="588" t="s">
        <v>238</v>
      </c>
      <c r="X170" s="588" t="s">
        <v>141</v>
      </c>
      <c r="Y170" s="588" t="s">
        <v>238</v>
      </c>
      <c r="Z170" s="588" t="s">
        <v>141</v>
      </c>
      <c r="AA170" s="588" t="s">
        <v>238</v>
      </c>
    </row>
    <row r="171" spans="1:27" x14ac:dyDescent="0.2">
      <c r="A171" s="590" t="s">
        <v>23</v>
      </c>
      <c r="B171" s="588" t="s">
        <v>141</v>
      </c>
      <c r="C171" s="588" t="s">
        <v>238</v>
      </c>
      <c r="D171" s="588" t="s">
        <v>141</v>
      </c>
      <c r="E171" s="588" t="s">
        <v>238</v>
      </c>
      <c r="F171" s="588" t="s">
        <v>141</v>
      </c>
      <c r="G171" s="588" t="s">
        <v>238</v>
      </c>
      <c r="H171" s="588" t="s">
        <v>141</v>
      </c>
      <c r="I171" s="588" t="s">
        <v>238</v>
      </c>
      <c r="J171" s="588" t="s">
        <v>141</v>
      </c>
      <c r="K171" s="588" t="s">
        <v>238</v>
      </c>
      <c r="L171" s="588" t="s">
        <v>141</v>
      </c>
      <c r="M171" s="588" t="s">
        <v>238</v>
      </c>
      <c r="N171" s="588" t="s">
        <v>141</v>
      </c>
      <c r="O171" s="588" t="s">
        <v>238</v>
      </c>
      <c r="P171" s="588" t="s">
        <v>141</v>
      </c>
      <c r="Q171" s="588" t="s">
        <v>238</v>
      </c>
      <c r="R171" s="588" t="s">
        <v>141</v>
      </c>
      <c r="S171" s="588" t="s">
        <v>238</v>
      </c>
      <c r="T171" s="588" t="s">
        <v>141</v>
      </c>
      <c r="U171" s="588" t="s">
        <v>238</v>
      </c>
      <c r="V171" s="588" t="s">
        <v>141</v>
      </c>
      <c r="W171" s="588" t="s">
        <v>238</v>
      </c>
      <c r="X171" s="588" t="s">
        <v>141</v>
      </c>
      <c r="Y171" s="588" t="s">
        <v>238</v>
      </c>
      <c r="Z171" s="588" t="s">
        <v>141</v>
      </c>
      <c r="AA171" s="588" t="s">
        <v>238</v>
      </c>
    </row>
    <row r="172" spans="1:27" x14ac:dyDescent="0.2">
      <c r="A172" s="590" t="s">
        <v>51</v>
      </c>
      <c r="B172" s="588" t="s">
        <v>141</v>
      </c>
      <c r="C172" s="588" t="s">
        <v>238</v>
      </c>
      <c r="D172" s="588" t="s">
        <v>141</v>
      </c>
      <c r="E172" s="588" t="s">
        <v>238</v>
      </c>
      <c r="F172" s="588" t="s">
        <v>141</v>
      </c>
      <c r="G172" s="588" t="s">
        <v>238</v>
      </c>
      <c r="H172" s="588" t="s">
        <v>141</v>
      </c>
      <c r="I172" s="588" t="s">
        <v>238</v>
      </c>
      <c r="J172" s="588" t="s">
        <v>141</v>
      </c>
      <c r="K172" s="588" t="s">
        <v>238</v>
      </c>
      <c r="L172" s="588" t="s">
        <v>141</v>
      </c>
      <c r="M172" s="588" t="s">
        <v>238</v>
      </c>
      <c r="N172" s="588" t="s">
        <v>141</v>
      </c>
      <c r="O172" s="588" t="s">
        <v>238</v>
      </c>
      <c r="P172" s="588" t="s">
        <v>141</v>
      </c>
      <c r="Q172" s="588" t="s">
        <v>238</v>
      </c>
      <c r="R172" s="588" t="s">
        <v>141</v>
      </c>
      <c r="S172" s="588" t="s">
        <v>238</v>
      </c>
      <c r="T172" s="588" t="s">
        <v>141</v>
      </c>
      <c r="U172" s="588" t="s">
        <v>238</v>
      </c>
      <c r="V172" s="588" t="s">
        <v>141</v>
      </c>
      <c r="W172" s="588" t="s">
        <v>238</v>
      </c>
      <c r="X172" s="588" t="s">
        <v>141</v>
      </c>
      <c r="Y172" s="588" t="s">
        <v>238</v>
      </c>
      <c r="Z172" s="588" t="s">
        <v>141</v>
      </c>
      <c r="AA172" s="588" t="s">
        <v>238</v>
      </c>
    </row>
    <row r="173" spans="1:27" x14ac:dyDescent="0.2">
      <c r="A173" s="590" t="s">
        <v>47</v>
      </c>
      <c r="B173" s="588" t="s">
        <v>141</v>
      </c>
      <c r="C173" s="588" t="s">
        <v>238</v>
      </c>
      <c r="D173" s="588" t="s">
        <v>141</v>
      </c>
      <c r="E173" s="588" t="s">
        <v>238</v>
      </c>
      <c r="F173" s="588" t="s">
        <v>141</v>
      </c>
      <c r="G173" s="588" t="s">
        <v>238</v>
      </c>
      <c r="H173" s="588" t="s">
        <v>141</v>
      </c>
      <c r="I173" s="588" t="s">
        <v>238</v>
      </c>
      <c r="J173" s="588" t="s">
        <v>141</v>
      </c>
      <c r="K173" s="588" t="s">
        <v>238</v>
      </c>
      <c r="L173" s="588" t="s">
        <v>141</v>
      </c>
      <c r="M173" s="588" t="s">
        <v>238</v>
      </c>
      <c r="N173" s="588" t="s">
        <v>141</v>
      </c>
      <c r="O173" s="588" t="s">
        <v>238</v>
      </c>
      <c r="P173" s="588" t="s">
        <v>141</v>
      </c>
      <c r="Q173" s="588" t="s">
        <v>238</v>
      </c>
      <c r="R173" s="588" t="s">
        <v>141</v>
      </c>
      <c r="S173" s="588" t="s">
        <v>238</v>
      </c>
      <c r="T173" s="588" t="s">
        <v>141</v>
      </c>
      <c r="U173" s="588" t="s">
        <v>238</v>
      </c>
      <c r="V173" s="588" t="s">
        <v>141</v>
      </c>
      <c r="W173" s="588" t="s">
        <v>238</v>
      </c>
      <c r="X173" s="588" t="s">
        <v>141</v>
      </c>
      <c r="Y173" s="588" t="s">
        <v>238</v>
      </c>
      <c r="Z173" s="588" t="s">
        <v>141</v>
      </c>
      <c r="AA173" s="588" t="s">
        <v>238</v>
      </c>
    </row>
    <row r="174" spans="1:27" x14ac:dyDescent="0.2">
      <c r="A174" s="590" t="s">
        <v>49</v>
      </c>
      <c r="B174" s="588" t="s">
        <v>141</v>
      </c>
      <c r="C174" s="588" t="s">
        <v>238</v>
      </c>
      <c r="D174" s="588" t="s">
        <v>141</v>
      </c>
      <c r="E174" s="588" t="s">
        <v>238</v>
      </c>
      <c r="F174" s="588" t="s">
        <v>141</v>
      </c>
      <c r="G174" s="588" t="s">
        <v>238</v>
      </c>
      <c r="H174" s="588" t="s">
        <v>141</v>
      </c>
      <c r="I174" s="588" t="s">
        <v>238</v>
      </c>
      <c r="J174" s="588" t="s">
        <v>141</v>
      </c>
      <c r="K174" s="588" t="s">
        <v>238</v>
      </c>
      <c r="L174" s="588" t="s">
        <v>141</v>
      </c>
      <c r="M174" s="588" t="s">
        <v>238</v>
      </c>
      <c r="N174" s="588" t="s">
        <v>141</v>
      </c>
      <c r="O174" s="588" t="s">
        <v>238</v>
      </c>
      <c r="P174" s="588" t="s">
        <v>141</v>
      </c>
      <c r="Q174" s="588" t="s">
        <v>238</v>
      </c>
      <c r="R174" s="588" t="s">
        <v>141</v>
      </c>
      <c r="S174" s="588" t="s">
        <v>238</v>
      </c>
      <c r="T174" s="588" t="s">
        <v>141</v>
      </c>
      <c r="U174" s="588" t="s">
        <v>238</v>
      </c>
      <c r="V174" s="588" t="s">
        <v>141</v>
      </c>
      <c r="W174" s="588" t="s">
        <v>238</v>
      </c>
      <c r="X174" s="588" t="s">
        <v>141</v>
      </c>
      <c r="Y174" s="588" t="s">
        <v>238</v>
      </c>
      <c r="Z174" s="588" t="s">
        <v>141</v>
      </c>
      <c r="AA174" s="588" t="s">
        <v>238</v>
      </c>
    </row>
    <row r="175" spans="1:27" x14ac:dyDescent="0.2">
      <c r="A175" s="590" t="s">
        <v>39</v>
      </c>
      <c r="B175" s="595">
        <v>109.28</v>
      </c>
      <c r="C175" s="588" t="s">
        <v>238</v>
      </c>
      <c r="D175" s="595">
        <v>114.43</v>
      </c>
      <c r="E175" s="588" t="s">
        <v>238</v>
      </c>
      <c r="F175" s="595">
        <v>97.82</v>
      </c>
      <c r="G175" s="588" t="s">
        <v>238</v>
      </c>
      <c r="H175" s="595">
        <v>102.29</v>
      </c>
      <c r="I175" s="588" t="s">
        <v>238</v>
      </c>
      <c r="J175" s="595">
        <v>90.04</v>
      </c>
      <c r="K175" s="588" t="s">
        <v>238</v>
      </c>
      <c r="L175" s="595">
        <v>84.36</v>
      </c>
      <c r="M175" s="588" t="s">
        <v>238</v>
      </c>
      <c r="N175" s="595">
        <v>114</v>
      </c>
      <c r="O175" s="588" t="s">
        <v>238</v>
      </c>
      <c r="P175" s="595">
        <v>110.94</v>
      </c>
      <c r="Q175" s="588" t="s">
        <v>238</v>
      </c>
      <c r="R175" s="595">
        <v>159.31</v>
      </c>
      <c r="S175" s="588" t="s">
        <v>238</v>
      </c>
      <c r="T175" s="595">
        <v>138.78</v>
      </c>
      <c r="U175" s="588" t="s">
        <v>238</v>
      </c>
      <c r="V175" s="595">
        <v>100.31</v>
      </c>
      <c r="W175" s="588" t="s">
        <v>238</v>
      </c>
      <c r="X175" s="595">
        <v>133.61000000000001</v>
      </c>
      <c r="Y175" s="588" t="s">
        <v>238</v>
      </c>
      <c r="Z175" s="595">
        <v>142.33000000000001</v>
      </c>
      <c r="AA175" s="588" t="s">
        <v>238</v>
      </c>
    </row>
    <row r="176" spans="1:27" x14ac:dyDescent="0.2">
      <c r="A176" s="590" t="s">
        <v>55</v>
      </c>
      <c r="B176" s="588" t="s">
        <v>141</v>
      </c>
      <c r="C176" s="588" t="s">
        <v>238</v>
      </c>
      <c r="D176" s="588" t="s">
        <v>141</v>
      </c>
      <c r="E176" s="588" t="s">
        <v>238</v>
      </c>
      <c r="F176" s="588" t="s">
        <v>141</v>
      </c>
      <c r="G176" s="588" t="s">
        <v>238</v>
      </c>
      <c r="H176" s="588" t="s">
        <v>141</v>
      </c>
      <c r="I176" s="588" t="s">
        <v>238</v>
      </c>
      <c r="J176" s="588" t="s">
        <v>141</v>
      </c>
      <c r="K176" s="588" t="s">
        <v>238</v>
      </c>
      <c r="L176" s="588" t="s">
        <v>141</v>
      </c>
      <c r="M176" s="588" t="s">
        <v>238</v>
      </c>
      <c r="N176" s="588" t="s">
        <v>141</v>
      </c>
      <c r="O176" s="588" t="s">
        <v>238</v>
      </c>
      <c r="P176" s="588" t="s">
        <v>141</v>
      </c>
      <c r="Q176" s="588" t="s">
        <v>238</v>
      </c>
      <c r="R176" s="588" t="s">
        <v>141</v>
      </c>
      <c r="S176" s="588" t="s">
        <v>238</v>
      </c>
      <c r="T176" s="588" t="s">
        <v>141</v>
      </c>
      <c r="U176" s="588" t="s">
        <v>238</v>
      </c>
      <c r="V176" s="588" t="s">
        <v>141</v>
      </c>
      <c r="W176" s="588" t="s">
        <v>238</v>
      </c>
      <c r="X176" s="588" t="s">
        <v>141</v>
      </c>
      <c r="Y176" s="588" t="s">
        <v>238</v>
      </c>
      <c r="Z176" s="588" t="s">
        <v>141</v>
      </c>
      <c r="AA176" s="588" t="s">
        <v>238</v>
      </c>
    </row>
    <row r="177" spans="1:27" x14ac:dyDescent="0.2">
      <c r="A177" s="590" t="s">
        <v>57</v>
      </c>
      <c r="B177" s="588" t="s">
        <v>141</v>
      </c>
      <c r="C177" s="588" t="s">
        <v>4974</v>
      </c>
      <c r="D177" s="588" t="s">
        <v>141</v>
      </c>
      <c r="E177" s="588" t="s">
        <v>4974</v>
      </c>
      <c r="F177" s="588" t="s">
        <v>141</v>
      </c>
      <c r="G177" s="588" t="s">
        <v>4974</v>
      </c>
      <c r="H177" s="588" t="s">
        <v>141</v>
      </c>
      <c r="I177" s="588" t="s">
        <v>4974</v>
      </c>
      <c r="J177" s="588" t="s">
        <v>141</v>
      </c>
      <c r="K177" s="588" t="s">
        <v>4974</v>
      </c>
      <c r="L177" s="588" t="s">
        <v>141</v>
      </c>
      <c r="M177" s="588" t="s">
        <v>4974</v>
      </c>
      <c r="N177" s="588" t="s">
        <v>141</v>
      </c>
      <c r="O177" s="588" t="s">
        <v>4974</v>
      </c>
      <c r="P177" s="588" t="s">
        <v>141</v>
      </c>
      <c r="Q177" s="588" t="s">
        <v>4974</v>
      </c>
      <c r="R177" s="588" t="s">
        <v>141</v>
      </c>
      <c r="S177" s="588" t="s">
        <v>4974</v>
      </c>
      <c r="T177" s="588" t="s">
        <v>141</v>
      </c>
      <c r="U177" s="588" t="s">
        <v>4974</v>
      </c>
      <c r="V177" s="595">
        <v>100.01</v>
      </c>
      <c r="W177" s="588" t="s">
        <v>238</v>
      </c>
      <c r="X177" s="595">
        <v>95.52</v>
      </c>
      <c r="Y177" s="588" t="s">
        <v>238</v>
      </c>
      <c r="Z177" s="595">
        <v>97.41</v>
      </c>
      <c r="AA177" s="588" t="s">
        <v>238</v>
      </c>
    </row>
    <row r="178" spans="1:27" x14ac:dyDescent="0.2">
      <c r="A178" s="590" t="s">
        <v>17</v>
      </c>
      <c r="B178" s="588" t="s">
        <v>141</v>
      </c>
      <c r="C178" s="588" t="s">
        <v>238</v>
      </c>
      <c r="D178" s="588" t="s">
        <v>141</v>
      </c>
      <c r="E178" s="588" t="s">
        <v>238</v>
      </c>
      <c r="F178" s="588" t="s">
        <v>141</v>
      </c>
      <c r="G178" s="588" t="s">
        <v>238</v>
      </c>
      <c r="H178" s="588" t="s">
        <v>141</v>
      </c>
      <c r="I178" s="588" t="s">
        <v>238</v>
      </c>
      <c r="J178" s="588" t="s">
        <v>141</v>
      </c>
      <c r="K178" s="588" t="s">
        <v>238</v>
      </c>
      <c r="L178" s="588" t="s">
        <v>141</v>
      </c>
      <c r="M178" s="588" t="s">
        <v>4937</v>
      </c>
      <c r="N178" s="588" t="s">
        <v>141</v>
      </c>
      <c r="O178" s="588" t="s">
        <v>4937</v>
      </c>
      <c r="P178" s="588" t="s">
        <v>141</v>
      </c>
      <c r="Q178" s="588" t="s">
        <v>4937</v>
      </c>
      <c r="R178" s="588" t="s">
        <v>141</v>
      </c>
      <c r="S178" s="588" t="s">
        <v>4937</v>
      </c>
      <c r="T178" s="588" t="s">
        <v>141</v>
      </c>
      <c r="U178" s="588" t="s">
        <v>4937</v>
      </c>
      <c r="V178" s="588" t="s">
        <v>141</v>
      </c>
      <c r="W178" s="588" t="s">
        <v>4937</v>
      </c>
      <c r="X178" s="588" t="s">
        <v>141</v>
      </c>
      <c r="Y178" s="588" t="s">
        <v>4937</v>
      </c>
      <c r="Z178" s="588" t="s">
        <v>141</v>
      </c>
      <c r="AA178" s="588" t="s">
        <v>4937</v>
      </c>
    </row>
    <row r="179" spans="1:27" x14ac:dyDescent="0.2">
      <c r="A179" s="590" t="s">
        <v>61</v>
      </c>
      <c r="B179" s="595">
        <v>61.37</v>
      </c>
      <c r="C179" s="588" t="s">
        <v>238</v>
      </c>
      <c r="D179" s="595">
        <v>51.35</v>
      </c>
      <c r="E179" s="588" t="s">
        <v>238</v>
      </c>
      <c r="F179" s="595">
        <v>48.92</v>
      </c>
      <c r="G179" s="588" t="s">
        <v>238</v>
      </c>
      <c r="H179" s="595">
        <v>46.75</v>
      </c>
      <c r="I179" s="588" t="s">
        <v>238</v>
      </c>
      <c r="J179" s="595">
        <v>46.87</v>
      </c>
      <c r="K179" s="588" t="s">
        <v>238</v>
      </c>
      <c r="L179" s="595">
        <v>47.37</v>
      </c>
      <c r="M179" s="588" t="s">
        <v>238</v>
      </c>
      <c r="N179" s="595">
        <v>53.59</v>
      </c>
      <c r="O179" s="588" t="s">
        <v>238</v>
      </c>
      <c r="P179" s="595">
        <v>69.400000000000006</v>
      </c>
      <c r="Q179" s="588" t="s">
        <v>238</v>
      </c>
      <c r="R179" s="595">
        <v>73.959999999999994</v>
      </c>
      <c r="S179" s="588" t="s">
        <v>238</v>
      </c>
      <c r="T179" s="595">
        <v>84.73</v>
      </c>
      <c r="U179" s="588" t="s">
        <v>238</v>
      </c>
      <c r="V179" s="595">
        <v>100.23</v>
      </c>
      <c r="W179" s="588" t="s">
        <v>238</v>
      </c>
      <c r="X179" s="595">
        <v>103.42</v>
      </c>
      <c r="Y179" s="588" t="s">
        <v>238</v>
      </c>
      <c r="Z179" s="595">
        <v>95.01</v>
      </c>
      <c r="AA179" s="588" t="s">
        <v>238</v>
      </c>
    </row>
    <row r="180" spans="1:27" x14ac:dyDescent="0.2">
      <c r="A180" s="590" t="s">
        <v>63</v>
      </c>
      <c r="B180" s="588" t="s">
        <v>141</v>
      </c>
      <c r="C180" s="588" t="s">
        <v>238</v>
      </c>
      <c r="D180" s="588" t="s">
        <v>141</v>
      </c>
      <c r="E180" s="588" t="s">
        <v>238</v>
      </c>
      <c r="F180" s="588" t="s">
        <v>141</v>
      </c>
      <c r="G180" s="588" t="s">
        <v>238</v>
      </c>
      <c r="H180" s="588" t="s">
        <v>141</v>
      </c>
      <c r="I180" s="588" t="s">
        <v>238</v>
      </c>
      <c r="J180" s="588" t="s">
        <v>141</v>
      </c>
      <c r="K180" s="588" t="s">
        <v>238</v>
      </c>
      <c r="L180" s="588" t="s">
        <v>141</v>
      </c>
      <c r="M180" s="588" t="s">
        <v>238</v>
      </c>
      <c r="N180" s="588" t="s">
        <v>141</v>
      </c>
      <c r="O180" s="588" t="s">
        <v>238</v>
      </c>
      <c r="P180" s="588" t="s">
        <v>141</v>
      </c>
      <c r="Q180" s="588" t="s">
        <v>238</v>
      </c>
      <c r="R180" s="588" t="s">
        <v>141</v>
      </c>
      <c r="S180" s="588" t="s">
        <v>238</v>
      </c>
      <c r="T180" s="588" t="s">
        <v>141</v>
      </c>
      <c r="U180" s="588" t="s">
        <v>238</v>
      </c>
      <c r="V180" s="588" t="s">
        <v>141</v>
      </c>
      <c r="W180" s="588" t="s">
        <v>238</v>
      </c>
      <c r="X180" s="588" t="s">
        <v>141</v>
      </c>
      <c r="Y180" s="588" t="s">
        <v>238</v>
      </c>
      <c r="Z180" s="588" t="s">
        <v>141</v>
      </c>
      <c r="AA180" s="588" t="s">
        <v>238</v>
      </c>
    </row>
    <row r="181" spans="1:27" x14ac:dyDescent="0.2">
      <c r="A181" s="590" t="s">
        <v>65</v>
      </c>
      <c r="B181" s="595">
        <v>93.58</v>
      </c>
      <c r="C181" s="588" t="s">
        <v>238</v>
      </c>
      <c r="D181" s="595">
        <v>107.46</v>
      </c>
      <c r="E181" s="588" t="s">
        <v>238</v>
      </c>
      <c r="F181" s="595">
        <v>84.35</v>
      </c>
      <c r="G181" s="588" t="s">
        <v>238</v>
      </c>
      <c r="H181" s="595">
        <v>57.6</v>
      </c>
      <c r="I181" s="588" t="s">
        <v>238</v>
      </c>
      <c r="J181" s="595">
        <v>95.69</v>
      </c>
      <c r="K181" s="588" t="s">
        <v>238</v>
      </c>
      <c r="L181" s="595">
        <v>125.62</v>
      </c>
      <c r="M181" s="588" t="s">
        <v>238</v>
      </c>
      <c r="N181" s="595">
        <v>134.38999999999999</v>
      </c>
      <c r="O181" s="588" t="s">
        <v>238</v>
      </c>
      <c r="P181" s="595">
        <v>135.91</v>
      </c>
      <c r="Q181" s="588" t="s">
        <v>238</v>
      </c>
      <c r="R181" s="595">
        <v>152.41</v>
      </c>
      <c r="S181" s="588" t="s">
        <v>238</v>
      </c>
      <c r="T181" s="595">
        <v>136.51</v>
      </c>
      <c r="U181" s="588" t="s">
        <v>238</v>
      </c>
      <c r="V181" s="595">
        <v>100.02</v>
      </c>
      <c r="W181" s="588" t="s">
        <v>238</v>
      </c>
      <c r="X181" s="595">
        <v>107.54</v>
      </c>
      <c r="Y181" s="588" t="s">
        <v>238</v>
      </c>
      <c r="Z181" s="595">
        <v>169.52</v>
      </c>
      <c r="AA181" s="588" t="s">
        <v>238</v>
      </c>
    </row>
    <row r="182" spans="1:27" x14ac:dyDescent="0.2">
      <c r="A182" s="590" t="s">
        <v>69</v>
      </c>
      <c r="B182" s="588" t="s">
        <v>141</v>
      </c>
      <c r="C182" s="588" t="s">
        <v>238</v>
      </c>
      <c r="D182" s="588" t="s">
        <v>141</v>
      </c>
      <c r="E182" s="588" t="s">
        <v>238</v>
      </c>
      <c r="F182" s="588" t="s">
        <v>141</v>
      </c>
      <c r="G182" s="588" t="s">
        <v>238</v>
      </c>
      <c r="H182" s="588" t="s">
        <v>141</v>
      </c>
      <c r="I182" s="588" t="s">
        <v>238</v>
      </c>
      <c r="J182" s="588" t="s">
        <v>141</v>
      </c>
      <c r="K182" s="588" t="s">
        <v>238</v>
      </c>
      <c r="L182" s="588" t="s">
        <v>141</v>
      </c>
      <c r="M182" s="588" t="s">
        <v>238</v>
      </c>
      <c r="N182" s="588" t="s">
        <v>141</v>
      </c>
      <c r="O182" s="588" t="s">
        <v>238</v>
      </c>
      <c r="P182" s="588" t="s">
        <v>141</v>
      </c>
      <c r="Q182" s="588" t="s">
        <v>238</v>
      </c>
      <c r="R182" s="588" t="s">
        <v>141</v>
      </c>
      <c r="S182" s="588" t="s">
        <v>238</v>
      </c>
      <c r="T182" s="588" t="s">
        <v>141</v>
      </c>
      <c r="U182" s="588" t="s">
        <v>238</v>
      </c>
      <c r="V182" s="588" t="s">
        <v>141</v>
      </c>
      <c r="W182" s="588" t="s">
        <v>238</v>
      </c>
      <c r="X182" s="588" t="s">
        <v>141</v>
      </c>
      <c r="Y182" s="588" t="s">
        <v>238</v>
      </c>
      <c r="Z182" s="588" t="s">
        <v>141</v>
      </c>
      <c r="AA182" s="588" t="s">
        <v>238</v>
      </c>
    </row>
    <row r="183" spans="1:27" x14ac:dyDescent="0.2">
      <c r="A183" s="590" t="s">
        <v>71</v>
      </c>
      <c r="B183" s="588" t="s">
        <v>141</v>
      </c>
      <c r="C183" s="588" t="s">
        <v>238</v>
      </c>
      <c r="D183" s="588" t="s">
        <v>141</v>
      </c>
      <c r="E183" s="588" t="s">
        <v>238</v>
      </c>
      <c r="F183" s="588" t="s">
        <v>141</v>
      </c>
      <c r="G183" s="588" t="s">
        <v>238</v>
      </c>
      <c r="H183" s="588" t="s">
        <v>141</v>
      </c>
      <c r="I183" s="588" t="s">
        <v>238</v>
      </c>
      <c r="J183" s="588" t="s">
        <v>141</v>
      </c>
      <c r="K183" s="588" t="s">
        <v>238</v>
      </c>
      <c r="L183" s="588" t="s">
        <v>141</v>
      </c>
      <c r="M183" s="588" t="s">
        <v>238</v>
      </c>
      <c r="N183" s="588" t="s">
        <v>141</v>
      </c>
      <c r="O183" s="588" t="s">
        <v>238</v>
      </c>
      <c r="P183" s="588" t="s">
        <v>141</v>
      </c>
      <c r="Q183" s="588" t="s">
        <v>238</v>
      </c>
      <c r="R183" s="588" t="s">
        <v>141</v>
      </c>
      <c r="S183" s="588" t="s">
        <v>238</v>
      </c>
      <c r="T183" s="588" t="s">
        <v>141</v>
      </c>
      <c r="U183" s="588" t="s">
        <v>238</v>
      </c>
      <c r="V183" s="588" t="s">
        <v>141</v>
      </c>
      <c r="W183" s="588" t="s">
        <v>238</v>
      </c>
      <c r="X183" s="588" t="s">
        <v>141</v>
      </c>
      <c r="Y183" s="588" t="s">
        <v>238</v>
      </c>
      <c r="Z183" s="588" t="s">
        <v>141</v>
      </c>
      <c r="AA183" s="588" t="s">
        <v>238</v>
      </c>
    </row>
    <row r="184" spans="1:27" x14ac:dyDescent="0.2">
      <c r="A184" s="590" t="s">
        <v>35</v>
      </c>
      <c r="B184" s="595">
        <v>78.64</v>
      </c>
      <c r="C184" s="588" t="s">
        <v>238</v>
      </c>
      <c r="D184" s="595">
        <v>82.51</v>
      </c>
      <c r="E184" s="588" t="s">
        <v>238</v>
      </c>
      <c r="F184" s="595">
        <v>83.45</v>
      </c>
      <c r="G184" s="588" t="s">
        <v>238</v>
      </c>
      <c r="H184" s="595">
        <v>95.87</v>
      </c>
      <c r="I184" s="588" t="s">
        <v>238</v>
      </c>
      <c r="J184" s="595">
        <v>102.67</v>
      </c>
      <c r="K184" s="588" t="s">
        <v>238</v>
      </c>
      <c r="L184" s="595">
        <v>97.47</v>
      </c>
      <c r="M184" s="588" t="s">
        <v>238</v>
      </c>
      <c r="N184" s="595">
        <v>100.08</v>
      </c>
      <c r="O184" s="588" t="s">
        <v>238</v>
      </c>
      <c r="P184" s="595">
        <v>100.08</v>
      </c>
      <c r="Q184" s="588" t="s">
        <v>238</v>
      </c>
      <c r="R184" s="595">
        <v>100</v>
      </c>
      <c r="S184" s="588" t="s">
        <v>238</v>
      </c>
      <c r="T184" s="595">
        <v>100.08</v>
      </c>
      <c r="U184" s="588" t="s">
        <v>238</v>
      </c>
      <c r="V184" s="595">
        <v>100.08</v>
      </c>
      <c r="W184" s="588" t="s">
        <v>238</v>
      </c>
      <c r="X184" s="595">
        <v>100.08</v>
      </c>
      <c r="Y184" s="588" t="s">
        <v>238</v>
      </c>
      <c r="Z184" s="595">
        <v>100</v>
      </c>
      <c r="AA184" s="588" t="s">
        <v>238</v>
      </c>
    </row>
    <row r="185" spans="1:27" x14ac:dyDescent="0.2">
      <c r="A185" s="590" t="s">
        <v>67</v>
      </c>
      <c r="B185" s="588" t="s">
        <v>141</v>
      </c>
      <c r="C185" s="588" t="s">
        <v>238</v>
      </c>
      <c r="D185" s="588" t="s">
        <v>141</v>
      </c>
      <c r="E185" s="588" t="s">
        <v>238</v>
      </c>
      <c r="F185" s="588" t="s">
        <v>141</v>
      </c>
      <c r="G185" s="588" t="s">
        <v>238</v>
      </c>
      <c r="H185" s="588" t="s">
        <v>141</v>
      </c>
      <c r="I185" s="588" t="s">
        <v>238</v>
      </c>
      <c r="J185" s="588" t="s">
        <v>141</v>
      </c>
      <c r="K185" s="588" t="s">
        <v>238</v>
      </c>
      <c r="L185" s="588" t="s">
        <v>141</v>
      </c>
      <c r="M185" s="588" t="s">
        <v>238</v>
      </c>
      <c r="N185" s="588" t="s">
        <v>141</v>
      </c>
      <c r="O185" s="588" t="s">
        <v>238</v>
      </c>
      <c r="P185" s="588" t="s">
        <v>141</v>
      </c>
      <c r="Q185" s="588" t="s">
        <v>238</v>
      </c>
      <c r="R185" s="588" t="s">
        <v>141</v>
      </c>
      <c r="S185" s="588" t="s">
        <v>238</v>
      </c>
      <c r="T185" s="588" t="s">
        <v>141</v>
      </c>
      <c r="U185" s="588" t="s">
        <v>238</v>
      </c>
      <c r="V185" s="588" t="s">
        <v>141</v>
      </c>
      <c r="W185" s="588" t="s">
        <v>238</v>
      </c>
      <c r="X185" s="588" t="s">
        <v>141</v>
      </c>
      <c r="Y185" s="588" t="s">
        <v>238</v>
      </c>
      <c r="Z185" s="588" t="s">
        <v>141</v>
      </c>
      <c r="AA185" s="588" t="s">
        <v>238</v>
      </c>
    </row>
    <row r="186" spans="1:27" x14ac:dyDescent="0.2">
      <c r="A186" s="590" t="s">
        <v>77</v>
      </c>
      <c r="B186" s="588" t="s">
        <v>141</v>
      </c>
      <c r="C186" s="588" t="s">
        <v>4937</v>
      </c>
      <c r="D186" s="588" t="s">
        <v>141</v>
      </c>
      <c r="E186" s="588" t="s">
        <v>4937</v>
      </c>
      <c r="F186" s="588" t="s">
        <v>141</v>
      </c>
      <c r="G186" s="588" t="s">
        <v>4937</v>
      </c>
      <c r="H186" s="588" t="s">
        <v>141</v>
      </c>
      <c r="I186" s="588" t="s">
        <v>4937</v>
      </c>
      <c r="J186" s="588" t="s">
        <v>141</v>
      </c>
      <c r="K186" s="588" t="s">
        <v>4937</v>
      </c>
      <c r="L186" s="588" t="s">
        <v>141</v>
      </c>
      <c r="M186" s="588" t="s">
        <v>4937</v>
      </c>
      <c r="N186" s="588" t="s">
        <v>141</v>
      </c>
      <c r="O186" s="588" t="s">
        <v>4937</v>
      </c>
      <c r="P186" s="588" t="s">
        <v>141</v>
      </c>
      <c r="Q186" s="588" t="s">
        <v>4937</v>
      </c>
      <c r="R186" s="588" t="s">
        <v>141</v>
      </c>
      <c r="S186" s="588" t="s">
        <v>4937</v>
      </c>
      <c r="T186" s="588" t="s">
        <v>141</v>
      </c>
      <c r="U186" s="588" t="s">
        <v>4937</v>
      </c>
      <c r="V186" s="588" t="s">
        <v>141</v>
      </c>
      <c r="W186" s="588" t="s">
        <v>4937</v>
      </c>
      <c r="X186" s="588" t="s">
        <v>141</v>
      </c>
      <c r="Y186" s="588" t="s">
        <v>4937</v>
      </c>
      <c r="Z186" s="588" t="s">
        <v>141</v>
      </c>
      <c r="AA186" s="588" t="s">
        <v>4937</v>
      </c>
    </row>
    <row r="187" spans="1:27" x14ac:dyDescent="0.2">
      <c r="A187" s="590" t="s">
        <v>59</v>
      </c>
      <c r="B187" s="595">
        <v>63.45</v>
      </c>
      <c r="C187" s="588" t="s">
        <v>238</v>
      </c>
      <c r="D187" s="595">
        <v>84.77</v>
      </c>
      <c r="E187" s="588" t="s">
        <v>238</v>
      </c>
      <c r="F187" s="595">
        <v>81.19</v>
      </c>
      <c r="G187" s="588" t="s">
        <v>238</v>
      </c>
      <c r="H187" s="595">
        <v>54.13</v>
      </c>
      <c r="I187" s="588" t="s">
        <v>238</v>
      </c>
      <c r="J187" s="595">
        <v>61.18</v>
      </c>
      <c r="K187" s="588" t="s">
        <v>238</v>
      </c>
      <c r="L187" s="595">
        <v>80.13</v>
      </c>
      <c r="M187" s="588" t="s">
        <v>238</v>
      </c>
      <c r="N187" s="595">
        <v>78.86</v>
      </c>
      <c r="O187" s="588" t="s">
        <v>238</v>
      </c>
      <c r="P187" s="595">
        <v>80.41</v>
      </c>
      <c r="Q187" s="588" t="s">
        <v>238</v>
      </c>
      <c r="R187" s="595">
        <v>82.56</v>
      </c>
      <c r="S187" s="588" t="s">
        <v>238</v>
      </c>
      <c r="T187" s="595">
        <v>99.43</v>
      </c>
      <c r="U187" s="588" t="s">
        <v>238</v>
      </c>
      <c r="V187" s="595">
        <v>99.99</v>
      </c>
      <c r="W187" s="588" t="s">
        <v>238</v>
      </c>
      <c r="X187" s="595">
        <v>112.18</v>
      </c>
      <c r="Y187" s="588" t="s">
        <v>238</v>
      </c>
      <c r="Z187" s="595">
        <v>122.26</v>
      </c>
      <c r="AA187" s="588" t="s">
        <v>238</v>
      </c>
    </row>
    <row r="189" spans="1:27" x14ac:dyDescent="0.2">
      <c r="A189" s="587" t="s">
        <v>4942</v>
      </c>
      <c r="E189" s="587" t="s">
        <v>4941</v>
      </c>
    </row>
    <row r="190" spans="1:27" x14ac:dyDescent="0.2">
      <c r="A190" s="587" t="s">
        <v>4940</v>
      </c>
      <c r="B190" s="587" t="s">
        <v>4939</v>
      </c>
      <c r="E190" s="587" t="s">
        <v>141</v>
      </c>
      <c r="F190" s="587" t="s">
        <v>4938</v>
      </c>
    </row>
    <row r="191" spans="1:27" x14ac:dyDescent="0.2">
      <c r="A191" s="587" t="s">
        <v>4937</v>
      </c>
      <c r="B191" s="587" t="s">
        <v>4936</v>
      </c>
    </row>
    <row r="192" spans="1:27" x14ac:dyDescent="0.2">
      <c r="A192" s="587" t="s">
        <v>4935</v>
      </c>
      <c r="B192" s="587" t="s">
        <v>4934</v>
      </c>
    </row>
    <row r="193" spans="1:27" x14ac:dyDescent="0.2">
      <c r="A193" s="587" t="s">
        <v>4933</v>
      </c>
      <c r="B193" s="587" t="s">
        <v>4932</v>
      </c>
    </row>
    <row r="194" spans="1:27" x14ac:dyDescent="0.2">
      <c r="A194" s="587" t="s">
        <v>4931</v>
      </c>
      <c r="B194" s="587" t="s">
        <v>4930</v>
      </c>
    </row>
    <row r="195" spans="1:27" x14ac:dyDescent="0.2">
      <c r="A195" s="587" t="s">
        <v>4929</v>
      </c>
      <c r="B195" s="587" t="s">
        <v>4928</v>
      </c>
    </row>
    <row r="196" spans="1:27" x14ac:dyDescent="0.2">
      <c r="A196" s="587" t="s">
        <v>4927</v>
      </c>
      <c r="B196" s="587" t="s">
        <v>4926</v>
      </c>
    </row>
    <row r="197" spans="1:27" x14ac:dyDescent="0.2">
      <c r="A197" s="587" t="s">
        <v>4925</v>
      </c>
      <c r="B197" s="587" t="s">
        <v>4924</v>
      </c>
    </row>
    <row r="198" spans="1:27" x14ac:dyDescent="0.2">
      <c r="A198" s="587" t="s">
        <v>4923</v>
      </c>
      <c r="B198" s="587" t="s">
        <v>4922</v>
      </c>
    </row>
    <row r="199" spans="1:27" x14ac:dyDescent="0.2">
      <c r="A199" s="587" t="s">
        <v>4921</v>
      </c>
      <c r="B199" s="587" t="s">
        <v>4920</v>
      </c>
    </row>
    <row r="200" spans="1:27" x14ac:dyDescent="0.2">
      <c r="A200" s="587" t="s">
        <v>4919</v>
      </c>
      <c r="B200" s="587" t="s">
        <v>4918</v>
      </c>
    </row>
    <row r="201" spans="1:27" x14ac:dyDescent="0.2">
      <c r="A201" s="587" t="s">
        <v>4917</v>
      </c>
      <c r="B201" s="587" t="s">
        <v>4916</v>
      </c>
    </row>
    <row r="203" spans="1:27" x14ac:dyDescent="0.2">
      <c r="A203" s="587" t="s">
        <v>4967</v>
      </c>
      <c r="C203" s="587" t="s">
        <v>4982</v>
      </c>
    </row>
    <row r="204" spans="1:27" x14ac:dyDescent="0.2">
      <c r="A204" s="587" t="s">
        <v>0</v>
      </c>
      <c r="B204" s="596" t="s">
        <v>4279</v>
      </c>
      <c r="C204" s="587" t="s">
        <v>4375</v>
      </c>
    </row>
    <row r="205" spans="1:27" x14ac:dyDescent="0.2">
      <c r="A205" s="587" t="s">
        <v>4963</v>
      </c>
      <c r="C205" s="587" t="s">
        <v>4962</v>
      </c>
    </row>
    <row r="207" spans="1:27" x14ac:dyDescent="0.2">
      <c r="A207" s="590" t="s">
        <v>4961</v>
      </c>
      <c r="B207" s="590" t="s">
        <v>253</v>
      </c>
      <c r="C207" s="590" t="s">
        <v>4943</v>
      </c>
      <c r="D207" s="590" t="s">
        <v>252</v>
      </c>
      <c r="E207" s="590" t="s">
        <v>4943</v>
      </c>
      <c r="F207" s="590" t="s">
        <v>251</v>
      </c>
      <c r="G207" s="590" t="s">
        <v>4943</v>
      </c>
      <c r="H207" s="590" t="s">
        <v>250</v>
      </c>
      <c r="I207" s="590" t="s">
        <v>4943</v>
      </c>
      <c r="J207" s="590" t="s">
        <v>249</v>
      </c>
      <c r="K207" s="590" t="s">
        <v>4943</v>
      </c>
      <c r="L207" s="590" t="s">
        <v>248</v>
      </c>
      <c r="M207" s="590" t="s">
        <v>4943</v>
      </c>
      <c r="N207" s="590" t="s">
        <v>247</v>
      </c>
      <c r="O207" s="590" t="s">
        <v>4943</v>
      </c>
      <c r="P207" s="590" t="s">
        <v>246</v>
      </c>
      <c r="Q207" s="590" t="s">
        <v>4943</v>
      </c>
      <c r="R207" s="590" t="s">
        <v>82</v>
      </c>
      <c r="S207" s="590" t="s">
        <v>4943</v>
      </c>
      <c r="T207" s="590" t="s">
        <v>83</v>
      </c>
      <c r="U207" s="590" t="s">
        <v>4943</v>
      </c>
      <c r="V207" s="590" t="s">
        <v>84</v>
      </c>
      <c r="W207" s="590" t="s">
        <v>4943</v>
      </c>
      <c r="X207" s="590" t="s">
        <v>245</v>
      </c>
      <c r="Y207" s="590" t="s">
        <v>4943</v>
      </c>
      <c r="Z207" s="590" t="s">
        <v>4699</v>
      </c>
      <c r="AA207" s="590" t="s">
        <v>4943</v>
      </c>
    </row>
    <row r="208" spans="1:27" x14ac:dyDescent="0.2">
      <c r="A208" s="590" t="s">
        <v>7</v>
      </c>
      <c r="B208" s="588" t="s">
        <v>141</v>
      </c>
      <c r="C208" s="588" t="s">
        <v>238</v>
      </c>
      <c r="D208" s="588" t="s">
        <v>141</v>
      </c>
      <c r="E208" s="588" t="s">
        <v>238</v>
      </c>
      <c r="F208" s="588" t="s">
        <v>141</v>
      </c>
      <c r="G208" s="588" t="s">
        <v>238</v>
      </c>
      <c r="H208" s="588" t="s">
        <v>141</v>
      </c>
      <c r="I208" s="588" t="s">
        <v>238</v>
      </c>
      <c r="J208" s="588" t="s">
        <v>141</v>
      </c>
      <c r="K208" s="588" t="s">
        <v>238</v>
      </c>
      <c r="L208" s="588" t="s">
        <v>141</v>
      </c>
      <c r="M208" s="588" t="s">
        <v>238</v>
      </c>
      <c r="N208" s="588" t="s">
        <v>141</v>
      </c>
      <c r="O208" s="588" t="s">
        <v>238</v>
      </c>
      <c r="P208" s="588" t="s">
        <v>141</v>
      </c>
      <c r="Q208" s="588" t="s">
        <v>238</v>
      </c>
      <c r="R208" s="588" t="s">
        <v>141</v>
      </c>
      <c r="S208" s="588" t="s">
        <v>238</v>
      </c>
      <c r="T208" s="588" t="s">
        <v>141</v>
      </c>
      <c r="U208" s="588" t="s">
        <v>238</v>
      </c>
      <c r="V208" s="588" t="s">
        <v>141</v>
      </c>
      <c r="W208" s="588" t="s">
        <v>238</v>
      </c>
      <c r="X208" s="588" t="s">
        <v>141</v>
      </c>
      <c r="Y208" s="588" t="s">
        <v>238</v>
      </c>
      <c r="Z208" s="588" t="s">
        <v>141</v>
      </c>
      <c r="AA208" s="588" t="s">
        <v>238</v>
      </c>
    </row>
    <row r="209" spans="1:27" x14ac:dyDescent="0.2">
      <c r="A209" s="590" t="s">
        <v>19</v>
      </c>
      <c r="B209" s="588" t="s">
        <v>141</v>
      </c>
      <c r="C209" s="588" t="s">
        <v>238</v>
      </c>
      <c r="D209" s="588" t="s">
        <v>141</v>
      </c>
      <c r="E209" s="588" t="s">
        <v>238</v>
      </c>
      <c r="F209" s="588" t="s">
        <v>141</v>
      </c>
      <c r="G209" s="588" t="s">
        <v>238</v>
      </c>
      <c r="H209" s="588" t="s">
        <v>141</v>
      </c>
      <c r="I209" s="588" t="s">
        <v>238</v>
      </c>
      <c r="J209" s="588" t="s">
        <v>141</v>
      </c>
      <c r="K209" s="588" t="s">
        <v>238</v>
      </c>
      <c r="L209" s="588" t="s">
        <v>141</v>
      </c>
      <c r="M209" s="588" t="s">
        <v>238</v>
      </c>
      <c r="N209" s="588" t="s">
        <v>141</v>
      </c>
      <c r="O209" s="588" t="s">
        <v>238</v>
      </c>
      <c r="P209" s="588" t="s">
        <v>141</v>
      </c>
      <c r="Q209" s="588" t="s">
        <v>238</v>
      </c>
      <c r="R209" s="588" t="s">
        <v>141</v>
      </c>
      <c r="S209" s="588" t="s">
        <v>238</v>
      </c>
      <c r="T209" s="588" t="s">
        <v>141</v>
      </c>
      <c r="U209" s="588" t="s">
        <v>238</v>
      </c>
      <c r="V209" s="588" t="s">
        <v>141</v>
      </c>
      <c r="W209" s="588" t="s">
        <v>238</v>
      </c>
      <c r="X209" s="588" t="s">
        <v>141</v>
      </c>
      <c r="Y209" s="588" t="s">
        <v>238</v>
      </c>
      <c r="Z209" s="588" t="s">
        <v>141</v>
      </c>
      <c r="AA209" s="588" t="s">
        <v>238</v>
      </c>
    </row>
    <row r="210" spans="1:27" x14ac:dyDescent="0.2">
      <c r="A210" s="590" t="s">
        <v>25</v>
      </c>
      <c r="B210" s="588" t="s">
        <v>141</v>
      </c>
      <c r="C210" s="588" t="s">
        <v>238</v>
      </c>
      <c r="D210" s="588" t="s">
        <v>141</v>
      </c>
      <c r="E210" s="588" t="s">
        <v>238</v>
      </c>
      <c r="F210" s="588" t="s">
        <v>141</v>
      </c>
      <c r="G210" s="588" t="s">
        <v>238</v>
      </c>
      <c r="H210" s="588" t="s">
        <v>141</v>
      </c>
      <c r="I210" s="588" t="s">
        <v>238</v>
      </c>
      <c r="J210" s="588" t="s">
        <v>141</v>
      </c>
      <c r="K210" s="588" t="s">
        <v>238</v>
      </c>
      <c r="L210" s="588" t="s">
        <v>141</v>
      </c>
      <c r="M210" s="588" t="s">
        <v>238</v>
      </c>
      <c r="N210" s="588" t="s">
        <v>141</v>
      </c>
      <c r="O210" s="588" t="s">
        <v>238</v>
      </c>
      <c r="P210" s="588" t="s">
        <v>141</v>
      </c>
      <c r="Q210" s="588" t="s">
        <v>238</v>
      </c>
      <c r="R210" s="588" t="s">
        <v>141</v>
      </c>
      <c r="S210" s="588" t="s">
        <v>238</v>
      </c>
      <c r="T210" s="588" t="s">
        <v>141</v>
      </c>
      <c r="U210" s="588" t="s">
        <v>238</v>
      </c>
      <c r="V210" s="588" t="s">
        <v>141</v>
      </c>
      <c r="W210" s="588" t="s">
        <v>238</v>
      </c>
      <c r="X210" s="588" t="s">
        <v>141</v>
      </c>
      <c r="Y210" s="588" t="s">
        <v>238</v>
      </c>
      <c r="Z210" s="588" t="s">
        <v>141</v>
      </c>
      <c r="AA210" s="588" t="s">
        <v>238</v>
      </c>
    </row>
    <row r="211" spans="1:27" x14ac:dyDescent="0.2">
      <c r="A211" s="590" t="s">
        <v>27</v>
      </c>
      <c r="B211" s="588" t="s">
        <v>141</v>
      </c>
      <c r="C211" s="588" t="s">
        <v>238</v>
      </c>
      <c r="D211" s="588" t="s">
        <v>141</v>
      </c>
      <c r="E211" s="588" t="s">
        <v>238</v>
      </c>
      <c r="F211" s="588" t="s">
        <v>141</v>
      </c>
      <c r="G211" s="588" t="s">
        <v>238</v>
      </c>
      <c r="H211" s="588" t="s">
        <v>141</v>
      </c>
      <c r="I211" s="588" t="s">
        <v>238</v>
      </c>
      <c r="J211" s="588" t="s">
        <v>141</v>
      </c>
      <c r="K211" s="588" t="s">
        <v>238</v>
      </c>
      <c r="L211" s="588" t="s">
        <v>141</v>
      </c>
      <c r="M211" s="588" t="s">
        <v>238</v>
      </c>
      <c r="N211" s="588" t="s">
        <v>141</v>
      </c>
      <c r="O211" s="588" t="s">
        <v>238</v>
      </c>
      <c r="P211" s="588" t="s">
        <v>141</v>
      </c>
      <c r="Q211" s="588" t="s">
        <v>238</v>
      </c>
      <c r="R211" s="588" t="s">
        <v>141</v>
      </c>
      <c r="S211" s="588" t="s">
        <v>238</v>
      </c>
      <c r="T211" s="588" t="s">
        <v>141</v>
      </c>
      <c r="U211" s="588" t="s">
        <v>238</v>
      </c>
      <c r="V211" s="588" t="s">
        <v>141</v>
      </c>
      <c r="W211" s="588" t="s">
        <v>238</v>
      </c>
      <c r="X211" s="588" t="s">
        <v>141</v>
      </c>
      <c r="Y211" s="588" t="s">
        <v>238</v>
      </c>
      <c r="Z211" s="588" t="s">
        <v>141</v>
      </c>
      <c r="AA211" s="588" t="s">
        <v>238</v>
      </c>
    </row>
    <row r="212" spans="1:27" x14ac:dyDescent="0.2">
      <c r="A212" s="590" t="s">
        <v>9</v>
      </c>
      <c r="B212" s="595">
        <v>104.95</v>
      </c>
      <c r="C212" s="588" t="s">
        <v>238</v>
      </c>
      <c r="D212" s="595">
        <v>99.13</v>
      </c>
      <c r="E212" s="588" t="s">
        <v>238</v>
      </c>
      <c r="F212" s="595">
        <v>88.48</v>
      </c>
      <c r="G212" s="588" t="s">
        <v>238</v>
      </c>
      <c r="H212" s="595">
        <v>85.67</v>
      </c>
      <c r="I212" s="588" t="s">
        <v>238</v>
      </c>
      <c r="J212" s="595">
        <v>91.41</v>
      </c>
      <c r="K212" s="588" t="s">
        <v>238</v>
      </c>
      <c r="L212" s="595">
        <v>93.04</v>
      </c>
      <c r="M212" s="588" t="s">
        <v>238</v>
      </c>
      <c r="N212" s="595">
        <v>95.23</v>
      </c>
      <c r="O212" s="588" t="s">
        <v>238</v>
      </c>
      <c r="P212" s="595">
        <v>98.72</v>
      </c>
      <c r="Q212" s="588" t="s">
        <v>238</v>
      </c>
      <c r="R212" s="595">
        <v>102.3</v>
      </c>
      <c r="S212" s="588" t="s">
        <v>238</v>
      </c>
      <c r="T212" s="595">
        <v>97.82</v>
      </c>
      <c r="U212" s="588" t="s">
        <v>238</v>
      </c>
      <c r="V212" s="595">
        <v>100.01</v>
      </c>
      <c r="W212" s="588" t="s">
        <v>238</v>
      </c>
      <c r="X212" s="595">
        <v>101.51</v>
      </c>
      <c r="Y212" s="588" t="s">
        <v>238</v>
      </c>
      <c r="Z212" s="595">
        <v>99.08</v>
      </c>
      <c r="AA212" s="588" t="s">
        <v>238</v>
      </c>
    </row>
    <row r="213" spans="1:27" x14ac:dyDescent="0.2">
      <c r="A213" s="590" t="s">
        <v>29</v>
      </c>
      <c r="B213" s="588" t="s">
        <v>141</v>
      </c>
      <c r="C213" s="588" t="s">
        <v>238</v>
      </c>
      <c r="D213" s="588" t="s">
        <v>141</v>
      </c>
      <c r="E213" s="588" t="s">
        <v>238</v>
      </c>
      <c r="F213" s="588" t="s">
        <v>141</v>
      </c>
      <c r="G213" s="588" t="s">
        <v>238</v>
      </c>
      <c r="H213" s="588" t="s">
        <v>141</v>
      </c>
      <c r="I213" s="588" t="s">
        <v>238</v>
      </c>
      <c r="J213" s="588" t="s">
        <v>141</v>
      </c>
      <c r="K213" s="588" t="s">
        <v>238</v>
      </c>
      <c r="L213" s="588" t="s">
        <v>141</v>
      </c>
      <c r="M213" s="588" t="s">
        <v>238</v>
      </c>
      <c r="N213" s="588" t="s">
        <v>141</v>
      </c>
      <c r="O213" s="588" t="s">
        <v>238</v>
      </c>
      <c r="P213" s="588" t="s">
        <v>141</v>
      </c>
      <c r="Q213" s="588" t="s">
        <v>238</v>
      </c>
      <c r="R213" s="588" t="s">
        <v>141</v>
      </c>
      <c r="S213" s="588" t="s">
        <v>238</v>
      </c>
      <c r="T213" s="588" t="s">
        <v>141</v>
      </c>
      <c r="U213" s="588" t="s">
        <v>238</v>
      </c>
      <c r="V213" s="588" t="s">
        <v>141</v>
      </c>
      <c r="W213" s="588" t="s">
        <v>238</v>
      </c>
      <c r="X213" s="588" t="s">
        <v>141</v>
      </c>
      <c r="Y213" s="588" t="s">
        <v>238</v>
      </c>
      <c r="Z213" s="588" t="s">
        <v>141</v>
      </c>
      <c r="AA213" s="588" t="s">
        <v>238</v>
      </c>
    </row>
    <row r="214" spans="1:27" x14ac:dyDescent="0.2">
      <c r="A214" s="590" t="s">
        <v>15</v>
      </c>
      <c r="B214" s="588" t="s">
        <v>141</v>
      </c>
      <c r="C214" s="588" t="s">
        <v>238</v>
      </c>
      <c r="D214" s="588" t="s">
        <v>141</v>
      </c>
      <c r="E214" s="588" t="s">
        <v>238</v>
      </c>
      <c r="F214" s="588" t="s">
        <v>141</v>
      </c>
      <c r="G214" s="588" t="s">
        <v>238</v>
      </c>
      <c r="H214" s="588" t="s">
        <v>141</v>
      </c>
      <c r="I214" s="588" t="s">
        <v>238</v>
      </c>
      <c r="J214" s="588" t="s">
        <v>141</v>
      </c>
      <c r="K214" s="588" t="s">
        <v>238</v>
      </c>
      <c r="L214" s="588" t="s">
        <v>141</v>
      </c>
      <c r="M214" s="588" t="s">
        <v>238</v>
      </c>
      <c r="N214" s="588" t="s">
        <v>141</v>
      </c>
      <c r="O214" s="588" t="s">
        <v>238</v>
      </c>
      <c r="P214" s="588" t="s">
        <v>141</v>
      </c>
      <c r="Q214" s="588" t="s">
        <v>238</v>
      </c>
      <c r="R214" s="588" t="s">
        <v>141</v>
      </c>
      <c r="S214" s="588" t="s">
        <v>238</v>
      </c>
      <c r="T214" s="588" t="s">
        <v>141</v>
      </c>
      <c r="U214" s="588" t="s">
        <v>238</v>
      </c>
      <c r="V214" s="588" t="s">
        <v>141</v>
      </c>
      <c r="W214" s="588" t="s">
        <v>238</v>
      </c>
      <c r="X214" s="588" t="s">
        <v>141</v>
      </c>
      <c r="Y214" s="588" t="s">
        <v>238</v>
      </c>
      <c r="Z214" s="588" t="s">
        <v>141</v>
      </c>
      <c r="AA214" s="588" t="s">
        <v>238</v>
      </c>
    </row>
    <row r="215" spans="1:27" x14ac:dyDescent="0.2">
      <c r="A215" s="590" t="s">
        <v>31</v>
      </c>
      <c r="B215" s="588" t="s">
        <v>141</v>
      </c>
      <c r="C215" s="588" t="s">
        <v>238</v>
      </c>
      <c r="D215" s="588" t="s">
        <v>141</v>
      </c>
      <c r="E215" s="588" t="s">
        <v>238</v>
      </c>
      <c r="F215" s="588" t="s">
        <v>141</v>
      </c>
      <c r="G215" s="588" t="s">
        <v>238</v>
      </c>
      <c r="H215" s="588" t="s">
        <v>141</v>
      </c>
      <c r="I215" s="588" t="s">
        <v>238</v>
      </c>
      <c r="J215" s="588" t="s">
        <v>141</v>
      </c>
      <c r="K215" s="588" t="s">
        <v>238</v>
      </c>
      <c r="L215" s="588" t="s">
        <v>141</v>
      </c>
      <c r="M215" s="588" t="s">
        <v>238</v>
      </c>
      <c r="N215" s="588" t="s">
        <v>141</v>
      </c>
      <c r="O215" s="588" t="s">
        <v>238</v>
      </c>
      <c r="P215" s="588" t="s">
        <v>141</v>
      </c>
      <c r="Q215" s="588" t="s">
        <v>238</v>
      </c>
      <c r="R215" s="588" t="s">
        <v>141</v>
      </c>
      <c r="S215" s="588" t="s">
        <v>238</v>
      </c>
      <c r="T215" s="588" t="s">
        <v>141</v>
      </c>
      <c r="U215" s="588" t="s">
        <v>238</v>
      </c>
      <c r="V215" s="588" t="s">
        <v>141</v>
      </c>
      <c r="W215" s="588" t="s">
        <v>238</v>
      </c>
      <c r="X215" s="588" t="s">
        <v>141</v>
      </c>
      <c r="Y215" s="588" t="s">
        <v>238</v>
      </c>
      <c r="Z215" s="588" t="s">
        <v>141</v>
      </c>
      <c r="AA215" s="588" t="s">
        <v>238</v>
      </c>
    </row>
    <row r="216" spans="1:27" x14ac:dyDescent="0.2">
      <c r="A216" s="590" t="s">
        <v>11</v>
      </c>
      <c r="B216" s="595">
        <v>51.07</v>
      </c>
      <c r="C216" s="588" t="s">
        <v>238</v>
      </c>
      <c r="D216" s="595">
        <v>51.5</v>
      </c>
      <c r="E216" s="588" t="s">
        <v>238</v>
      </c>
      <c r="F216" s="595">
        <v>84.14</v>
      </c>
      <c r="G216" s="588" t="s">
        <v>238</v>
      </c>
      <c r="H216" s="595">
        <v>107.81</v>
      </c>
      <c r="I216" s="588" t="s">
        <v>238</v>
      </c>
      <c r="J216" s="595">
        <v>119.95</v>
      </c>
      <c r="K216" s="588" t="s">
        <v>238</v>
      </c>
      <c r="L216" s="595">
        <v>138.04</v>
      </c>
      <c r="M216" s="588" t="s">
        <v>238</v>
      </c>
      <c r="N216" s="595">
        <v>139.87</v>
      </c>
      <c r="O216" s="588" t="s">
        <v>238</v>
      </c>
      <c r="P216" s="595">
        <v>119.43</v>
      </c>
      <c r="Q216" s="588" t="s">
        <v>238</v>
      </c>
      <c r="R216" s="595">
        <v>105.35</v>
      </c>
      <c r="S216" s="588" t="s">
        <v>238</v>
      </c>
      <c r="T216" s="595">
        <v>89.77</v>
      </c>
      <c r="U216" s="588" t="s">
        <v>238</v>
      </c>
      <c r="V216" s="595">
        <v>100.11</v>
      </c>
      <c r="W216" s="588" t="s">
        <v>238</v>
      </c>
      <c r="X216" s="595">
        <v>109.2</v>
      </c>
      <c r="Y216" s="588" t="s">
        <v>238</v>
      </c>
      <c r="Z216" s="595">
        <v>97.44</v>
      </c>
      <c r="AA216" s="588" t="s">
        <v>238</v>
      </c>
    </row>
    <row r="217" spans="1:27" x14ac:dyDescent="0.2">
      <c r="A217" s="590" t="s">
        <v>13</v>
      </c>
      <c r="B217" s="595">
        <v>81.58</v>
      </c>
      <c r="C217" s="588" t="s">
        <v>238</v>
      </c>
      <c r="D217" s="595">
        <v>82.15</v>
      </c>
      <c r="E217" s="588" t="s">
        <v>238</v>
      </c>
      <c r="F217" s="595">
        <v>83.52</v>
      </c>
      <c r="G217" s="588" t="s">
        <v>238</v>
      </c>
      <c r="H217" s="595">
        <v>81.599999999999994</v>
      </c>
      <c r="I217" s="588" t="s">
        <v>238</v>
      </c>
      <c r="J217" s="595">
        <v>82.27</v>
      </c>
      <c r="K217" s="588" t="s">
        <v>238</v>
      </c>
      <c r="L217" s="595">
        <v>81.739999999999995</v>
      </c>
      <c r="M217" s="588" t="s">
        <v>238</v>
      </c>
      <c r="N217" s="595">
        <v>82.21</v>
      </c>
      <c r="O217" s="588" t="s">
        <v>238</v>
      </c>
      <c r="P217" s="595">
        <v>84.51</v>
      </c>
      <c r="Q217" s="588" t="s">
        <v>238</v>
      </c>
      <c r="R217" s="595">
        <v>95.59</v>
      </c>
      <c r="S217" s="588" t="s">
        <v>238</v>
      </c>
      <c r="T217" s="595">
        <v>97.24</v>
      </c>
      <c r="U217" s="588" t="s">
        <v>238</v>
      </c>
      <c r="V217" s="595">
        <v>100.06</v>
      </c>
      <c r="W217" s="588" t="s">
        <v>238</v>
      </c>
      <c r="X217" s="595">
        <v>103.27</v>
      </c>
      <c r="Y217" s="588" t="s">
        <v>238</v>
      </c>
      <c r="Z217" s="595">
        <v>99.98</v>
      </c>
      <c r="AA217" s="588" t="s">
        <v>238</v>
      </c>
    </row>
    <row r="218" spans="1:27" x14ac:dyDescent="0.2">
      <c r="A218" s="590" t="s">
        <v>37</v>
      </c>
      <c r="B218" s="588" t="s">
        <v>141</v>
      </c>
      <c r="C218" s="588" t="s">
        <v>238</v>
      </c>
      <c r="D218" s="588" t="s">
        <v>141</v>
      </c>
      <c r="E218" s="588" t="s">
        <v>238</v>
      </c>
      <c r="F218" s="588" t="s">
        <v>141</v>
      </c>
      <c r="G218" s="588" t="s">
        <v>238</v>
      </c>
      <c r="H218" s="588" t="s">
        <v>141</v>
      </c>
      <c r="I218" s="588" t="s">
        <v>238</v>
      </c>
      <c r="J218" s="588" t="s">
        <v>141</v>
      </c>
      <c r="K218" s="588" t="s">
        <v>238</v>
      </c>
      <c r="L218" s="588" t="s">
        <v>141</v>
      </c>
      <c r="M218" s="588" t="s">
        <v>238</v>
      </c>
      <c r="N218" s="588" t="s">
        <v>141</v>
      </c>
      <c r="O218" s="588" t="s">
        <v>238</v>
      </c>
      <c r="P218" s="588" t="s">
        <v>141</v>
      </c>
      <c r="Q218" s="588" t="s">
        <v>238</v>
      </c>
      <c r="R218" s="588" t="s">
        <v>141</v>
      </c>
      <c r="S218" s="588" t="s">
        <v>238</v>
      </c>
      <c r="T218" s="588" t="s">
        <v>141</v>
      </c>
      <c r="U218" s="588" t="s">
        <v>238</v>
      </c>
      <c r="V218" s="588" t="s">
        <v>141</v>
      </c>
      <c r="W218" s="588" t="s">
        <v>238</v>
      </c>
      <c r="X218" s="588" t="s">
        <v>141</v>
      </c>
      <c r="Y218" s="588" t="s">
        <v>238</v>
      </c>
      <c r="Z218" s="588" t="s">
        <v>141</v>
      </c>
      <c r="AA218" s="588" t="s">
        <v>238</v>
      </c>
    </row>
    <row r="219" spans="1:27" x14ac:dyDescent="0.2">
      <c r="A219" s="590" t="s">
        <v>43</v>
      </c>
      <c r="B219" s="595">
        <v>93.25</v>
      </c>
      <c r="C219" s="588" t="s">
        <v>238</v>
      </c>
      <c r="D219" s="595">
        <v>98.2</v>
      </c>
      <c r="E219" s="588" t="s">
        <v>238</v>
      </c>
      <c r="F219" s="595">
        <v>103.59</v>
      </c>
      <c r="G219" s="588" t="s">
        <v>238</v>
      </c>
      <c r="H219" s="595">
        <v>107.33</v>
      </c>
      <c r="I219" s="588" t="s">
        <v>238</v>
      </c>
      <c r="J219" s="595">
        <v>102.2</v>
      </c>
      <c r="K219" s="588" t="s">
        <v>238</v>
      </c>
      <c r="L219" s="595">
        <v>101.4</v>
      </c>
      <c r="M219" s="588" t="s">
        <v>238</v>
      </c>
      <c r="N219" s="595">
        <v>100.62</v>
      </c>
      <c r="O219" s="588" t="s">
        <v>238</v>
      </c>
      <c r="P219" s="595">
        <v>99.19</v>
      </c>
      <c r="Q219" s="588" t="s">
        <v>238</v>
      </c>
      <c r="R219" s="595">
        <v>99.23</v>
      </c>
      <c r="S219" s="588" t="s">
        <v>238</v>
      </c>
      <c r="T219" s="595">
        <v>97.84</v>
      </c>
      <c r="U219" s="588" t="s">
        <v>238</v>
      </c>
      <c r="V219" s="595">
        <v>99.94</v>
      </c>
      <c r="W219" s="588" t="s">
        <v>238</v>
      </c>
      <c r="X219" s="595">
        <v>110.03</v>
      </c>
      <c r="Y219" s="588" t="s">
        <v>238</v>
      </c>
      <c r="Z219" s="595">
        <v>99.71</v>
      </c>
      <c r="AA219" s="588" t="s">
        <v>238</v>
      </c>
    </row>
    <row r="220" spans="1:27" x14ac:dyDescent="0.2">
      <c r="A220" s="590" t="s">
        <v>23</v>
      </c>
      <c r="B220" s="588" t="s">
        <v>141</v>
      </c>
      <c r="C220" s="588" t="s">
        <v>238</v>
      </c>
      <c r="D220" s="588" t="s">
        <v>141</v>
      </c>
      <c r="E220" s="588" t="s">
        <v>238</v>
      </c>
      <c r="F220" s="588" t="s">
        <v>141</v>
      </c>
      <c r="G220" s="588" t="s">
        <v>238</v>
      </c>
      <c r="H220" s="588" t="s">
        <v>141</v>
      </c>
      <c r="I220" s="588" t="s">
        <v>238</v>
      </c>
      <c r="J220" s="588" t="s">
        <v>141</v>
      </c>
      <c r="K220" s="588" t="s">
        <v>238</v>
      </c>
      <c r="L220" s="588" t="s">
        <v>141</v>
      </c>
      <c r="M220" s="588" t="s">
        <v>238</v>
      </c>
      <c r="N220" s="588" t="s">
        <v>141</v>
      </c>
      <c r="O220" s="588" t="s">
        <v>238</v>
      </c>
      <c r="P220" s="588" t="s">
        <v>141</v>
      </c>
      <c r="Q220" s="588" t="s">
        <v>238</v>
      </c>
      <c r="R220" s="588" t="s">
        <v>141</v>
      </c>
      <c r="S220" s="588" t="s">
        <v>238</v>
      </c>
      <c r="T220" s="588" t="s">
        <v>141</v>
      </c>
      <c r="U220" s="588" t="s">
        <v>238</v>
      </c>
      <c r="V220" s="588" t="s">
        <v>141</v>
      </c>
      <c r="W220" s="588" t="s">
        <v>238</v>
      </c>
      <c r="X220" s="588" t="s">
        <v>141</v>
      </c>
      <c r="Y220" s="588" t="s">
        <v>238</v>
      </c>
      <c r="Z220" s="588" t="s">
        <v>141</v>
      </c>
      <c r="AA220" s="588" t="s">
        <v>238</v>
      </c>
    </row>
    <row r="221" spans="1:27" x14ac:dyDescent="0.2">
      <c r="A221" s="590" t="s">
        <v>51</v>
      </c>
      <c r="B221" s="595">
        <v>178.18</v>
      </c>
      <c r="C221" s="588" t="s">
        <v>238</v>
      </c>
      <c r="D221" s="595">
        <v>225.89</v>
      </c>
      <c r="E221" s="588" t="s">
        <v>238</v>
      </c>
      <c r="F221" s="595">
        <v>204.26</v>
      </c>
      <c r="G221" s="588" t="s">
        <v>238</v>
      </c>
      <c r="H221" s="595">
        <v>163.97</v>
      </c>
      <c r="I221" s="588" t="s">
        <v>238</v>
      </c>
      <c r="J221" s="595">
        <v>161.47</v>
      </c>
      <c r="K221" s="588" t="s">
        <v>238</v>
      </c>
      <c r="L221" s="595">
        <v>166.4</v>
      </c>
      <c r="M221" s="588" t="s">
        <v>238</v>
      </c>
      <c r="N221" s="595">
        <v>158.28</v>
      </c>
      <c r="O221" s="588" t="s">
        <v>238</v>
      </c>
      <c r="P221" s="595">
        <v>145.96</v>
      </c>
      <c r="Q221" s="588" t="s">
        <v>238</v>
      </c>
      <c r="R221" s="595">
        <v>147.37</v>
      </c>
      <c r="S221" s="588" t="s">
        <v>238</v>
      </c>
      <c r="T221" s="595">
        <v>105.7</v>
      </c>
      <c r="U221" s="588" t="s">
        <v>238</v>
      </c>
      <c r="V221" s="595">
        <v>99.98</v>
      </c>
      <c r="W221" s="588" t="s">
        <v>238</v>
      </c>
      <c r="X221" s="595">
        <v>111.14</v>
      </c>
      <c r="Y221" s="588" t="s">
        <v>238</v>
      </c>
      <c r="Z221" s="595">
        <v>118.38</v>
      </c>
      <c r="AA221" s="588" t="s">
        <v>238</v>
      </c>
    </row>
    <row r="222" spans="1:27" x14ac:dyDescent="0.2">
      <c r="A222" s="590" t="s">
        <v>47</v>
      </c>
      <c r="B222" s="588" t="s">
        <v>141</v>
      </c>
      <c r="C222" s="588" t="s">
        <v>238</v>
      </c>
      <c r="D222" s="588" t="s">
        <v>141</v>
      </c>
      <c r="E222" s="588" t="s">
        <v>238</v>
      </c>
      <c r="F222" s="588" t="s">
        <v>141</v>
      </c>
      <c r="G222" s="588" t="s">
        <v>238</v>
      </c>
      <c r="H222" s="588" t="s">
        <v>141</v>
      </c>
      <c r="I222" s="588" t="s">
        <v>238</v>
      </c>
      <c r="J222" s="588" t="s">
        <v>141</v>
      </c>
      <c r="K222" s="588" t="s">
        <v>238</v>
      </c>
      <c r="L222" s="588" t="s">
        <v>141</v>
      </c>
      <c r="M222" s="588" t="s">
        <v>238</v>
      </c>
      <c r="N222" s="588" t="s">
        <v>141</v>
      </c>
      <c r="O222" s="588" t="s">
        <v>238</v>
      </c>
      <c r="P222" s="588" t="s">
        <v>141</v>
      </c>
      <c r="Q222" s="588" t="s">
        <v>238</v>
      </c>
      <c r="R222" s="588" t="s">
        <v>141</v>
      </c>
      <c r="S222" s="588" t="s">
        <v>238</v>
      </c>
      <c r="T222" s="588" t="s">
        <v>141</v>
      </c>
      <c r="U222" s="588" t="s">
        <v>238</v>
      </c>
      <c r="V222" s="588" t="s">
        <v>141</v>
      </c>
      <c r="W222" s="588" t="s">
        <v>238</v>
      </c>
      <c r="X222" s="588" t="s">
        <v>141</v>
      </c>
      <c r="Y222" s="588" t="s">
        <v>238</v>
      </c>
      <c r="Z222" s="588" t="s">
        <v>141</v>
      </c>
      <c r="AA222" s="588" t="s">
        <v>238</v>
      </c>
    </row>
    <row r="223" spans="1:27" x14ac:dyDescent="0.2">
      <c r="A223" s="590" t="s">
        <v>49</v>
      </c>
      <c r="B223" s="588" t="s">
        <v>141</v>
      </c>
      <c r="C223" s="588" t="s">
        <v>238</v>
      </c>
      <c r="D223" s="588" t="s">
        <v>141</v>
      </c>
      <c r="E223" s="588" t="s">
        <v>238</v>
      </c>
      <c r="F223" s="588" t="s">
        <v>141</v>
      </c>
      <c r="G223" s="588" t="s">
        <v>238</v>
      </c>
      <c r="H223" s="588" t="s">
        <v>141</v>
      </c>
      <c r="I223" s="588" t="s">
        <v>238</v>
      </c>
      <c r="J223" s="588" t="s">
        <v>141</v>
      </c>
      <c r="K223" s="588" t="s">
        <v>238</v>
      </c>
      <c r="L223" s="588" t="s">
        <v>141</v>
      </c>
      <c r="M223" s="588" t="s">
        <v>238</v>
      </c>
      <c r="N223" s="588" t="s">
        <v>141</v>
      </c>
      <c r="O223" s="588" t="s">
        <v>238</v>
      </c>
      <c r="P223" s="588" t="s">
        <v>141</v>
      </c>
      <c r="Q223" s="588" t="s">
        <v>238</v>
      </c>
      <c r="R223" s="588" t="s">
        <v>141</v>
      </c>
      <c r="S223" s="588" t="s">
        <v>238</v>
      </c>
      <c r="T223" s="588" t="s">
        <v>141</v>
      </c>
      <c r="U223" s="588" t="s">
        <v>238</v>
      </c>
      <c r="V223" s="588" t="s">
        <v>141</v>
      </c>
      <c r="W223" s="588" t="s">
        <v>238</v>
      </c>
      <c r="X223" s="588" t="s">
        <v>141</v>
      </c>
      <c r="Y223" s="588" t="s">
        <v>238</v>
      </c>
      <c r="Z223" s="588" t="s">
        <v>141</v>
      </c>
      <c r="AA223" s="588" t="s">
        <v>238</v>
      </c>
    </row>
    <row r="224" spans="1:27" x14ac:dyDescent="0.2">
      <c r="A224" s="590" t="s">
        <v>39</v>
      </c>
      <c r="B224" s="588" t="s">
        <v>141</v>
      </c>
      <c r="C224" s="588" t="s">
        <v>238</v>
      </c>
      <c r="D224" s="588" t="s">
        <v>141</v>
      </c>
      <c r="E224" s="588" t="s">
        <v>238</v>
      </c>
      <c r="F224" s="588" t="s">
        <v>141</v>
      </c>
      <c r="G224" s="588" t="s">
        <v>238</v>
      </c>
      <c r="H224" s="588" t="s">
        <v>141</v>
      </c>
      <c r="I224" s="588" t="s">
        <v>238</v>
      </c>
      <c r="J224" s="588" t="s">
        <v>141</v>
      </c>
      <c r="K224" s="588" t="s">
        <v>238</v>
      </c>
      <c r="L224" s="588" t="s">
        <v>141</v>
      </c>
      <c r="M224" s="588" t="s">
        <v>238</v>
      </c>
      <c r="N224" s="588" t="s">
        <v>141</v>
      </c>
      <c r="O224" s="588" t="s">
        <v>238</v>
      </c>
      <c r="P224" s="588" t="s">
        <v>141</v>
      </c>
      <c r="Q224" s="588" t="s">
        <v>238</v>
      </c>
      <c r="R224" s="588" t="s">
        <v>141</v>
      </c>
      <c r="S224" s="588" t="s">
        <v>238</v>
      </c>
      <c r="T224" s="588" t="s">
        <v>141</v>
      </c>
      <c r="U224" s="588" t="s">
        <v>238</v>
      </c>
      <c r="V224" s="588" t="s">
        <v>141</v>
      </c>
      <c r="W224" s="588" t="s">
        <v>238</v>
      </c>
      <c r="X224" s="588" t="s">
        <v>141</v>
      </c>
      <c r="Y224" s="588" t="s">
        <v>238</v>
      </c>
      <c r="Z224" s="588" t="s">
        <v>141</v>
      </c>
      <c r="AA224" s="588" t="s">
        <v>238</v>
      </c>
    </row>
    <row r="225" spans="1:27" x14ac:dyDescent="0.2">
      <c r="A225" s="590" t="s">
        <v>55</v>
      </c>
      <c r="B225" s="588" t="s">
        <v>141</v>
      </c>
      <c r="C225" s="588" t="s">
        <v>238</v>
      </c>
      <c r="D225" s="588" t="s">
        <v>141</v>
      </c>
      <c r="E225" s="588" t="s">
        <v>238</v>
      </c>
      <c r="F225" s="588" t="s">
        <v>141</v>
      </c>
      <c r="G225" s="588" t="s">
        <v>238</v>
      </c>
      <c r="H225" s="588" t="s">
        <v>141</v>
      </c>
      <c r="I225" s="588" t="s">
        <v>238</v>
      </c>
      <c r="J225" s="588" t="s">
        <v>141</v>
      </c>
      <c r="K225" s="588" t="s">
        <v>238</v>
      </c>
      <c r="L225" s="588" t="s">
        <v>141</v>
      </c>
      <c r="M225" s="588" t="s">
        <v>238</v>
      </c>
      <c r="N225" s="588" t="s">
        <v>141</v>
      </c>
      <c r="O225" s="588" t="s">
        <v>238</v>
      </c>
      <c r="P225" s="588" t="s">
        <v>141</v>
      </c>
      <c r="Q225" s="588" t="s">
        <v>238</v>
      </c>
      <c r="R225" s="588" t="s">
        <v>141</v>
      </c>
      <c r="S225" s="588" t="s">
        <v>238</v>
      </c>
      <c r="T225" s="588" t="s">
        <v>141</v>
      </c>
      <c r="U225" s="588" t="s">
        <v>238</v>
      </c>
      <c r="V225" s="588" t="s">
        <v>141</v>
      </c>
      <c r="W225" s="588" t="s">
        <v>238</v>
      </c>
      <c r="X225" s="588" t="s">
        <v>141</v>
      </c>
      <c r="Y225" s="588" t="s">
        <v>238</v>
      </c>
      <c r="Z225" s="588" t="s">
        <v>141</v>
      </c>
      <c r="AA225" s="588" t="s">
        <v>238</v>
      </c>
    </row>
    <row r="226" spans="1:27" x14ac:dyDescent="0.2">
      <c r="A226" s="590" t="s">
        <v>57</v>
      </c>
      <c r="B226" s="588" t="s">
        <v>141</v>
      </c>
      <c r="C226" s="588" t="s">
        <v>4937</v>
      </c>
      <c r="D226" s="588" t="s">
        <v>141</v>
      </c>
      <c r="E226" s="588" t="s">
        <v>4937</v>
      </c>
      <c r="F226" s="588" t="s">
        <v>141</v>
      </c>
      <c r="G226" s="588" t="s">
        <v>4937</v>
      </c>
      <c r="H226" s="588" t="s">
        <v>141</v>
      </c>
      <c r="I226" s="588" t="s">
        <v>4937</v>
      </c>
      <c r="J226" s="588" t="s">
        <v>141</v>
      </c>
      <c r="K226" s="588" t="s">
        <v>4937</v>
      </c>
      <c r="L226" s="588" t="s">
        <v>141</v>
      </c>
      <c r="M226" s="588" t="s">
        <v>4937</v>
      </c>
      <c r="N226" s="588" t="s">
        <v>141</v>
      </c>
      <c r="O226" s="588" t="s">
        <v>4937</v>
      </c>
      <c r="P226" s="588" t="s">
        <v>141</v>
      </c>
      <c r="Q226" s="588" t="s">
        <v>4937</v>
      </c>
      <c r="R226" s="588" t="s">
        <v>141</v>
      </c>
      <c r="S226" s="588" t="s">
        <v>4937</v>
      </c>
      <c r="T226" s="588" t="s">
        <v>141</v>
      </c>
      <c r="U226" s="588" t="s">
        <v>4937</v>
      </c>
      <c r="V226" s="588" t="s">
        <v>141</v>
      </c>
      <c r="W226" s="588" t="s">
        <v>4937</v>
      </c>
      <c r="X226" s="588" t="s">
        <v>141</v>
      </c>
      <c r="Y226" s="588" t="s">
        <v>4937</v>
      </c>
      <c r="Z226" s="588" t="s">
        <v>141</v>
      </c>
      <c r="AA226" s="588" t="s">
        <v>4937</v>
      </c>
    </row>
    <row r="227" spans="1:27" x14ac:dyDescent="0.2">
      <c r="A227" s="590" t="s">
        <v>17</v>
      </c>
      <c r="B227" s="588" t="s">
        <v>141</v>
      </c>
      <c r="C227" s="588" t="s">
        <v>238</v>
      </c>
      <c r="D227" s="588" t="s">
        <v>141</v>
      </c>
      <c r="E227" s="588" t="s">
        <v>238</v>
      </c>
      <c r="F227" s="588" t="s">
        <v>141</v>
      </c>
      <c r="G227" s="588" t="s">
        <v>238</v>
      </c>
      <c r="H227" s="588" t="s">
        <v>141</v>
      </c>
      <c r="I227" s="588" t="s">
        <v>238</v>
      </c>
      <c r="J227" s="588" t="s">
        <v>141</v>
      </c>
      <c r="K227" s="588" t="s">
        <v>238</v>
      </c>
      <c r="L227" s="588" t="s">
        <v>141</v>
      </c>
      <c r="M227" s="588" t="s">
        <v>238</v>
      </c>
      <c r="N227" s="588" t="s">
        <v>141</v>
      </c>
      <c r="O227" s="588" t="s">
        <v>238</v>
      </c>
      <c r="P227" s="588" t="s">
        <v>141</v>
      </c>
      <c r="Q227" s="588" t="s">
        <v>238</v>
      </c>
      <c r="R227" s="588" t="s">
        <v>141</v>
      </c>
      <c r="S227" s="588" t="s">
        <v>238</v>
      </c>
      <c r="T227" s="588" t="s">
        <v>141</v>
      </c>
      <c r="U227" s="588" t="s">
        <v>238</v>
      </c>
      <c r="V227" s="588" t="s">
        <v>141</v>
      </c>
      <c r="W227" s="588" t="s">
        <v>238</v>
      </c>
      <c r="X227" s="588" t="s">
        <v>141</v>
      </c>
      <c r="Y227" s="588" t="s">
        <v>238</v>
      </c>
      <c r="Z227" s="588" t="s">
        <v>141</v>
      </c>
      <c r="AA227" s="588" t="s">
        <v>238</v>
      </c>
    </row>
    <row r="228" spans="1:27" x14ac:dyDescent="0.2">
      <c r="A228" s="590" t="s">
        <v>61</v>
      </c>
      <c r="B228" s="588" t="s">
        <v>141</v>
      </c>
      <c r="C228" s="588" t="s">
        <v>238</v>
      </c>
      <c r="D228" s="588" t="s">
        <v>141</v>
      </c>
      <c r="E228" s="588" t="s">
        <v>238</v>
      </c>
      <c r="F228" s="588" t="s">
        <v>141</v>
      </c>
      <c r="G228" s="588" t="s">
        <v>238</v>
      </c>
      <c r="H228" s="588" t="s">
        <v>141</v>
      </c>
      <c r="I228" s="588" t="s">
        <v>238</v>
      </c>
      <c r="J228" s="588" t="s">
        <v>141</v>
      </c>
      <c r="K228" s="588" t="s">
        <v>238</v>
      </c>
      <c r="L228" s="588" t="s">
        <v>141</v>
      </c>
      <c r="M228" s="588" t="s">
        <v>238</v>
      </c>
      <c r="N228" s="588" t="s">
        <v>141</v>
      </c>
      <c r="O228" s="588" t="s">
        <v>238</v>
      </c>
      <c r="P228" s="588" t="s">
        <v>141</v>
      </c>
      <c r="Q228" s="588" t="s">
        <v>238</v>
      </c>
      <c r="R228" s="588" t="s">
        <v>141</v>
      </c>
      <c r="S228" s="588" t="s">
        <v>238</v>
      </c>
      <c r="T228" s="588" t="s">
        <v>141</v>
      </c>
      <c r="U228" s="588" t="s">
        <v>238</v>
      </c>
      <c r="V228" s="588" t="s">
        <v>141</v>
      </c>
      <c r="W228" s="588" t="s">
        <v>238</v>
      </c>
      <c r="X228" s="588" t="s">
        <v>141</v>
      </c>
      <c r="Y228" s="588" t="s">
        <v>238</v>
      </c>
      <c r="Z228" s="588" t="s">
        <v>141</v>
      </c>
      <c r="AA228" s="588" t="s">
        <v>238</v>
      </c>
    </row>
    <row r="229" spans="1:27" x14ac:dyDescent="0.2">
      <c r="A229" s="590" t="s">
        <v>63</v>
      </c>
      <c r="B229" s="595">
        <v>94.8</v>
      </c>
      <c r="C229" s="588" t="s">
        <v>238</v>
      </c>
      <c r="D229" s="595">
        <v>94.74</v>
      </c>
      <c r="E229" s="588" t="s">
        <v>238</v>
      </c>
      <c r="F229" s="595">
        <v>95.27</v>
      </c>
      <c r="G229" s="588" t="s">
        <v>238</v>
      </c>
      <c r="H229" s="595">
        <v>92.36</v>
      </c>
      <c r="I229" s="588" t="s">
        <v>238</v>
      </c>
      <c r="J229" s="595">
        <v>95.37</v>
      </c>
      <c r="K229" s="588" t="s">
        <v>238</v>
      </c>
      <c r="L229" s="595">
        <v>96.2</v>
      </c>
      <c r="M229" s="588" t="s">
        <v>238</v>
      </c>
      <c r="N229" s="595">
        <v>91.15</v>
      </c>
      <c r="O229" s="588" t="s">
        <v>238</v>
      </c>
      <c r="P229" s="595">
        <v>93.71</v>
      </c>
      <c r="Q229" s="588" t="s">
        <v>238</v>
      </c>
      <c r="R229" s="588" t="s">
        <v>141</v>
      </c>
      <c r="S229" s="588" t="s">
        <v>4937</v>
      </c>
      <c r="T229" s="588" t="s">
        <v>141</v>
      </c>
      <c r="U229" s="588" t="s">
        <v>4937</v>
      </c>
      <c r="V229" s="588" t="s">
        <v>141</v>
      </c>
      <c r="W229" s="588" t="s">
        <v>4937</v>
      </c>
      <c r="X229" s="588" t="s">
        <v>141</v>
      </c>
      <c r="Y229" s="588" t="s">
        <v>4937</v>
      </c>
      <c r="Z229" s="588" t="s">
        <v>141</v>
      </c>
      <c r="AA229" s="588" t="s">
        <v>4937</v>
      </c>
    </row>
    <row r="230" spans="1:27" x14ac:dyDescent="0.2">
      <c r="A230" s="590" t="s">
        <v>65</v>
      </c>
      <c r="B230" s="588" t="s">
        <v>141</v>
      </c>
      <c r="C230" s="588" t="s">
        <v>238</v>
      </c>
      <c r="D230" s="588" t="s">
        <v>141</v>
      </c>
      <c r="E230" s="588" t="s">
        <v>238</v>
      </c>
      <c r="F230" s="588" t="s">
        <v>141</v>
      </c>
      <c r="G230" s="588" t="s">
        <v>238</v>
      </c>
      <c r="H230" s="588" t="s">
        <v>141</v>
      </c>
      <c r="I230" s="588" t="s">
        <v>238</v>
      </c>
      <c r="J230" s="588" t="s">
        <v>141</v>
      </c>
      <c r="K230" s="588" t="s">
        <v>238</v>
      </c>
      <c r="L230" s="588" t="s">
        <v>141</v>
      </c>
      <c r="M230" s="588" t="s">
        <v>238</v>
      </c>
      <c r="N230" s="588" t="s">
        <v>141</v>
      </c>
      <c r="O230" s="588" t="s">
        <v>238</v>
      </c>
      <c r="P230" s="588" t="s">
        <v>141</v>
      </c>
      <c r="Q230" s="588" t="s">
        <v>238</v>
      </c>
      <c r="R230" s="588" t="s">
        <v>141</v>
      </c>
      <c r="S230" s="588" t="s">
        <v>238</v>
      </c>
      <c r="T230" s="588" t="s">
        <v>141</v>
      </c>
      <c r="U230" s="588" t="s">
        <v>238</v>
      </c>
      <c r="V230" s="588" t="s">
        <v>141</v>
      </c>
      <c r="W230" s="588" t="s">
        <v>238</v>
      </c>
      <c r="X230" s="588" t="s">
        <v>141</v>
      </c>
      <c r="Y230" s="588" t="s">
        <v>238</v>
      </c>
      <c r="Z230" s="588" t="s">
        <v>141</v>
      </c>
      <c r="AA230" s="588" t="s">
        <v>238</v>
      </c>
    </row>
    <row r="231" spans="1:27" x14ac:dyDescent="0.2">
      <c r="A231" s="590" t="s">
        <v>69</v>
      </c>
      <c r="B231" s="588" t="s">
        <v>141</v>
      </c>
      <c r="C231" s="588" t="s">
        <v>238</v>
      </c>
      <c r="D231" s="588" t="s">
        <v>141</v>
      </c>
      <c r="E231" s="588" t="s">
        <v>238</v>
      </c>
      <c r="F231" s="588" t="s">
        <v>141</v>
      </c>
      <c r="G231" s="588" t="s">
        <v>238</v>
      </c>
      <c r="H231" s="588" t="s">
        <v>141</v>
      </c>
      <c r="I231" s="588" t="s">
        <v>238</v>
      </c>
      <c r="J231" s="588" t="s">
        <v>141</v>
      </c>
      <c r="K231" s="588" t="s">
        <v>238</v>
      </c>
      <c r="L231" s="588" t="s">
        <v>141</v>
      </c>
      <c r="M231" s="588" t="s">
        <v>238</v>
      </c>
      <c r="N231" s="588" t="s">
        <v>141</v>
      </c>
      <c r="O231" s="588" t="s">
        <v>238</v>
      </c>
      <c r="P231" s="588" t="s">
        <v>141</v>
      </c>
      <c r="Q231" s="588" t="s">
        <v>238</v>
      </c>
      <c r="R231" s="588" t="s">
        <v>141</v>
      </c>
      <c r="S231" s="588" t="s">
        <v>238</v>
      </c>
      <c r="T231" s="588" t="s">
        <v>141</v>
      </c>
      <c r="U231" s="588" t="s">
        <v>238</v>
      </c>
      <c r="V231" s="588" t="s">
        <v>141</v>
      </c>
      <c r="W231" s="588" t="s">
        <v>238</v>
      </c>
      <c r="X231" s="588" t="s">
        <v>141</v>
      </c>
      <c r="Y231" s="588" t="s">
        <v>238</v>
      </c>
      <c r="Z231" s="588" t="s">
        <v>141</v>
      </c>
      <c r="AA231" s="588" t="s">
        <v>238</v>
      </c>
    </row>
    <row r="232" spans="1:27" x14ac:dyDescent="0.2">
      <c r="A232" s="590" t="s">
        <v>71</v>
      </c>
      <c r="B232" s="588" t="s">
        <v>141</v>
      </c>
      <c r="C232" s="588" t="s">
        <v>238</v>
      </c>
      <c r="D232" s="588" t="s">
        <v>141</v>
      </c>
      <c r="E232" s="588" t="s">
        <v>238</v>
      </c>
      <c r="F232" s="588" t="s">
        <v>141</v>
      </c>
      <c r="G232" s="588" t="s">
        <v>238</v>
      </c>
      <c r="H232" s="588" t="s">
        <v>141</v>
      </c>
      <c r="I232" s="588" t="s">
        <v>238</v>
      </c>
      <c r="J232" s="588" t="s">
        <v>141</v>
      </c>
      <c r="K232" s="588" t="s">
        <v>238</v>
      </c>
      <c r="L232" s="588" t="s">
        <v>141</v>
      </c>
      <c r="M232" s="588" t="s">
        <v>238</v>
      </c>
      <c r="N232" s="588" t="s">
        <v>141</v>
      </c>
      <c r="O232" s="588" t="s">
        <v>238</v>
      </c>
      <c r="P232" s="588" t="s">
        <v>141</v>
      </c>
      <c r="Q232" s="588" t="s">
        <v>238</v>
      </c>
      <c r="R232" s="588" t="s">
        <v>141</v>
      </c>
      <c r="S232" s="588" t="s">
        <v>238</v>
      </c>
      <c r="T232" s="588" t="s">
        <v>141</v>
      </c>
      <c r="U232" s="588" t="s">
        <v>238</v>
      </c>
      <c r="V232" s="588" t="s">
        <v>141</v>
      </c>
      <c r="W232" s="588" t="s">
        <v>238</v>
      </c>
      <c r="X232" s="588" t="s">
        <v>141</v>
      </c>
      <c r="Y232" s="588" t="s">
        <v>238</v>
      </c>
      <c r="Z232" s="588" t="s">
        <v>141</v>
      </c>
      <c r="AA232" s="588" t="s">
        <v>238</v>
      </c>
    </row>
    <row r="233" spans="1:27" x14ac:dyDescent="0.2">
      <c r="A233" s="590" t="s">
        <v>35</v>
      </c>
      <c r="B233" s="588" t="s">
        <v>141</v>
      </c>
      <c r="C233" s="588" t="s">
        <v>238</v>
      </c>
      <c r="D233" s="588" t="s">
        <v>141</v>
      </c>
      <c r="E233" s="588" t="s">
        <v>238</v>
      </c>
      <c r="F233" s="588" t="s">
        <v>141</v>
      </c>
      <c r="G233" s="588" t="s">
        <v>238</v>
      </c>
      <c r="H233" s="588" t="s">
        <v>141</v>
      </c>
      <c r="I233" s="588" t="s">
        <v>238</v>
      </c>
      <c r="J233" s="588" t="s">
        <v>141</v>
      </c>
      <c r="K233" s="588" t="s">
        <v>238</v>
      </c>
      <c r="L233" s="588" t="s">
        <v>141</v>
      </c>
      <c r="M233" s="588" t="s">
        <v>238</v>
      </c>
      <c r="N233" s="588" t="s">
        <v>141</v>
      </c>
      <c r="O233" s="588" t="s">
        <v>238</v>
      </c>
      <c r="P233" s="588" t="s">
        <v>141</v>
      </c>
      <c r="Q233" s="588" t="s">
        <v>238</v>
      </c>
      <c r="R233" s="588" t="s">
        <v>141</v>
      </c>
      <c r="S233" s="588" t="s">
        <v>238</v>
      </c>
      <c r="T233" s="588" t="s">
        <v>141</v>
      </c>
      <c r="U233" s="588" t="s">
        <v>238</v>
      </c>
      <c r="V233" s="588" t="s">
        <v>141</v>
      </c>
      <c r="W233" s="588" t="s">
        <v>238</v>
      </c>
      <c r="X233" s="588" t="s">
        <v>141</v>
      </c>
      <c r="Y233" s="588" t="s">
        <v>238</v>
      </c>
      <c r="Z233" s="588" t="s">
        <v>141</v>
      </c>
      <c r="AA233" s="588" t="s">
        <v>238</v>
      </c>
    </row>
    <row r="234" spans="1:27" x14ac:dyDescent="0.2">
      <c r="A234" s="590" t="s">
        <v>67</v>
      </c>
      <c r="B234" s="588" t="s">
        <v>141</v>
      </c>
      <c r="C234" s="588" t="s">
        <v>238</v>
      </c>
      <c r="D234" s="588" t="s">
        <v>141</v>
      </c>
      <c r="E234" s="588" t="s">
        <v>238</v>
      </c>
      <c r="F234" s="588" t="s">
        <v>141</v>
      </c>
      <c r="G234" s="588" t="s">
        <v>238</v>
      </c>
      <c r="H234" s="588" t="s">
        <v>141</v>
      </c>
      <c r="I234" s="588" t="s">
        <v>238</v>
      </c>
      <c r="J234" s="588" t="s">
        <v>141</v>
      </c>
      <c r="K234" s="588" t="s">
        <v>238</v>
      </c>
      <c r="L234" s="588" t="s">
        <v>141</v>
      </c>
      <c r="M234" s="588" t="s">
        <v>238</v>
      </c>
      <c r="N234" s="588" t="s">
        <v>141</v>
      </c>
      <c r="O234" s="588" t="s">
        <v>238</v>
      </c>
      <c r="P234" s="588" t="s">
        <v>141</v>
      </c>
      <c r="Q234" s="588" t="s">
        <v>238</v>
      </c>
      <c r="R234" s="588" t="s">
        <v>141</v>
      </c>
      <c r="S234" s="588" t="s">
        <v>238</v>
      </c>
      <c r="T234" s="588" t="s">
        <v>141</v>
      </c>
      <c r="U234" s="588" t="s">
        <v>238</v>
      </c>
      <c r="V234" s="588" t="s">
        <v>141</v>
      </c>
      <c r="W234" s="588" t="s">
        <v>238</v>
      </c>
      <c r="X234" s="588" t="s">
        <v>141</v>
      </c>
      <c r="Y234" s="588" t="s">
        <v>238</v>
      </c>
      <c r="Z234" s="588" t="s">
        <v>141</v>
      </c>
      <c r="AA234" s="588" t="s">
        <v>238</v>
      </c>
    </row>
    <row r="235" spans="1:27" x14ac:dyDescent="0.2">
      <c r="A235" s="590" t="s">
        <v>77</v>
      </c>
      <c r="B235" s="588" t="s">
        <v>141</v>
      </c>
      <c r="C235" s="588" t="s">
        <v>4937</v>
      </c>
      <c r="D235" s="588" t="s">
        <v>141</v>
      </c>
      <c r="E235" s="588" t="s">
        <v>4937</v>
      </c>
      <c r="F235" s="588" t="s">
        <v>141</v>
      </c>
      <c r="G235" s="588" t="s">
        <v>4937</v>
      </c>
      <c r="H235" s="588" t="s">
        <v>141</v>
      </c>
      <c r="I235" s="588" t="s">
        <v>4937</v>
      </c>
      <c r="J235" s="588" t="s">
        <v>141</v>
      </c>
      <c r="K235" s="588" t="s">
        <v>4937</v>
      </c>
      <c r="L235" s="588" t="s">
        <v>141</v>
      </c>
      <c r="M235" s="588" t="s">
        <v>4937</v>
      </c>
      <c r="N235" s="588" t="s">
        <v>141</v>
      </c>
      <c r="O235" s="588" t="s">
        <v>4937</v>
      </c>
      <c r="P235" s="588" t="s">
        <v>141</v>
      </c>
      <c r="Q235" s="588" t="s">
        <v>4937</v>
      </c>
      <c r="R235" s="588" t="s">
        <v>141</v>
      </c>
      <c r="S235" s="588" t="s">
        <v>4937</v>
      </c>
      <c r="T235" s="588" t="s">
        <v>141</v>
      </c>
      <c r="U235" s="588" t="s">
        <v>4937</v>
      </c>
      <c r="V235" s="588" t="s">
        <v>141</v>
      </c>
      <c r="W235" s="588" t="s">
        <v>4937</v>
      </c>
      <c r="X235" s="588" t="s">
        <v>141</v>
      </c>
      <c r="Y235" s="588" t="s">
        <v>4937</v>
      </c>
      <c r="Z235" s="588" t="s">
        <v>141</v>
      </c>
      <c r="AA235" s="588" t="s">
        <v>4937</v>
      </c>
    </row>
    <row r="236" spans="1:27" x14ac:dyDescent="0.2">
      <c r="A236" s="590" t="s">
        <v>59</v>
      </c>
      <c r="B236" s="588" t="s">
        <v>141</v>
      </c>
      <c r="C236" s="588" t="s">
        <v>238</v>
      </c>
      <c r="D236" s="588" t="s">
        <v>141</v>
      </c>
      <c r="E236" s="588" t="s">
        <v>238</v>
      </c>
      <c r="F236" s="588" t="s">
        <v>141</v>
      </c>
      <c r="G236" s="588" t="s">
        <v>238</v>
      </c>
      <c r="H236" s="588" t="s">
        <v>141</v>
      </c>
      <c r="I236" s="588" t="s">
        <v>238</v>
      </c>
      <c r="J236" s="588" t="s">
        <v>141</v>
      </c>
      <c r="K236" s="588" t="s">
        <v>238</v>
      </c>
      <c r="L236" s="588" t="s">
        <v>141</v>
      </c>
      <c r="M236" s="588" t="s">
        <v>238</v>
      </c>
      <c r="N236" s="588" t="s">
        <v>141</v>
      </c>
      <c r="O236" s="588" t="s">
        <v>238</v>
      </c>
      <c r="P236" s="588" t="s">
        <v>141</v>
      </c>
      <c r="Q236" s="588" t="s">
        <v>238</v>
      </c>
      <c r="R236" s="588" t="s">
        <v>141</v>
      </c>
      <c r="S236" s="588" t="s">
        <v>238</v>
      </c>
      <c r="T236" s="588" t="s">
        <v>141</v>
      </c>
      <c r="U236" s="588" t="s">
        <v>238</v>
      </c>
      <c r="V236" s="588" t="s">
        <v>141</v>
      </c>
      <c r="W236" s="588" t="s">
        <v>238</v>
      </c>
      <c r="X236" s="588" t="s">
        <v>141</v>
      </c>
      <c r="Y236" s="588" t="s">
        <v>238</v>
      </c>
      <c r="Z236" s="588" t="s">
        <v>141</v>
      </c>
      <c r="AA236" s="588" t="s">
        <v>238</v>
      </c>
    </row>
    <row r="238" spans="1:27" x14ac:dyDescent="0.2">
      <c r="A238" s="587" t="s">
        <v>4942</v>
      </c>
      <c r="E238" s="587" t="s">
        <v>4941</v>
      </c>
    </row>
    <row r="239" spans="1:27" x14ac:dyDescent="0.2">
      <c r="A239" s="587" t="s">
        <v>4940</v>
      </c>
      <c r="B239" s="587" t="s">
        <v>4939</v>
      </c>
      <c r="E239" s="587" t="s">
        <v>141</v>
      </c>
      <c r="F239" s="587" t="s">
        <v>4938</v>
      </c>
    </row>
    <row r="240" spans="1:27" x14ac:dyDescent="0.2">
      <c r="A240" s="587" t="s">
        <v>4937</v>
      </c>
      <c r="B240" s="587" t="s">
        <v>4936</v>
      </c>
    </row>
    <row r="241" spans="1:27" x14ac:dyDescent="0.2">
      <c r="A241" s="587" t="s">
        <v>4935</v>
      </c>
      <c r="B241" s="587" t="s">
        <v>4934</v>
      </c>
    </row>
    <row r="242" spans="1:27" x14ac:dyDescent="0.2">
      <c r="A242" s="587" t="s">
        <v>4933</v>
      </c>
      <c r="B242" s="587" t="s">
        <v>4932</v>
      </c>
    </row>
    <row r="243" spans="1:27" x14ac:dyDescent="0.2">
      <c r="A243" s="587" t="s">
        <v>4931</v>
      </c>
      <c r="B243" s="587" t="s">
        <v>4930</v>
      </c>
    </row>
    <row r="244" spans="1:27" x14ac:dyDescent="0.2">
      <c r="A244" s="587" t="s">
        <v>4929</v>
      </c>
      <c r="B244" s="587" t="s">
        <v>4928</v>
      </c>
    </row>
    <row r="245" spans="1:27" x14ac:dyDescent="0.2">
      <c r="A245" s="587" t="s">
        <v>4927</v>
      </c>
      <c r="B245" s="587" t="s">
        <v>4926</v>
      </c>
    </row>
    <row r="246" spans="1:27" x14ac:dyDescent="0.2">
      <c r="A246" s="587" t="s">
        <v>4925</v>
      </c>
      <c r="B246" s="587" t="s">
        <v>4924</v>
      </c>
    </row>
    <row r="247" spans="1:27" x14ac:dyDescent="0.2">
      <c r="A247" s="587" t="s">
        <v>4923</v>
      </c>
      <c r="B247" s="587" t="s">
        <v>4922</v>
      </c>
    </row>
    <row r="248" spans="1:27" x14ac:dyDescent="0.2">
      <c r="A248" s="587" t="s">
        <v>4921</v>
      </c>
      <c r="B248" s="587" t="s">
        <v>4920</v>
      </c>
    </row>
    <row r="249" spans="1:27" x14ac:dyDescent="0.2">
      <c r="A249" s="587" t="s">
        <v>4919</v>
      </c>
      <c r="B249" s="587" t="s">
        <v>4918</v>
      </c>
    </row>
    <row r="250" spans="1:27" x14ac:dyDescent="0.2">
      <c r="A250" s="587" t="s">
        <v>4917</v>
      </c>
      <c r="B250" s="587" t="s">
        <v>4916</v>
      </c>
    </row>
    <row r="252" spans="1:27" x14ac:dyDescent="0.2">
      <c r="A252" s="587" t="s">
        <v>4967</v>
      </c>
      <c r="C252" s="587" t="s">
        <v>4982</v>
      </c>
    </row>
    <row r="253" spans="1:27" x14ac:dyDescent="0.2">
      <c r="A253" s="587" t="s">
        <v>0</v>
      </c>
      <c r="B253" s="596" t="s">
        <v>4268</v>
      </c>
      <c r="C253" s="587" t="s">
        <v>4377</v>
      </c>
    </row>
    <row r="254" spans="1:27" x14ac:dyDescent="0.2">
      <c r="A254" s="587" t="s">
        <v>4963</v>
      </c>
      <c r="C254" s="587" t="s">
        <v>4962</v>
      </c>
    </row>
    <row r="256" spans="1:27" x14ac:dyDescent="0.2">
      <c r="A256" s="590" t="s">
        <v>4961</v>
      </c>
      <c r="B256" s="590" t="s">
        <v>253</v>
      </c>
      <c r="C256" s="590" t="s">
        <v>4943</v>
      </c>
      <c r="D256" s="590" t="s">
        <v>252</v>
      </c>
      <c r="E256" s="590" t="s">
        <v>4943</v>
      </c>
      <c r="F256" s="590" t="s">
        <v>251</v>
      </c>
      <c r="G256" s="590" t="s">
        <v>4943</v>
      </c>
      <c r="H256" s="590" t="s">
        <v>250</v>
      </c>
      <c r="I256" s="590" t="s">
        <v>4943</v>
      </c>
      <c r="J256" s="590" t="s">
        <v>249</v>
      </c>
      <c r="K256" s="590" t="s">
        <v>4943</v>
      </c>
      <c r="L256" s="590" t="s">
        <v>248</v>
      </c>
      <c r="M256" s="590" t="s">
        <v>4943</v>
      </c>
      <c r="N256" s="590" t="s">
        <v>247</v>
      </c>
      <c r="O256" s="590" t="s">
        <v>4943</v>
      </c>
      <c r="P256" s="590" t="s">
        <v>246</v>
      </c>
      <c r="Q256" s="590" t="s">
        <v>4943</v>
      </c>
      <c r="R256" s="590" t="s">
        <v>82</v>
      </c>
      <c r="S256" s="590" t="s">
        <v>4943</v>
      </c>
      <c r="T256" s="590" t="s">
        <v>83</v>
      </c>
      <c r="U256" s="590" t="s">
        <v>4943</v>
      </c>
      <c r="V256" s="590" t="s">
        <v>84</v>
      </c>
      <c r="W256" s="590" t="s">
        <v>4943</v>
      </c>
      <c r="X256" s="590" t="s">
        <v>245</v>
      </c>
      <c r="Y256" s="590" t="s">
        <v>4943</v>
      </c>
      <c r="Z256" s="590" t="s">
        <v>4699</v>
      </c>
      <c r="AA256" s="590" t="s">
        <v>4943</v>
      </c>
    </row>
    <row r="257" spans="1:27" x14ac:dyDescent="0.2">
      <c r="A257" s="590" t="s">
        <v>7</v>
      </c>
      <c r="B257" s="588" t="s">
        <v>141</v>
      </c>
      <c r="C257" s="588" t="s">
        <v>238</v>
      </c>
      <c r="D257" s="588" t="s">
        <v>141</v>
      </c>
      <c r="E257" s="588" t="s">
        <v>238</v>
      </c>
      <c r="F257" s="588" t="s">
        <v>141</v>
      </c>
      <c r="G257" s="588" t="s">
        <v>238</v>
      </c>
      <c r="H257" s="588" t="s">
        <v>141</v>
      </c>
      <c r="I257" s="588" t="s">
        <v>238</v>
      </c>
      <c r="J257" s="588" t="s">
        <v>141</v>
      </c>
      <c r="K257" s="588" t="s">
        <v>238</v>
      </c>
      <c r="L257" s="588" t="s">
        <v>141</v>
      </c>
      <c r="M257" s="588" t="s">
        <v>238</v>
      </c>
      <c r="N257" s="588" t="s">
        <v>141</v>
      </c>
      <c r="O257" s="588" t="s">
        <v>238</v>
      </c>
      <c r="P257" s="588" t="s">
        <v>141</v>
      </c>
      <c r="Q257" s="588" t="s">
        <v>238</v>
      </c>
      <c r="R257" s="588" t="s">
        <v>141</v>
      </c>
      <c r="S257" s="588" t="s">
        <v>238</v>
      </c>
      <c r="T257" s="588" t="s">
        <v>141</v>
      </c>
      <c r="U257" s="588" t="s">
        <v>238</v>
      </c>
      <c r="V257" s="588" t="s">
        <v>141</v>
      </c>
      <c r="W257" s="588" t="s">
        <v>238</v>
      </c>
      <c r="X257" s="588" t="s">
        <v>141</v>
      </c>
      <c r="Y257" s="588" t="s">
        <v>238</v>
      </c>
      <c r="Z257" s="588" t="s">
        <v>141</v>
      </c>
      <c r="AA257" s="588" t="s">
        <v>238</v>
      </c>
    </row>
    <row r="258" spans="1:27" x14ac:dyDescent="0.2">
      <c r="A258" s="590" t="s">
        <v>19</v>
      </c>
      <c r="B258" s="588" t="s">
        <v>141</v>
      </c>
      <c r="C258" s="588" t="s">
        <v>238</v>
      </c>
      <c r="D258" s="588" t="s">
        <v>141</v>
      </c>
      <c r="E258" s="588" t="s">
        <v>238</v>
      </c>
      <c r="F258" s="588" t="s">
        <v>141</v>
      </c>
      <c r="G258" s="588" t="s">
        <v>238</v>
      </c>
      <c r="H258" s="588" t="s">
        <v>141</v>
      </c>
      <c r="I258" s="588" t="s">
        <v>238</v>
      </c>
      <c r="J258" s="588" t="s">
        <v>141</v>
      </c>
      <c r="K258" s="588" t="s">
        <v>238</v>
      </c>
      <c r="L258" s="588" t="s">
        <v>141</v>
      </c>
      <c r="M258" s="588" t="s">
        <v>238</v>
      </c>
      <c r="N258" s="588" t="s">
        <v>141</v>
      </c>
      <c r="O258" s="588" t="s">
        <v>238</v>
      </c>
      <c r="P258" s="588" t="s">
        <v>141</v>
      </c>
      <c r="Q258" s="588" t="s">
        <v>238</v>
      </c>
      <c r="R258" s="588" t="s">
        <v>141</v>
      </c>
      <c r="S258" s="588" t="s">
        <v>238</v>
      </c>
      <c r="T258" s="588" t="s">
        <v>141</v>
      </c>
      <c r="U258" s="588" t="s">
        <v>238</v>
      </c>
      <c r="V258" s="588" t="s">
        <v>141</v>
      </c>
      <c r="W258" s="588" t="s">
        <v>238</v>
      </c>
      <c r="X258" s="588" t="s">
        <v>141</v>
      </c>
      <c r="Y258" s="588" t="s">
        <v>238</v>
      </c>
      <c r="Z258" s="588" t="s">
        <v>141</v>
      </c>
      <c r="AA258" s="588" t="s">
        <v>238</v>
      </c>
    </row>
    <row r="259" spans="1:27" x14ac:dyDescent="0.2">
      <c r="A259" s="590" t="s">
        <v>25</v>
      </c>
      <c r="B259" s="588" t="s">
        <v>141</v>
      </c>
      <c r="C259" s="588" t="s">
        <v>238</v>
      </c>
      <c r="D259" s="588" t="s">
        <v>141</v>
      </c>
      <c r="E259" s="588" t="s">
        <v>238</v>
      </c>
      <c r="F259" s="588" t="s">
        <v>141</v>
      </c>
      <c r="G259" s="588" t="s">
        <v>238</v>
      </c>
      <c r="H259" s="588" t="s">
        <v>141</v>
      </c>
      <c r="I259" s="588" t="s">
        <v>238</v>
      </c>
      <c r="J259" s="588" t="s">
        <v>141</v>
      </c>
      <c r="K259" s="588" t="s">
        <v>238</v>
      </c>
      <c r="L259" s="588" t="s">
        <v>141</v>
      </c>
      <c r="M259" s="588" t="s">
        <v>238</v>
      </c>
      <c r="N259" s="588" t="s">
        <v>141</v>
      </c>
      <c r="O259" s="588" t="s">
        <v>238</v>
      </c>
      <c r="P259" s="588" t="s">
        <v>141</v>
      </c>
      <c r="Q259" s="588" t="s">
        <v>238</v>
      </c>
      <c r="R259" s="588" t="s">
        <v>141</v>
      </c>
      <c r="S259" s="588" t="s">
        <v>238</v>
      </c>
      <c r="T259" s="588" t="s">
        <v>141</v>
      </c>
      <c r="U259" s="588" t="s">
        <v>238</v>
      </c>
      <c r="V259" s="588" t="s">
        <v>141</v>
      </c>
      <c r="W259" s="588" t="s">
        <v>238</v>
      </c>
      <c r="X259" s="588" t="s">
        <v>141</v>
      </c>
      <c r="Y259" s="588" t="s">
        <v>238</v>
      </c>
      <c r="Z259" s="588" t="s">
        <v>141</v>
      </c>
      <c r="AA259" s="588" t="s">
        <v>238</v>
      </c>
    </row>
    <row r="260" spans="1:27" x14ac:dyDescent="0.2">
      <c r="A260" s="590" t="s">
        <v>27</v>
      </c>
      <c r="B260" s="588" t="s">
        <v>141</v>
      </c>
      <c r="C260" s="588" t="s">
        <v>238</v>
      </c>
      <c r="D260" s="588" t="s">
        <v>141</v>
      </c>
      <c r="E260" s="588" t="s">
        <v>238</v>
      </c>
      <c r="F260" s="588" t="s">
        <v>141</v>
      </c>
      <c r="G260" s="588" t="s">
        <v>238</v>
      </c>
      <c r="H260" s="588" t="s">
        <v>141</v>
      </c>
      <c r="I260" s="588" t="s">
        <v>238</v>
      </c>
      <c r="J260" s="588" t="s">
        <v>141</v>
      </c>
      <c r="K260" s="588" t="s">
        <v>238</v>
      </c>
      <c r="L260" s="588" t="s">
        <v>141</v>
      </c>
      <c r="M260" s="588" t="s">
        <v>238</v>
      </c>
      <c r="N260" s="588" t="s">
        <v>141</v>
      </c>
      <c r="O260" s="588" t="s">
        <v>238</v>
      </c>
      <c r="P260" s="588" t="s">
        <v>141</v>
      </c>
      <c r="Q260" s="588" t="s">
        <v>238</v>
      </c>
      <c r="R260" s="588" t="s">
        <v>141</v>
      </c>
      <c r="S260" s="588" t="s">
        <v>238</v>
      </c>
      <c r="T260" s="588" t="s">
        <v>141</v>
      </c>
      <c r="U260" s="588" t="s">
        <v>238</v>
      </c>
      <c r="V260" s="588" t="s">
        <v>141</v>
      </c>
      <c r="W260" s="588" t="s">
        <v>238</v>
      </c>
      <c r="X260" s="588" t="s">
        <v>141</v>
      </c>
      <c r="Y260" s="588" t="s">
        <v>238</v>
      </c>
      <c r="Z260" s="588" t="s">
        <v>141</v>
      </c>
      <c r="AA260" s="588" t="s">
        <v>238</v>
      </c>
    </row>
    <row r="261" spans="1:27" x14ac:dyDescent="0.2">
      <c r="A261" s="590" t="s">
        <v>9</v>
      </c>
      <c r="B261" s="595">
        <v>122.35</v>
      </c>
      <c r="C261" s="588" t="s">
        <v>238</v>
      </c>
      <c r="D261" s="595">
        <v>130.88999999999999</v>
      </c>
      <c r="E261" s="588" t="s">
        <v>238</v>
      </c>
      <c r="F261" s="595">
        <v>133.52000000000001</v>
      </c>
      <c r="G261" s="588" t="s">
        <v>238</v>
      </c>
      <c r="H261" s="595">
        <v>125.11</v>
      </c>
      <c r="I261" s="588" t="s">
        <v>238</v>
      </c>
      <c r="J261" s="595">
        <v>125.05</v>
      </c>
      <c r="K261" s="588" t="s">
        <v>238</v>
      </c>
      <c r="L261" s="595">
        <v>127.7</v>
      </c>
      <c r="M261" s="588" t="s">
        <v>238</v>
      </c>
      <c r="N261" s="595">
        <v>134.31</v>
      </c>
      <c r="O261" s="588" t="s">
        <v>238</v>
      </c>
      <c r="P261" s="595">
        <v>143.88999999999999</v>
      </c>
      <c r="Q261" s="588" t="s">
        <v>238</v>
      </c>
      <c r="R261" s="595">
        <v>145.44</v>
      </c>
      <c r="S261" s="588" t="s">
        <v>238</v>
      </c>
      <c r="T261" s="595">
        <v>115.57</v>
      </c>
      <c r="U261" s="588" t="s">
        <v>238</v>
      </c>
      <c r="V261" s="595">
        <v>99.97</v>
      </c>
      <c r="W261" s="588" t="s">
        <v>238</v>
      </c>
      <c r="X261" s="595">
        <v>101.19</v>
      </c>
      <c r="Y261" s="588" t="s">
        <v>238</v>
      </c>
      <c r="Z261" s="595">
        <v>99.83</v>
      </c>
      <c r="AA261" s="588" t="s">
        <v>238</v>
      </c>
    </row>
    <row r="262" spans="1:27" x14ac:dyDescent="0.2">
      <c r="A262" s="590" t="s">
        <v>29</v>
      </c>
      <c r="B262" s="588" t="s">
        <v>141</v>
      </c>
      <c r="C262" s="588" t="s">
        <v>238</v>
      </c>
      <c r="D262" s="588" t="s">
        <v>141</v>
      </c>
      <c r="E262" s="588" t="s">
        <v>238</v>
      </c>
      <c r="F262" s="588" t="s">
        <v>141</v>
      </c>
      <c r="G262" s="588" t="s">
        <v>238</v>
      </c>
      <c r="H262" s="588" t="s">
        <v>141</v>
      </c>
      <c r="I262" s="588" t="s">
        <v>238</v>
      </c>
      <c r="J262" s="588" t="s">
        <v>141</v>
      </c>
      <c r="K262" s="588" t="s">
        <v>238</v>
      </c>
      <c r="L262" s="588" t="s">
        <v>141</v>
      </c>
      <c r="M262" s="588" t="s">
        <v>238</v>
      </c>
      <c r="N262" s="588" t="s">
        <v>141</v>
      </c>
      <c r="O262" s="588" t="s">
        <v>238</v>
      </c>
      <c r="P262" s="588" t="s">
        <v>141</v>
      </c>
      <c r="Q262" s="588" t="s">
        <v>238</v>
      </c>
      <c r="R262" s="588" t="s">
        <v>141</v>
      </c>
      <c r="S262" s="588" t="s">
        <v>238</v>
      </c>
      <c r="T262" s="588" t="s">
        <v>141</v>
      </c>
      <c r="U262" s="588" t="s">
        <v>238</v>
      </c>
      <c r="V262" s="588" t="s">
        <v>141</v>
      </c>
      <c r="W262" s="588" t="s">
        <v>238</v>
      </c>
      <c r="X262" s="588" t="s">
        <v>141</v>
      </c>
      <c r="Y262" s="588" t="s">
        <v>238</v>
      </c>
      <c r="Z262" s="588" t="s">
        <v>141</v>
      </c>
      <c r="AA262" s="588" t="s">
        <v>238</v>
      </c>
    </row>
    <row r="263" spans="1:27" x14ac:dyDescent="0.2">
      <c r="A263" s="590" t="s">
        <v>15</v>
      </c>
      <c r="B263" s="588" t="s">
        <v>141</v>
      </c>
      <c r="C263" s="588" t="s">
        <v>238</v>
      </c>
      <c r="D263" s="588" t="s">
        <v>141</v>
      </c>
      <c r="E263" s="588" t="s">
        <v>238</v>
      </c>
      <c r="F263" s="588" t="s">
        <v>141</v>
      </c>
      <c r="G263" s="588" t="s">
        <v>238</v>
      </c>
      <c r="H263" s="588" t="s">
        <v>141</v>
      </c>
      <c r="I263" s="588" t="s">
        <v>238</v>
      </c>
      <c r="J263" s="588" t="s">
        <v>141</v>
      </c>
      <c r="K263" s="588" t="s">
        <v>238</v>
      </c>
      <c r="L263" s="588" t="s">
        <v>141</v>
      </c>
      <c r="M263" s="588" t="s">
        <v>238</v>
      </c>
      <c r="N263" s="588" t="s">
        <v>141</v>
      </c>
      <c r="O263" s="588" t="s">
        <v>238</v>
      </c>
      <c r="P263" s="588" t="s">
        <v>141</v>
      </c>
      <c r="Q263" s="588" t="s">
        <v>238</v>
      </c>
      <c r="R263" s="588" t="s">
        <v>141</v>
      </c>
      <c r="S263" s="588" t="s">
        <v>238</v>
      </c>
      <c r="T263" s="588" t="s">
        <v>141</v>
      </c>
      <c r="U263" s="588" t="s">
        <v>238</v>
      </c>
      <c r="V263" s="588" t="s">
        <v>141</v>
      </c>
      <c r="W263" s="588" t="s">
        <v>238</v>
      </c>
      <c r="X263" s="588" t="s">
        <v>141</v>
      </c>
      <c r="Y263" s="588" t="s">
        <v>238</v>
      </c>
      <c r="Z263" s="588" t="s">
        <v>141</v>
      </c>
      <c r="AA263" s="588" t="s">
        <v>238</v>
      </c>
    </row>
    <row r="264" spans="1:27" x14ac:dyDescent="0.2">
      <c r="A264" s="590" t="s">
        <v>31</v>
      </c>
      <c r="B264" s="595">
        <v>506.52</v>
      </c>
      <c r="C264" s="588" t="s">
        <v>238</v>
      </c>
      <c r="D264" s="595">
        <v>555.29</v>
      </c>
      <c r="E264" s="588" t="s">
        <v>238</v>
      </c>
      <c r="F264" s="595">
        <v>490.18</v>
      </c>
      <c r="G264" s="588" t="s">
        <v>238</v>
      </c>
      <c r="H264" s="595">
        <v>487.59</v>
      </c>
      <c r="I264" s="588" t="s">
        <v>238</v>
      </c>
      <c r="J264" s="595">
        <v>392.26</v>
      </c>
      <c r="K264" s="588" t="s">
        <v>238</v>
      </c>
      <c r="L264" s="595">
        <v>423.42</v>
      </c>
      <c r="M264" s="588" t="s">
        <v>238</v>
      </c>
      <c r="N264" s="595">
        <v>294.06</v>
      </c>
      <c r="O264" s="588" t="s">
        <v>238</v>
      </c>
      <c r="P264" s="595">
        <v>405.7</v>
      </c>
      <c r="Q264" s="588" t="s">
        <v>238</v>
      </c>
      <c r="R264" s="595">
        <v>336.47</v>
      </c>
      <c r="S264" s="588" t="s">
        <v>238</v>
      </c>
      <c r="T264" s="595">
        <v>317.68</v>
      </c>
      <c r="U264" s="588" t="s">
        <v>4925</v>
      </c>
      <c r="V264" s="595">
        <v>99.98</v>
      </c>
      <c r="W264" s="588" t="s">
        <v>238</v>
      </c>
      <c r="X264" s="595">
        <v>66.55</v>
      </c>
      <c r="Y264" s="588" t="s">
        <v>238</v>
      </c>
      <c r="Z264" s="595">
        <v>21.04</v>
      </c>
      <c r="AA264" s="588" t="s">
        <v>238</v>
      </c>
    </row>
    <row r="265" spans="1:27" x14ac:dyDescent="0.2">
      <c r="A265" s="590" t="s">
        <v>11</v>
      </c>
      <c r="B265" s="588" t="s">
        <v>141</v>
      </c>
      <c r="C265" s="588" t="s">
        <v>238</v>
      </c>
      <c r="D265" s="588" t="s">
        <v>141</v>
      </c>
      <c r="E265" s="588" t="s">
        <v>238</v>
      </c>
      <c r="F265" s="595">
        <v>159.77000000000001</v>
      </c>
      <c r="G265" s="588" t="s">
        <v>238</v>
      </c>
      <c r="H265" s="595">
        <v>153.4</v>
      </c>
      <c r="I265" s="588" t="s">
        <v>238</v>
      </c>
      <c r="J265" s="595">
        <v>130.91999999999999</v>
      </c>
      <c r="K265" s="588" t="s">
        <v>238</v>
      </c>
      <c r="L265" s="595">
        <v>116.96</v>
      </c>
      <c r="M265" s="588" t="s">
        <v>238</v>
      </c>
      <c r="N265" s="595">
        <v>111.72</v>
      </c>
      <c r="O265" s="588" t="s">
        <v>238</v>
      </c>
      <c r="P265" s="595">
        <v>128.13999999999999</v>
      </c>
      <c r="Q265" s="588" t="s">
        <v>238</v>
      </c>
      <c r="R265" s="595">
        <v>128.31</v>
      </c>
      <c r="S265" s="588" t="s">
        <v>238</v>
      </c>
      <c r="T265" s="595">
        <v>113.36</v>
      </c>
      <c r="U265" s="588" t="s">
        <v>238</v>
      </c>
      <c r="V265" s="595">
        <v>99.86</v>
      </c>
      <c r="W265" s="588" t="s">
        <v>238</v>
      </c>
      <c r="X265" s="595">
        <v>78.88</v>
      </c>
      <c r="Y265" s="588" t="s">
        <v>238</v>
      </c>
      <c r="Z265" s="595">
        <v>64.62</v>
      </c>
      <c r="AA265" s="588" t="s">
        <v>238</v>
      </c>
    </row>
    <row r="266" spans="1:27" x14ac:dyDescent="0.2">
      <c r="A266" s="590" t="s">
        <v>13</v>
      </c>
      <c r="B266" s="595">
        <v>117.41</v>
      </c>
      <c r="C266" s="588" t="s">
        <v>238</v>
      </c>
      <c r="D266" s="595">
        <v>100.85</v>
      </c>
      <c r="E266" s="588" t="s">
        <v>238</v>
      </c>
      <c r="F266" s="595">
        <v>106.23</v>
      </c>
      <c r="G266" s="588" t="s">
        <v>238</v>
      </c>
      <c r="H266" s="595">
        <v>105</v>
      </c>
      <c r="I266" s="588" t="s">
        <v>238</v>
      </c>
      <c r="J266" s="595">
        <v>93.15</v>
      </c>
      <c r="K266" s="588" t="s">
        <v>238</v>
      </c>
      <c r="L266" s="595">
        <v>85.24</v>
      </c>
      <c r="M266" s="588" t="s">
        <v>238</v>
      </c>
      <c r="N266" s="595">
        <v>78.760000000000005</v>
      </c>
      <c r="O266" s="588" t="s">
        <v>238</v>
      </c>
      <c r="P266" s="595">
        <v>84.36</v>
      </c>
      <c r="Q266" s="588" t="s">
        <v>238</v>
      </c>
      <c r="R266" s="595">
        <v>81.44</v>
      </c>
      <c r="S266" s="588" t="s">
        <v>238</v>
      </c>
      <c r="T266" s="595">
        <v>68.33</v>
      </c>
      <c r="U266" s="588" t="s">
        <v>238</v>
      </c>
      <c r="V266" s="595">
        <v>99.88</v>
      </c>
      <c r="W266" s="588" t="s">
        <v>238</v>
      </c>
      <c r="X266" s="595">
        <v>104.23</v>
      </c>
      <c r="Y266" s="588" t="s">
        <v>238</v>
      </c>
      <c r="Z266" s="595">
        <v>94.38</v>
      </c>
      <c r="AA266" s="588" t="s">
        <v>238</v>
      </c>
    </row>
    <row r="267" spans="1:27" x14ac:dyDescent="0.2">
      <c r="A267" s="590" t="s">
        <v>37</v>
      </c>
      <c r="B267" s="588" t="s">
        <v>141</v>
      </c>
      <c r="C267" s="588" t="s">
        <v>238</v>
      </c>
      <c r="D267" s="588" t="s">
        <v>141</v>
      </c>
      <c r="E267" s="588" t="s">
        <v>238</v>
      </c>
      <c r="F267" s="588" t="s">
        <v>141</v>
      </c>
      <c r="G267" s="588" t="s">
        <v>238</v>
      </c>
      <c r="H267" s="588" t="s">
        <v>141</v>
      </c>
      <c r="I267" s="588" t="s">
        <v>238</v>
      </c>
      <c r="J267" s="588" t="s">
        <v>141</v>
      </c>
      <c r="K267" s="588" t="s">
        <v>238</v>
      </c>
      <c r="L267" s="588" t="s">
        <v>141</v>
      </c>
      <c r="M267" s="588" t="s">
        <v>238</v>
      </c>
      <c r="N267" s="588" t="s">
        <v>141</v>
      </c>
      <c r="O267" s="588" t="s">
        <v>238</v>
      </c>
      <c r="P267" s="588" t="s">
        <v>141</v>
      </c>
      <c r="Q267" s="588" t="s">
        <v>238</v>
      </c>
      <c r="R267" s="588" t="s">
        <v>141</v>
      </c>
      <c r="S267" s="588" t="s">
        <v>238</v>
      </c>
      <c r="T267" s="588" t="s">
        <v>141</v>
      </c>
      <c r="U267" s="588" t="s">
        <v>238</v>
      </c>
      <c r="V267" s="588" t="s">
        <v>141</v>
      </c>
      <c r="W267" s="588" t="s">
        <v>238</v>
      </c>
      <c r="X267" s="588" t="s">
        <v>141</v>
      </c>
      <c r="Y267" s="588" t="s">
        <v>238</v>
      </c>
      <c r="Z267" s="588" t="s">
        <v>141</v>
      </c>
      <c r="AA267" s="588" t="s">
        <v>238</v>
      </c>
    </row>
    <row r="268" spans="1:27" x14ac:dyDescent="0.2">
      <c r="A268" s="590" t="s">
        <v>43</v>
      </c>
      <c r="B268" s="595">
        <v>165.93</v>
      </c>
      <c r="C268" s="588" t="s">
        <v>238</v>
      </c>
      <c r="D268" s="595">
        <v>154.83000000000001</v>
      </c>
      <c r="E268" s="588" t="s">
        <v>238</v>
      </c>
      <c r="F268" s="595">
        <v>146.41999999999999</v>
      </c>
      <c r="G268" s="588" t="s">
        <v>238</v>
      </c>
      <c r="H268" s="595">
        <v>131.97999999999999</v>
      </c>
      <c r="I268" s="588" t="s">
        <v>238</v>
      </c>
      <c r="J268" s="595">
        <v>127.2</v>
      </c>
      <c r="K268" s="588" t="s">
        <v>238</v>
      </c>
      <c r="L268" s="595">
        <v>118.41</v>
      </c>
      <c r="M268" s="588" t="s">
        <v>238</v>
      </c>
      <c r="N268" s="595">
        <v>129.05000000000001</v>
      </c>
      <c r="O268" s="588" t="s">
        <v>238</v>
      </c>
      <c r="P268" s="595">
        <v>134.76</v>
      </c>
      <c r="Q268" s="588" t="s">
        <v>238</v>
      </c>
      <c r="R268" s="595">
        <v>136.19</v>
      </c>
      <c r="S268" s="588" t="s">
        <v>238</v>
      </c>
      <c r="T268" s="595">
        <v>118.75</v>
      </c>
      <c r="U268" s="588" t="s">
        <v>238</v>
      </c>
      <c r="V268" s="595">
        <v>99.86</v>
      </c>
      <c r="W268" s="588" t="s">
        <v>238</v>
      </c>
      <c r="X268" s="595">
        <v>73.5</v>
      </c>
      <c r="Y268" s="588" t="s">
        <v>238</v>
      </c>
      <c r="Z268" s="595">
        <v>82.45</v>
      </c>
      <c r="AA268" s="588" t="s">
        <v>238</v>
      </c>
    </row>
    <row r="269" spans="1:27" x14ac:dyDescent="0.2">
      <c r="A269" s="590" t="s">
        <v>23</v>
      </c>
      <c r="B269" s="588" t="s">
        <v>141</v>
      </c>
      <c r="C269" s="588" t="s">
        <v>238</v>
      </c>
      <c r="D269" s="588" t="s">
        <v>141</v>
      </c>
      <c r="E269" s="588" t="s">
        <v>238</v>
      </c>
      <c r="F269" s="588" t="s">
        <v>141</v>
      </c>
      <c r="G269" s="588" t="s">
        <v>238</v>
      </c>
      <c r="H269" s="588" t="s">
        <v>141</v>
      </c>
      <c r="I269" s="588" t="s">
        <v>238</v>
      </c>
      <c r="J269" s="588" t="s">
        <v>141</v>
      </c>
      <c r="K269" s="588" t="s">
        <v>238</v>
      </c>
      <c r="L269" s="588" t="s">
        <v>141</v>
      </c>
      <c r="M269" s="588" t="s">
        <v>238</v>
      </c>
      <c r="N269" s="588" t="s">
        <v>141</v>
      </c>
      <c r="O269" s="588" t="s">
        <v>238</v>
      </c>
      <c r="P269" s="588" t="s">
        <v>141</v>
      </c>
      <c r="Q269" s="588" t="s">
        <v>238</v>
      </c>
      <c r="R269" s="588" t="s">
        <v>141</v>
      </c>
      <c r="S269" s="588" t="s">
        <v>238</v>
      </c>
      <c r="T269" s="588" t="s">
        <v>141</v>
      </c>
      <c r="U269" s="588" t="s">
        <v>238</v>
      </c>
      <c r="V269" s="588" t="s">
        <v>141</v>
      </c>
      <c r="W269" s="588" t="s">
        <v>238</v>
      </c>
      <c r="X269" s="588" t="s">
        <v>141</v>
      </c>
      <c r="Y269" s="588" t="s">
        <v>238</v>
      </c>
      <c r="Z269" s="588" t="s">
        <v>141</v>
      </c>
      <c r="AA269" s="588" t="s">
        <v>238</v>
      </c>
    </row>
    <row r="270" spans="1:27" x14ac:dyDescent="0.2">
      <c r="A270" s="590" t="s">
        <v>51</v>
      </c>
      <c r="B270" s="588" t="s">
        <v>141</v>
      </c>
      <c r="C270" s="588" t="s">
        <v>238</v>
      </c>
      <c r="D270" s="588" t="s">
        <v>141</v>
      </c>
      <c r="E270" s="588" t="s">
        <v>238</v>
      </c>
      <c r="F270" s="588" t="s">
        <v>141</v>
      </c>
      <c r="G270" s="588" t="s">
        <v>238</v>
      </c>
      <c r="H270" s="588" t="s">
        <v>141</v>
      </c>
      <c r="I270" s="588" t="s">
        <v>238</v>
      </c>
      <c r="J270" s="588" t="s">
        <v>141</v>
      </c>
      <c r="K270" s="588" t="s">
        <v>238</v>
      </c>
      <c r="L270" s="588" t="s">
        <v>141</v>
      </c>
      <c r="M270" s="588" t="s">
        <v>238</v>
      </c>
      <c r="N270" s="588" t="s">
        <v>141</v>
      </c>
      <c r="O270" s="588" t="s">
        <v>238</v>
      </c>
      <c r="P270" s="588" t="s">
        <v>141</v>
      </c>
      <c r="Q270" s="588" t="s">
        <v>238</v>
      </c>
      <c r="R270" s="588" t="s">
        <v>141</v>
      </c>
      <c r="S270" s="588" t="s">
        <v>238</v>
      </c>
      <c r="T270" s="588" t="s">
        <v>141</v>
      </c>
      <c r="U270" s="588" t="s">
        <v>238</v>
      </c>
      <c r="V270" s="588" t="s">
        <v>141</v>
      </c>
      <c r="W270" s="588" t="s">
        <v>238</v>
      </c>
      <c r="X270" s="588" t="s">
        <v>141</v>
      </c>
      <c r="Y270" s="588" t="s">
        <v>238</v>
      </c>
      <c r="Z270" s="588" t="s">
        <v>141</v>
      </c>
      <c r="AA270" s="588" t="s">
        <v>238</v>
      </c>
    </row>
    <row r="271" spans="1:27" x14ac:dyDescent="0.2">
      <c r="A271" s="590" t="s">
        <v>47</v>
      </c>
      <c r="B271" s="588" t="s">
        <v>141</v>
      </c>
      <c r="C271" s="588" t="s">
        <v>238</v>
      </c>
      <c r="D271" s="588" t="s">
        <v>141</v>
      </c>
      <c r="E271" s="588" t="s">
        <v>238</v>
      </c>
      <c r="F271" s="588" t="s">
        <v>141</v>
      </c>
      <c r="G271" s="588" t="s">
        <v>238</v>
      </c>
      <c r="H271" s="588" t="s">
        <v>141</v>
      </c>
      <c r="I271" s="588" t="s">
        <v>238</v>
      </c>
      <c r="J271" s="588" t="s">
        <v>141</v>
      </c>
      <c r="K271" s="588" t="s">
        <v>238</v>
      </c>
      <c r="L271" s="588" t="s">
        <v>141</v>
      </c>
      <c r="M271" s="588" t="s">
        <v>238</v>
      </c>
      <c r="N271" s="588" t="s">
        <v>141</v>
      </c>
      <c r="O271" s="588" t="s">
        <v>238</v>
      </c>
      <c r="P271" s="588" t="s">
        <v>141</v>
      </c>
      <c r="Q271" s="588" t="s">
        <v>238</v>
      </c>
      <c r="R271" s="588" t="s">
        <v>141</v>
      </c>
      <c r="S271" s="588" t="s">
        <v>238</v>
      </c>
      <c r="T271" s="588" t="s">
        <v>141</v>
      </c>
      <c r="U271" s="588" t="s">
        <v>238</v>
      </c>
      <c r="V271" s="588" t="s">
        <v>141</v>
      </c>
      <c r="W271" s="588" t="s">
        <v>238</v>
      </c>
      <c r="X271" s="588" t="s">
        <v>141</v>
      </c>
      <c r="Y271" s="588" t="s">
        <v>238</v>
      </c>
      <c r="Z271" s="588" t="s">
        <v>141</v>
      </c>
      <c r="AA271" s="588" t="s">
        <v>238</v>
      </c>
    </row>
    <row r="272" spans="1:27" x14ac:dyDescent="0.2">
      <c r="A272" s="590" t="s">
        <v>49</v>
      </c>
      <c r="B272" s="588" t="s">
        <v>141</v>
      </c>
      <c r="C272" s="588" t="s">
        <v>238</v>
      </c>
      <c r="D272" s="588" t="s">
        <v>141</v>
      </c>
      <c r="E272" s="588" t="s">
        <v>238</v>
      </c>
      <c r="F272" s="588" t="s">
        <v>141</v>
      </c>
      <c r="G272" s="588" t="s">
        <v>238</v>
      </c>
      <c r="H272" s="588" t="s">
        <v>141</v>
      </c>
      <c r="I272" s="588" t="s">
        <v>238</v>
      </c>
      <c r="J272" s="588" t="s">
        <v>141</v>
      </c>
      <c r="K272" s="588" t="s">
        <v>238</v>
      </c>
      <c r="L272" s="588" t="s">
        <v>141</v>
      </c>
      <c r="M272" s="588" t="s">
        <v>238</v>
      </c>
      <c r="N272" s="588" t="s">
        <v>141</v>
      </c>
      <c r="O272" s="588" t="s">
        <v>238</v>
      </c>
      <c r="P272" s="588" t="s">
        <v>141</v>
      </c>
      <c r="Q272" s="588" t="s">
        <v>238</v>
      </c>
      <c r="R272" s="588" t="s">
        <v>141</v>
      </c>
      <c r="S272" s="588" t="s">
        <v>238</v>
      </c>
      <c r="T272" s="588" t="s">
        <v>141</v>
      </c>
      <c r="U272" s="588" t="s">
        <v>238</v>
      </c>
      <c r="V272" s="588" t="s">
        <v>141</v>
      </c>
      <c r="W272" s="588" t="s">
        <v>238</v>
      </c>
      <c r="X272" s="588" t="s">
        <v>141</v>
      </c>
      <c r="Y272" s="588" t="s">
        <v>238</v>
      </c>
      <c r="Z272" s="588" t="s">
        <v>141</v>
      </c>
      <c r="AA272" s="588" t="s">
        <v>238</v>
      </c>
    </row>
    <row r="273" spans="1:27" x14ac:dyDescent="0.2">
      <c r="A273" s="590" t="s">
        <v>39</v>
      </c>
      <c r="B273" s="588" t="s">
        <v>141</v>
      </c>
      <c r="C273" s="588" t="s">
        <v>238</v>
      </c>
      <c r="D273" s="588" t="s">
        <v>141</v>
      </c>
      <c r="E273" s="588" t="s">
        <v>238</v>
      </c>
      <c r="F273" s="588" t="s">
        <v>141</v>
      </c>
      <c r="G273" s="588" t="s">
        <v>238</v>
      </c>
      <c r="H273" s="588" t="s">
        <v>141</v>
      </c>
      <c r="I273" s="588" t="s">
        <v>238</v>
      </c>
      <c r="J273" s="588" t="s">
        <v>141</v>
      </c>
      <c r="K273" s="588" t="s">
        <v>238</v>
      </c>
      <c r="L273" s="588" t="s">
        <v>141</v>
      </c>
      <c r="M273" s="588" t="s">
        <v>238</v>
      </c>
      <c r="N273" s="588" t="s">
        <v>141</v>
      </c>
      <c r="O273" s="588" t="s">
        <v>238</v>
      </c>
      <c r="P273" s="588" t="s">
        <v>141</v>
      </c>
      <c r="Q273" s="588" t="s">
        <v>238</v>
      </c>
      <c r="R273" s="588" t="s">
        <v>141</v>
      </c>
      <c r="S273" s="588" t="s">
        <v>238</v>
      </c>
      <c r="T273" s="588" t="s">
        <v>141</v>
      </c>
      <c r="U273" s="588" t="s">
        <v>238</v>
      </c>
      <c r="V273" s="588" t="s">
        <v>141</v>
      </c>
      <c r="W273" s="588" t="s">
        <v>238</v>
      </c>
      <c r="X273" s="588" t="s">
        <v>141</v>
      </c>
      <c r="Y273" s="588" t="s">
        <v>238</v>
      </c>
      <c r="Z273" s="588" t="s">
        <v>141</v>
      </c>
      <c r="AA273" s="588" t="s">
        <v>238</v>
      </c>
    </row>
    <row r="274" spans="1:27" x14ac:dyDescent="0.2">
      <c r="A274" s="590" t="s">
        <v>55</v>
      </c>
      <c r="B274" s="588" t="s">
        <v>141</v>
      </c>
      <c r="C274" s="588" t="s">
        <v>238</v>
      </c>
      <c r="D274" s="588" t="s">
        <v>141</v>
      </c>
      <c r="E274" s="588" t="s">
        <v>238</v>
      </c>
      <c r="F274" s="588" t="s">
        <v>141</v>
      </c>
      <c r="G274" s="588" t="s">
        <v>238</v>
      </c>
      <c r="H274" s="588" t="s">
        <v>141</v>
      </c>
      <c r="I274" s="588" t="s">
        <v>238</v>
      </c>
      <c r="J274" s="588" t="s">
        <v>141</v>
      </c>
      <c r="K274" s="588" t="s">
        <v>238</v>
      </c>
      <c r="L274" s="588" t="s">
        <v>141</v>
      </c>
      <c r="M274" s="588" t="s">
        <v>238</v>
      </c>
      <c r="N274" s="588" t="s">
        <v>141</v>
      </c>
      <c r="O274" s="588" t="s">
        <v>238</v>
      </c>
      <c r="P274" s="588" t="s">
        <v>141</v>
      </c>
      <c r="Q274" s="588" t="s">
        <v>238</v>
      </c>
      <c r="R274" s="588" t="s">
        <v>141</v>
      </c>
      <c r="S274" s="588" t="s">
        <v>238</v>
      </c>
      <c r="T274" s="588" t="s">
        <v>141</v>
      </c>
      <c r="U274" s="588" t="s">
        <v>238</v>
      </c>
      <c r="V274" s="588" t="s">
        <v>141</v>
      </c>
      <c r="W274" s="588" t="s">
        <v>238</v>
      </c>
      <c r="X274" s="588" t="s">
        <v>141</v>
      </c>
      <c r="Y274" s="588" t="s">
        <v>238</v>
      </c>
      <c r="Z274" s="588" t="s">
        <v>141</v>
      </c>
      <c r="AA274" s="588" t="s">
        <v>238</v>
      </c>
    </row>
    <row r="275" spans="1:27" x14ac:dyDescent="0.2">
      <c r="A275" s="590" t="s">
        <v>57</v>
      </c>
      <c r="B275" s="588" t="s">
        <v>141</v>
      </c>
      <c r="C275" s="588" t="s">
        <v>238</v>
      </c>
      <c r="D275" s="588" t="s">
        <v>141</v>
      </c>
      <c r="E275" s="588" t="s">
        <v>238</v>
      </c>
      <c r="F275" s="588" t="s">
        <v>141</v>
      </c>
      <c r="G275" s="588" t="s">
        <v>238</v>
      </c>
      <c r="H275" s="588" t="s">
        <v>141</v>
      </c>
      <c r="I275" s="588" t="s">
        <v>238</v>
      </c>
      <c r="J275" s="588" t="s">
        <v>141</v>
      </c>
      <c r="K275" s="588" t="s">
        <v>238</v>
      </c>
      <c r="L275" s="588" t="s">
        <v>141</v>
      </c>
      <c r="M275" s="588" t="s">
        <v>238</v>
      </c>
      <c r="N275" s="588" t="s">
        <v>141</v>
      </c>
      <c r="O275" s="588" t="s">
        <v>238</v>
      </c>
      <c r="P275" s="588" t="s">
        <v>141</v>
      </c>
      <c r="Q275" s="588" t="s">
        <v>238</v>
      </c>
      <c r="R275" s="588" t="s">
        <v>141</v>
      </c>
      <c r="S275" s="588" t="s">
        <v>238</v>
      </c>
      <c r="T275" s="588" t="s">
        <v>141</v>
      </c>
      <c r="U275" s="588" t="s">
        <v>238</v>
      </c>
      <c r="V275" s="588" t="s">
        <v>141</v>
      </c>
      <c r="W275" s="588" t="s">
        <v>238</v>
      </c>
      <c r="X275" s="588" t="s">
        <v>141</v>
      </c>
      <c r="Y275" s="588" t="s">
        <v>238</v>
      </c>
      <c r="Z275" s="588" t="s">
        <v>141</v>
      </c>
      <c r="AA275" s="588" t="s">
        <v>238</v>
      </c>
    </row>
    <row r="276" spans="1:27" x14ac:dyDescent="0.2">
      <c r="A276" s="590" t="s">
        <v>17</v>
      </c>
      <c r="B276" s="588" t="s">
        <v>141</v>
      </c>
      <c r="C276" s="588" t="s">
        <v>238</v>
      </c>
      <c r="D276" s="588" t="s">
        <v>141</v>
      </c>
      <c r="E276" s="588" t="s">
        <v>238</v>
      </c>
      <c r="F276" s="588" t="s">
        <v>141</v>
      </c>
      <c r="G276" s="588" t="s">
        <v>238</v>
      </c>
      <c r="H276" s="588" t="s">
        <v>141</v>
      </c>
      <c r="I276" s="588" t="s">
        <v>238</v>
      </c>
      <c r="J276" s="588" t="s">
        <v>141</v>
      </c>
      <c r="K276" s="588" t="s">
        <v>238</v>
      </c>
      <c r="L276" s="588" t="s">
        <v>141</v>
      </c>
      <c r="M276" s="588" t="s">
        <v>238</v>
      </c>
      <c r="N276" s="588" t="s">
        <v>141</v>
      </c>
      <c r="O276" s="588" t="s">
        <v>238</v>
      </c>
      <c r="P276" s="588" t="s">
        <v>141</v>
      </c>
      <c r="Q276" s="588" t="s">
        <v>238</v>
      </c>
      <c r="R276" s="588" t="s">
        <v>141</v>
      </c>
      <c r="S276" s="588" t="s">
        <v>238</v>
      </c>
      <c r="T276" s="588" t="s">
        <v>141</v>
      </c>
      <c r="U276" s="588" t="s">
        <v>238</v>
      </c>
      <c r="V276" s="588" t="s">
        <v>141</v>
      </c>
      <c r="W276" s="588" t="s">
        <v>238</v>
      </c>
      <c r="X276" s="588" t="s">
        <v>141</v>
      </c>
      <c r="Y276" s="588" t="s">
        <v>238</v>
      </c>
      <c r="Z276" s="588" t="s">
        <v>141</v>
      </c>
      <c r="AA276" s="588" t="s">
        <v>238</v>
      </c>
    </row>
    <row r="277" spans="1:27" x14ac:dyDescent="0.2">
      <c r="A277" s="590" t="s">
        <v>61</v>
      </c>
      <c r="B277" s="588" t="s">
        <v>141</v>
      </c>
      <c r="C277" s="588" t="s">
        <v>238</v>
      </c>
      <c r="D277" s="588" t="s">
        <v>141</v>
      </c>
      <c r="E277" s="588" t="s">
        <v>238</v>
      </c>
      <c r="F277" s="588" t="s">
        <v>141</v>
      </c>
      <c r="G277" s="588" t="s">
        <v>238</v>
      </c>
      <c r="H277" s="588" t="s">
        <v>141</v>
      </c>
      <c r="I277" s="588" t="s">
        <v>238</v>
      </c>
      <c r="J277" s="588" t="s">
        <v>141</v>
      </c>
      <c r="K277" s="588" t="s">
        <v>238</v>
      </c>
      <c r="L277" s="588" t="s">
        <v>141</v>
      </c>
      <c r="M277" s="588" t="s">
        <v>238</v>
      </c>
      <c r="N277" s="588" t="s">
        <v>141</v>
      </c>
      <c r="O277" s="588" t="s">
        <v>238</v>
      </c>
      <c r="P277" s="588" t="s">
        <v>141</v>
      </c>
      <c r="Q277" s="588" t="s">
        <v>238</v>
      </c>
      <c r="R277" s="588" t="s">
        <v>141</v>
      </c>
      <c r="S277" s="588" t="s">
        <v>238</v>
      </c>
      <c r="T277" s="588" t="s">
        <v>141</v>
      </c>
      <c r="U277" s="588" t="s">
        <v>238</v>
      </c>
      <c r="V277" s="588" t="s">
        <v>141</v>
      </c>
      <c r="W277" s="588" t="s">
        <v>238</v>
      </c>
      <c r="X277" s="588" t="s">
        <v>141</v>
      </c>
      <c r="Y277" s="588" t="s">
        <v>238</v>
      </c>
      <c r="Z277" s="588" t="s">
        <v>141</v>
      </c>
      <c r="AA277" s="588" t="s">
        <v>238</v>
      </c>
    </row>
    <row r="278" spans="1:27" x14ac:dyDescent="0.2">
      <c r="A278" s="590" t="s">
        <v>63</v>
      </c>
      <c r="B278" s="588" t="s">
        <v>141</v>
      </c>
      <c r="C278" s="588" t="s">
        <v>238</v>
      </c>
      <c r="D278" s="588" t="s">
        <v>141</v>
      </c>
      <c r="E278" s="588" t="s">
        <v>238</v>
      </c>
      <c r="F278" s="588" t="s">
        <v>141</v>
      </c>
      <c r="G278" s="588" t="s">
        <v>238</v>
      </c>
      <c r="H278" s="588" t="s">
        <v>141</v>
      </c>
      <c r="I278" s="588" t="s">
        <v>238</v>
      </c>
      <c r="J278" s="588" t="s">
        <v>141</v>
      </c>
      <c r="K278" s="588" t="s">
        <v>238</v>
      </c>
      <c r="L278" s="588" t="s">
        <v>141</v>
      </c>
      <c r="M278" s="588" t="s">
        <v>238</v>
      </c>
      <c r="N278" s="588" t="s">
        <v>141</v>
      </c>
      <c r="O278" s="588" t="s">
        <v>238</v>
      </c>
      <c r="P278" s="588" t="s">
        <v>141</v>
      </c>
      <c r="Q278" s="588" t="s">
        <v>238</v>
      </c>
      <c r="R278" s="588" t="s">
        <v>141</v>
      </c>
      <c r="S278" s="588" t="s">
        <v>238</v>
      </c>
      <c r="T278" s="588" t="s">
        <v>141</v>
      </c>
      <c r="U278" s="588" t="s">
        <v>238</v>
      </c>
      <c r="V278" s="588" t="s">
        <v>141</v>
      </c>
      <c r="W278" s="588" t="s">
        <v>238</v>
      </c>
      <c r="X278" s="588" t="s">
        <v>141</v>
      </c>
      <c r="Y278" s="588" t="s">
        <v>238</v>
      </c>
      <c r="Z278" s="588" t="s">
        <v>141</v>
      </c>
      <c r="AA278" s="588" t="s">
        <v>238</v>
      </c>
    </row>
    <row r="279" spans="1:27" x14ac:dyDescent="0.2">
      <c r="A279" s="590" t="s">
        <v>65</v>
      </c>
      <c r="B279" s="588" t="s">
        <v>141</v>
      </c>
      <c r="C279" s="588" t="s">
        <v>238</v>
      </c>
      <c r="D279" s="588" t="s">
        <v>141</v>
      </c>
      <c r="E279" s="588" t="s">
        <v>238</v>
      </c>
      <c r="F279" s="588" t="s">
        <v>141</v>
      </c>
      <c r="G279" s="588" t="s">
        <v>238</v>
      </c>
      <c r="H279" s="588" t="s">
        <v>141</v>
      </c>
      <c r="I279" s="588" t="s">
        <v>238</v>
      </c>
      <c r="J279" s="588" t="s">
        <v>141</v>
      </c>
      <c r="K279" s="588" t="s">
        <v>238</v>
      </c>
      <c r="L279" s="588" t="s">
        <v>141</v>
      </c>
      <c r="M279" s="588" t="s">
        <v>238</v>
      </c>
      <c r="N279" s="588" t="s">
        <v>141</v>
      </c>
      <c r="O279" s="588" t="s">
        <v>238</v>
      </c>
      <c r="P279" s="588" t="s">
        <v>141</v>
      </c>
      <c r="Q279" s="588" t="s">
        <v>238</v>
      </c>
      <c r="R279" s="588" t="s">
        <v>141</v>
      </c>
      <c r="S279" s="588" t="s">
        <v>238</v>
      </c>
      <c r="T279" s="588" t="s">
        <v>141</v>
      </c>
      <c r="U279" s="588" t="s">
        <v>238</v>
      </c>
      <c r="V279" s="588" t="s">
        <v>141</v>
      </c>
      <c r="W279" s="588" t="s">
        <v>238</v>
      </c>
      <c r="X279" s="588" t="s">
        <v>141</v>
      </c>
      <c r="Y279" s="588" t="s">
        <v>238</v>
      </c>
      <c r="Z279" s="588" t="s">
        <v>141</v>
      </c>
      <c r="AA279" s="588" t="s">
        <v>238</v>
      </c>
    </row>
    <row r="280" spans="1:27" x14ac:dyDescent="0.2">
      <c r="A280" s="590" t="s">
        <v>69</v>
      </c>
      <c r="B280" s="588" t="s">
        <v>141</v>
      </c>
      <c r="C280" s="588" t="s">
        <v>238</v>
      </c>
      <c r="D280" s="588" t="s">
        <v>141</v>
      </c>
      <c r="E280" s="588" t="s">
        <v>238</v>
      </c>
      <c r="F280" s="588" t="s">
        <v>141</v>
      </c>
      <c r="G280" s="588" t="s">
        <v>238</v>
      </c>
      <c r="H280" s="588" t="s">
        <v>141</v>
      </c>
      <c r="I280" s="588" t="s">
        <v>238</v>
      </c>
      <c r="J280" s="588" t="s">
        <v>141</v>
      </c>
      <c r="K280" s="588" t="s">
        <v>238</v>
      </c>
      <c r="L280" s="588" t="s">
        <v>141</v>
      </c>
      <c r="M280" s="588" t="s">
        <v>238</v>
      </c>
      <c r="N280" s="588" t="s">
        <v>141</v>
      </c>
      <c r="O280" s="588" t="s">
        <v>238</v>
      </c>
      <c r="P280" s="588" t="s">
        <v>141</v>
      </c>
      <c r="Q280" s="588" t="s">
        <v>238</v>
      </c>
      <c r="R280" s="588" t="s">
        <v>141</v>
      </c>
      <c r="S280" s="588" t="s">
        <v>238</v>
      </c>
      <c r="T280" s="588" t="s">
        <v>141</v>
      </c>
      <c r="U280" s="588" t="s">
        <v>238</v>
      </c>
      <c r="V280" s="588" t="s">
        <v>141</v>
      </c>
      <c r="W280" s="588" t="s">
        <v>238</v>
      </c>
      <c r="X280" s="588" t="s">
        <v>141</v>
      </c>
      <c r="Y280" s="588" t="s">
        <v>238</v>
      </c>
      <c r="Z280" s="588" t="s">
        <v>141</v>
      </c>
      <c r="AA280" s="588" t="s">
        <v>238</v>
      </c>
    </row>
    <row r="281" spans="1:27" x14ac:dyDescent="0.2">
      <c r="A281" s="590" t="s">
        <v>71</v>
      </c>
      <c r="B281" s="588" t="s">
        <v>141</v>
      </c>
      <c r="C281" s="588" t="s">
        <v>238</v>
      </c>
      <c r="D281" s="588" t="s">
        <v>141</v>
      </c>
      <c r="E281" s="588" t="s">
        <v>238</v>
      </c>
      <c r="F281" s="588" t="s">
        <v>141</v>
      </c>
      <c r="G281" s="588" t="s">
        <v>238</v>
      </c>
      <c r="H281" s="588" t="s">
        <v>141</v>
      </c>
      <c r="I281" s="588" t="s">
        <v>238</v>
      </c>
      <c r="J281" s="588" t="s">
        <v>141</v>
      </c>
      <c r="K281" s="588" t="s">
        <v>238</v>
      </c>
      <c r="L281" s="588" t="s">
        <v>141</v>
      </c>
      <c r="M281" s="588" t="s">
        <v>238</v>
      </c>
      <c r="N281" s="588" t="s">
        <v>141</v>
      </c>
      <c r="O281" s="588" t="s">
        <v>238</v>
      </c>
      <c r="P281" s="588" t="s">
        <v>141</v>
      </c>
      <c r="Q281" s="588" t="s">
        <v>238</v>
      </c>
      <c r="R281" s="588" t="s">
        <v>141</v>
      </c>
      <c r="S281" s="588" t="s">
        <v>238</v>
      </c>
      <c r="T281" s="588" t="s">
        <v>141</v>
      </c>
      <c r="U281" s="588" t="s">
        <v>238</v>
      </c>
      <c r="V281" s="588" t="s">
        <v>141</v>
      </c>
      <c r="W281" s="588" t="s">
        <v>238</v>
      </c>
      <c r="X281" s="588" t="s">
        <v>141</v>
      </c>
      <c r="Y281" s="588" t="s">
        <v>238</v>
      </c>
      <c r="Z281" s="588" t="s">
        <v>141</v>
      </c>
      <c r="AA281" s="588" t="s">
        <v>238</v>
      </c>
    </row>
    <row r="282" spans="1:27" x14ac:dyDescent="0.2">
      <c r="A282" s="590" t="s">
        <v>35</v>
      </c>
      <c r="B282" s="588" t="s">
        <v>141</v>
      </c>
      <c r="C282" s="588" t="s">
        <v>238</v>
      </c>
      <c r="D282" s="588" t="s">
        <v>141</v>
      </c>
      <c r="E282" s="588" t="s">
        <v>238</v>
      </c>
      <c r="F282" s="588" t="s">
        <v>141</v>
      </c>
      <c r="G282" s="588" t="s">
        <v>238</v>
      </c>
      <c r="H282" s="588" t="s">
        <v>141</v>
      </c>
      <c r="I282" s="588" t="s">
        <v>238</v>
      </c>
      <c r="J282" s="588" t="s">
        <v>141</v>
      </c>
      <c r="K282" s="588" t="s">
        <v>238</v>
      </c>
      <c r="L282" s="588" t="s">
        <v>141</v>
      </c>
      <c r="M282" s="588" t="s">
        <v>238</v>
      </c>
      <c r="N282" s="588" t="s">
        <v>141</v>
      </c>
      <c r="O282" s="588" t="s">
        <v>238</v>
      </c>
      <c r="P282" s="588" t="s">
        <v>141</v>
      </c>
      <c r="Q282" s="588" t="s">
        <v>238</v>
      </c>
      <c r="R282" s="588" t="s">
        <v>141</v>
      </c>
      <c r="S282" s="588" t="s">
        <v>238</v>
      </c>
      <c r="T282" s="588" t="s">
        <v>141</v>
      </c>
      <c r="U282" s="588" t="s">
        <v>238</v>
      </c>
      <c r="V282" s="588" t="s">
        <v>141</v>
      </c>
      <c r="W282" s="588" t="s">
        <v>238</v>
      </c>
      <c r="X282" s="588" t="s">
        <v>141</v>
      </c>
      <c r="Y282" s="588" t="s">
        <v>238</v>
      </c>
      <c r="Z282" s="588" t="s">
        <v>141</v>
      </c>
      <c r="AA282" s="588" t="s">
        <v>238</v>
      </c>
    </row>
    <row r="283" spans="1:27" x14ac:dyDescent="0.2">
      <c r="A283" s="590" t="s">
        <v>67</v>
      </c>
      <c r="B283" s="588" t="s">
        <v>141</v>
      </c>
      <c r="C283" s="588" t="s">
        <v>238</v>
      </c>
      <c r="D283" s="588" t="s">
        <v>141</v>
      </c>
      <c r="E283" s="588" t="s">
        <v>238</v>
      </c>
      <c r="F283" s="588" t="s">
        <v>141</v>
      </c>
      <c r="G283" s="588" t="s">
        <v>238</v>
      </c>
      <c r="H283" s="588" t="s">
        <v>141</v>
      </c>
      <c r="I283" s="588" t="s">
        <v>238</v>
      </c>
      <c r="J283" s="588" t="s">
        <v>141</v>
      </c>
      <c r="K283" s="588" t="s">
        <v>238</v>
      </c>
      <c r="L283" s="588" t="s">
        <v>141</v>
      </c>
      <c r="M283" s="588" t="s">
        <v>238</v>
      </c>
      <c r="N283" s="588" t="s">
        <v>141</v>
      </c>
      <c r="O283" s="588" t="s">
        <v>238</v>
      </c>
      <c r="P283" s="588" t="s">
        <v>141</v>
      </c>
      <c r="Q283" s="588" t="s">
        <v>238</v>
      </c>
      <c r="R283" s="588" t="s">
        <v>141</v>
      </c>
      <c r="S283" s="588" t="s">
        <v>238</v>
      </c>
      <c r="T283" s="588" t="s">
        <v>141</v>
      </c>
      <c r="U283" s="588" t="s">
        <v>238</v>
      </c>
      <c r="V283" s="588" t="s">
        <v>141</v>
      </c>
      <c r="W283" s="588" t="s">
        <v>238</v>
      </c>
      <c r="X283" s="588" t="s">
        <v>141</v>
      </c>
      <c r="Y283" s="588" t="s">
        <v>238</v>
      </c>
      <c r="Z283" s="588" t="s">
        <v>141</v>
      </c>
      <c r="AA283" s="588" t="s">
        <v>238</v>
      </c>
    </row>
    <row r="284" spans="1:27" x14ac:dyDescent="0.2">
      <c r="A284" s="590" t="s">
        <v>77</v>
      </c>
      <c r="B284" s="588" t="s">
        <v>141</v>
      </c>
      <c r="C284" s="588" t="s">
        <v>4937</v>
      </c>
      <c r="D284" s="588" t="s">
        <v>141</v>
      </c>
      <c r="E284" s="588" t="s">
        <v>4937</v>
      </c>
      <c r="F284" s="588" t="s">
        <v>141</v>
      </c>
      <c r="G284" s="588" t="s">
        <v>4937</v>
      </c>
      <c r="H284" s="588" t="s">
        <v>141</v>
      </c>
      <c r="I284" s="588" t="s">
        <v>4937</v>
      </c>
      <c r="J284" s="588" t="s">
        <v>141</v>
      </c>
      <c r="K284" s="588" t="s">
        <v>4937</v>
      </c>
      <c r="L284" s="588" t="s">
        <v>141</v>
      </c>
      <c r="M284" s="588" t="s">
        <v>4937</v>
      </c>
      <c r="N284" s="588" t="s">
        <v>141</v>
      </c>
      <c r="O284" s="588" t="s">
        <v>4937</v>
      </c>
      <c r="P284" s="588" t="s">
        <v>141</v>
      </c>
      <c r="Q284" s="588" t="s">
        <v>4937</v>
      </c>
      <c r="R284" s="588" t="s">
        <v>141</v>
      </c>
      <c r="S284" s="588" t="s">
        <v>4937</v>
      </c>
      <c r="T284" s="588" t="s">
        <v>141</v>
      </c>
      <c r="U284" s="588" t="s">
        <v>4937</v>
      </c>
      <c r="V284" s="588" t="s">
        <v>141</v>
      </c>
      <c r="W284" s="588" t="s">
        <v>4937</v>
      </c>
      <c r="X284" s="588" t="s">
        <v>141</v>
      </c>
      <c r="Y284" s="588" t="s">
        <v>4937</v>
      </c>
      <c r="Z284" s="588" t="s">
        <v>141</v>
      </c>
      <c r="AA284" s="588" t="s">
        <v>4937</v>
      </c>
    </row>
    <row r="285" spans="1:27" x14ac:dyDescent="0.2">
      <c r="A285" s="590" t="s">
        <v>59</v>
      </c>
      <c r="B285" s="588" t="s">
        <v>141</v>
      </c>
      <c r="C285" s="588" t="s">
        <v>238</v>
      </c>
      <c r="D285" s="588" t="s">
        <v>141</v>
      </c>
      <c r="E285" s="588" t="s">
        <v>238</v>
      </c>
      <c r="F285" s="588" t="s">
        <v>141</v>
      </c>
      <c r="G285" s="588" t="s">
        <v>238</v>
      </c>
      <c r="H285" s="588" t="s">
        <v>141</v>
      </c>
      <c r="I285" s="588" t="s">
        <v>238</v>
      </c>
      <c r="J285" s="588" t="s">
        <v>141</v>
      </c>
      <c r="K285" s="588" t="s">
        <v>238</v>
      </c>
      <c r="L285" s="588" t="s">
        <v>141</v>
      </c>
      <c r="M285" s="588" t="s">
        <v>238</v>
      </c>
      <c r="N285" s="588" t="s">
        <v>141</v>
      </c>
      <c r="O285" s="588" t="s">
        <v>238</v>
      </c>
      <c r="P285" s="588" t="s">
        <v>141</v>
      </c>
      <c r="Q285" s="588" t="s">
        <v>238</v>
      </c>
      <c r="R285" s="588" t="s">
        <v>141</v>
      </c>
      <c r="S285" s="588" t="s">
        <v>238</v>
      </c>
      <c r="T285" s="588" t="s">
        <v>141</v>
      </c>
      <c r="U285" s="588" t="s">
        <v>238</v>
      </c>
      <c r="V285" s="588" t="s">
        <v>141</v>
      </c>
      <c r="W285" s="588" t="s">
        <v>238</v>
      </c>
      <c r="X285" s="588" t="s">
        <v>141</v>
      </c>
      <c r="Y285" s="588" t="s">
        <v>238</v>
      </c>
      <c r="Z285" s="588" t="s">
        <v>141</v>
      </c>
      <c r="AA285" s="588" t="s">
        <v>238</v>
      </c>
    </row>
    <row r="287" spans="1:27" x14ac:dyDescent="0.2">
      <c r="A287" s="587" t="s">
        <v>4942</v>
      </c>
      <c r="E287" s="587" t="s">
        <v>4941</v>
      </c>
    </row>
    <row r="288" spans="1:27" x14ac:dyDescent="0.2">
      <c r="A288" s="587" t="s">
        <v>4940</v>
      </c>
      <c r="B288" s="587" t="s">
        <v>4939</v>
      </c>
      <c r="E288" s="587" t="s">
        <v>141</v>
      </c>
      <c r="F288" s="587" t="s">
        <v>4938</v>
      </c>
    </row>
    <row r="289" spans="1:3" x14ac:dyDescent="0.2">
      <c r="A289" s="587" t="s">
        <v>4937</v>
      </c>
      <c r="B289" s="587" t="s">
        <v>4936</v>
      </c>
    </row>
    <row r="290" spans="1:3" x14ac:dyDescent="0.2">
      <c r="A290" s="587" t="s">
        <v>4935</v>
      </c>
      <c r="B290" s="587" t="s">
        <v>4934</v>
      </c>
    </row>
    <row r="291" spans="1:3" x14ac:dyDescent="0.2">
      <c r="A291" s="587" t="s">
        <v>4933</v>
      </c>
      <c r="B291" s="587" t="s">
        <v>4932</v>
      </c>
    </row>
    <row r="292" spans="1:3" x14ac:dyDescent="0.2">
      <c r="A292" s="587" t="s">
        <v>4931</v>
      </c>
      <c r="B292" s="587" t="s">
        <v>4930</v>
      </c>
    </row>
    <row r="293" spans="1:3" x14ac:dyDescent="0.2">
      <c r="A293" s="587" t="s">
        <v>4929</v>
      </c>
      <c r="B293" s="587" t="s">
        <v>4928</v>
      </c>
    </row>
    <row r="294" spans="1:3" x14ac:dyDescent="0.2">
      <c r="A294" s="587" t="s">
        <v>4927</v>
      </c>
      <c r="B294" s="587" t="s">
        <v>4926</v>
      </c>
    </row>
    <row r="295" spans="1:3" x14ac:dyDescent="0.2">
      <c r="A295" s="587" t="s">
        <v>4925</v>
      </c>
      <c r="B295" s="587" t="s">
        <v>4924</v>
      </c>
    </row>
    <row r="296" spans="1:3" x14ac:dyDescent="0.2">
      <c r="A296" s="587" t="s">
        <v>4923</v>
      </c>
      <c r="B296" s="587" t="s">
        <v>4922</v>
      </c>
    </row>
    <row r="297" spans="1:3" x14ac:dyDescent="0.2">
      <c r="A297" s="587" t="s">
        <v>4921</v>
      </c>
      <c r="B297" s="587" t="s">
        <v>4920</v>
      </c>
    </row>
    <row r="298" spans="1:3" x14ac:dyDescent="0.2">
      <c r="A298" s="587" t="s">
        <v>4919</v>
      </c>
      <c r="B298" s="587" t="s">
        <v>4918</v>
      </c>
    </row>
    <row r="299" spans="1:3" x14ac:dyDescent="0.2">
      <c r="A299" s="587" t="s">
        <v>4917</v>
      </c>
      <c r="B299" s="587" t="s">
        <v>4916</v>
      </c>
    </row>
    <row r="301" spans="1:3" x14ac:dyDescent="0.2">
      <c r="A301" s="587" t="s">
        <v>4967</v>
      </c>
      <c r="C301" s="587" t="s">
        <v>4982</v>
      </c>
    </row>
    <row r="302" spans="1:3" x14ac:dyDescent="0.2">
      <c r="A302" s="587" t="s">
        <v>0</v>
      </c>
      <c r="B302" s="597" t="s">
        <v>4267</v>
      </c>
      <c r="C302" s="587" t="s">
        <v>4381</v>
      </c>
    </row>
    <row r="303" spans="1:3" x14ac:dyDescent="0.2">
      <c r="A303" s="587" t="s">
        <v>4963</v>
      </c>
      <c r="C303" s="587" t="s">
        <v>4962</v>
      </c>
    </row>
    <row r="305" spans="1:27" x14ac:dyDescent="0.2">
      <c r="A305" s="590" t="s">
        <v>4961</v>
      </c>
      <c r="B305" s="590" t="s">
        <v>253</v>
      </c>
      <c r="C305" s="590" t="s">
        <v>4943</v>
      </c>
      <c r="D305" s="590" t="s">
        <v>252</v>
      </c>
      <c r="E305" s="590" t="s">
        <v>4943</v>
      </c>
      <c r="F305" s="590" t="s">
        <v>251</v>
      </c>
      <c r="G305" s="590" t="s">
        <v>4943</v>
      </c>
      <c r="H305" s="590" t="s">
        <v>250</v>
      </c>
      <c r="I305" s="590" t="s">
        <v>4943</v>
      </c>
      <c r="J305" s="590" t="s">
        <v>249</v>
      </c>
      <c r="K305" s="590" t="s">
        <v>4943</v>
      </c>
      <c r="L305" s="590" t="s">
        <v>248</v>
      </c>
      <c r="M305" s="590" t="s">
        <v>4943</v>
      </c>
      <c r="N305" s="590" t="s">
        <v>247</v>
      </c>
      <c r="O305" s="590" t="s">
        <v>4943</v>
      </c>
      <c r="P305" s="590" t="s">
        <v>246</v>
      </c>
      <c r="Q305" s="590" t="s">
        <v>4943</v>
      </c>
      <c r="R305" s="590" t="s">
        <v>82</v>
      </c>
      <c r="S305" s="590" t="s">
        <v>4943</v>
      </c>
      <c r="T305" s="590" t="s">
        <v>83</v>
      </c>
      <c r="U305" s="590" t="s">
        <v>4943</v>
      </c>
      <c r="V305" s="590" t="s">
        <v>84</v>
      </c>
      <c r="W305" s="590" t="s">
        <v>4943</v>
      </c>
      <c r="X305" s="590" t="s">
        <v>245</v>
      </c>
      <c r="Y305" s="590" t="s">
        <v>4943</v>
      </c>
      <c r="Z305" s="590" t="s">
        <v>4699</v>
      </c>
      <c r="AA305" s="590" t="s">
        <v>4943</v>
      </c>
    </row>
    <row r="306" spans="1:27" x14ac:dyDescent="0.2">
      <c r="A306" s="590" t="s">
        <v>7</v>
      </c>
      <c r="B306" s="588" t="s">
        <v>141</v>
      </c>
      <c r="C306" s="588" t="s">
        <v>238</v>
      </c>
      <c r="D306" s="588" t="s">
        <v>141</v>
      </c>
      <c r="E306" s="588" t="s">
        <v>238</v>
      </c>
      <c r="F306" s="588" t="s">
        <v>141</v>
      </c>
      <c r="G306" s="588" t="s">
        <v>238</v>
      </c>
      <c r="H306" s="588" t="s">
        <v>141</v>
      </c>
      <c r="I306" s="588" t="s">
        <v>238</v>
      </c>
      <c r="J306" s="588" t="s">
        <v>141</v>
      </c>
      <c r="K306" s="588" t="s">
        <v>238</v>
      </c>
      <c r="L306" s="588" t="s">
        <v>141</v>
      </c>
      <c r="M306" s="588" t="s">
        <v>238</v>
      </c>
      <c r="N306" s="588" t="s">
        <v>141</v>
      </c>
      <c r="O306" s="588" t="s">
        <v>238</v>
      </c>
      <c r="P306" s="588" t="s">
        <v>141</v>
      </c>
      <c r="Q306" s="588" t="s">
        <v>238</v>
      </c>
      <c r="R306" s="588" t="s">
        <v>141</v>
      </c>
      <c r="S306" s="588" t="s">
        <v>238</v>
      </c>
      <c r="T306" s="588" t="s">
        <v>141</v>
      </c>
      <c r="U306" s="588" t="s">
        <v>238</v>
      </c>
      <c r="V306" s="588" t="s">
        <v>141</v>
      </c>
      <c r="W306" s="588" t="s">
        <v>238</v>
      </c>
      <c r="X306" s="588" t="s">
        <v>141</v>
      </c>
      <c r="Y306" s="588" t="s">
        <v>238</v>
      </c>
      <c r="Z306" s="588" t="s">
        <v>141</v>
      </c>
      <c r="AA306" s="588" t="s">
        <v>238</v>
      </c>
    </row>
    <row r="307" spans="1:27" x14ac:dyDescent="0.2">
      <c r="A307" s="590" t="s">
        <v>19</v>
      </c>
      <c r="B307" s="588" t="s">
        <v>141</v>
      </c>
      <c r="C307" s="588" t="s">
        <v>238</v>
      </c>
      <c r="D307" s="588" t="s">
        <v>141</v>
      </c>
      <c r="E307" s="588" t="s">
        <v>238</v>
      </c>
      <c r="F307" s="588" t="s">
        <v>141</v>
      </c>
      <c r="G307" s="588" t="s">
        <v>238</v>
      </c>
      <c r="H307" s="588" t="s">
        <v>141</v>
      </c>
      <c r="I307" s="588" t="s">
        <v>238</v>
      </c>
      <c r="J307" s="588" t="s">
        <v>141</v>
      </c>
      <c r="K307" s="588" t="s">
        <v>238</v>
      </c>
      <c r="L307" s="588" t="s">
        <v>141</v>
      </c>
      <c r="M307" s="588" t="s">
        <v>238</v>
      </c>
      <c r="N307" s="588" t="s">
        <v>141</v>
      </c>
      <c r="O307" s="588" t="s">
        <v>238</v>
      </c>
      <c r="P307" s="588" t="s">
        <v>141</v>
      </c>
      <c r="Q307" s="588" t="s">
        <v>238</v>
      </c>
      <c r="R307" s="588" t="s">
        <v>141</v>
      </c>
      <c r="S307" s="588" t="s">
        <v>238</v>
      </c>
      <c r="T307" s="588" t="s">
        <v>141</v>
      </c>
      <c r="U307" s="588" t="s">
        <v>238</v>
      </c>
      <c r="V307" s="588" t="s">
        <v>141</v>
      </c>
      <c r="W307" s="588" t="s">
        <v>238</v>
      </c>
      <c r="X307" s="588" t="s">
        <v>141</v>
      </c>
      <c r="Y307" s="588" t="s">
        <v>238</v>
      </c>
      <c r="Z307" s="588" t="s">
        <v>141</v>
      </c>
      <c r="AA307" s="588" t="s">
        <v>238</v>
      </c>
    </row>
    <row r="308" spans="1:27" x14ac:dyDescent="0.2">
      <c r="A308" s="590" t="s">
        <v>25</v>
      </c>
      <c r="B308" s="588" t="s">
        <v>141</v>
      </c>
      <c r="C308" s="588" t="s">
        <v>238</v>
      </c>
      <c r="D308" s="588" t="s">
        <v>141</v>
      </c>
      <c r="E308" s="588" t="s">
        <v>238</v>
      </c>
      <c r="F308" s="588" t="s">
        <v>141</v>
      </c>
      <c r="G308" s="588" t="s">
        <v>238</v>
      </c>
      <c r="H308" s="588" t="s">
        <v>141</v>
      </c>
      <c r="I308" s="588" t="s">
        <v>238</v>
      </c>
      <c r="J308" s="588" t="s">
        <v>141</v>
      </c>
      <c r="K308" s="588" t="s">
        <v>238</v>
      </c>
      <c r="L308" s="588" t="s">
        <v>141</v>
      </c>
      <c r="M308" s="588" t="s">
        <v>238</v>
      </c>
      <c r="N308" s="588" t="s">
        <v>141</v>
      </c>
      <c r="O308" s="588" t="s">
        <v>238</v>
      </c>
      <c r="P308" s="588" t="s">
        <v>141</v>
      </c>
      <c r="Q308" s="588" t="s">
        <v>238</v>
      </c>
      <c r="R308" s="588" t="s">
        <v>141</v>
      </c>
      <c r="S308" s="588" t="s">
        <v>238</v>
      </c>
      <c r="T308" s="588" t="s">
        <v>141</v>
      </c>
      <c r="U308" s="588" t="s">
        <v>238</v>
      </c>
      <c r="V308" s="588" t="s">
        <v>141</v>
      </c>
      <c r="W308" s="588" t="s">
        <v>238</v>
      </c>
      <c r="X308" s="588" t="s">
        <v>141</v>
      </c>
      <c r="Y308" s="588" t="s">
        <v>238</v>
      </c>
      <c r="Z308" s="588" t="s">
        <v>141</v>
      </c>
      <c r="AA308" s="588" t="s">
        <v>238</v>
      </c>
    </row>
    <row r="309" spans="1:27" x14ac:dyDescent="0.2">
      <c r="A309" s="590" t="s">
        <v>27</v>
      </c>
      <c r="B309" s="588" t="s">
        <v>141</v>
      </c>
      <c r="C309" s="588" t="s">
        <v>238</v>
      </c>
      <c r="D309" s="588" t="s">
        <v>141</v>
      </c>
      <c r="E309" s="588" t="s">
        <v>238</v>
      </c>
      <c r="F309" s="588" t="s">
        <v>141</v>
      </c>
      <c r="G309" s="588" t="s">
        <v>238</v>
      </c>
      <c r="H309" s="588" t="s">
        <v>141</v>
      </c>
      <c r="I309" s="588" t="s">
        <v>238</v>
      </c>
      <c r="J309" s="588" t="s">
        <v>141</v>
      </c>
      <c r="K309" s="588" t="s">
        <v>238</v>
      </c>
      <c r="L309" s="588" t="s">
        <v>141</v>
      </c>
      <c r="M309" s="588" t="s">
        <v>238</v>
      </c>
      <c r="N309" s="588" t="s">
        <v>141</v>
      </c>
      <c r="O309" s="588" t="s">
        <v>238</v>
      </c>
      <c r="P309" s="588" t="s">
        <v>141</v>
      </c>
      <c r="Q309" s="588" t="s">
        <v>238</v>
      </c>
      <c r="R309" s="588" t="s">
        <v>141</v>
      </c>
      <c r="S309" s="588" t="s">
        <v>238</v>
      </c>
      <c r="T309" s="588" t="s">
        <v>141</v>
      </c>
      <c r="U309" s="588" t="s">
        <v>238</v>
      </c>
      <c r="V309" s="588" t="s">
        <v>141</v>
      </c>
      <c r="W309" s="588" t="s">
        <v>238</v>
      </c>
      <c r="X309" s="588" t="s">
        <v>141</v>
      </c>
      <c r="Y309" s="588" t="s">
        <v>238</v>
      </c>
      <c r="Z309" s="588" t="s">
        <v>141</v>
      </c>
      <c r="AA309" s="588" t="s">
        <v>238</v>
      </c>
    </row>
    <row r="310" spans="1:27" x14ac:dyDescent="0.2">
      <c r="A310" s="590" t="s">
        <v>9</v>
      </c>
      <c r="B310" s="588" t="s">
        <v>141</v>
      </c>
      <c r="C310" s="588" t="s">
        <v>4937</v>
      </c>
      <c r="D310" s="588" t="s">
        <v>141</v>
      </c>
      <c r="E310" s="588" t="s">
        <v>4937</v>
      </c>
      <c r="F310" s="588" t="s">
        <v>141</v>
      </c>
      <c r="G310" s="588" t="s">
        <v>4937</v>
      </c>
      <c r="H310" s="588" t="s">
        <v>141</v>
      </c>
      <c r="I310" s="588" t="s">
        <v>4937</v>
      </c>
      <c r="J310" s="588" t="s">
        <v>141</v>
      </c>
      <c r="K310" s="588" t="s">
        <v>4937</v>
      </c>
      <c r="L310" s="588" t="s">
        <v>141</v>
      </c>
      <c r="M310" s="588" t="s">
        <v>4937</v>
      </c>
      <c r="N310" s="588" t="s">
        <v>141</v>
      </c>
      <c r="O310" s="588" t="s">
        <v>4937</v>
      </c>
      <c r="P310" s="588" t="s">
        <v>141</v>
      </c>
      <c r="Q310" s="588" t="s">
        <v>4937</v>
      </c>
      <c r="R310" s="588" t="s">
        <v>141</v>
      </c>
      <c r="S310" s="588" t="s">
        <v>4937</v>
      </c>
      <c r="T310" s="588" t="s">
        <v>141</v>
      </c>
      <c r="U310" s="588" t="s">
        <v>4937</v>
      </c>
      <c r="V310" s="588" t="s">
        <v>141</v>
      </c>
      <c r="W310" s="588" t="s">
        <v>4937</v>
      </c>
      <c r="X310" s="588" t="s">
        <v>141</v>
      </c>
      <c r="Y310" s="588" t="s">
        <v>4937</v>
      </c>
      <c r="Z310" s="588" t="s">
        <v>141</v>
      </c>
      <c r="AA310" s="588" t="s">
        <v>4937</v>
      </c>
    </row>
    <row r="311" spans="1:27" x14ac:dyDescent="0.2">
      <c r="A311" s="590" t="s">
        <v>29</v>
      </c>
      <c r="B311" s="588" t="s">
        <v>141</v>
      </c>
      <c r="C311" s="588" t="s">
        <v>238</v>
      </c>
      <c r="D311" s="588" t="s">
        <v>141</v>
      </c>
      <c r="E311" s="588" t="s">
        <v>238</v>
      </c>
      <c r="F311" s="588" t="s">
        <v>141</v>
      </c>
      <c r="G311" s="588" t="s">
        <v>238</v>
      </c>
      <c r="H311" s="588" t="s">
        <v>141</v>
      </c>
      <c r="I311" s="588" t="s">
        <v>238</v>
      </c>
      <c r="J311" s="588" t="s">
        <v>141</v>
      </c>
      <c r="K311" s="588" t="s">
        <v>238</v>
      </c>
      <c r="L311" s="588" t="s">
        <v>141</v>
      </c>
      <c r="M311" s="588" t="s">
        <v>238</v>
      </c>
      <c r="N311" s="588" t="s">
        <v>141</v>
      </c>
      <c r="O311" s="588" t="s">
        <v>238</v>
      </c>
      <c r="P311" s="588" t="s">
        <v>141</v>
      </c>
      <c r="Q311" s="588" t="s">
        <v>238</v>
      </c>
      <c r="R311" s="588" t="s">
        <v>141</v>
      </c>
      <c r="S311" s="588" t="s">
        <v>238</v>
      </c>
      <c r="T311" s="588" t="s">
        <v>141</v>
      </c>
      <c r="U311" s="588" t="s">
        <v>238</v>
      </c>
      <c r="V311" s="588" t="s">
        <v>141</v>
      </c>
      <c r="W311" s="588" t="s">
        <v>238</v>
      </c>
      <c r="X311" s="588" t="s">
        <v>141</v>
      </c>
      <c r="Y311" s="588" t="s">
        <v>238</v>
      </c>
      <c r="Z311" s="588" t="s">
        <v>141</v>
      </c>
      <c r="AA311" s="588" t="s">
        <v>238</v>
      </c>
    </row>
    <row r="312" spans="1:27" x14ac:dyDescent="0.2">
      <c r="A312" s="590" t="s">
        <v>15</v>
      </c>
      <c r="B312" s="588" t="s">
        <v>141</v>
      </c>
      <c r="C312" s="588" t="s">
        <v>238</v>
      </c>
      <c r="D312" s="588" t="s">
        <v>141</v>
      </c>
      <c r="E312" s="588" t="s">
        <v>238</v>
      </c>
      <c r="F312" s="588" t="s">
        <v>141</v>
      </c>
      <c r="G312" s="588" t="s">
        <v>238</v>
      </c>
      <c r="H312" s="588" t="s">
        <v>141</v>
      </c>
      <c r="I312" s="588" t="s">
        <v>238</v>
      </c>
      <c r="J312" s="588" t="s">
        <v>141</v>
      </c>
      <c r="K312" s="588" t="s">
        <v>238</v>
      </c>
      <c r="L312" s="588" t="s">
        <v>141</v>
      </c>
      <c r="M312" s="588" t="s">
        <v>238</v>
      </c>
      <c r="N312" s="588" t="s">
        <v>141</v>
      </c>
      <c r="O312" s="588" t="s">
        <v>238</v>
      </c>
      <c r="P312" s="588" t="s">
        <v>141</v>
      </c>
      <c r="Q312" s="588" t="s">
        <v>238</v>
      </c>
      <c r="R312" s="588" t="s">
        <v>141</v>
      </c>
      <c r="S312" s="588" t="s">
        <v>238</v>
      </c>
      <c r="T312" s="588" t="s">
        <v>141</v>
      </c>
      <c r="U312" s="588" t="s">
        <v>238</v>
      </c>
      <c r="V312" s="588" t="s">
        <v>141</v>
      </c>
      <c r="W312" s="588" t="s">
        <v>238</v>
      </c>
      <c r="X312" s="588" t="s">
        <v>141</v>
      </c>
      <c r="Y312" s="588" t="s">
        <v>238</v>
      </c>
      <c r="Z312" s="588" t="s">
        <v>141</v>
      </c>
      <c r="AA312" s="588" t="s">
        <v>238</v>
      </c>
    </row>
    <row r="313" spans="1:27" x14ac:dyDescent="0.2">
      <c r="A313" s="590" t="s">
        <v>31</v>
      </c>
      <c r="B313" s="595">
        <v>224.51</v>
      </c>
      <c r="C313" s="588" t="s">
        <v>238</v>
      </c>
      <c r="D313" s="595">
        <v>232</v>
      </c>
      <c r="E313" s="588" t="s">
        <v>238</v>
      </c>
      <c r="F313" s="595">
        <v>220.89</v>
      </c>
      <c r="G313" s="588" t="s">
        <v>238</v>
      </c>
      <c r="H313" s="595">
        <v>215.75</v>
      </c>
      <c r="I313" s="588" t="s">
        <v>238</v>
      </c>
      <c r="J313" s="595">
        <v>199.73</v>
      </c>
      <c r="K313" s="588" t="s">
        <v>238</v>
      </c>
      <c r="L313" s="595">
        <v>195.01</v>
      </c>
      <c r="M313" s="588" t="s">
        <v>238</v>
      </c>
      <c r="N313" s="595">
        <v>171.77</v>
      </c>
      <c r="O313" s="588" t="s">
        <v>238</v>
      </c>
      <c r="P313" s="595">
        <v>211.46</v>
      </c>
      <c r="Q313" s="588" t="s">
        <v>238</v>
      </c>
      <c r="R313" s="595">
        <v>202.31</v>
      </c>
      <c r="S313" s="588" t="s">
        <v>238</v>
      </c>
      <c r="T313" s="595">
        <v>170.92</v>
      </c>
      <c r="U313" s="588" t="s">
        <v>4925</v>
      </c>
      <c r="V313" s="595">
        <v>100.12</v>
      </c>
      <c r="W313" s="588" t="s">
        <v>238</v>
      </c>
      <c r="X313" s="595">
        <v>71.760000000000005</v>
      </c>
      <c r="Y313" s="588" t="s">
        <v>238</v>
      </c>
      <c r="Z313" s="595">
        <v>56.79</v>
      </c>
      <c r="AA313" s="588" t="s">
        <v>238</v>
      </c>
    </row>
    <row r="314" spans="1:27" x14ac:dyDescent="0.2">
      <c r="A314" s="590" t="s">
        <v>11</v>
      </c>
      <c r="B314" s="588" t="s">
        <v>141</v>
      </c>
      <c r="C314" s="588" t="s">
        <v>238</v>
      </c>
      <c r="D314" s="588" t="s">
        <v>141</v>
      </c>
      <c r="E314" s="588" t="s">
        <v>238</v>
      </c>
      <c r="F314" s="588" t="s">
        <v>141</v>
      </c>
      <c r="G314" s="588" t="s">
        <v>238</v>
      </c>
      <c r="H314" s="588" t="s">
        <v>141</v>
      </c>
      <c r="I314" s="588" t="s">
        <v>238</v>
      </c>
      <c r="J314" s="588" t="s">
        <v>141</v>
      </c>
      <c r="K314" s="588" t="s">
        <v>238</v>
      </c>
      <c r="L314" s="588" t="s">
        <v>141</v>
      </c>
      <c r="M314" s="588" t="s">
        <v>238</v>
      </c>
      <c r="N314" s="588" t="s">
        <v>141</v>
      </c>
      <c r="O314" s="588" t="s">
        <v>238</v>
      </c>
      <c r="P314" s="588" t="s">
        <v>141</v>
      </c>
      <c r="Q314" s="588" t="s">
        <v>238</v>
      </c>
      <c r="R314" s="588" t="s">
        <v>141</v>
      </c>
      <c r="S314" s="588" t="s">
        <v>238</v>
      </c>
      <c r="T314" s="588" t="s">
        <v>141</v>
      </c>
      <c r="U314" s="588" t="s">
        <v>238</v>
      </c>
      <c r="V314" s="588" t="s">
        <v>141</v>
      </c>
      <c r="W314" s="588" t="s">
        <v>238</v>
      </c>
      <c r="X314" s="588" t="s">
        <v>141</v>
      </c>
      <c r="Y314" s="588" t="s">
        <v>238</v>
      </c>
      <c r="Z314" s="588" t="s">
        <v>141</v>
      </c>
      <c r="AA314" s="588" t="s">
        <v>238</v>
      </c>
    </row>
    <row r="315" spans="1:27" x14ac:dyDescent="0.2">
      <c r="A315" s="590" t="s">
        <v>13</v>
      </c>
      <c r="B315" s="595">
        <v>105.99</v>
      </c>
      <c r="C315" s="588" t="s">
        <v>238</v>
      </c>
      <c r="D315" s="595">
        <v>106.27</v>
      </c>
      <c r="E315" s="588" t="s">
        <v>238</v>
      </c>
      <c r="F315" s="595">
        <v>115.41</v>
      </c>
      <c r="G315" s="588" t="s">
        <v>238</v>
      </c>
      <c r="H315" s="595">
        <v>117.59</v>
      </c>
      <c r="I315" s="588" t="s">
        <v>238</v>
      </c>
      <c r="J315" s="595">
        <v>117.55</v>
      </c>
      <c r="K315" s="588" t="s">
        <v>238</v>
      </c>
      <c r="L315" s="595">
        <v>104.66</v>
      </c>
      <c r="M315" s="588" t="s">
        <v>238</v>
      </c>
      <c r="N315" s="595">
        <v>98.81</v>
      </c>
      <c r="O315" s="588" t="s">
        <v>238</v>
      </c>
      <c r="P315" s="595">
        <v>102.85</v>
      </c>
      <c r="Q315" s="588" t="s">
        <v>238</v>
      </c>
      <c r="R315" s="595">
        <v>96.45</v>
      </c>
      <c r="S315" s="588" t="s">
        <v>238</v>
      </c>
      <c r="T315" s="595">
        <v>88.83</v>
      </c>
      <c r="U315" s="588" t="s">
        <v>238</v>
      </c>
      <c r="V315" s="595">
        <v>99.97</v>
      </c>
      <c r="W315" s="588" t="s">
        <v>238</v>
      </c>
      <c r="X315" s="595">
        <v>88.17</v>
      </c>
      <c r="Y315" s="588" t="s">
        <v>238</v>
      </c>
      <c r="Z315" s="595">
        <v>85.7</v>
      </c>
      <c r="AA315" s="588" t="s">
        <v>238</v>
      </c>
    </row>
    <row r="316" spans="1:27" x14ac:dyDescent="0.2">
      <c r="A316" s="590" t="s">
        <v>37</v>
      </c>
      <c r="B316" s="588" t="s">
        <v>141</v>
      </c>
      <c r="C316" s="588" t="s">
        <v>238</v>
      </c>
      <c r="D316" s="588" t="s">
        <v>141</v>
      </c>
      <c r="E316" s="588" t="s">
        <v>238</v>
      </c>
      <c r="F316" s="588" t="s">
        <v>141</v>
      </c>
      <c r="G316" s="588" t="s">
        <v>238</v>
      </c>
      <c r="H316" s="588" t="s">
        <v>141</v>
      </c>
      <c r="I316" s="588" t="s">
        <v>238</v>
      </c>
      <c r="J316" s="588" t="s">
        <v>141</v>
      </c>
      <c r="K316" s="588" t="s">
        <v>238</v>
      </c>
      <c r="L316" s="588" t="s">
        <v>141</v>
      </c>
      <c r="M316" s="588" t="s">
        <v>238</v>
      </c>
      <c r="N316" s="588" t="s">
        <v>141</v>
      </c>
      <c r="O316" s="588" t="s">
        <v>238</v>
      </c>
      <c r="P316" s="588" t="s">
        <v>141</v>
      </c>
      <c r="Q316" s="588" t="s">
        <v>238</v>
      </c>
      <c r="R316" s="588" t="s">
        <v>141</v>
      </c>
      <c r="S316" s="588" t="s">
        <v>238</v>
      </c>
      <c r="T316" s="588" t="s">
        <v>141</v>
      </c>
      <c r="U316" s="588" t="s">
        <v>238</v>
      </c>
      <c r="V316" s="588" t="s">
        <v>141</v>
      </c>
      <c r="W316" s="588" t="s">
        <v>238</v>
      </c>
      <c r="X316" s="588" t="s">
        <v>141</v>
      </c>
      <c r="Y316" s="588" t="s">
        <v>238</v>
      </c>
      <c r="Z316" s="588" t="s">
        <v>141</v>
      </c>
      <c r="AA316" s="588" t="s">
        <v>238</v>
      </c>
    </row>
    <row r="317" spans="1:27" x14ac:dyDescent="0.2">
      <c r="A317" s="590" t="s">
        <v>43</v>
      </c>
      <c r="B317" s="595">
        <v>91.33</v>
      </c>
      <c r="C317" s="588" t="s">
        <v>238</v>
      </c>
      <c r="D317" s="595">
        <v>89.54</v>
      </c>
      <c r="E317" s="588" t="s">
        <v>238</v>
      </c>
      <c r="F317" s="595">
        <v>86.88</v>
      </c>
      <c r="G317" s="588" t="s">
        <v>238</v>
      </c>
      <c r="H317" s="595">
        <v>88.13</v>
      </c>
      <c r="I317" s="588" t="s">
        <v>238</v>
      </c>
      <c r="J317" s="595">
        <v>89.32</v>
      </c>
      <c r="K317" s="588" t="s">
        <v>238</v>
      </c>
      <c r="L317" s="595">
        <v>87.15</v>
      </c>
      <c r="M317" s="588" t="s">
        <v>238</v>
      </c>
      <c r="N317" s="595">
        <v>88.31</v>
      </c>
      <c r="O317" s="588" t="s">
        <v>238</v>
      </c>
      <c r="P317" s="595">
        <v>79.53</v>
      </c>
      <c r="Q317" s="588" t="s">
        <v>238</v>
      </c>
      <c r="R317" s="595">
        <v>95.72</v>
      </c>
      <c r="S317" s="588" t="s">
        <v>238</v>
      </c>
      <c r="T317" s="595">
        <v>70.84</v>
      </c>
      <c r="U317" s="588" t="s">
        <v>238</v>
      </c>
      <c r="V317" s="595">
        <v>100.05</v>
      </c>
      <c r="W317" s="588" t="s">
        <v>238</v>
      </c>
      <c r="X317" s="595">
        <v>115.41</v>
      </c>
      <c r="Y317" s="588" t="s">
        <v>238</v>
      </c>
      <c r="Z317" s="595">
        <v>114.55</v>
      </c>
      <c r="AA317" s="588" t="s">
        <v>238</v>
      </c>
    </row>
    <row r="318" spans="1:27" x14ac:dyDescent="0.2">
      <c r="A318" s="590" t="s">
        <v>23</v>
      </c>
      <c r="B318" s="588" t="s">
        <v>141</v>
      </c>
      <c r="C318" s="588" t="s">
        <v>238</v>
      </c>
      <c r="D318" s="588" t="s">
        <v>141</v>
      </c>
      <c r="E318" s="588" t="s">
        <v>238</v>
      </c>
      <c r="F318" s="588" t="s">
        <v>141</v>
      </c>
      <c r="G318" s="588" t="s">
        <v>238</v>
      </c>
      <c r="H318" s="588" t="s">
        <v>141</v>
      </c>
      <c r="I318" s="588" t="s">
        <v>238</v>
      </c>
      <c r="J318" s="588" t="s">
        <v>141</v>
      </c>
      <c r="K318" s="588" t="s">
        <v>238</v>
      </c>
      <c r="L318" s="588" t="s">
        <v>141</v>
      </c>
      <c r="M318" s="588" t="s">
        <v>238</v>
      </c>
      <c r="N318" s="588" t="s">
        <v>141</v>
      </c>
      <c r="O318" s="588" t="s">
        <v>238</v>
      </c>
      <c r="P318" s="588" t="s">
        <v>141</v>
      </c>
      <c r="Q318" s="588" t="s">
        <v>238</v>
      </c>
      <c r="R318" s="588" t="s">
        <v>141</v>
      </c>
      <c r="S318" s="588" t="s">
        <v>238</v>
      </c>
      <c r="T318" s="588" t="s">
        <v>141</v>
      </c>
      <c r="U318" s="588" t="s">
        <v>238</v>
      </c>
      <c r="V318" s="588" t="s">
        <v>141</v>
      </c>
      <c r="W318" s="588" t="s">
        <v>238</v>
      </c>
      <c r="X318" s="588" t="s">
        <v>141</v>
      </c>
      <c r="Y318" s="588" t="s">
        <v>238</v>
      </c>
      <c r="Z318" s="588" t="s">
        <v>141</v>
      </c>
      <c r="AA318" s="588" t="s">
        <v>238</v>
      </c>
    </row>
    <row r="319" spans="1:27" x14ac:dyDescent="0.2">
      <c r="A319" s="590" t="s">
        <v>51</v>
      </c>
      <c r="B319" s="588" t="s">
        <v>141</v>
      </c>
      <c r="C319" s="588" t="s">
        <v>238</v>
      </c>
      <c r="D319" s="588" t="s">
        <v>141</v>
      </c>
      <c r="E319" s="588" t="s">
        <v>238</v>
      </c>
      <c r="F319" s="588" t="s">
        <v>141</v>
      </c>
      <c r="G319" s="588" t="s">
        <v>238</v>
      </c>
      <c r="H319" s="588" t="s">
        <v>141</v>
      </c>
      <c r="I319" s="588" t="s">
        <v>238</v>
      </c>
      <c r="J319" s="588" t="s">
        <v>141</v>
      </c>
      <c r="K319" s="588" t="s">
        <v>238</v>
      </c>
      <c r="L319" s="588" t="s">
        <v>141</v>
      </c>
      <c r="M319" s="588" t="s">
        <v>238</v>
      </c>
      <c r="N319" s="588" t="s">
        <v>141</v>
      </c>
      <c r="O319" s="588" t="s">
        <v>238</v>
      </c>
      <c r="P319" s="588" t="s">
        <v>141</v>
      </c>
      <c r="Q319" s="588" t="s">
        <v>238</v>
      </c>
      <c r="R319" s="588" t="s">
        <v>141</v>
      </c>
      <c r="S319" s="588" t="s">
        <v>238</v>
      </c>
      <c r="T319" s="588" t="s">
        <v>141</v>
      </c>
      <c r="U319" s="588" t="s">
        <v>238</v>
      </c>
      <c r="V319" s="588" t="s">
        <v>141</v>
      </c>
      <c r="W319" s="588" t="s">
        <v>238</v>
      </c>
      <c r="X319" s="588" t="s">
        <v>141</v>
      </c>
      <c r="Y319" s="588" t="s">
        <v>238</v>
      </c>
      <c r="Z319" s="588" t="s">
        <v>141</v>
      </c>
      <c r="AA319" s="588" t="s">
        <v>238</v>
      </c>
    </row>
    <row r="320" spans="1:27" x14ac:dyDescent="0.2">
      <c r="A320" s="590" t="s">
        <v>47</v>
      </c>
      <c r="B320" s="588" t="s">
        <v>141</v>
      </c>
      <c r="C320" s="588" t="s">
        <v>238</v>
      </c>
      <c r="D320" s="588" t="s">
        <v>141</v>
      </c>
      <c r="E320" s="588" t="s">
        <v>238</v>
      </c>
      <c r="F320" s="588" t="s">
        <v>141</v>
      </c>
      <c r="G320" s="588" t="s">
        <v>238</v>
      </c>
      <c r="H320" s="588" t="s">
        <v>141</v>
      </c>
      <c r="I320" s="588" t="s">
        <v>238</v>
      </c>
      <c r="J320" s="588" t="s">
        <v>141</v>
      </c>
      <c r="K320" s="588" t="s">
        <v>238</v>
      </c>
      <c r="L320" s="588" t="s">
        <v>141</v>
      </c>
      <c r="M320" s="588" t="s">
        <v>238</v>
      </c>
      <c r="N320" s="588" t="s">
        <v>141</v>
      </c>
      <c r="O320" s="588" t="s">
        <v>238</v>
      </c>
      <c r="P320" s="588" t="s">
        <v>141</v>
      </c>
      <c r="Q320" s="588" t="s">
        <v>238</v>
      </c>
      <c r="R320" s="588" t="s">
        <v>141</v>
      </c>
      <c r="S320" s="588" t="s">
        <v>238</v>
      </c>
      <c r="T320" s="588" t="s">
        <v>141</v>
      </c>
      <c r="U320" s="588" t="s">
        <v>238</v>
      </c>
      <c r="V320" s="588" t="s">
        <v>141</v>
      </c>
      <c r="W320" s="588" t="s">
        <v>238</v>
      </c>
      <c r="X320" s="588" t="s">
        <v>141</v>
      </c>
      <c r="Y320" s="588" t="s">
        <v>238</v>
      </c>
      <c r="Z320" s="588" t="s">
        <v>141</v>
      </c>
      <c r="AA320" s="588" t="s">
        <v>238</v>
      </c>
    </row>
    <row r="321" spans="1:27" x14ac:dyDescent="0.2">
      <c r="A321" s="590" t="s">
        <v>49</v>
      </c>
      <c r="B321" s="588" t="s">
        <v>141</v>
      </c>
      <c r="C321" s="588" t="s">
        <v>238</v>
      </c>
      <c r="D321" s="588" t="s">
        <v>141</v>
      </c>
      <c r="E321" s="588" t="s">
        <v>238</v>
      </c>
      <c r="F321" s="588" t="s">
        <v>141</v>
      </c>
      <c r="G321" s="588" t="s">
        <v>238</v>
      </c>
      <c r="H321" s="588" t="s">
        <v>141</v>
      </c>
      <c r="I321" s="588" t="s">
        <v>238</v>
      </c>
      <c r="J321" s="588" t="s">
        <v>141</v>
      </c>
      <c r="K321" s="588" t="s">
        <v>238</v>
      </c>
      <c r="L321" s="588" t="s">
        <v>141</v>
      </c>
      <c r="M321" s="588" t="s">
        <v>238</v>
      </c>
      <c r="N321" s="588" t="s">
        <v>141</v>
      </c>
      <c r="O321" s="588" t="s">
        <v>238</v>
      </c>
      <c r="P321" s="588" t="s">
        <v>141</v>
      </c>
      <c r="Q321" s="588" t="s">
        <v>238</v>
      </c>
      <c r="R321" s="588" t="s">
        <v>141</v>
      </c>
      <c r="S321" s="588" t="s">
        <v>238</v>
      </c>
      <c r="T321" s="588" t="s">
        <v>141</v>
      </c>
      <c r="U321" s="588" t="s">
        <v>238</v>
      </c>
      <c r="V321" s="588" t="s">
        <v>141</v>
      </c>
      <c r="W321" s="588" t="s">
        <v>238</v>
      </c>
      <c r="X321" s="588" t="s">
        <v>141</v>
      </c>
      <c r="Y321" s="588" t="s">
        <v>238</v>
      </c>
      <c r="Z321" s="588" t="s">
        <v>141</v>
      </c>
      <c r="AA321" s="588" t="s">
        <v>238</v>
      </c>
    </row>
    <row r="322" spans="1:27" x14ac:dyDescent="0.2">
      <c r="A322" s="590" t="s">
        <v>39</v>
      </c>
      <c r="B322" s="588" t="s">
        <v>141</v>
      </c>
      <c r="C322" s="588" t="s">
        <v>238</v>
      </c>
      <c r="D322" s="588" t="s">
        <v>141</v>
      </c>
      <c r="E322" s="588" t="s">
        <v>238</v>
      </c>
      <c r="F322" s="588" t="s">
        <v>141</v>
      </c>
      <c r="G322" s="588" t="s">
        <v>238</v>
      </c>
      <c r="H322" s="588" t="s">
        <v>141</v>
      </c>
      <c r="I322" s="588" t="s">
        <v>238</v>
      </c>
      <c r="J322" s="588" t="s">
        <v>141</v>
      </c>
      <c r="K322" s="588" t="s">
        <v>238</v>
      </c>
      <c r="L322" s="588" t="s">
        <v>141</v>
      </c>
      <c r="M322" s="588" t="s">
        <v>238</v>
      </c>
      <c r="N322" s="588" t="s">
        <v>141</v>
      </c>
      <c r="O322" s="588" t="s">
        <v>238</v>
      </c>
      <c r="P322" s="588" t="s">
        <v>141</v>
      </c>
      <c r="Q322" s="588" t="s">
        <v>238</v>
      </c>
      <c r="R322" s="588" t="s">
        <v>141</v>
      </c>
      <c r="S322" s="588" t="s">
        <v>238</v>
      </c>
      <c r="T322" s="588" t="s">
        <v>141</v>
      </c>
      <c r="U322" s="588" t="s">
        <v>238</v>
      </c>
      <c r="V322" s="588" t="s">
        <v>141</v>
      </c>
      <c r="W322" s="588" t="s">
        <v>238</v>
      </c>
      <c r="X322" s="588" t="s">
        <v>141</v>
      </c>
      <c r="Y322" s="588" t="s">
        <v>238</v>
      </c>
      <c r="Z322" s="588" t="s">
        <v>141</v>
      </c>
      <c r="AA322" s="588" t="s">
        <v>238</v>
      </c>
    </row>
    <row r="323" spans="1:27" x14ac:dyDescent="0.2">
      <c r="A323" s="590" t="s">
        <v>55</v>
      </c>
      <c r="B323" s="588" t="s">
        <v>141</v>
      </c>
      <c r="C323" s="588" t="s">
        <v>238</v>
      </c>
      <c r="D323" s="588" t="s">
        <v>141</v>
      </c>
      <c r="E323" s="588" t="s">
        <v>238</v>
      </c>
      <c r="F323" s="588" t="s">
        <v>141</v>
      </c>
      <c r="G323" s="588" t="s">
        <v>238</v>
      </c>
      <c r="H323" s="588" t="s">
        <v>141</v>
      </c>
      <c r="I323" s="588" t="s">
        <v>238</v>
      </c>
      <c r="J323" s="588" t="s">
        <v>141</v>
      </c>
      <c r="K323" s="588" t="s">
        <v>238</v>
      </c>
      <c r="L323" s="588" t="s">
        <v>141</v>
      </c>
      <c r="M323" s="588" t="s">
        <v>238</v>
      </c>
      <c r="N323" s="588" t="s">
        <v>141</v>
      </c>
      <c r="O323" s="588" t="s">
        <v>238</v>
      </c>
      <c r="P323" s="588" t="s">
        <v>141</v>
      </c>
      <c r="Q323" s="588" t="s">
        <v>238</v>
      </c>
      <c r="R323" s="588" t="s">
        <v>141</v>
      </c>
      <c r="S323" s="588" t="s">
        <v>238</v>
      </c>
      <c r="T323" s="588" t="s">
        <v>141</v>
      </c>
      <c r="U323" s="588" t="s">
        <v>238</v>
      </c>
      <c r="V323" s="588" t="s">
        <v>141</v>
      </c>
      <c r="W323" s="588" t="s">
        <v>238</v>
      </c>
      <c r="X323" s="588" t="s">
        <v>141</v>
      </c>
      <c r="Y323" s="588" t="s">
        <v>238</v>
      </c>
      <c r="Z323" s="588" t="s">
        <v>141</v>
      </c>
      <c r="AA323" s="588" t="s">
        <v>238</v>
      </c>
    </row>
    <row r="324" spans="1:27" x14ac:dyDescent="0.2">
      <c r="A324" s="590" t="s">
        <v>57</v>
      </c>
      <c r="B324" s="588" t="s">
        <v>141</v>
      </c>
      <c r="C324" s="588" t="s">
        <v>238</v>
      </c>
      <c r="D324" s="588" t="s">
        <v>141</v>
      </c>
      <c r="E324" s="588" t="s">
        <v>238</v>
      </c>
      <c r="F324" s="588" t="s">
        <v>141</v>
      </c>
      <c r="G324" s="588" t="s">
        <v>238</v>
      </c>
      <c r="H324" s="588" t="s">
        <v>141</v>
      </c>
      <c r="I324" s="588" t="s">
        <v>238</v>
      </c>
      <c r="J324" s="588" t="s">
        <v>141</v>
      </c>
      <c r="K324" s="588" t="s">
        <v>238</v>
      </c>
      <c r="L324" s="588" t="s">
        <v>141</v>
      </c>
      <c r="M324" s="588" t="s">
        <v>238</v>
      </c>
      <c r="N324" s="588" t="s">
        <v>141</v>
      </c>
      <c r="O324" s="588" t="s">
        <v>238</v>
      </c>
      <c r="P324" s="588" t="s">
        <v>141</v>
      </c>
      <c r="Q324" s="588" t="s">
        <v>238</v>
      </c>
      <c r="R324" s="588" t="s">
        <v>141</v>
      </c>
      <c r="S324" s="588" t="s">
        <v>238</v>
      </c>
      <c r="T324" s="588" t="s">
        <v>141</v>
      </c>
      <c r="U324" s="588" t="s">
        <v>238</v>
      </c>
      <c r="V324" s="588" t="s">
        <v>141</v>
      </c>
      <c r="W324" s="588" t="s">
        <v>238</v>
      </c>
      <c r="X324" s="588" t="s">
        <v>141</v>
      </c>
      <c r="Y324" s="588" t="s">
        <v>238</v>
      </c>
      <c r="Z324" s="588" t="s">
        <v>141</v>
      </c>
      <c r="AA324" s="588" t="s">
        <v>238</v>
      </c>
    </row>
    <row r="325" spans="1:27" x14ac:dyDescent="0.2">
      <c r="A325" s="590" t="s">
        <v>17</v>
      </c>
      <c r="B325" s="588" t="s">
        <v>141</v>
      </c>
      <c r="C325" s="588" t="s">
        <v>238</v>
      </c>
      <c r="D325" s="588" t="s">
        <v>141</v>
      </c>
      <c r="E325" s="588" t="s">
        <v>238</v>
      </c>
      <c r="F325" s="588" t="s">
        <v>141</v>
      </c>
      <c r="G325" s="588" t="s">
        <v>238</v>
      </c>
      <c r="H325" s="588" t="s">
        <v>141</v>
      </c>
      <c r="I325" s="588" t="s">
        <v>238</v>
      </c>
      <c r="J325" s="588" t="s">
        <v>141</v>
      </c>
      <c r="K325" s="588" t="s">
        <v>238</v>
      </c>
      <c r="L325" s="588" t="s">
        <v>141</v>
      </c>
      <c r="M325" s="588" t="s">
        <v>238</v>
      </c>
      <c r="N325" s="588" t="s">
        <v>141</v>
      </c>
      <c r="O325" s="588" t="s">
        <v>238</v>
      </c>
      <c r="P325" s="588" t="s">
        <v>141</v>
      </c>
      <c r="Q325" s="588" t="s">
        <v>238</v>
      </c>
      <c r="R325" s="588" t="s">
        <v>141</v>
      </c>
      <c r="S325" s="588" t="s">
        <v>238</v>
      </c>
      <c r="T325" s="588" t="s">
        <v>141</v>
      </c>
      <c r="U325" s="588" t="s">
        <v>238</v>
      </c>
      <c r="V325" s="588" t="s">
        <v>141</v>
      </c>
      <c r="W325" s="588" t="s">
        <v>238</v>
      </c>
      <c r="X325" s="588" t="s">
        <v>141</v>
      </c>
      <c r="Y325" s="588" t="s">
        <v>238</v>
      </c>
      <c r="Z325" s="588" t="s">
        <v>141</v>
      </c>
      <c r="AA325" s="588" t="s">
        <v>238</v>
      </c>
    </row>
    <row r="326" spans="1:27" x14ac:dyDescent="0.2">
      <c r="A326" s="590" t="s">
        <v>61</v>
      </c>
      <c r="B326" s="588" t="s">
        <v>141</v>
      </c>
      <c r="C326" s="588" t="s">
        <v>238</v>
      </c>
      <c r="D326" s="588" t="s">
        <v>141</v>
      </c>
      <c r="E326" s="588" t="s">
        <v>238</v>
      </c>
      <c r="F326" s="588" t="s">
        <v>141</v>
      </c>
      <c r="G326" s="588" t="s">
        <v>238</v>
      </c>
      <c r="H326" s="588" t="s">
        <v>141</v>
      </c>
      <c r="I326" s="588" t="s">
        <v>238</v>
      </c>
      <c r="J326" s="588" t="s">
        <v>141</v>
      </c>
      <c r="K326" s="588" t="s">
        <v>238</v>
      </c>
      <c r="L326" s="588" t="s">
        <v>141</v>
      </c>
      <c r="M326" s="588" t="s">
        <v>238</v>
      </c>
      <c r="N326" s="588" t="s">
        <v>141</v>
      </c>
      <c r="O326" s="588" t="s">
        <v>238</v>
      </c>
      <c r="P326" s="588" t="s">
        <v>141</v>
      </c>
      <c r="Q326" s="588" t="s">
        <v>238</v>
      </c>
      <c r="R326" s="588" t="s">
        <v>141</v>
      </c>
      <c r="S326" s="588" t="s">
        <v>238</v>
      </c>
      <c r="T326" s="588" t="s">
        <v>141</v>
      </c>
      <c r="U326" s="588" t="s">
        <v>238</v>
      </c>
      <c r="V326" s="588" t="s">
        <v>141</v>
      </c>
      <c r="W326" s="588" t="s">
        <v>238</v>
      </c>
      <c r="X326" s="588" t="s">
        <v>141</v>
      </c>
      <c r="Y326" s="588" t="s">
        <v>238</v>
      </c>
      <c r="Z326" s="588" t="s">
        <v>141</v>
      </c>
      <c r="AA326" s="588" t="s">
        <v>238</v>
      </c>
    </row>
    <row r="327" spans="1:27" x14ac:dyDescent="0.2">
      <c r="A327" s="590" t="s">
        <v>63</v>
      </c>
      <c r="B327" s="588" t="s">
        <v>141</v>
      </c>
      <c r="C327" s="588" t="s">
        <v>238</v>
      </c>
      <c r="D327" s="588" t="s">
        <v>141</v>
      </c>
      <c r="E327" s="588" t="s">
        <v>238</v>
      </c>
      <c r="F327" s="588" t="s">
        <v>141</v>
      </c>
      <c r="G327" s="588" t="s">
        <v>238</v>
      </c>
      <c r="H327" s="588" t="s">
        <v>141</v>
      </c>
      <c r="I327" s="588" t="s">
        <v>238</v>
      </c>
      <c r="J327" s="588" t="s">
        <v>141</v>
      </c>
      <c r="K327" s="588" t="s">
        <v>238</v>
      </c>
      <c r="L327" s="588" t="s">
        <v>141</v>
      </c>
      <c r="M327" s="588" t="s">
        <v>238</v>
      </c>
      <c r="N327" s="588" t="s">
        <v>141</v>
      </c>
      <c r="O327" s="588" t="s">
        <v>238</v>
      </c>
      <c r="P327" s="588" t="s">
        <v>141</v>
      </c>
      <c r="Q327" s="588" t="s">
        <v>238</v>
      </c>
      <c r="R327" s="588" t="s">
        <v>141</v>
      </c>
      <c r="S327" s="588" t="s">
        <v>238</v>
      </c>
      <c r="T327" s="588" t="s">
        <v>141</v>
      </c>
      <c r="U327" s="588" t="s">
        <v>238</v>
      </c>
      <c r="V327" s="588" t="s">
        <v>141</v>
      </c>
      <c r="W327" s="588" t="s">
        <v>238</v>
      </c>
      <c r="X327" s="588" t="s">
        <v>141</v>
      </c>
      <c r="Y327" s="588" t="s">
        <v>238</v>
      </c>
      <c r="Z327" s="588" t="s">
        <v>141</v>
      </c>
      <c r="AA327" s="588" t="s">
        <v>238</v>
      </c>
    </row>
    <row r="328" spans="1:27" x14ac:dyDescent="0.2">
      <c r="A328" s="590" t="s">
        <v>65</v>
      </c>
      <c r="B328" s="588" t="s">
        <v>141</v>
      </c>
      <c r="C328" s="588" t="s">
        <v>238</v>
      </c>
      <c r="D328" s="588" t="s">
        <v>141</v>
      </c>
      <c r="E328" s="588" t="s">
        <v>238</v>
      </c>
      <c r="F328" s="588" t="s">
        <v>141</v>
      </c>
      <c r="G328" s="588" t="s">
        <v>238</v>
      </c>
      <c r="H328" s="588" t="s">
        <v>141</v>
      </c>
      <c r="I328" s="588" t="s">
        <v>238</v>
      </c>
      <c r="J328" s="588" t="s">
        <v>141</v>
      </c>
      <c r="K328" s="588" t="s">
        <v>238</v>
      </c>
      <c r="L328" s="588" t="s">
        <v>141</v>
      </c>
      <c r="M328" s="588" t="s">
        <v>238</v>
      </c>
      <c r="N328" s="588" t="s">
        <v>141</v>
      </c>
      <c r="O328" s="588" t="s">
        <v>238</v>
      </c>
      <c r="P328" s="588" t="s">
        <v>141</v>
      </c>
      <c r="Q328" s="588" t="s">
        <v>238</v>
      </c>
      <c r="R328" s="588" t="s">
        <v>141</v>
      </c>
      <c r="S328" s="588" t="s">
        <v>238</v>
      </c>
      <c r="T328" s="588" t="s">
        <v>141</v>
      </c>
      <c r="U328" s="588" t="s">
        <v>238</v>
      </c>
      <c r="V328" s="588" t="s">
        <v>141</v>
      </c>
      <c r="W328" s="588" t="s">
        <v>238</v>
      </c>
      <c r="X328" s="588" t="s">
        <v>141</v>
      </c>
      <c r="Y328" s="588" t="s">
        <v>238</v>
      </c>
      <c r="Z328" s="588" t="s">
        <v>141</v>
      </c>
      <c r="AA328" s="588" t="s">
        <v>238</v>
      </c>
    </row>
    <row r="329" spans="1:27" x14ac:dyDescent="0.2">
      <c r="A329" s="590" t="s">
        <v>69</v>
      </c>
      <c r="B329" s="588" t="s">
        <v>141</v>
      </c>
      <c r="C329" s="588" t="s">
        <v>238</v>
      </c>
      <c r="D329" s="588" t="s">
        <v>141</v>
      </c>
      <c r="E329" s="588" t="s">
        <v>238</v>
      </c>
      <c r="F329" s="588" t="s">
        <v>141</v>
      </c>
      <c r="G329" s="588" t="s">
        <v>238</v>
      </c>
      <c r="H329" s="588" t="s">
        <v>141</v>
      </c>
      <c r="I329" s="588" t="s">
        <v>238</v>
      </c>
      <c r="J329" s="588" t="s">
        <v>141</v>
      </c>
      <c r="K329" s="588" t="s">
        <v>238</v>
      </c>
      <c r="L329" s="588" t="s">
        <v>141</v>
      </c>
      <c r="M329" s="588" t="s">
        <v>238</v>
      </c>
      <c r="N329" s="588" t="s">
        <v>141</v>
      </c>
      <c r="O329" s="588" t="s">
        <v>238</v>
      </c>
      <c r="P329" s="588" t="s">
        <v>141</v>
      </c>
      <c r="Q329" s="588" t="s">
        <v>238</v>
      </c>
      <c r="R329" s="588" t="s">
        <v>141</v>
      </c>
      <c r="S329" s="588" t="s">
        <v>238</v>
      </c>
      <c r="T329" s="588" t="s">
        <v>141</v>
      </c>
      <c r="U329" s="588" t="s">
        <v>238</v>
      </c>
      <c r="V329" s="588" t="s">
        <v>141</v>
      </c>
      <c r="W329" s="588" t="s">
        <v>238</v>
      </c>
      <c r="X329" s="588" t="s">
        <v>141</v>
      </c>
      <c r="Y329" s="588" t="s">
        <v>238</v>
      </c>
      <c r="Z329" s="588" t="s">
        <v>141</v>
      </c>
      <c r="AA329" s="588" t="s">
        <v>238</v>
      </c>
    </row>
    <row r="330" spans="1:27" x14ac:dyDescent="0.2">
      <c r="A330" s="590" t="s">
        <v>71</v>
      </c>
      <c r="B330" s="588" t="s">
        <v>141</v>
      </c>
      <c r="C330" s="588" t="s">
        <v>238</v>
      </c>
      <c r="D330" s="588" t="s">
        <v>141</v>
      </c>
      <c r="E330" s="588" t="s">
        <v>238</v>
      </c>
      <c r="F330" s="588" t="s">
        <v>141</v>
      </c>
      <c r="G330" s="588" t="s">
        <v>238</v>
      </c>
      <c r="H330" s="588" t="s">
        <v>141</v>
      </c>
      <c r="I330" s="588" t="s">
        <v>238</v>
      </c>
      <c r="J330" s="588" t="s">
        <v>141</v>
      </c>
      <c r="K330" s="588" t="s">
        <v>238</v>
      </c>
      <c r="L330" s="588" t="s">
        <v>141</v>
      </c>
      <c r="M330" s="588" t="s">
        <v>238</v>
      </c>
      <c r="N330" s="588" t="s">
        <v>141</v>
      </c>
      <c r="O330" s="588" t="s">
        <v>238</v>
      </c>
      <c r="P330" s="588" t="s">
        <v>141</v>
      </c>
      <c r="Q330" s="588" t="s">
        <v>238</v>
      </c>
      <c r="R330" s="588" t="s">
        <v>141</v>
      </c>
      <c r="S330" s="588" t="s">
        <v>238</v>
      </c>
      <c r="T330" s="588" t="s">
        <v>141</v>
      </c>
      <c r="U330" s="588" t="s">
        <v>238</v>
      </c>
      <c r="V330" s="588" t="s">
        <v>141</v>
      </c>
      <c r="W330" s="588" t="s">
        <v>238</v>
      </c>
      <c r="X330" s="588" t="s">
        <v>141</v>
      </c>
      <c r="Y330" s="588" t="s">
        <v>238</v>
      </c>
      <c r="Z330" s="588" t="s">
        <v>141</v>
      </c>
      <c r="AA330" s="588" t="s">
        <v>238</v>
      </c>
    </row>
    <row r="331" spans="1:27" x14ac:dyDescent="0.2">
      <c r="A331" s="590" t="s">
        <v>35</v>
      </c>
      <c r="B331" s="588" t="s">
        <v>141</v>
      </c>
      <c r="C331" s="588" t="s">
        <v>238</v>
      </c>
      <c r="D331" s="588" t="s">
        <v>141</v>
      </c>
      <c r="E331" s="588" t="s">
        <v>238</v>
      </c>
      <c r="F331" s="588" t="s">
        <v>141</v>
      </c>
      <c r="G331" s="588" t="s">
        <v>238</v>
      </c>
      <c r="H331" s="588" t="s">
        <v>141</v>
      </c>
      <c r="I331" s="588" t="s">
        <v>238</v>
      </c>
      <c r="J331" s="588" t="s">
        <v>141</v>
      </c>
      <c r="K331" s="588" t="s">
        <v>238</v>
      </c>
      <c r="L331" s="588" t="s">
        <v>141</v>
      </c>
      <c r="M331" s="588" t="s">
        <v>238</v>
      </c>
      <c r="N331" s="588" t="s">
        <v>141</v>
      </c>
      <c r="O331" s="588" t="s">
        <v>238</v>
      </c>
      <c r="P331" s="588" t="s">
        <v>141</v>
      </c>
      <c r="Q331" s="588" t="s">
        <v>238</v>
      </c>
      <c r="R331" s="588" t="s">
        <v>141</v>
      </c>
      <c r="S331" s="588" t="s">
        <v>238</v>
      </c>
      <c r="T331" s="588" t="s">
        <v>141</v>
      </c>
      <c r="U331" s="588" t="s">
        <v>238</v>
      </c>
      <c r="V331" s="588" t="s">
        <v>141</v>
      </c>
      <c r="W331" s="588" t="s">
        <v>238</v>
      </c>
      <c r="X331" s="588" t="s">
        <v>141</v>
      </c>
      <c r="Y331" s="588" t="s">
        <v>238</v>
      </c>
      <c r="Z331" s="588" t="s">
        <v>141</v>
      </c>
      <c r="AA331" s="588" t="s">
        <v>238</v>
      </c>
    </row>
    <row r="332" spans="1:27" x14ac:dyDescent="0.2">
      <c r="A332" s="590" t="s">
        <v>67</v>
      </c>
      <c r="B332" s="588" t="s">
        <v>141</v>
      </c>
      <c r="C332" s="588" t="s">
        <v>238</v>
      </c>
      <c r="D332" s="588" t="s">
        <v>141</v>
      </c>
      <c r="E332" s="588" t="s">
        <v>238</v>
      </c>
      <c r="F332" s="588" t="s">
        <v>141</v>
      </c>
      <c r="G332" s="588" t="s">
        <v>238</v>
      </c>
      <c r="H332" s="588" t="s">
        <v>141</v>
      </c>
      <c r="I332" s="588" t="s">
        <v>238</v>
      </c>
      <c r="J332" s="588" t="s">
        <v>141</v>
      </c>
      <c r="K332" s="588" t="s">
        <v>238</v>
      </c>
      <c r="L332" s="588" t="s">
        <v>141</v>
      </c>
      <c r="M332" s="588" t="s">
        <v>238</v>
      </c>
      <c r="N332" s="588" t="s">
        <v>141</v>
      </c>
      <c r="O332" s="588" t="s">
        <v>238</v>
      </c>
      <c r="P332" s="588" t="s">
        <v>141</v>
      </c>
      <c r="Q332" s="588" t="s">
        <v>238</v>
      </c>
      <c r="R332" s="588" t="s">
        <v>141</v>
      </c>
      <c r="S332" s="588" t="s">
        <v>238</v>
      </c>
      <c r="T332" s="588" t="s">
        <v>141</v>
      </c>
      <c r="U332" s="588" t="s">
        <v>238</v>
      </c>
      <c r="V332" s="588" t="s">
        <v>141</v>
      </c>
      <c r="W332" s="588" t="s">
        <v>238</v>
      </c>
      <c r="X332" s="588" t="s">
        <v>141</v>
      </c>
      <c r="Y332" s="588" t="s">
        <v>238</v>
      </c>
      <c r="Z332" s="588" t="s">
        <v>141</v>
      </c>
      <c r="AA332" s="588" t="s">
        <v>238</v>
      </c>
    </row>
    <row r="333" spans="1:27" x14ac:dyDescent="0.2">
      <c r="A333" s="590" t="s">
        <v>77</v>
      </c>
      <c r="B333" s="595">
        <v>68.72</v>
      </c>
      <c r="C333" s="588" t="s">
        <v>238</v>
      </c>
      <c r="D333" s="595">
        <v>76.73</v>
      </c>
      <c r="E333" s="588" t="s">
        <v>238</v>
      </c>
      <c r="F333" s="595">
        <v>59.77</v>
      </c>
      <c r="G333" s="588" t="s">
        <v>238</v>
      </c>
      <c r="H333" s="595">
        <v>59.89</v>
      </c>
      <c r="I333" s="588" t="s">
        <v>238</v>
      </c>
      <c r="J333" s="595">
        <v>70.11</v>
      </c>
      <c r="K333" s="588" t="s">
        <v>238</v>
      </c>
      <c r="L333" s="595">
        <v>75.05</v>
      </c>
      <c r="M333" s="588" t="s">
        <v>238</v>
      </c>
      <c r="N333" s="595">
        <v>73.83</v>
      </c>
      <c r="O333" s="588" t="s">
        <v>238</v>
      </c>
      <c r="P333" s="595">
        <v>75.63</v>
      </c>
      <c r="Q333" s="588" t="s">
        <v>238</v>
      </c>
      <c r="R333" s="595">
        <v>79.08</v>
      </c>
      <c r="S333" s="588" t="s">
        <v>238</v>
      </c>
      <c r="T333" s="595">
        <v>81.69</v>
      </c>
      <c r="U333" s="588" t="s">
        <v>238</v>
      </c>
      <c r="V333" s="595">
        <v>100.25</v>
      </c>
      <c r="W333" s="588" t="s">
        <v>238</v>
      </c>
      <c r="X333" s="595">
        <v>115.2</v>
      </c>
      <c r="Y333" s="588" t="s">
        <v>238</v>
      </c>
      <c r="Z333" s="595">
        <v>114.43</v>
      </c>
      <c r="AA333" s="588" t="s">
        <v>238</v>
      </c>
    </row>
    <row r="334" spans="1:27" x14ac:dyDescent="0.2">
      <c r="A334" s="590" t="s">
        <v>59</v>
      </c>
      <c r="B334" s="588" t="s">
        <v>141</v>
      </c>
      <c r="C334" s="588" t="s">
        <v>238</v>
      </c>
      <c r="D334" s="588" t="s">
        <v>141</v>
      </c>
      <c r="E334" s="588" t="s">
        <v>238</v>
      </c>
      <c r="F334" s="588" t="s">
        <v>141</v>
      </c>
      <c r="G334" s="588" t="s">
        <v>238</v>
      </c>
      <c r="H334" s="588" t="s">
        <v>141</v>
      </c>
      <c r="I334" s="588" t="s">
        <v>238</v>
      </c>
      <c r="J334" s="588" t="s">
        <v>141</v>
      </c>
      <c r="K334" s="588" t="s">
        <v>238</v>
      </c>
      <c r="L334" s="588" t="s">
        <v>141</v>
      </c>
      <c r="M334" s="588" t="s">
        <v>238</v>
      </c>
      <c r="N334" s="588" t="s">
        <v>141</v>
      </c>
      <c r="O334" s="588" t="s">
        <v>238</v>
      </c>
      <c r="P334" s="588" t="s">
        <v>141</v>
      </c>
      <c r="Q334" s="588" t="s">
        <v>238</v>
      </c>
      <c r="R334" s="588" t="s">
        <v>141</v>
      </c>
      <c r="S334" s="588" t="s">
        <v>238</v>
      </c>
      <c r="T334" s="588" t="s">
        <v>141</v>
      </c>
      <c r="U334" s="588" t="s">
        <v>238</v>
      </c>
      <c r="V334" s="588" t="s">
        <v>141</v>
      </c>
      <c r="W334" s="588" t="s">
        <v>238</v>
      </c>
      <c r="X334" s="588" t="s">
        <v>141</v>
      </c>
      <c r="Y334" s="588" t="s">
        <v>238</v>
      </c>
      <c r="Z334" s="588" t="s">
        <v>141</v>
      </c>
      <c r="AA334" s="588" t="s">
        <v>238</v>
      </c>
    </row>
    <row r="336" spans="1:27" x14ac:dyDescent="0.2">
      <c r="A336" s="587" t="s">
        <v>4942</v>
      </c>
      <c r="E336" s="587" t="s">
        <v>4941</v>
      </c>
    </row>
    <row r="337" spans="1:6" x14ac:dyDescent="0.2">
      <c r="A337" s="587" t="s">
        <v>4940</v>
      </c>
      <c r="B337" s="587" t="s">
        <v>4939</v>
      </c>
      <c r="E337" s="587" t="s">
        <v>141</v>
      </c>
      <c r="F337" s="587" t="s">
        <v>4938</v>
      </c>
    </row>
    <row r="338" spans="1:6" x14ac:dyDescent="0.2">
      <c r="A338" s="587" t="s">
        <v>4937</v>
      </c>
      <c r="B338" s="587" t="s">
        <v>4936</v>
      </c>
    </row>
    <row r="339" spans="1:6" x14ac:dyDescent="0.2">
      <c r="A339" s="587" t="s">
        <v>4935</v>
      </c>
      <c r="B339" s="587" t="s">
        <v>4934</v>
      </c>
    </row>
    <row r="340" spans="1:6" x14ac:dyDescent="0.2">
      <c r="A340" s="587" t="s">
        <v>4933</v>
      </c>
      <c r="B340" s="587" t="s">
        <v>4932</v>
      </c>
    </row>
    <row r="341" spans="1:6" x14ac:dyDescent="0.2">
      <c r="A341" s="587" t="s">
        <v>4931</v>
      </c>
      <c r="B341" s="587" t="s">
        <v>4930</v>
      </c>
    </row>
    <row r="342" spans="1:6" x14ac:dyDescent="0.2">
      <c r="A342" s="587" t="s">
        <v>4929</v>
      </c>
      <c r="B342" s="587" t="s">
        <v>4928</v>
      </c>
    </row>
    <row r="343" spans="1:6" x14ac:dyDescent="0.2">
      <c r="A343" s="587" t="s">
        <v>4927</v>
      </c>
      <c r="B343" s="587" t="s">
        <v>4926</v>
      </c>
    </row>
    <row r="344" spans="1:6" x14ac:dyDescent="0.2">
      <c r="A344" s="587" t="s">
        <v>4925</v>
      </c>
      <c r="B344" s="587" t="s">
        <v>4924</v>
      </c>
    </row>
    <row r="345" spans="1:6" x14ac:dyDescent="0.2">
      <c r="A345" s="587" t="s">
        <v>4923</v>
      </c>
      <c r="B345" s="587" t="s">
        <v>4922</v>
      </c>
    </row>
    <row r="346" spans="1:6" x14ac:dyDescent="0.2">
      <c r="A346" s="587" t="s">
        <v>4921</v>
      </c>
      <c r="B346" s="587" t="s">
        <v>4920</v>
      </c>
    </row>
    <row r="347" spans="1:6" x14ac:dyDescent="0.2">
      <c r="A347" s="587" t="s">
        <v>4919</v>
      </c>
      <c r="B347" s="587" t="s">
        <v>4918</v>
      </c>
    </row>
    <row r="348" spans="1:6" x14ac:dyDescent="0.2">
      <c r="A348" s="587" t="s">
        <v>4917</v>
      </c>
      <c r="B348" s="587" t="s">
        <v>4916</v>
      </c>
    </row>
    <row r="352" spans="1:6" x14ac:dyDescent="0.2">
      <c r="A352" s="587"/>
    </row>
    <row r="354" spans="1:27" x14ac:dyDescent="0.2">
      <c r="A354" s="587" t="s">
        <v>3834</v>
      </c>
      <c r="B354" s="591">
        <v>41480.088263888887</v>
      </c>
    </row>
    <row r="355" spans="1:27" x14ac:dyDescent="0.2">
      <c r="A355" s="587" t="s">
        <v>3833</v>
      </c>
      <c r="B355" s="591">
        <v>41480.731550243057</v>
      </c>
    </row>
    <row r="356" spans="1:27" x14ac:dyDescent="0.2">
      <c r="A356" s="587" t="s">
        <v>3831</v>
      </c>
      <c r="B356" s="587" t="s">
        <v>219</v>
      </c>
    </row>
    <row r="358" spans="1:27" x14ac:dyDescent="0.2">
      <c r="A358" s="587" t="s">
        <v>4967</v>
      </c>
      <c r="C358" s="587" t="s">
        <v>4972</v>
      </c>
    </row>
    <row r="359" spans="1:27" x14ac:dyDescent="0.2">
      <c r="A359" s="587" t="s">
        <v>0</v>
      </c>
      <c r="B359" s="40">
        <v>50</v>
      </c>
      <c r="C359" s="587" t="s">
        <v>175</v>
      </c>
    </row>
    <row r="360" spans="1:27" x14ac:dyDescent="0.2">
      <c r="A360" s="587" t="s">
        <v>4963</v>
      </c>
      <c r="C360" s="587" t="s">
        <v>4962</v>
      </c>
    </row>
    <row r="362" spans="1:27" x14ac:dyDescent="0.2">
      <c r="A362" s="590" t="s">
        <v>4961</v>
      </c>
      <c r="B362" s="590" t="s">
        <v>253</v>
      </c>
      <c r="C362" s="590" t="s">
        <v>4943</v>
      </c>
      <c r="D362" s="590" t="s">
        <v>252</v>
      </c>
      <c r="E362" s="590" t="s">
        <v>4943</v>
      </c>
      <c r="F362" s="590" t="s">
        <v>251</v>
      </c>
      <c r="G362" s="590" t="s">
        <v>4943</v>
      </c>
      <c r="H362" s="590" t="s">
        <v>250</v>
      </c>
      <c r="I362" s="590" t="s">
        <v>4943</v>
      </c>
      <c r="J362" s="590" t="s">
        <v>249</v>
      </c>
      <c r="K362" s="590" t="s">
        <v>4943</v>
      </c>
      <c r="L362" s="590" t="s">
        <v>248</v>
      </c>
      <c r="M362" s="590" t="s">
        <v>4943</v>
      </c>
      <c r="N362" s="590" t="s">
        <v>247</v>
      </c>
      <c r="O362" s="590" t="s">
        <v>4943</v>
      </c>
      <c r="P362" s="590" t="s">
        <v>246</v>
      </c>
      <c r="Q362" s="590" t="s">
        <v>4943</v>
      </c>
      <c r="R362" s="590" t="s">
        <v>82</v>
      </c>
      <c r="S362" s="590" t="s">
        <v>4943</v>
      </c>
      <c r="T362" s="590" t="s">
        <v>83</v>
      </c>
      <c r="U362" s="590" t="s">
        <v>4943</v>
      </c>
      <c r="V362" s="590" t="s">
        <v>84</v>
      </c>
      <c r="W362" s="590" t="s">
        <v>4943</v>
      </c>
      <c r="X362" s="590" t="s">
        <v>245</v>
      </c>
      <c r="Y362" s="590" t="s">
        <v>4943</v>
      </c>
      <c r="Z362" s="590" t="s">
        <v>4699</v>
      </c>
      <c r="AA362" s="590" t="s">
        <v>4943</v>
      </c>
    </row>
    <row r="363" spans="1:27" x14ac:dyDescent="0.2">
      <c r="A363" s="590" t="s">
        <v>7</v>
      </c>
      <c r="B363" s="595">
        <v>52.59</v>
      </c>
      <c r="C363" s="588" t="s">
        <v>4925</v>
      </c>
      <c r="D363" s="595">
        <v>62.66</v>
      </c>
      <c r="E363" s="588" t="s">
        <v>4925</v>
      </c>
      <c r="F363" s="595">
        <v>42.44</v>
      </c>
      <c r="G363" s="588" t="s">
        <v>4925</v>
      </c>
      <c r="H363" s="595">
        <v>51.93</v>
      </c>
      <c r="I363" s="588" t="s">
        <v>4925</v>
      </c>
      <c r="J363" s="595">
        <v>71.599999999999994</v>
      </c>
      <c r="K363" s="588" t="s">
        <v>4925</v>
      </c>
      <c r="L363" s="595">
        <v>90.58</v>
      </c>
      <c r="M363" s="588" t="s">
        <v>4925</v>
      </c>
      <c r="N363" s="595">
        <v>102.02</v>
      </c>
      <c r="O363" s="588" t="s">
        <v>4925</v>
      </c>
      <c r="P363" s="595">
        <v>128.13999999999999</v>
      </c>
      <c r="Q363" s="588" t="s">
        <v>4925</v>
      </c>
      <c r="R363" s="595">
        <v>130.35</v>
      </c>
      <c r="S363" s="588" t="s">
        <v>4925</v>
      </c>
      <c r="T363" s="595">
        <v>97.16</v>
      </c>
      <c r="U363" s="588" t="s">
        <v>4925</v>
      </c>
      <c r="V363" s="595">
        <v>100.03</v>
      </c>
      <c r="W363" s="588" t="s">
        <v>4925</v>
      </c>
      <c r="X363" s="595">
        <v>111.05</v>
      </c>
      <c r="Y363" s="588" t="s">
        <v>4925</v>
      </c>
      <c r="Z363" s="595">
        <v>113.89</v>
      </c>
      <c r="AA363" s="588" t="s">
        <v>4925</v>
      </c>
    </row>
    <row r="364" spans="1:27" x14ac:dyDescent="0.2">
      <c r="A364" s="590" t="s">
        <v>19</v>
      </c>
      <c r="B364" s="588" t="s">
        <v>141</v>
      </c>
      <c r="C364" s="588" t="s">
        <v>4937</v>
      </c>
      <c r="D364" s="588" t="s">
        <v>141</v>
      </c>
      <c r="E364" s="588" t="s">
        <v>4937</v>
      </c>
      <c r="F364" s="588" t="s">
        <v>141</v>
      </c>
      <c r="G364" s="588" t="s">
        <v>4937</v>
      </c>
      <c r="H364" s="588" t="s">
        <v>141</v>
      </c>
      <c r="I364" s="588" t="s">
        <v>4937</v>
      </c>
      <c r="J364" s="588" t="s">
        <v>141</v>
      </c>
      <c r="K364" s="588" t="s">
        <v>4937</v>
      </c>
      <c r="L364" s="588" t="s">
        <v>141</v>
      </c>
      <c r="M364" s="588" t="s">
        <v>4937</v>
      </c>
      <c r="N364" s="588" t="s">
        <v>141</v>
      </c>
      <c r="O364" s="588" t="s">
        <v>4937</v>
      </c>
      <c r="P364" s="588" t="s">
        <v>141</v>
      </c>
      <c r="Q364" s="588" t="s">
        <v>4937</v>
      </c>
      <c r="R364" s="595">
        <v>176.38</v>
      </c>
      <c r="S364" s="588" t="s">
        <v>238</v>
      </c>
      <c r="T364" s="595">
        <v>92.27</v>
      </c>
      <c r="U364" s="588" t="s">
        <v>238</v>
      </c>
      <c r="V364" s="595">
        <v>100.06</v>
      </c>
      <c r="W364" s="588" t="s">
        <v>238</v>
      </c>
      <c r="X364" s="595">
        <v>87.66</v>
      </c>
      <c r="Y364" s="588" t="s">
        <v>238</v>
      </c>
      <c r="Z364" s="595">
        <v>66.08</v>
      </c>
      <c r="AA364" s="588" t="s">
        <v>4925</v>
      </c>
    </row>
    <row r="365" spans="1:27" x14ac:dyDescent="0.2">
      <c r="A365" s="590" t="s">
        <v>25</v>
      </c>
      <c r="B365" s="595">
        <v>162.6</v>
      </c>
      <c r="C365" s="588" t="s">
        <v>4925</v>
      </c>
      <c r="D365" s="595">
        <v>154.29</v>
      </c>
      <c r="E365" s="588" t="s">
        <v>4925</v>
      </c>
      <c r="F365" s="595">
        <v>97.07</v>
      </c>
      <c r="G365" s="588" t="s">
        <v>4925</v>
      </c>
      <c r="H365" s="595">
        <v>103.37</v>
      </c>
      <c r="I365" s="588" t="s">
        <v>4925</v>
      </c>
      <c r="J365" s="595">
        <v>122.17</v>
      </c>
      <c r="K365" s="588" t="s">
        <v>4925</v>
      </c>
      <c r="L365" s="595">
        <v>164.65</v>
      </c>
      <c r="M365" s="588" t="s">
        <v>4925</v>
      </c>
      <c r="N365" s="595">
        <v>154.68</v>
      </c>
      <c r="O365" s="588" t="s">
        <v>4925</v>
      </c>
      <c r="P365" s="595">
        <v>161.94999999999999</v>
      </c>
      <c r="Q365" s="588" t="s">
        <v>4925</v>
      </c>
      <c r="R365" s="595">
        <v>153.72999999999999</v>
      </c>
      <c r="S365" s="588" t="s">
        <v>4925</v>
      </c>
      <c r="T365" s="595">
        <v>118.23</v>
      </c>
      <c r="U365" s="588" t="s">
        <v>4925</v>
      </c>
      <c r="V365" s="595">
        <v>100.12</v>
      </c>
      <c r="W365" s="588" t="s">
        <v>4925</v>
      </c>
      <c r="X365" s="595">
        <v>99.2</v>
      </c>
      <c r="Y365" s="588" t="s">
        <v>4925</v>
      </c>
      <c r="Z365" s="595">
        <v>98.89</v>
      </c>
      <c r="AA365" s="588" t="s">
        <v>4925</v>
      </c>
    </row>
    <row r="366" spans="1:27" x14ac:dyDescent="0.2">
      <c r="A366" s="590" t="s">
        <v>27</v>
      </c>
      <c r="B366" s="588" t="s">
        <v>141</v>
      </c>
      <c r="C366" s="588" t="s">
        <v>238</v>
      </c>
      <c r="D366" s="588" t="s">
        <v>141</v>
      </c>
      <c r="E366" s="588" t="s">
        <v>4960</v>
      </c>
      <c r="F366" s="588" t="s">
        <v>141</v>
      </c>
      <c r="G366" s="588" t="s">
        <v>4960</v>
      </c>
      <c r="H366" s="588" t="s">
        <v>141</v>
      </c>
      <c r="I366" s="588" t="s">
        <v>4960</v>
      </c>
      <c r="J366" s="588" t="s">
        <v>141</v>
      </c>
      <c r="K366" s="588" t="s">
        <v>4960</v>
      </c>
      <c r="L366" s="588" t="s">
        <v>141</v>
      </c>
      <c r="M366" s="588" t="s">
        <v>4960</v>
      </c>
      <c r="N366" s="588" t="s">
        <v>141</v>
      </c>
      <c r="O366" s="588" t="s">
        <v>4960</v>
      </c>
      <c r="P366" s="588" t="s">
        <v>141</v>
      </c>
      <c r="Q366" s="588" t="s">
        <v>4960</v>
      </c>
      <c r="R366" s="588" t="s">
        <v>141</v>
      </c>
      <c r="S366" s="588" t="s">
        <v>4960</v>
      </c>
      <c r="T366" s="588" t="s">
        <v>141</v>
      </c>
      <c r="U366" s="588" t="s">
        <v>4960</v>
      </c>
      <c r="V366" s="588" t="s">
        <v>141</v>
      </c>
      <c r="W366" s="588" t="s">
        <v>4960</v>
      </c>
      <c r="X366" s="588" t="s">
        <v>141</v>
      </c>
      <c r="Y366" s="588" t="s">
        <v>4960</v>
      </c>
      <c r="Z366" s="588" t="s">
        <v>141</v>
      </c>
      <c r="AA366" s="588" t="s">
        <v>4960</v>
      </c>
    </row>
    <row r="367" spans="1:27" x14ac:dyDescent="0.2">
      <c r="A367" s="590" t="s">
        <v>9</v>
      </c>
      <c r="B367" s="588" t="s">
        <v>141</v>
      </c>
      <c r="C367" s="588" t="s">
        <v>4974</v>
      </c>
      <c r="D367" s="588" t="s">
        <v>141</v>
      </c>
      <c r="E367" s="588" t="s">
        <v>4974</v>
      </c>
      <c r="F367" s="588" t="s">
        <v>141</v>
      </c>
      <c r="G367" s="588" t="s">
        <v>4974</v>
      </c>
      <c r="H367" s="595">
        <v>65.510000000000005</v>
      </c>
      <c r="I367" s="588" t="s">
        <v>238</v>
      </c>
      <c r="J367" s="595">
        <v>70.400000000000006</v>
      </c>
      <c r="K367" s="588" t="s">
        <v>238</v>
      </c>
      <c r="L367" s="595">
        <v>78.739999999999995</v>
      </c>
      <c r="M367" s="588" t="s">
        <v>238</v>
      </c>
      <c r="N367" s="595">
        <v>88.62</v>
      </c>
      <c r="O367" s="588" t="s">
        <v>238</v>
      </c>
      <c r="P367" s="595">
        <v>104.55</v>
      </c>
      <c r="Q367" s="588" t="s">
        <v>238</v>
      </c>
      <c r="R367" s="595">
        <v>109.17</v>
      </c>
      <c r="S367" s="588" t="s">
        <v>238</v>
      </c>
      <c r="T367" s="595">
        <v>85.74</v>
      </c>
      <c r="U367" s="588" t="s">
        <v>238</v>
      </c>
      <c r="V367" s="595">
        <v>100.08</v>
      </c>
      <c r="W367" s="588" t="s">
        <v>238</v>
      </c>
      <c r="X367" s="595">
        <v>101.37</v>
      </c>
      <c r="Y367" s="588" t="s">
        <v>238</v>
      </c>
      <c r="Z367" s="595">
        <v>103.47</v>
      </c>
      <c r="AA367" s="588" t="s">
        <v>238</v>
      </c>
    </row>
    <row r="368" spans="1:27" x14ac:dyDescent="0.2">
      <c r="A368" s="590" t="s">
        <v>29</v>
      </c>
      <c r="B368" s="595">
        <v>53.16</v>
      </c>
      <c r="C368" s="588" t="s">
        <v>238</v>
      </c>
      <c r="D368" s="595">
        <v>50.35</v>
      </c>
      <c r="E368" s="588" t="s">
        <v>238</v>
      </c>
      <c r="F368" s="595">
        <v>54.21</v>
      </c>
      <c r="G368" s="588" t="s">
        <v>238</v>
      </c>
      <c r="H368" s="595">
        <v>50.57</v>
      </c>
      <c r="I368" s="588" t="s">
        <v>238</v>
      </c>
      <c r="J368" s="595">
        <v>62.25</v>
      </c>
      <c r="K368" s="588" t="s">
        <v>238</v>
      </c>
      <c r="L368" s="595">
        <v>64.819999999999993</v>
      </c>
      <c r="M368" s="588" t="s">
        <v>238</v>
      </c>
      <c r="N368" s="595">
        <v>87.73</v>
      </c>
      <c r="O368" s="588" t="s">
        <v>238</v>
      </c>
      <c r="P368" s="595">
        <v>101.83</v>
      </c>
      <c r="Q368" s="588" t="s">
        <v>238</v>
      </c>
      <c r="R368" s="595">
        <v>98.35</v>
      </c>
      <c r="S368" s="588" t="s">
        <v>238</v>
      </c>
      <c r="T368" s="595">
        <v>89.42</v>
      </c>
      <c r="U368" s="588" t="s">
        <v>238</v>
      </c>
      <c r="V368" s="595">
        <v>100.14</v>
      </c>
      <c r="W368" s="588" t="s">
        <v>238</v>
      </c>
      <c r="X368" s="595">
        <v>102.57</v>
      </c>
      <c r="Y368" s="588" t="s">
        <v>238</v>
      </c>
      <c r="Z368" s="595">
        <v>104.85</v>
      </c>
      <c r="AA368" s="588" t="s">
        <v>238</v>
      </c>
    </row>
    <row r="369" spans="1:27" x14ac:dyDescent="0.2">
      <c r="A369" s="590" t="s">
        <v>15</v>
      </c>
      <c r="B369" s="595">
        <v>77.290000000000006</v>
      </c>
      <c r="C369" s="588" t="s">
        <v>238</v>
      </c>
      <c r="D369" s="595">
        <v>76.209999999999994</v>
      </c>
      <c r="E369" s="588" t="s">
        <v>238</v>
      </c>
      <c r="F369" s="595">
        <v>117.53</v>
      </c>
      <c r="G369" s="588" t="s">
        <v>238</v>
      </c>
      <c r="H369" s="595">
        <v>124.02</v>
      </c>
      <c r="I369" s="588" t="s">
        <v>238</v>
      </c>
      <c r="J369" s="595">
        <v>91.97</v>
      </c>
      <c r="K369" s="588" t="s">
        <v>238</v>
      </c>
      <c r="L369" s="595">
        <v>81.599999999999994</v>
      </c>
      <c r="M369" s="588" t="s">
        <v>238</v>
      </c>
      <c r="N369" s="595">
        <v>91.29</v>
      </c>
      <c r="O369" s="588" t="s">
        <v>238</v>
      </c>
      <c r="P369" s="595">
        <v>110.56</v>
      </c>
      <c r="Q369" s="588" t="s">
        <v>238</v>
      </c>
      <c r="R369" s="595">
        <v>109.09</v>
      </c>
      <c r="S369" s="588" t="s">
        <v>238</v>
      </c>
      <c r="T369" s="595">
        <v>87.1</v>
      </c>
      <c r="U369" s="588" t="s">
        <v>238</v>
      </c>
      <c r="V369" s="595">
        <v>100.09</v>
      </c>
      <c r="W369" s="588" t="s">
        <v>238</v>
      </c>
      <c r="X369" s="595">
        <v>124.21</v>
      </c>
      <c r="Y369" s="588" t="s">
        <v>238</v>
      </c>
      <c r="Z369" s="595">
        <v>115.87</v>
      </c>
      <c r="AA369" s="588" t="s">
        <v>238</v>
      </c>
    </row>
    <row r="370" spans="1:27" x14ac:dyDescent="0.2">
      <c r="A370" s="590" t="s">
        <v>31</v>
      </c>
      <c r="B370" s="595">
        <v>80</v>
      </c>
      <c r="C370" s="588" t="s">
        <v>4933</v>
      </c>
      <c r="D370" s="595">
        <v>80.89</v>
      </c>
      <c r="E370" s="588" t="s">
        <v>4933</v>
      </c>
      <c r="F370" s="595">
        <v>85.8</v>
      </c>
      <c r="G370" s="588" t="s">
        <v>4933</v>
      </c>
      <c r="H370" s="595">
        <v>93.23</v>
      </c>
      <c r="I370" s="588" t="s">
        <v>4933</v>
      </c>
      <c r="J370" s="595">
        <v>109.46</v>
      </c>
      <c r="K370" s="588" t="s">
        <v>4933</v>
      </c>
      <c r="L370" s="595">
        <v>121.82</v>
      </c>
      <c r="M370" s="588" t="s">
        <v>238</v>
      </c>
      <c r="N370" s="595">
        <v>120.12</v>
      </c>
      <c r="O370" s="588" t="s">
        <v>238</v>
      </c>
      <c r="P370" s="595">
        <v>128.97999999999999</v>
      </c>
      <c r="Q370" s="588" t="s">
        <v>238</v>
      </c>
      <c r="R370" s="595">
        <v>142.25</v>
      </c>
      <c r="S370" s="588" t="s">
        <v>238</v>
      </c>
      <c r="T370" s="595">
        <v>109.57</v>
      </c>
      <c r="U370" s="588" t="s">
        <v>238</v>
      </c>
      <c r="V370" s="595">
        <v>100.15</v>
      </c>
      <c r="W370" s="588" t="s">
        <v>238</v>
      </c>
      <c r="X370" s="595">
        <v>97.51</v>
      </c>
      <c r="Y370" s="588" t="s">
        <v>238</v>
      </c>
      <c r="Z370" s="595">
        <v>82.44</v>
      </c>
      <c r="AA370" s="588" t="s">
        <v>238</v>
      </c>
    </row>
    <row r="371" spans="1:27" x14ac:dyDescent="0.2">
      <c r="A371" s="590" t="s">
        <v>11</v>
      </c>
      <c r="B371" s="595">
        <v>64.25</v>
      </c>
      <c r="C371" s="588" t="s">
        <v>4925</v>
      </c>
      <c r="D371" s="595">
        <v>68.400000000000006</v>
      </c>
      <c r="E371" s="588" t="s">
        <v>4925</v>
      </c>
      <c r="F371" s="595">
        <v>72.48</v>
      </c>
      <c r="G371" s="588" t="s">
        <v>4925</v>
      </c>
      <c r="H371" s="595">
        <v>72.930000000000007</v>
      </c>
      <c r="I371" s="588" t="s">
        <v>4925</v>
      </c>
      <c r="J371" s="595">
        <v>79.31</v>
      </c>
      <c r="K371" s="588" t="s">
        <v>4925</v>
      </c>
      <c r="L371" s="595">
        <v>85.18</v>
      </c>
      <c r="M371" s="588" t="s">
        <v>4925</v>
      </c>
      <c r="N371" s="595">
        <v>93.09</v>
      </c>
      <c r="O371" s="588" t="s">
        <v>4925</v>
      </c>
      <c r="P371" s="595">
        <v>98.18</v>
      </c>
      <c r="Q371" s="588" t="s">
        <v>4925</v>
      </c>
      <c r="R371" s="595">
        <v>104.55</v>
      </c>
      <c r="S371" s="588" t="s">
        <v>4925</v>
      </c>
      <c r="T371" s="595">
        <v>95.49</v>
      </c>
      <c r="U371" s="588" t="s">
        <v>4925</v>
      </c>
      <c r="V371" s="595">
        <v>100.23</v>
      </c>
      <c r="W371" s="588" t="s">
        <v>4925</v>
      </c>
      <c r="X371" s="595">
        <v>91.91</v>
      </c>
      <c r="Y371" s="588" t="s">
        <v>4925</v>
      </c>
      <c r="Z371" s="595">
        <v>86.54</v>
      </c>
      <c r="AA371" s="588" t="s">
        <v>4925</v>
      </c>
    </row>
    <row r="372" spans="1:27" x14ac:dyDescent="0.2">
      <c r="A372" s="590" t="s">
        <v>13</v>
      </c>
      <c r="B372" s="595">
        <v>43.71</v>
      </c>
      <c r="C372" s="588" t="s">
        <v>238</v>
      </c>
      <c r="D372" s="595">
        <v>45.6</v>
      </c>
      <c r="E372" s="588" t="s">
        <v>238</v>
      </c>
      <c r="F372" s="595">
        <v>47.3</v>
      </c>
      <c r="G372" s="588" t="s">
        <v>238</v>
      </c>
      <c r="H372" s="595">
        <v>50.47</v>
      </c>
      <c r="I372" s="588" t="s">
        <v>238</v>
      </c>
      <c r="J372" s="595">
        <v>56.49</v>
      </c>
      <c r="K372" s="588" t="s">
        <v>238</v>
      </c>
      <c r="L372" s="595">
        <v>64.38</v>
      </c>
      <c r="M372" s="588" t="s">
        <v>238</v>
      </c>
      <c r="N372" s="595">
        <v>70.239999999999995</v>
      </c>
      <c r="O372" s="588" t="s">
        <v>238</v>
      </c>
      <c r="P372" s="595">
        <v>84.71</v>
      </c>
      <c r="Q372" s="588" t="s">
        <v>238</v>
      </c>
      <c r="R372" s="595">
        <v>93.44</v>
      </c>
      <c r="S372" s="588" t="s">
        <v>238</v>
      </c>
      <c r="T372" s="595">
        <v>79.44</v>
      </c>
      <c r="U372" s="588" t="s">
        <v>238</v>
      </c>
      <c r="V372" s="595">
        <v>100.21</v>
      </c>
      <c r="W372" s="588" t="s">
        <v>238</v>
      </c>
      <c r="X372" s="595">
        <v>106.81</v>
      </c>
      <c r="Y372" s="588" t="s">
        <v>238</v>
      </c>
      <c r="Z372" s="595">
        <v>112.56</v>
      </c>
      <c r="AA372" s="588" t="s">
        <v>238</v>
      </c>
    </row>
    <row r="373" spans="1:27" x14ac:dyDescent="0.2">
      <c r="A373" s="590" t="s">
        <v>37</v>
      </c>
      <c r="B373" s="595">
        <v>63.06</v>
      </c>
      <c r="C373" s="588" t="s">
        <v>4933</v>
      </c>
      <c r="D373" s="595">
        <v>67.55</v>
      </c>
      <c r="E373" s="588" t="s">
        <v>4933</v>
      </c>
      <c r="F373" s="595">
        <v>79.3</v>
      </c>
      <c r="G373" s="588" t="s">
        <v>4933</v>
      </c>
      <c r="H373" s="595">
        <v>82.89</v>
      </c>
      <c r="I373" s="588" t="s">
        <v>4933</v>
      </c>
      <c r="J373" s="595">
        <v>86.47</v>
      </c>
      <c r="K373" s="588" t="s">
        <v>4933</v>
      </c>
      <c r="L373" s="595">
        <v>90.15</v>
      </c>
      <c r="M373" s="588" t="s">
        <v>238</v>
      </c>
      <c r="N373" s="595">
        <v>100.17</v>
      </c>
      <c r="O373" s="588" t="s">
        <v>238</v>
      </c>
      <c r="P373" s="595">
        <v>107.66</v>
      </c>
      <c r="Q373" s="588" t="s">
        <v>238</v>
      </c>
      <c r="R373" s="595">
        <v>121.84</v>
      </c>
      <c r="S373" s="588" t="s">
        <v>238</v>
      </c>
      <c r="T373" s="595">
        <v>92.6</v>
      </c>
      <c r="U373" s="588" t="s">
        <v>238</v>
      </c>
      <c r="V373" s="595">
        <v>100.1</v>
      </c>
      <c r="W373" s="588" t="s">
        <v>238</v>
      </c>
      <c r="X373" s="595">
        <v>95.84</v>
      </c>
      <c r="Y373" s="588" t="s">
        <v>238</v>
      </c>
      <c r="Z373" s="595">
        <v>85.8</v>
      </c>
      <c r="AA373" s="588" t="s">
        <v>238</v>
      </c>
    </row>
    <row r="374" spans="1:27" x14ac:dyDescent="0.2">
      <c r="A374" s="590" t="s">
        <v>43</v>
      </c>
      <c r="B374" s="595">
        <v>84.09</v>
      </c>
      <c r="C374" s="588" t="s">
        <v>238</v>
      </c>
      <c r="D374" s="595">
        <v>88.41</v>
      </c>
      <c r="E374" s="588" t="s">
        <v>238</v>
      </c>
      <c r="F374" s="595">
        <v>87.08</v>
      </c>
      <c r="G374" s="588" t="s">
        <v>238</v>
      </c>
      <c r="H374" s="595">
        <v>86.39</v>
      </c>
      <c r="I374" s="588" t="s">
        <v>238</v>
      </c>
      <c r="J374" s="595">
        <v>90.05</v>
      </c>
      <c r="K374" s="588" t="s">
        <v>238</v>
      </c>
      <c r="L374" s="595">
        <v>90.91</v>
      </c>
      <c r="M374" s="588" t="s">
        <v>238</v>
      </c>
      <c r="N374" s="595">
        <v>90.98</v>
      </c>
      <c r="O374" s="588" t="s">
        <v>238</v>
      </c>
      <c r="P374" s="595">
        <v>99.3</v>
      </c>
      <c r="Q374" s="588" t="s">
        <v>238</v>
      </c>
      <c r="R374" s="595">
        <v>103.97</v>
      </c>
      <c r="S374" s="588" t="s">
        <v>238</v>
      </c>
      <c r="T374" s="595">
        <v>89.94</v>
      </c>
      <c r="U374" s="588" t="s">
        <v>238</v>
      </c>
      <c r="V374" s="595">
        <v>100.05</v>
      </c>
      <c r="W374" s="588" t="s">
        <v>238</v>
      </c>
      <c r="X374" s="595">
        <v>98.13</v>
      </c>
      <c r="Y374" s="588" t="s">
        <v>238</v>
      </c>
      <c r="Z374" s="595">
        <v>97.67</v>
      </c>
      <c r="AA374" s="588" t="s">
        <v>238</v>
      </c>
    </row>
    <row r="375" spans="1:27" x14ac:dyDescent="0.2">
      <c r="A375" s="590" t="s">
        <v>23</v>
      </c>
      <c r="B375" s="595">
        <v>55.58</v>
      </c>
      <c r="C375" s="588" t="s">
        <v>4933</v>
      </c>
      <c r="D375" s="595">
        <v>51.36</v>
      </c>
      <c r="E375" s="588" t="s">
        <v>4933</v>
      </c>
      <c r="F375" s="595">
        <v>43.44</v>
      </c>
      <c r="G375" s="588" t="s">
        <v>238</v>
      </c>
      <c r="H375" s="595">
        <v>51.18</v>
      </c>
      <c r="I375" s="588" t="s">
        <v>238</v>
      </c>
      <c r="J375" s="595">
        <v>80.06</v>
      </c>
      <c r="K375" s="588" t="s">
        <v>238</v>
      </c>
      <c r="L375" s="595">
        <v>80.88</v>
      </c>
      <c r="M375" s="588" t="s">
        <v>238</v>
      </c>
      <c r="N375" s="595">
        <v>79.61</v>
      </c>
      <c r="O375" s="588" t="s">
        <v>238</v>
      </c>
      <c r="P375" s="595">
        <v>70.86</v>
      </c>
      <c r="Q375" s="588" t="s">
        <v>238</v>
      </c>
      <c r="R375" s="595">
        <v>106.65</v>
      </c>
      <c r="S375" s="588" t="s">
        <v>238</v>
      </c>
      <c r="T375" s="595">
        <v>107.41</v>
      </c>
      <c r="U375" s="588" t="s">
        <v>238</v>
      </c>
      <c r="V375" s="595">
        <v>100.18</v>
      </c>
      <c r="W375" s="588" t="s">
        <v>238</v>
      </c>
      <c r="X375" s="595">
        <v>75.510000000000005</v>
      </c>
      <c r="Y375" s="588" t="s">
        <v>238</v>
      </c>
      <c r="Z375" s="595">
        <v>46.05</v>
      </c>
      <c r="AA375" s="588" t="s">
        <v>238</v>
      </c>
    </row>
    <row r="376" spans="1:27" x14ac:dyDescent="0.2">
      <c r="A376" s="590" t="s">
        <v>51</v>
      </c>
      <c r="B376" s="595">
        <v>5.46</v>
      </c>
      <c r="C376" s="588" t="s">
        <v>238</v>
      </c>
      <c r="D376" s="595">
        <v>8.9</v>
      </c>
      <c r="E376" s="588" t="s">
        <v>238</v>
      </c>
      <c r="F376" s="595">
        <v>9.02</v>
      </c>
      <c r="G376" s="588" t="s">
        <v>238</v>
      </c>
      <c r="H376" s="595">
        <v>15.55</v>
      </c>
      <c r="I376" s="588" t="s">
        <v>238</v>
      </c>
      <c r="J376" s="595">
        <v>46.52</v>
      </c>
      <c r="K376" s="588" t="s">
        <v>238</v>
      </c>
      <c r="L376" s="595">
        <v>60.51</v>
      </c>
      <c r="M376" s="588" t="s">
        <v>238</v>
      </c>
      <c r="N376" s="595">
        <v>66.680000000000007</v>
      </c>
      <c r="O376" s="588" t="s">
        <v>238</v>
      </c>
      <c r="P376" s="595">
        <v>77.37</v>
      </c>
      <c r="Q376" s="588" t="s">
        <v>238</v>
      </c>
      <c r="R376" s="595">
        <v>86.83</v>
      </c>
      <c r="S376" s="588" t="s">
        <v>238</v>
      </c>
      <c r="T376" s="595">
        <v>101.44</v>
      </c>
      <c r="U376" s="588" t="s">
        <v>238</v>
      </c>
      <c r="V376" s="595">
        <v>99.99</v>
      </c>
      <c r="W376" s="588" t="s">
        <v>238</v>
      </c>
      <c r="X376" s="595">
        <v>86.38</v>
      </c>
      <c r="Y376" s="588" t="s">
        <v>238</v>
      </c>
      <c r="Z376" s="595">
        <v>87.71</v>
      </c>
      <c r="AA376" s="588" t="s">
        <v>238</v>
      </c>
    </row>
    <row r="377" spans="1:27" x14ac:dyDescent="0.2">
      <c r="A377" s="590" t="s">
        <v>47</v>
      </c>
      <c r="B377" s="595">
        <v>48.18</v>
      </c>
      <c r="C377" s="588" t="s">
        <v>4933</v>
      </c>
      <c r="D377" s="595">
        <v>34.99</v>
      </c>
      <c r="E377" s="588" t="s">
        <v>4933</v>
      </c>
      <c r="F377" s="595">
        <v>49.69</v>
      </c>
      <c r="G377" s="588" t="s">
        <v>4933</v>
      </c>
      <c r="H377" s="595">
        <v>48.52</v>
      </c>
      <c r="I377" s="588" t="s">
        <v>4933</v>
      </c>
      <c r="J377" s="595">
        <v>57.87</v>
      </c>
      <c r="K377" s="588" t="s">
        <v>4933</v>
      </c>
      <c r="L377" s="595">
        <v>70.569999999999993</v>
      </c>
      <c r="M377" s="588" t="s">
        <v>4925</v>
      </c>
      <c r="N377" s="595">
        <v>78.3</v>
      </c>
      <c r="O377" s="588" t="s">
        <v>4925</v>
      </c>
      <c r="P377" s="595">
        <v>85.87</v>
      </c>
      <c r="Q377" s="588" t="s">
        <v>4925</v>
      </c>
      <c r="R377" s="595">
        <v>84.04</v>
      </c>
      <c r="S377" s="588" t="s">
        <v>4925</v>
      </c>
      <c r="T377" s="595">
        <v>76.89</v>
      </c>
      <c r="U377" s="588" t="s">
        <v>4925</v>
      </c>
      <c r="V377" s="595">
        <v>100.12</v>
      </c>
      <c r="W377" s="588" t="s">
        <v>4925</v>
      </c>
      <c r="X377" s="595">
        <v>98.74</v>
      </c>
      <c r="Y377" s="588" t="s">
        <v>4925</v>
      </c>
      <c r="Z377" s="595">
        <v>88.01</v>
      </c>
      <c r="AA377" s="588" t="s">
        <v>4925</v>
      </c>
    </row>
    <row r="378" spans="1:27" x14ac:dyDescent="0.2">
      <c r="A378" s="590" t="s">
        <v>49</v>
      </c>
      <c r="B378" s="595">
        <v>93.9</v>
      </c>
      <c r="C378" s="588" t="s">
        <v>238</v>
      </c>
      <c r="D378" s="595">
        <v>97.27</v>
      </c>
      <c r="E378" s="588" t="s">
        <v>238</v>
      </c>
      <c r="F378" s="595">
        <v>110.11</v>
      </c>
      <c r="G378" s="588" t="s">
        <v>238</v>
      </c>
      <c r="H378" s="595">
        <v>83.14</v>
      </c>
      <c r="I378" s="588" t="s">
        <v>238</v>
      </c>
      <c r="J378" s="595">
        <v>66.38</v>
      </c>
      <c r="K378" s="588" t="s">
        <v>238</v>
      </c>
      <c r="L378" s="595">
        <v>112.26</v>
      </c>
      <c r="M378" s="588" t="s">
        <v>238</v>
      </c>
      <c r="N378" s="595">
        <v>99.63</v>
      </c>
      <c r="O378" s="588" t="s">
        <v>238</v>
      </c>
      <c r="P378" s="595">
        <v>91.03</v>
      </c>
      <c r="Q378" s="588" t="s">
        <v>238</v>
      </c>
      <c r="R378" s="595">
        <v>103.65</v>
      </c>
      <c r="S378" s="588" t="s">
        <v>238</v>
      </c>
      <c r="T378" s="595">
        <v>87.18</v>
      </c>
      <c r="U378" s="588" t="s">
        <v>238</v>
      </c>
      <c r="V378" s="595">
        <v>99.89</v>
      </c>
      <c r="W378" s="588" t="s">
        <v>238</v>
      </c>
      <c r="X378" s="595">
        <v>107.97</v>
      </c>
      <c r="Y378" s="588" t="s">
        <v>238</v>
      </c>
      <c r="Z378" s="595">
        <v>90.87</v>
      </c>
      <c r="AA378" s="588" t="s">
        <v>238</v>
      </c>
    </row>
    <row r="379" spans="1:27" x14ac:dyDescent="0.2">
      <c r="A379" s="590" t="s">
        <v>39</v>
      </c>
      <c r="B379" s="595">
        <v>44.39</v>
      </c>
      <c r="C379" s="588" t="s">
        <v>238</v>
      </c>
      <c r="D379" s="595">
        <v>47.53</v>
      </c>
      <c r="E379" s="588" t="s">
        <v>238</v>
      </c>
      <c r="F379" s="595">
        <v>43.16</v>
      </c>
      <c r="G379" s="588" t="s">
        <v>238</v>
      </c>
      <c r="H379" s="595">
        <v>48.8</v>
      </c>
      <c r="I379" s="588" t="s">
        <v>238</v>
      </c>
      <c r="J379" s="595">
        <v>46.52</v>
      </c>
      <c r="K379" s="588" t="s">
        <v>238</v>
      </c>
      <c r="L379" s="595">
        <v>51.7</v>
      </c>
      <c r="M379" s="588" t="s">
        <v>238</v>
      </c>
      <c r="N379" s="595">
        <v>51.45</v>
      </c>
      <c r="O379" s="588" t="s">
        <v>238</v>
      </c>
      <c r="P379" s="595">
        <v>57.07</v>
      </c>
      <c r="Q379" s="588" t="s">
        <v>238</v>
      </c>
      <c r="R379" s="595">
        <v>77.989999999999995</v>
      </c>
      <c r="S379" s="588" t="s">
        <v>238</v>
      </c>
      <c r="T379" s="595">
        <v>98.88</v>
      </c>
      <c r="U379" s="588" t="s">
        <v>238</v>
      </c>
      <c r="V379" s="595">
        <v>100.16</v>
      </c>
      <c r="W379" s="588" t="s">
        <v>238</v>
      </c>
      <c r="X379" s="595">
        <v>97.54</v>
      </c>
      <c r="Y379" s="588" t="s">
        <v>238</v>
      </c>
      <c r="Z379" s="595">
        <v>123.94</v>
      </c>
      <c r="AA379" s="588" t="s">
        <v>238</v>
      </c>
    </row>
    <row r="380" spans="1:27" x14ac:dyDescent="0.2">
      <c r="A380" s="590" t="s">
        <v>55</v>
      </c>
      <c r="B380" s="595">
        <v>147.91999999999999</v>
      </c>
      <c r="C380" s="588" t="s">
        <v>238</v>
      </c>
      <c r="D380" s="595">
        <v>132.35</v>
      </c>
      <c r="E380" s="588" t="s">
        <v>238</v>
      </c>
      <c r="F380" s="595">
        <v>135.72999999999999</v>
      </c>
      <c r="G380" s="588" t="s">
        <v>238</v>
      </c>
      <c r="H380" s="595">
        <v>103.42</v>
      </c>
      <c r="I380" s="588" t="s">
        <v>238</v>
      </c>
      <c r="J380" s="595">
        <v>98.09</v>
      </c>
      <c r="K380" s="588" t="s">
        <v>238</v>
      </c>
      <c r="L380" s="595">
        <v>93.84</v>
      </c>
      <c r="M380" s="588" t="s">
        <v>238</v>
      </c>
      <c r="N380" s="595">
        <v>99.72</v>
      </c>
      <c r="O380" s="588" t="s">
        <v>238</v>
      </c>
      <c r="P380" s="595">
        <v>109.19</v>
      </c>
      <c r="Q380" s="588" t="s">
        <v>238</v>
      </c>
      <c r="R380" s="595">
        <v>126.12</v>
      </c>
      <c r="S380" s="588" t="s">
        <v>238</v>
      </c>
      <c r="T380" s="595">
        <v>104.84</v>
      </c>
      <c r="U380" s="588" t="s">
        <v>238</v>
      </c>
      <c r="V380" s="595">
        <v>100.07</v>
      </c>
      <c r="W380" s="588" t="s">
        <v>238</v>
      </c>
      <c r="X380" s="595">
        <v>130.19999999999999</v>
      </c>
      <c r="Y380" s="588" t="s">
        <v>4925</v>
      </c>
      <c r="Z380" s="595">
        <v>131.88</v>
      </c>
      <c r="AA380" s="588" t="s">
        <v>4925</v>
      </c>
    </row>
    <row r="381" spans="1:27" x14ac:dyDescent="0.2">
      <c r="A381" s="590" t="s">
        <v>57</v>
      </c>
      <c r="B381" s="588" t="s">
        <v>141</v>
      </c>
      <c r="C381" s="588" t="s">
        <v>4960</v>
      </c>
      <c r="D381" s="588" t="s">
        <v>141</v>
      </c>
      <c r="E381" s="588" t="s">
        <v>4960</v>
      </c>
      <c r="F381" s="588" t="s">
        <v>141</v>
      </c>
      <c r="G381" s="588" t="s">
        <v>4960</v>
      </c>
      <c r="H381" s="588" t="s">
        <v>141</v>
      </c>
      <c r="I381" s="588" t="s">
        <v>4960</v>
      </c>
      <c r="J381" s="588" t="s">
        <v>141</v>
      </c>
      <c r="K381" s="588" t="s">
        <v>4960</v>
      </c>
      <c r="L381" s="588" t="s">
        <v>141</v>
      </c>
      <c r="M381" s="588" t="s">
        <v>4960</v>
      </c>
      <c r="N381" s="588" t="s">
        <v>141</v>
      </c>
      <c r="O381" s="588" t="s">
        <v>4960</v>
      </c>
      <c r="P381" s="588" t="s">
        <v>141</v>
      </c>
      <c r="Q381" s="588" t="s">
        <v>4960</v>
      </c>
      <c r="R381" s="588" t="s">
        <v>141</v>
      </c>
      <c r="S381" s="588" t="s">
        <v>4960</v>
      </c>
      <c r="T381" s="588" t="s">
        <v>141</v>
      </c>
      <c r="U381" s="588" t="s">
        <v>4960</v>
      </c>
      <c r="V381" s="595">
        <v>100.05</v>
      </c>
      <c r="W381" s="588" t="s">
        <v>4925</v>
      </c>
      <c r="X381" s="595">
        <v>103.63</v>
      </c>
      <c r="Y381" s="588" t="s">
        <v>4925</v>
      </c>
      <c r="Z381" s="595">
        <v>107.99</v>
      </c>
      <c r="AA381" s="588" t="s">
        <v>4925</v>
      </c>
    </row>
    <row r="382" spans="1:27" x14ac:dyDescent="0.2">
      <c r="A382" s="590" t="s">
        <v>17</v>
      </c>
      <c r="B382" s="588" t="s">
        <v>141</v>
      </c>
      <c r="C382" s="588" t="s">
        <v>238</v>
      </c>
      <c r="D382" s="588" t="s">
        <v>141</v>
      </c>
      <c r="E382" s="588" t="s">
        <v>238</v>
      </c>
      <c r="F382" s="588" t="s">
        <v>141</v>
      </c>
      <c r="G382" s="588" t="s">
        <v>238</v>
      </c>
      <c r="H382" s="595">
        <v>97.07</v>
      </c>
      <c r="I382" s="588" t="s">
        <v>238</v>
      </c>
      <c r="J382" s="595">
        <v>83.64</v>
      </c>
      <c r="K382" s="588" t="s">
        <v>238</v>
      </c>
      <c r="L382" s="595">
        <v>100.78</v>
      </c>
      <c r="M382" s="588" t="s">
        <v>238</v>
      </c>
      <c r="N382" s="595">
        <v>104.52</v>
      </c>
      <c r="O382" s="588" t="s">
        <v>238</v>
      </c>
      <c r="P382" s="595">
        <v>111.41</v>
      </c>
      <c r="Q382" s="588" t="s">
        <v>238</v>
      </c>
      <c r="R382" s="595">
        <v>109.41</v>
      </c>
      <c r="S382" s="588" t="s">
        <v>238</v>
      </c>
      <c r="T382" s="595">
        <v>97.55</v>
      </c>
      <c r="U382" s="588" t="s">
        <v>238</v>
      </c>
      <c r="V382" s="595">
        <v>100.11</v>
      </c>
      <c r="W382" s="588" t="s">
        <v>238</v>
      </c>
      <c r="X382" s="595">
        <v>112.31</v>
      </c>
      <c r="Y382" s="588" t="s">
        <v>238</v>
      </c>
      <c r="Z382" s="595">
        <v>107.83</v>
      </c>
      <c r="AA382" s="588" t="s">
        <v>238</v>
      </c>
    </row>
    <row r="383" spans="1:27" x14ac:dyDescent="0.2">
      <c r="A383" s="590" t="s">
        <v>61</v>
      </c>
      <c r="B383" s="595">
        <v>196.42</v>
      </c>
      <c r="C383" s="588" t="s">
        <v>238</v>
      </c>
      <c r="D383" s="595">
        <v>177.74</v>
      </c>
      <c r="E383" s="588" t="s">
        <v>238</v>
      </c>
      <c r="F383" s="595">
        <v>187.85</v>
      </c>
      <c r="G383" s="588" t="s">
        <v>238</v>
      </c>
      <c r="H383" s="595">
        <v>193.99</v>
      </c>
      <c r="I383" s="588" t="s">
        <v>238</v>
      </c>
      <c r="J383" s="595">
        <v>156.44</v>
      </c>
      <c r="K383" s="588" t="s">
        <v>238</v>
      </c>
      <c r="L383" s="595">
        <v>141.44999999999999</v>
      </c>
      <c r="M383" s="588" t="s">
        <v>238</v>
      </c>
      <c r="N383" s="595">
        <v>144.04</v>
      </c>
      <c r="O383" s="588" t="s">
        <v>238</v>
      </c>
      <c r="P383" s="595">
        <v>158.97</v>
      </c>
      <c r="Q383" s="588" t="s">
        <v>238</v>
      </c>
      <c r="R383" s="595">
        <v>168.1</v>
      </c>
      <c r="S383" s="588" t="s">
        <v>238</v>
      </c>
      <c r="T383" s="595">
        <v>149.35</v>
      </c>
      <c r="U383" s="588" t="s">
        <v>238</v>
      </c>
      <c r="V383" s="595">
        <v>100.03</v>
      </c>
      <c r="W383" s="588" t="s">
        <v>238</v>
      </c>
      <c r="X383" s="595">
        <v>136.26</v>
      </c>
      <c r="Y383" s="588" t="s">
        <v>238</v>
      </c>
      <c r="Z383" s="595">
        <v>164.23</v>
      </c>
      <c r="AA383" s="588" t="s">
        <v>238</v>
      </c>
    </row>
    <row r="384" spans="1:27" x14ac:dyDescent="0.2">
      <c r="A384" s="590" t="s">
        <v>63</v>
      </c>
      <c r="B384" s="595">
        <v>114.72</v>
      </c>
      <c r="C384" s="588" t="s">
        <v>238</v>
      </c>
      <c r="D384" s="595">
        <v>128.09</v>
      </c>
      <c r="E384" s="588" t="s">
        <v>238</v>
      </c>
      <c r="F384" s="595">
        <v>102.26</v>
      </c>
      <c r="G384" s="588" t="s">
        <v>238</v>
      </c>
      <c r="H384" s="595">
        <v>113.3</v>
      </c>
      <c r="I384" s="588" t="s">
        <v>238</v>
      </c>
      <c r="J384" s="595">
        <v>123.97</v>
      </c>
      <c r="K384" s="588" t="s">
        <v>238</v>
      </c>
      <c r="L384" s="595">
        <v>126.9</v>
      </c>
      <c r="M384" s="588" t="s">
        <v>238</v>
      </c>
      <c r="N384" s="595">
        <v>129.32</v>
      </c>
      <c r="O384" s="588" t="s">
        <v>238</v>
      </c>
      <c r="P384" s="595">
        <v>156.74</v>
      </c>
      <c r="Q384" s="588" t="s">
        <v>238</v>
      </c>
      <c r="R384" s="595">
        <v>147.49</v>
      </c>
      <c r="S384" s="588" t="s">
        <v>238</v>
      </c>
      <c r="T384" s="595">
        <v>109.28</v>
      </c>
      <c r="U384" s="588" t="s">
        <v>238</v>
      </c>
      <c r="V384" s="595">
        <v>100.01</v>
      </c>
      <c r="W384" s="588" t="s">
        <v>238</v>
      </c>
      <c r="X384" s="595">
        <v>100.46</v>
      </c>
      <c r="Y384" s="588" t="s">
        <v>238</v>
      </c>
      <c r="Z384" s="588" t="s">
        <v>141</v>
      </c>
      <c r="AA384" s="588" t="s">
        <v>4937</v>
      </c>
    </row>
    <row r="385" spans="1:27" x14ac:dyDescent="0.2">
      <c r="A385" s="590" t="s">
        <v>65</v>
      </c>
      <c r="B385" s="595">
        <v>35.979999999999997</v>
      </c>
      <c r="C385" s="588" t="s">
        <v>238</v>
      </c>
      <c r="D385" s="595">
        <v>55.1</v>
      </c>
      <c r="E385" s="588" t="s">
        <v>238</v>
      </c>
      <c r="F385" s="595">
        <v>64.209999999999994</v>
      </c>
      <c r="G385" s="588" t="s">
        <v>238</v>
      </c>
      <c r="H385" s="595">
        <v>63.22</v>
      </c>
      <c r="I385" s="588" t="s">
        <v>238</v>
      </c>
      <c r="J385" s="595">
        <v>92.47</v>
      </c>
      <c r="K385" s="588" t="s">
        <v>238</v>
      </c>
      <c r="L385" s="595">
        <v>83.57</v>
      </c>
      <c r="M385" s="588" t="s">
        <v>238</v>
      </c>
      <c r="N385" s="595">
        <v>93.6</v>
      </c>
      <c r="O385" s="588" t="s">
        <v>238</v>
      </c>
      <c r="P385" s="595">
        <v>117.96</v>
      </c>
      <c r="Q385" s="588" t="s">
        <v>238</v>
      </c>
      <c r="R385" s="595">
        <v>111.46</v>
      </c>
      <c r="S385" s="588" t="s">
        <v>238</v>
      </c>
      <c r="T385" s="595">
        <v>103.76</v>
      </c>
      <c r="U385" s="588" t="s">
        <v>238</v>
      </c>
      <c r="V385" s="595">
        <v>100.11</v>
      </c>
      <c r="W385" s="588" t="s">
        <v>238</v>
      </c>
      <c r="X385" s="595">
        <v>84.49</v>
      </c>
      <c r="Y385" s="588" t="s">
        <v>238</v>
      </c>
      <c r="Z385" s="595">
        <v>95.75</v>
      </c>
      <c r="AA385" s="588" t="s">
        <v>238</v>
      </c>
    </row>
    <row r="386" spans="1:27" x14ac:dyDescent="0.2">
      <c r="A386" s="590" t="s">
        <v>69</v>
      </c>
      <c r="B386" s="588" t="s">
        <v>141</v>
      </c>
      <c r="C386" s="588" t="s">
        <v>4937</v>
      </c>
      <c r="D386" s="588" t="s">
        <v>141</v>
      </c>
      <c r="E386" s="588" t="s">
        <v>4937</v>
      </c>
      <c r="F386" s="588" t="s">
        <v>141</v>
      </c>
      <c r="G386" s="588" t="s">
        <v>4937</v>
      </c>
      <c r="H386" s="588" t="s">
        <v>141</v>
      </c>
      <c r="I386" s="588" t="s">
        <v>4937</v>
      </c>
      <c r="J386" s="588" t="s">
        <v>141</v>
      </c>
      <c r="K386" s="588" t="s">
        <v>4937</v>
      </c>
      <c r="L386" s="588" t="s">
        <v>141</v>
      </c>
      <c r="M386" s="588" t="s">
        <v>4937</v>
      </c>
      <c r="N386" s="588" t="s">
        <v>141</v>
      </c>
      <c r="O386" s="588" t="s">
        <v>4937</v>
      </c>
      <c r="P386" s="588" t="s">
        <v>141</v>
      </c>
      <c r="Q386" s="588" t="s">
        <v>4937</v>
      </c>
      <c r="R386" s="588" t="s">
        <v>141</v>
      </c>
      <c r="S386" s="588" t="s">
        <v>4937</v>
      </c>
      <c r="T386" s="588" t="s">
        <v>141</v>
      </c>
      <c r="U386" s="588" t="s">
        <v>4937</v>
      </c>
      <c r="V386" s="588" t="s">
        <v>141</v>
      </c>
      <c r="W386" s="588" t="s">
        <v>4937</v>
      </c>
      <c r="X386" s="588" t="s">
        <v>141</v>
      </c>
      <c r="Y386" s="588" t="s">
        <v>4937</v>
      </c>
      <c r="Z386" s="588" t="s">
        <v>141</v>
      </c>
      <c r="AA386" s="588" t="s">
        <v>4937</v>
      </c>
    </row>
    <row r="387" spans="1:27" x14ac:dyDescent="0.2">
      <c r="A387" s="590" t="s">
        <v>71</v>
      </c>
      <c r="B387" s="595">
        <v>80.14</v>
      </c>
      <c r="C387" s="588" t="s">
        <v>238</v>
      </c>
      <c r="D387" s="595">
        <v>94.96</v>
      </c>
      <c r="E387" s="588" t="s">
        <v>238</v>
      </c>
      <c r="F387" s="595">
        <v>75.98</v>
      </c>
      <c r="G387" s="588" t="s">
        <v>238</v>
      </c>
      <c r="H387" s="595">
        <v>67.260000000000005</v>
      </c>
      <c r="I387" s="588" t="s">
        <v>238</v>
      </c>
      <c r="J387" s="595">
        <v>88.81</v>
      </c>
      <c r="K387" s="588" t="s">
        <v>238</v>
      </c>
      <c r="L387" s="595">
        <v>82.07</v>
      </c>
      <c r="M387" s="588" t="s">
        <v>238</v>
      </c>
      <c r="N387" s="595">
        <v>85.9</v>
      </c>
      <c r="O387" s="588" t="s">
        <v>238</v>
      </c>
      <c r="P387" s="595">
        <v>107.62</v>
      </c>
      <c r="Q387" s="588" t="s">
        <v>238</v>
      </c>
      <c r="R387" s="595">
        <v>110.13</v>
      </c>
      <c r="S387" s="588" t="s">
        <v>238</v>
      </c>
      <c r="T387" s="595">
        <v>96.75</v>
      </c>
      <c r="U387" s="588" t="s">
        <v>238</v>
      </c>
      <c r="V387" s="595">
        <v>100.13</v>
      </c>
      <c r="W387" s="588" t="s">
        <v>238</v>
      </c>
      <c r="X387" s="595">
        <v>102.13</v>
      </c>
      <c r="Y387" s="588" t="s">
        <v>238</v>
      </c>
      <c r="Z387" s="595">
        <v>115.22</v>
      </c>
      <c r="AA387" s="588" t="s">
        <v>238</v>
      </c>
    </row>
    <row r="388" spans="1:27" x14ac:dyDescent="0.2">
      <c r="A388" s="590" t="s">
        <v>35</v>
      </c>
      <c r="B388" s="595">
        <v>102.46</v>
      </c>
      <c r="C388" s="588" t="s">
        <v>238</v>
      </c>
      <c r="D388" s="595">
        <v>104.87</v>
      </c>
      <c r="E388" s="588" t="s">
        <v>238</v>
      </c>
      <c r="F388" s="595">
        <v>103.46</v>
      </c>
      <c r="G388" s="588" t="s">
        <v>238</v>
      </c>
      <c r="H388" s="595">
        <v>109.88</v>
      </c>
      <c r="I388" s="588" t="s">
        <v>238</v>
      </c>
      <c r="J388" s="595">
        <v>111.01</v>
      </c>
      <c r="K388" s="588" t="s">
        <v>238</v>
      </c>
      <c r="L388" s="595">
        <v>110.71</v>
      </c>
      <c r="M388" s="588" t="s">
        <v>238</v>
      </c>
      <c r="N388" s="595">
        <v>112.18</v>
      </c>
      <c r="O388" s="588" t="s">
        <v>238</v>
      </c>
      <c r="P388" s="595">
        <v>118.99</v>
      </c>
      <c r="Q388" s="588" t="s">
        <v>238</v>
      </c>
      <c r="R388" s="595">
        <v>125.08</v>
      </c>
      <c r="S388" s="588" t="s">
        <v>238</v>
      </c>
      <c r="T388" s="595">
        <v>98.92</v>
      </c>
      <c r="U388" s="588" t="s">
        <v>238</v>
      </c>
      <c r="V388" s="595">
        <v>100.13</v>
      </c>
      <c r="W388" s="588" t="s">
        <v>238</v>
      </c>
      <c r="X388" s="595">
        <v>108.16</v>
      </c>
      <c r="Y388" s="588" t="s">
        <v>238</v>
      </c>
      <c r="Z388" s="595">
        <v>109.65</v>
      </c>
      <c r="AA388" s="588" t="s">
        <v>238</v>
      </c>
    </row>
    <row r="389" spans="1:27" x14ac:dyDescent="0.2">
      <c r="A389" s="590" t="s">
        <v>67</v>
      </c>
      <c r="B389" s="595">
        <v>92.8</v>
      </c>
      <c r="C389" s="588" t="s">
        <v>238</v>
      </c>
      <c r="D389" s="595">
        <v>96.11</v>
      </c>
      <c r="E389" s="588" t="s">
        <v>238</v>
      </c>
      <c r="F389" s="595">
        <v>89.89</v>
      </c>
      <c r="G389" s="588" t="s">
        <v>238</v>
      </c>
      <c r="H389" s="595">
        <v>95.1</v>
      </c>
      <c r="I389" s="588" t="s">
        <v>238</v>
      </c>
      <c r="J389" s="595">
        <v>102.79</v>
      </c>
      <c r="K389" s="588" t="s">
        <v>238</v>
      </c>
      <c r="L389" s="595">
        <v>118.1</v>
      </c>
      <c r="M389" s="588" t="s">
        <v>238</v>
      </c>
      <c r="N389" s="595">
        <v>118.52</v>
      </c>
      <c r="O389" s="588" t="s">
        <v>238</v>
      </c>
      <c r="P389" s="595">
        <v>115.2</v>
      </c>
      <c r="Q389" s="588" t="s">
        <v>238</v>
      </c>
      <c r="R389" s="595">
        <v>124.08</v>
      </c>
      <c r="S389" s="588" t="s">
        <v>238</v>
      </c>
      <c r="T389" s="595">
        <v>104.13</v>
      </c>
      <c r="U389" s="588" t="s">
        <v>238</v>
      </c>
      <c r="V389" s="595">
        <v>100.11</v>
      </c>
      <c r="W389" s="588" t="s">
        <v>238</v>
      </c>
      <c r="X389" s="595">
        <v>99.31</v>
      </c>
      <c r="Y389" s="588" t="s">
        <v>238</v>
      </c>
      <c r="Z389" s="595">
        <v>96.45</v>
      </c>
      <c r="AA389" s="588" t="s">
        <v>238</v>
      </c>
    </row>
    <row r="390" spans="1:27" x14ac:dyDescent="0.2">
      <c r="A390" s="590" t="s">
        <v>77</v>
      </c>
      <c r="B390" s="595">
        <v>47.83</v>
      </c>
      <c r="C390" s="588" t="s">
        <v>238</v>
      </c>
      <c r="D390" s="595">
        <v>50.15</v>
      </c>
      <c r="E390" s="588" t="s">
        <v>238</v>
      </c>
      <c r="F390" s="595">
        <v>52.42</v>
      </c>
      <c r="G390" s="588" t="s">
        <v>238</v>
      </c>
      <c r="H390" s="595">
        <v>60.49</v>
      </c>
      <c r="I390" s="588" t="s">
        <v>238</v>
      </c>
      <c r="J390" s="595">
        <v>62.56</v>
      </c>
      <c r="K390" s="588" t="s">
        <v>238</v>
      </c>
      <c r="L390" s="595">
        <v>57.51</v>
      </c>
      <c r="M390" s="588" t="s">
        <v>238</v>
      </c>
      <c r="N390" s="595">
        <v>65.66</v>
      </c>
      <c r="O390" s="588" t="s">
        <v>238</v>
      </c>
      <c r="P390" s="595">
        <v>74.44</v>
      </c>
      <c r="Q390" s="588" t="s">
        <v>238</v>
      </c>
      <c r="R390" s="595">
        <v>81.73</v>
      </c>
      <c r="S390" s="588" t="s">
        <v>238</v>
      </c>
      <c r="T390" s="595">
        <v>75.12</v>
      </c>
      <c r="U390" s="588" t="s">
        <v>238</v>
      </c>
      <c r="V390" s="595">
        <v>100.02</v>
      </c>
      <c r="W390" s="588" t="s">
        <v>238</v>
      </c>
      <c r="X390" s="595">
        <v>115.4</v>
      </c>
      <c r="Y390" s="588" t="s">
        <v>238</v>
      </c>
      <c r="Z390" s="595">
        <v>120.24</v>
      </c>
      <c r="AA390" s="588" t="s">
        <v>238</v>
      </c>
    </row>
    <row r="391" spans="1:27" x14ac:dyDescent="0.2">
      <c r="A391" s="590" t="s">
        <v>59</v>
      </c>
      <c r="B391" s="588" t="s">
        <v>141</v>
      </c>
      <c r="C391" s="588" t="s">
        <v>238</v>
      </c>
      <c r="D391" s="588" t="s">
        <v>141</v>
      </c>
      <c r="E391" s="588" t="s">
        <v>238</v>
      </c>
      <c r="F391" s="595">
        <v>67.53</v>
      </c>
      <c r="G391" s="588" t="s">
        <v>238</v>
      </c>
      <c r="H391" s="595">
        <v>80.430000000000007</v>
      </c>
      <c r="I391" s="588" t="s">
        <v>238</v>
      </c>
      <c r="J391" s="595">
        <v>91.38</v>
      </c>
      <c r="K391" s="588" t="s">
        <v>238</v>
      </c>
      <c r="L391" s="595">
        <v>90.73</v>
      </c>
      <c r="M391" s="588" t="s">
        <v>238</v>
      </c>
      <c r="N391" s="595">
        <v>94.64</v>
      </c>
      <c r="O391" s="588" t="s">
        <v>238</v>
      </c>
      <c r="P391" s="595">
        <v>102.96</v>
      </c>
      <c r="Q391" s="588" t="s">
        <v>238</v>
      </c>
      <c r="R391" s="595">
        <v>108.87</v>
      </c>
      <c r="S391" s="588" t="s">
        <v>238</v>
      </c>
      <c r="T391" s="595">
        <v>94.33</v>
      </c>
      <c r="U391" s="588" t="s">
        <v>238</v>
      </c>
      <c r="V391" s="595">
        <v>100.04</v>
      </c>
      <c r="W391" s="588" t="s">
        <v>238</v>
      </c>
      <c r="X391" s="595">
        <v>102.44</v>
      </c>
      <c r="Y391" s="588" t="s">
        <v>238</v>
      </c>
      <c r="Z391" s="595">
        <v>109.21</v>
      </c>
      <c r="AA391" s="588" t="s">
        <v>238</v>
      </c>
    </row>
    <row r="393" spans="1:27" x14ac:dyDescent="0.2">
      <c r="A393" s="587" t="s">
        <v>4942</v>
      </c>
      <c r="E393" s="587" t="s">
        <v>4941</v>
      </c>
    </row>
    <row r="394" spans="1:27" x14ac:dyDescent="0.2">
      <c r="A394" s="587" t="s">
        <v>4940</v>
      </c>
      <c r="B394" s="587" t="s">
        <v>4939</v>
      </c>
      <c r="E394" s="587" t="s">
        <v>141</v>
      </c>
      <c r="F394" s="587" t="s">
        <v>4938</v>
      </c>
    </row>
    <row r="395" spans="1:27" x14ac:dyDescent="0.2">
      <c r="A395" s="587" t="s">
        <v>4937</v>
      </c>
      <c r="B395" s="587" t="s">
        <v>4936</v>
      </c>
    </row>
    <row r="396" spans="1:27" x14ac:dyDescent="0.2">
      <c r="A396" s="587" t="s">
        <v>4935</v>
      </c>
      <c r="B396" s="587" t="s">
        <v>4934</v>
      </c>
    </row>
    <row r="397" spans="1:27" x14ac:dyDescent="0.2">
      <c r="A397" s="587" t="s">
        <v>4933</v>
      </c>
      <c r="B397" s="587" t="s">
        <v>4932</v>
      </c>
    </row>
    <row r="398" spans="1:27" x14ac:dyDescent="0.2">
      <c r="A398" s="587" t="s">
        <v>4931</v>
      </c>
      <c r="B398" s="587" t="s">
        <v>4930</v>
      </c>
    </row>
    <row r="399" spans="1:27" x14ac:dyDescent="0.2">
      <c r="A399" s="587" t="s">
        <v>4929</v>
      </c>
      <c r="B399" s="587" t="s">
        <v>4928</v>
      </c>
    </row>
    <row r="400" spans="1:27" x14ac:dyDescent="0.2">
      <c r="A400" s="587" t="s">
        <v>4927</v>
      </c>
      <c r="B400" s="587" t="s">
        <v>4926</v>
      </c>
    </row>
    <row r="401" spans="1:27" x14ac:dyDescent="0.2">
      <c r="A401" s="587" t="s">
        <v>4925</v>
      </c>
      <c r="B401" s="587" t="s">
        <v>4924</v>
      </c>
    </row>
    <row r="402" spans="1:27" x14ac:dyDescent="0.2">
      <c r="A402" s="587" t="s">
        <v>4923</v>
      </c>
      <c r="B402" s="587" t="s">
        <v>4922</v>
      </c>
    </row>
    <row r="403" spans="1:27" x14ac:dyDescent="0.2">
      <c r="A403" s="587" t="s">
        <v>4921</v>
      </c>
      <c r="B403" s="587" t="s">
        <v>4920</v>
      </c>
    </row>
    <row r="404" spans="1:27" x14ac:dyDescent="0.2">
      <c r="A404" s="587" t="s">
        <v>4919</v>
      </c>
      <c r="B404" s="587" t="s">
        <v>4918</v>
      </c>
    </row>
    <row r="405" spans="1:27" x14ac:dyDescent="0.2">
      <c r="A405" s="587" t="s">
        <v>4917</v>
      </c>
      <c r="B405" s="587" t="s">
        <v>4916</v>
      </c>
    </row>
    <row r="407" spans="1:27" x14ac:dyDescent="0.2">
      <c r="A407" s="587" t="s">
        <v>4967</v>
      </c>
      <c r="C407" s="587" t="s">
        <v>4972</v>
      </c>
    </row>
    <row r="408" spans="1:27" x14ac:dyDescent="0.2">
      <c r="A408" s="587" t="s">
        <v>0</v>
      </c>
      <c r="B408" s="587" t="s">
        <v>4981</v>
      </c>
      <c r="C408" s="587" t="s">
        <v>4980</v>
      </c>
    </row>
    <row r="409" spans="1:27" x14ac:dyDescent="0.2">
      <c r="A409" s="587" t="s">
        <v>4963</v>
      </c>
      <c r="C409" s="587" t="s">
        <v>4962</v>
      </c>
    </row>
    <row r="411" spans="1:27" x14ac:dyDescent="0.2">
      <c r="A411" s="590" t="s">
        <v>4961</v>
      </c>
      <c r="B411" s="590" t="s">
        <v>253</v>
      </c>
      <c r="C411" s="590" t="s">
        <v>4943</v>
      </c>
      <c r="D411" s="590" t="s">
        <v>252</v>
      </c>
      <c r="E411" s="590" t="s">
        <v>4943</v>
      </c>
      <c r="F411" s="590" t="s">
        <v>251</v>
      </c>
      <c r="G411" s="590" t="s">
        <v>4943</v>
      </c>
      <c r="H411" s="590" t="s">
        <v>250</v>
      </c>
      <c r="I411" s="590" t="s">
        <v>4943</v>
      </c>
      <c r="J411" s="590" t="s">
        <v>249</v>
      </c>
      <c r="K411" s="590" t="s">
        <v>4943</v>
      </c>
      <c r="L411" s="590" t="s">
        <v>248</v>
      </c>
      <c r="M411" s="590" t="s">
        <v>4943</v>
      </c>
      <c r="N411" s="590" t="s">
        <v>247</v>
      </c>
      <c r="O411" s="590" t="s">
        <v>4943</v>
      </c>
      <c r="P411" s="590" t="s">
        <v>246</v>
      </c>
      <c r="Q411" s="590" t="s">
        <v>4943</v>
      </c>
      <c r="R411" s="590" t="s">
        <v>82</v>
      </c>
      <c r="S411" s="590" t="s">
        <v>4943</v>
      </c>
      <c r="T411" s="590" t="s">
        <v>83</v>
      </c>
      <c r="U411" s="590" t="s">
        <v>4943</v>
      </c>
      <c r="V411" s="590" t="s">
        <v>84</v>
      </c>
      <c r="W411" s="590" t="s">
        <v>4943</v>
      </c>
      <c r="X411" s="590" t="s">
        <v>245</v>
      </c>
      <c r="Y411" s="590" t="s">
        <v>4943</v>
      </c>
      <c r="Z411" s="590" t="s">
        <v>4699</v>
      </c>
      <c r="AA411" s="590" t="s">
        <v>4943</v>
      </c>
    </row>
    <row r="412" spans="1:27" x14ac:dyDescent="0.2">
      <c r="A412" s="590" t="s">
        <v>7</v>
      </c>
      <c r="B412" s="595">
        <v>52.59</v>
      </c>
      <c r="C412" s="588" t="s">
        <v>4978</v>
      </c>
      <c r="D412" s="595">
        <v>62.66</v>
      </c>
      <c r="E412" s="588" t="s">
        <v>4978</v>
      </c>
      <c r="F412" s="595">
        <v>42.44</v>
      </c>
      <c r="G412" s="588" t="s">
        <v>4978</v>
      </c>
      <c r="H412" s="595">
        <v>51.93</v>
      </c>
      <c r="I412" s="588" t="s">
        <v>4978</v>
      </c>
      <c r="J412" s="595">
        <v>71.599999999999994</v>
      </c>
      <c r="K412" s="588" t="s">
        <v>4978</v>
      </c>
      <c r="L412" s="595">
        <v>90.58</v>
      </c>
      <c r="M412" s="588" t="s">
        <v>4978</v>
      </c>
      <c r="N412" s="595">
        <v>102.02</v>
      </c>
      <c r="O412" s="588" t="s">
        <v>4978</v>
      </c>
      <c r="P412" s="595">
        <v>128.13999999999999</v>
      </c>
      <c r="Q412" s="588" t="s">
        <v>4978</v>
      </c>
      <c r="R412" s="595">
        <v>130.35</v>
      </c>
      <c r="S412" s="588" t="s">
        <v>4978</v>
      </c>
      <c r="T412" s="595">
        <v>97.16</v>
      </c>
      <c r="U412" s="588" t="s">
        <v>4978</v>
      </c>
      <c r="V412" s="595">
        <v>100.03</v>
      </c>
      <c r="W412" s="588" t="s">
        <v>4978</v>
      </c>
      <c r="X412" s="595">
        <v>111.05</v>
      </c>
      <c r="Y412" s="588" t="s">
        <v>4978</v>
      </c>
      <c r="Z412" s="595">
        <v>113.89</v>
      </c>
      <c r="AA412" s="588" t="s">
        <v>4978</v>
      </c>
    </row>
    <row r="413" spans="1:27" x14ac:dyDescent="0.2">
      <c r="A413" s="590" t="s">
        <v>19</v>
      </c>
      <c r="B413" s="588" t="s">
        <v>141</v>
      </c>
      <c r="C413" s="588" t="s">
        <v>4977</v>
      </c>
      <c r="D413" s="588" t="s">
        <v>141</v>
      </c>
      <c r="E413" s="588" t="s">
        <v>4977</v>
      </c>
      <c r="F413" s="588" t="s">
        <v>141</v>
      </c>
      <c r="G413" s="588" t="s">
        <v>4977</v>
      </c>
      <c r="H413" s="588" t="s">
        <v>141</v>
      </c>
      <c r="I413" s="588" t="s">
        <v>4977</v>
      </c>
      <c r="J413" s="588" t="s">
        <v>141</v>
      </c>
      <c r="K413" s="588" t="s">
        <v>4977</v>
      </c>
      <c r="L413" s="588" t="s">
        <v>141</v>
      </c>
      <c r="M413" s="588" t="s">
        <v>4977</v>
      </c>
      <c r="N413" s="588" t="s">
        <v>141</v>
      </c>
      <c r="O413" s="588" t="s">
        <v>4977</v>
      </c>
      <c r="P413" s="588" t="s">
        <v>141</v>
      </c>
      <c r="Q413" s="588" t="s">
        <v>4977</v>
      </c>
      <c r="R413" s="595">
        <v>176.38</v>
      </c>
      <c r="S413" s="588" t="s">
        <v>4921</v>
      </c>
      <c r="T413" s="595">
        <v>92.27</v>
      </c>
      <c r="U413" s="588" t="s">
        <v>4921</v>
      </c>
      <c r="V413" s="595">
        <v>100.06</v>
      </c>
      <c r="W413" s="588" t="s">
        <v>4921</v>
      </c>
      <c r="X413" s="595">
        <v>87.66</v>
      </c>
      <c r="Y413" s="588" t="s">
        <v>4921</v>
      </c>
      <c r="Z413" s="595">
        <v>66.08</v>
      </c>
      <c r="AA413" s="588" t="s">
        <v>4978</v>
      </c>
    </row>
    <row r="414" spans="1:27" x14ac:dyDescent="0.2">
      <c r="A414" s="590" t="s">
        <v>25</v>
      </c>
      <c r="B414" s="588" t="s">
        <v>141</v>
      </c>
      <c r="C414" s="588" t="s">
        <v>238</v>
      </c>
      <c r="D414" s="588" t="s">
        <v>141</v>
      </c>
      <c r="E414" s="588" t="s">
        <v>238</v>
      </c>
      <c r="F414" s="588" t="s">
        <v>141</v>
      </c>
      <c r="G414" s="588" t="s">
        <v>238</v>
      </c>
      <c r="H414" s="588" t="s">
        <v>141</v>
      </c>
      <c r="I414" s="588" t="s">
        <v>238</v>
      </c>
      <c r="J414" s="588" t="s">
        <v>141</v>
      </c>
      <c r="K414" s="588" t="s">
        <v>238</v>
      </c>
      <c r="L414" s="588" t="s">
        <v>141</v>
      </c>
      <c r="M414" s="588" t="s">
        <v>238</v>
      </c>
      <c r="N414" s="588" t="s">
        <v>141</v>
      </c>
      <c r="O414" s="588" t="s">
        <v>238</v>
      </c>
      <c r="P414" s="588" t="s">
        <v>141</v>
      </c>
      <c r="Q414" s="588" t="s">
        <v>238</v>
      </c>
      <c r="R414" s="588" t="s">
        <v>141</v>
      </c>
      <c r="S414" s="588" t="s">
        <v>238</v>
      </c>
      <c r="T414" s="588" t="s">
        <v>141</v>
      </c>
      <c r="U414" s="588" t="s">
        <v>238</v>
      </c>
      <c r="V414" s="588" t="s">
        <v>141</v>
      </c>
      <c r="W414" s="588" t="s">
        <v>238</v>
      </c>
      <c r="X414" s="588" t="s">
        <v>141</v>
      </c>
      <c r="Y414" s="588" t="s">
        <v>238</v>
      </c>
      <c r="Z414" s="588" t="s">
        <v>141</v>
      </c>
      <c r="AA414" s="588" t="s">
        <v>238</v>
      </c>
    </row>
    <row r="415" spans="1:27" x14ac:dyDescent="0.2">
      <c r="A415" s="590" t="s">
        <v>27</v>
      </c>
      <c r="B415" s="588" t="s">
        <v>141</v>
      </c>
      <c r="C415" s="588" t="s">
        <v>238</v>
      </c>
      <c r="D415" s="588" t="s">
        <v>141</v>
      </c>
      <c r="E415" s="588" t="s">
        <v>4979</v>
      </c>
      <c r="F415" s="588" t="s">
        <v>141</v>
      </c>
      <c r="G415" s="588" t="s">
        <v>4979</v>
      </c>
      <c r="H415" s="588" t="s">
        <v>141</v>
      </c>
      <c r="I415" s="588" t="s">
        <v>4979</v>
      </c>
      <c r="J415" s="588" t="s">
        <v>141</v>
      </c>
      <c r="K415" s="588" t="s">
        <v>4979</v>
      </c>
      <c r="L415" s="588" t="s">
        <v>141</v>
      </c>
      <c r="M415" s="588" t="s">
        <v>4979</v>
      </c>
      <c r="N415" s="588" t="s">
        <v>141</v>
      </c>
      <c r="O415" s="588" t="s">
        <v>4979</v>
      </c>
      <c r="P415" s="588" t="s">
        <v>141</v>
      </c>
      <c r="Q415" s="588" t="s">
        <v>4979</v>
      </c>
      <c r="R415" s="588" t="s">
        <v>141</v>
      </c>
      <c r="S415" s="588" t="s">
        <v>4979</v>
      </c>
      <c r="T415" s="588" t="s">
        <v>141</v>
      </c>
      <c r="U415" s="588" t="s">
        <v>4979</v>
      </c>
      <c r="V415" s="588" t="s">
        <v>141</v>
      </c>
      <c r="W415" s="588" t="s">
        <v>4979</v>
      </c>
      <c r="X415" s="588" t="s">
        <v>141</v>
      </c>
      <c r="Y415" s="588" t="s">
        <v>4979</v>
      </c>
      <c r="Z415" s="588" t="s">
        <v>141</v>
      </c>
      <c r="AA415" s="588" t="s">
        <v>4979</v>
      </c>
    </row>
    <row r="416" spans="1:27" x14ac:dyDescent="0.2">
      <c r="A416" s="590" t="s">
        <v>9</v>
      </c>
      <c r="B416" s="588" t="s">
        <v>141</v>
      </c>
      <c r="C416" s="588" t="s">
        <v>4977</v>
      </c>
      <c r="D416" s="588" t="s">
        <v>141</v>
      </c>
      <c r="E416" s="588" t="s">
        <v>4977</v>
      </c>
      <c r="F416" s="588" t="s">
        <v>141</v>
      </c>
      <c r="G416" s="588" t="s">
        <v>4977</v>
      </c>
      <c r="H416" s="595">
        <v>65.510000000000005</v>
      </c>
      <c r="I416" s="588" t="s">
        <v>4921</v>
      </c>
      <c r="J416" s="595">
        <v>70.400000000000006</v>
      </c>
      <c r="K416" s="588" t="s">
        <v>4921</v>
      </c>
      <c r="L416" s="595">
        <v>78.739999999999995</v>
      </c>
      <c r="M416" s="588" t="s">
        <v>4921</v>
      </c>
      <c r="N416" s="595">
        <v>88.62</v>
      </c>
      <c r="O416" s="588" t="s">
        <v>4921</v>
      </c>
      <c r="P416" s="595">
        <v>104.55</v>
      </c>
      <c r="Q416" s="588" t="s">
        <v>4921</v>
      </c>
      <c r="R416" s="595">
        <v>109.17</v>
      </c>
      <c r="S416" s="588" t="s">
        <v>4921</v>
      </c>
      <c r="T416" s="595">
        <v>85.74</v>
      </c>
      <c r="U416" s="588" t="s">
        <v>4921</v>
      </c>
      <c r="V416" s="595">
        <v>100.08</v>
      </c>
      <c r="W416" s="588" t="s">
        <v>4921</v>
      </c>
      <c r="X416" s="595">
        <v>101.37</v>
      </c>
      <c r="Y416" s="588" t="s">
        <v>4921</v>
      </c>
      <c r="Z416" s="595">
        <v>103.47</v>
      </c>
      <c r="AA416" s="588" t="s">
        <v>4921</v>
      </c>
    </row>
    <row r="417" spans="1:27" x14ac:dyDescent="0.2">
      <c r="A417" s="590" t="s">
        <v>29</v>
      </c>
      <c r="B417" s="595">
        <v>53.16</v>
      </c>
      <c r="C417" s="588" t="s">
        <v>4921</v>
      </c>
      <c r="D417" s="595">
        <v>50.35</v>
      </c>
      <c r="E417" s="588" t="s">
        <v>4921</v>
      </c>
      <c r="F417" s="595">
        <v>54.21</v>
      </c>
      <c r="G417" s="588" t="s">
        <v>4921</v>
      </c>
      <c r="H417" s="595">
        <v>50.57</v>
      </c>
      <c r="I417" s="588" t="s">
        <v>4921</v>
      </c>
      <c r="J417" s="595">
        <v>62.25</v>
      </c>
      <c r="K417" s="588" t="s">
        <v>4921</v>
      </c>
      <c r="L417" s="595">
        <v>64.819999999999993</v>
      </c>
      <c r="M417" s="588" t="s">
        <v>4921</v>
      </c>
      <c r="N417" s="595">
        <v>87.73</v>
      </c>
      <c r="O417" s="588" t="s">
        <v>4921</v>
      </c>
      <c r="P417" s="595">
        <v>101.83</v>
      </c>
      <c r="Q417" s="588" t="s">
        <v>4921</v>
      </c>
      <c r="R417" s="595">
        <v>98.35</v>
      </c>
      <c r="S417" s="588" t="s">
        <v>4921</v>
      </c>
      <c r="T417" s="595">
        <v>89.42</v>
      </c>
      <c r="U417" s="588" t="s">
        <v>4921</v>
      </c>
      <c r="V417" s="595">
        <v>100.14</v>
      </c>
      <c r="W417" s="588" t="s">
        <v>4921</v>
      </c>
      <c r="X417" s="595">
        <v>102.57</v>
      </c>
      <c r="Y417" s="588" t="s">
        <v>4921</v>
      </c>
      <c r="Z417" s="595">
        <v>104.85</v>
      </c>
      <c r="AA417" s="588" t="s">
        <v>4921</v>
      </c>
    </row>
    <row r="418" spans="1:27" x14ac:dyDescent="0.2">
      <c r="A418" s="590" t="s">
        <v>15</v>
      </c>
      <c r="B418" s="595">
        <v>77.290000000000006</v>
      </c>
      <c r="C418" s="588" t="s">
        <v>4921</v>
      </c>
      <c r="D418" s="595">
        <v>76.209999999999994</v>
      </c>
      <c r="E418" s="588" t="s">
        <v>4921</v>
      </c>
      <c r="F418" s="595">
        <v>117.53</v>
      </c>
      <c r="G418" s="588" t="s">
        <v>4921</v>
      </c>
      <c r="H418" s="595">
        <v>124.02</v>
      </c>
      <c r="I418" s="588" t="s">
        <v>4921</v>
      </c>
      <c r="J418" s="595">
        <v>91.97</v>
      </c>
      <c r="K418" s="588" t="s">
        <v>4921</v>
      </c>
      <c r="L418" s="595">
        <v>81.599999999999994</v>
      </c>
      <c r="M418" s="588" t="s">
        <v>4921</v>
      </c>
      <c r="N418" s="595">
        <v>91.29</v>
      </c>
      <c r="O418" s="588" t="s">
        <v>4921</v>
      </c>
      <c r="P418" s="595">
        <v>110.56</v>
      </c>
      <c r="Q418" s="588" t="s">
        <v>4921</v>
      </c>
      <c r="R418" s="595">
        <v>109.09</v>
      </c>
      <c r="S418" s="588" t="s">
        <v>4921</v>
      </c>
      <c r="T418" s="595">
        <v>87.1</v>
      </c>
      <c r="U418" s="588" t="s">
        <v>4921</v>
      </c>
      <c r="V418" s="595">
        <v>100.09</v>
      </c>
      <c r="W418" s="588" t="s">
        <v>4921</v>
      </c>
      <c r="X418" s="595">
        <v>124.21</v>
      </c>
      <c r="Y418" s="588" t="s">
        <v>4921</v>
      </c>
      <c r="Z418" s="595">
        <v>115.87</v>
      </c>
      <c r="AA418" s="588" t="s">
        <v>4921</v>
      </c>
    </row>
    <row r="419" spans="1:27" x14ac:dyDescent="0.2">
      <c r="A419" s="590" t="s">
        <v>31</v>
      </c>
      <c r="B419" s="595">
        <v>80</v>
      </c>
      <c r="C419" s="588" t="s">
        <v>4921</v>
      </c>
      <c r="D419" s="595">
        <v>80.89</v>
      </c>
      <c r="E419" s="588" t="s">
        <v>4921</v>
      </c>
      <c r="F419" s="595">
        <v>85.8</v>
      </c>
      <c r="G419" s="588" t="s">
        <v>4921</v>
      </c>
      <c r="H419" s="595">
        <v>93.23</v>
      </c>
      <c r="I419" s="588" t="s">
        <v>4921</v>
      </c>
      <c r="J419" s="595">
        <v>109.46</v>
      </c>
      <c r="K419" s="588" t="s">
        <v>4921</v>
      </c>
      <c r="L419" s="595">
        <v>121.82</v>
      </c>
      <c r="M419" s="588" t="s">
        <v>4921</v>
      </c>
      <c r="N419" s="595">
        <v>120.12</v>
      </c>
      <c r="O419" s="588" t="s">
        <v>4921</v>
      </c>
      <c r="P419" s="595">
        <v>128.97999999999999</v>
      </c>
      <c r="Q419" s="588" t="s">
        <v>4921</v>
      </c>
      <c r="R419" s="595">
        <v>142.25</v>
      </c>
      <c r="S419" s="588" t="s">
        <v>4921</v>
      </c>
      <c r="T419" s="595">
        <v>109.57</v>
      </c>
      <c r="U419" s="588" t="s">
        <v>4921</v>
      </c>
      <c r="V419" s="595">
        <v>100.15</v>
      </c>
      <c r="W419" s="588" t="s">
        <v>4921</v>
      </c>
      <c r="X419" s="595">
        <v>97.51</v>
      </c>
      <c r="Y419" s="588" t="s">
        <v>4921</v>
      </c>
      <c r="Z419" s="595">
        <v>82.44</v>
      </c>
      <c r="AA419" s="588" t="s">
        <v>4921</v>
      </c>
    </row>
    <row r="420" spans="1:27" x14ac:dyDescent="0.2">
      <c r="A420" s="590" t="s">
        <v>11</v>
      </c>
      <c r="B420" s="595">
        <v>64.25</v>
      </c>
      <c r="C420" s="588" t="s">
        <v>4978</v>
      </c>
      <c r="D420" s="595">
        <v>68.400000000000006</v>
      </c>
      <c r="E420" s="588" t="s">
        <v>4978</v>
      </c>
      <c r="F420" s="595">
        <v>72.48</v>
      </c>
      <c r="G420" s="588" t="s">
        <v>4978</v>
      </c>
      <c r="H420" s="595">
        <v>72.930000000000007</v>
      </c>
      <c r="I420" s="588" t="s">
        <v>4978</v>
      </c>
      <c r="J420" s="595">
        <v>79.31</v>
      </c>
      <c r="K420" s="588" t="s">
        <v>4978</v>
      </c>
      <c r="L420" s="595">
        <v>85.18</v>
      </c>
      <c r="M420" s="588" t="s">
        <v>4978</v>
      </c>
      <c r="N420" s="595">
        <v>93.09</v>
      </c>
      <c r="O420" s="588" t="s">
        <v>4978</v>
      </c>
      <c r="P420" s="595">
        <v>98.18</v>
      </c>
      <c r="Q420" s="588" t="s">
        <v>4978</v>
      </c>
      <c r="R420" s="595">
        <v>104.55</v>
      </c>
      <c r="S420" s="588" t="s">
        <v>4978</v>
      </c>
      <c r="T420" s="595">
        <v>95.49</v>
      </c>
      <c r="U420" s="588" t="s">
        <v>4978</v>
      </c>
      <c r="V420" s="595">
        <v>100.23</v>
      </c>
      <c r="W420" s="588" t="s">
        <v>4978</v>
      </c>
      <c r="X420" s="595">
        <v>91.91</v>
      </c>
      <c r="Y420" s="588" t="s">
        <v>4978</v>
      </c>
      <c r="Z420" s="595">
        <v>86.54</v>
      </c>
      <c r="AA420" s="588" t="s">
        <v>4978</v>
      </c>
    </row>
    <row r="421" spans="1:27" x14ac:dyDescent="0.2">
      <c r="A421" s="590" t="s">
        <v>13</v>
      </c>
      <c r="B421" s="595">
        <v>43.71</v>
      </c>
      <c r="C421" s="588" t="s">
        <v>4921</v>
      </c>
      <c r="D421" s="595">
        <v>45.6</v>
      </c>
      <c r="E421" s="588" t="s">
        <v>4921</v>
      </c>
      <c r="F421" s="595">
        <v>47.3</v>
      </c>
      <c r="G421" s="588" t="s">
        <v>4921</v>
      </c>
      <c r="H421" s="595">
        <v>50.47</v>
      </c>
      <c r="I421" s="588" t="s">
        <v>4921</v>
      </c>
      <c r="J421" s="595">
        <v>56.49</v>
      </c>
      <c r="K421" s="588" t="s">
        <v>4921</v>
      </c>
      <c r="L421" s="595">
        <v>64.38</v>
      </c>
      <c r="M421" s="588" t="s">
        <v>4921</v>
      </c>
      <c r="N421" s="595">
        <v>70.239999999999995</v>
      </c>
      <c r="O421" s="588" t="s">
        <v>4921</v>
      </c>
      <c r="P421" s="595">
        <v>84.71</v>
      </c>
      <c r="Q421" s="588" t="s">
        <v>4921</v>
      </c>
      <c r="R421" s="595">
        <v>93.44</v>
      </c>
      <c r="S421" s="588" t="s">
        <v>4921</v>
      </c>
      <c r="T421" s="595">
        <v>79.44</v>
      </c>
      <c r="U421" s="588" t="s">
        <v>4921</v>
      </c>
      <c r="V421" s="595">
        <v>100.21</v>
      </c>
      <c r="W421" s="588" t="s">
        <v>4921</v>
      </c>
      <c r="X421" s="595">
        <v>106.81</v>
      </c>
      <c r="Y421" s="588" t="s">
        <v>4921</v>
      </c>
      <c r="Z421" s="595">
        <v>112.56</v>
      </c>
      <c r="AA421" s="588" t="s">
        <v>4921</v>
      </c>
    </row>
    <row r="422" spans="1:27" x14ac:dyDescent="0.2">
      <c r="A422" s="590" t="s">
        <v>37</v>
      </c>
      <c r="B422" s="595">
        <v>63.06</v>
      </c>
      <c r="C422" s="588" t="s">
        <v>4921</v>
      </c>
      <c r="D422" s="595">
        <v>67.55</v>
      </c>
      <c r="E422" s="588" t="s">
        <v>4921</v>
      </c>
      <c r="F422" s="595">
        <v>79.3</v>
      </c>
      <c r="G422" s="588" t="s">
        <v>4921</v>
      </c>
      <c r="H422" s="595">
        <v>82.89</v>
      </c>
      <c r="I422" s="588" t="s">
        <v>4921</v>
      </c>
      <c r="J422" s="595">
        <v>86.47</v>
      </c>
      <c r="K422" s="588" t="s">
        <v>4921</v>
      </c>
      <c r="L422" s="595">
        <v>90.15</v>
      </c>
      <c r="M422" s="588" t="s">
        <v>4921</v>
      </c>
      <c r="N422" s="595">
        <v>100.17</v>
      </c>
      <c r="O422" s="588" t="s">
        <v>4921</v>
      </c>
      <c r="P422" s="595">
        <v>107.66</v>
      </c>
      <c r="Q422" s="588" t="s">
        <v>4921</v>
      </c>
      <c r="R422" s="595">
        <v>121.84</v>
      </c>
      <c r="S422" s="588" t="s">
        <v>4921</v>
      </c>
      <c r="T422" s="595">
        <v>92.6</v>
      </c>
      <c r="U422" s="588" t="s">
        <v>4921</v>
      </c>
      <c r="V422" s="595">
        <v>100.1</v>
      </c>
      <c r="W422" s="588" t="s">
        <v>4921</v>
      </c>
      <c r="X422" s="595">
        <v>95.84</v>
      </c>
      <c r="Y422" s="588" t="s">
        <v>4921</v>
      </c>
      <c r="Z422" s="595">
        <v>85.8</v>
      </c>
      <c r="AA422" s="588" t="s">
        <v>4921</v>
      </c>
    </row>
    <row r="423" spans="1:27" x14ac:dyDescent="0.2">
      <c r="A423" s="590" t="s">
        <v>43</v>
      </c>
      <c r="B423" s="595">
        <v>84.09</v>
      </c>
      <c r="C423" s="588" t="s">
        <v>4921</v>
      </c>
      <c r="D423" s="595">
        <v>88.41</v>
      </c>
      <c r="E423" s="588" t="s">
        <v>4921</v>
      </c>
      <c r="F423" s="595">
        <v>87.08</v>
      </c>
      <c r="G423" s="588" t="s">
        <v>4921</v>
      </c>
      <c r="H423" s="595">
        <v>86.39</v>
      </c>
      <c r="I423" s="588" t="s">
        <v>4921</v>
      </c>
      <c r="J423" s="595">
        <v>90.05</v>
      </c>
      <c r="K423" s="588" t="s">
        <v>4921</v>
      </c>
      <c r="L423" s="595">
        <v>90.91</v>
      </c>
      <c r="M423" s="588" t="s">
        <v>4921</v>
      </c>
      <c r="N423" s="595">
        <v>90.98</v>
      </c>
      <c r="O423" s="588" t="s">
        <v>4921</v>
      </c>
      <c r="P423" s="595">
        <v>99.3</v>
      </c>
      <c r="Q423" s="588" t="s">
        <v>4921</v>
      </c>
      <c r="R423" s="595">
        <v>103.97</v>
      </c>
      <c r="S423" s="588" t="s">
        <v>4921</v>
      </c>
      <c r="T423" s="595">
        <v>89.94</v>
      </c>
      <c r="U423" s="588" t="s">
        <v>4921</v>
      </c>
      <c r="V423" s="595">
        <v>100.05</v>
      </c>
      <c r="W423" s="588" t="s">
        <v>4921</v>
      </c>
      <c r="X423" s="595">
        <v>98.13</v>
      </c>
      <c r="Y423" s="588" t="s">
        <v>4921</v>
      </c>
      <c r="Z423" s="595">
        <v>97.67</v>
      </c>
      <c r="AA423" s="588" t="s">
        <v>4921</v>
      </c>
    </row>
    <row r="424" spans="1:27" x14ac:dyDescent="0.2">
      <c r="A424" s="590" t="s">
        <v>23</v>
      </c>
      <c r="B424" s="595">
        <v>55.58</v>
      </c>
      <c r="C424" s="588" t="s">
        <v>4921</v>
      </c>
      <c r="D424" s="595">
        <v>51.36</v>
      </c>
      <c r="E424" s="588" t="s">
        <v>4921</v>
      </c>
      <c r="F424" s="595">
        <v>43.44</v>
      </c>
      <c r="G424" s="588" t="s">
        <v>4921</v>
      </c>
      <c r="H424" s="595">
        <v>51.18</v>
      </c>
      <c r="I424" s="588" t="s">
        <v>4921</v>
      </c>
      <c r="J424" s="595">
        <v>80.06</v>
      </c>
      <c r="K424" s="588" t="s">
        <v>4921</v>
      </c>
      <c r="L424" s="595">
        <v>80.88</v>
      </c>
      <c r="M424" s="588" t="s">
        <v>4921</v>
      </c>
      <c r="N424" s="595">
        <v>79.61</v>
      </c>
      <c r="O424" s="588" t="s">
        <v>4921</v>
      </c>
      <c r="P424" s="595">
        <v>70.86</v>
      </c>
      <c r="Q424" s="588" t="s">
        <v>4921</v>
      </c>
      <c r="R424" s="595">
        <v>106.65</v>
      </c>
      <c r="S424" s="588" t="s">
        <v>4921</v>
      </c>
      <c r="T424" s="595">
        <v>107.41</v>
      </c>
      <c r="U424" s="588" t="s">
        <v>4921</v>
      </c>
      <c r="V424" s="595">
        <v>100.18</v>
      </c>
      <c r="W424" s="588" t="s">
        <v>4921</v>
      </c>
      <c r="X424" s="595">
        <v>75.510000000000005</v>
      </c>
      <c r="Y424" s="588" t="s">
        <v>4921</v>
      </c>
      <c r="Z424" s="595">
        <v>46.05</v>
      </c>
      <c r="AA424" s="588" t="s">
        <v>4921</v>
      </c>
    </row>
    <row r="425" spans="1:27" x14ac:dyDescent="0.2">
      <c r="A425" s="590" t="s">
        <v>51</v>
      </c>
      <c r="B425" s="595">
        <v>5.46</v>
      </c>
      <c r="C425" s="588" t="s">
        <v>4921</v>
      </c>
      <c r="D425" s="595">
        <v>8.9</v>
      </c>
      <c r="E425" s="588" t="s">
        <v>4921</v>
      </c>
      <c r="F425" s="595">
        <v>9.02</v>
      </c>
      <c r="G425" s="588" t="s">
        <v>4921</v>
      </c>
      <c r="H425" s="595">
        <v>15.55</v>
      </c>
      <c r="I425" s="588" t="s">
        <v>4921</v>
      </c>
      <c r="J425" s="595">
        <v>46.52</v>
      </c>
      <c r="K425" s="588" t="s">
        <v>4921</v>
      </c>
      <c r="L425" s="595">
        <v>60.51</v>
      </c>
      <c r="M425" s="588" t="s">
        <v>4921</v>
      </c>
      <c r="N425" s="595">
        <v>66.680000000000007</v>
      </c>
      <c r="O425" s="588" t="s">
        <v>4921</v>
      </c>
      <c r="P425" s="595">
        <v>77.37</v>
      </c>
      <c r="Q425" s="588" t="s">
        <v>4921</v>
      </c>
      <c r="R425" s="595">
        <v>86.83</v>
      </c>
      <c r="S425" s="588" t="s">
        <v>4921</v>
      </c>
      <c r="T425" s="595">
        <v>101.44</v>
      </c>
      <c r="U425" s="588" t="s">
        <v>4921</v>
      </c>
      <c r="V425" s="595">
        <v>99.99</v>
      </c>
      <c r="W425" s="588" t="s">
        <v>4921</v>
      </c>
      <c r="X425" s="595">
        <v>86.38</v>
      </c>
      <c r="Y425" s="588" t="s">
        <v>4921</v>
      </c>
      <c r="Z425" s="595">
        <v>87.71</v>
      </c>
      <c r="AA425" s="588" t="s">
        <v>4921</v>
      </c>
    </row>
    <row r="426" spans="1:27" x14ac:dyDescent="0.2">
      <c r="A426" s="590" t="s">
        <v>47</v>
      </c>
      <c r="B426" s="595">
        <v>48.18</v>
      </c>
      <c r="C426" s="588" t="s">
        <v>4921</v>
      </c>
      <c r="D426" s="595">
        <v>34.99</v>
      </c>
      <c r="E426" s="588" t="s">
        <v>4921</v>
      </c>
      <c r="F426" s="595">
        <v>49.69</v>
      </c>
      <c r="G426" s="588" t="s">
        <v>4921</v>
      </c>
      <c r="H426" s="595">
        <v>48.52</v>
      </c>
      <c r="I426" s="588" t="s">
        <v>4921</v>
      </c>
      <c r="J426" s="595">
        <v>57.87</v>
      </c>
      <c r="K426" s="588" t="s">
        <v>4921</v>
      </c>
      <c r="L426" s="595">
        <v>70.569999999999993</v>
      </c>
      <c r="M426" s="588" t="s">
        <v>4978</v>
      </c>
      <c r="N426" s="595">
        <v>78.3</v>
      </c>
      <c r="O426" s="588" t="s">
        <v>4978</v>
      </c>
      <c r="P426" s="595">
        <v>85.87</v>
      </c>
      <c r="Q426" s="588" t="s">
        <v>4978</v>
      </c>
      <c r="R426" s="595">
        <v>84.04</v>
      </c>
      <c r="S426" s="588" t="s">
        <v>4978</v>
      </c>
      <c r="T426" s="595">
        <v>76.89</v>
      </c>
      <c r="U426" s="588" t="s">
        <v>4978</v>
      </c>
      <c r="V426" s="595">
        <v>100.12</v>
      </c>
      <c r="W426" s="588" t="s">
        <v>4978</v>
      </c>
      <c r="X426" s="595">
        <v>98.74</v>
      </c>
      <c r="Y426" s="588" t="s">
        <v>4978</v>
      </c>
      <c r="Z426" s="595">
        <v>88.01</v>
      </c>
      <c r="AA426" s="588" t="s">
        <v>4978</v>
      </c>
    </row>
    <row r="427" spans="1:27" x14ac:dyDescent="0.2">
      <c r="A427" s="590" t="s">
        <v>49</v>
      </c>
      <c r="B427" s="588" t="s">
        <v>141</v>
      </c>
      <c r="C427" s="588" t="s">
        <v>238</v>
      </c>
      <c r="D427" s="588" t="s">
        <v>141</v>
      </c>
      <c r="E427" s="588" t="s">
        <v>238</v>
      </c>
      <c r="F427" s="588" t="s">
        <v>141</v>
      </c>
      <c r="G427" s="588" t="s">
        <v>238</v>
      </c>
      <c r="H427" s="588" t="s">
        <v>141</v>
      </c>
      <c r="I427" s="588" t="s">
        <v>238</v>
      </c>
      <c r="J427" s="588" t="s">
        <v>141</v>
      </c>
      <c r="K427" s="588" t="s">
        <v>238</v>
      </c>
      <c r="L427" s="588" t="s">
        <v>141</v>
      </c>
      <c r="M427" s="588" t="s">
        <v>238</v>
      </c>
      <c r="N427" s="588" t="s">
        <v>141</v>
      </c>
      <c r="O427" s="588" t="s">
        <v>238</v>
      </c>
      <c r="P427" s="588" t="s">
        <v>141</v>
      </c>
      <c r="Q427" s="588" t="s">
        <v>238</v>
      </c>
      <c r="R427" s="588" t="s">
        <v>141</v>
      </c>
      <c r="S427" s="588" t="s">
        <v>238</v>
      </c>
      <c r="T427" s="588" t="s">
        <v>141</v>
      </c>
      <c r="U427" s="588" t="s">
        <v>238</v>
      </c>
      <c r="V427" s="588" t="s">
        <v>141</v>
      </c>
      <c r="W427" s="588" t="s">
        <v>238</v>
      </c>
      <c r="X427" s="588" t="s">
        <v>141</v>
      </c>
      <c r="Y427" s="588" t="s">
        <v>238</v>
      </c>
      <c r="Z427" s="588" t="s">
        <v>141</v>
      </c>
      <c r="AA427" s="588" t="s">
        <v>238</v>
      </c>
    </row>
    <row r="428" spans="1:27" x14ac:dyDescent="0.2">
      <c r="A428" s="590" t="s">
        <v>39</v>
      </c>
      <c r="B428" s="588" t="s">
        <v>141</v>
      </c>
      <c r="C428" s="588" t="s">
        <v>238</v>
      </c>
      <c r="D428" s="588" t="s">
        <v>141</v>
      </c>
      <c r="E428" s="588" t="s">
        <v>238</v>
      </c>
      <c r="F428" s="588" t="s">
        <v>141</v>
      </c>
      <c r="G428" s="588" t="s">
        <v>238</v>
      </c>
      <c r="H428" s="588" t="s">
        <v>141</v>
      </c>
      <c r="I428" s="588" t="s">
        <v>238</v>
      </c>
      <c r="J428" s="588" t="s">
        <v>141</v>
      </c>
      <c r="K428" s="588" t="s">
        <v>238</v>
      </c>
      <c r="L428" s="588" t="s">
        <v>141</v>
      </c>
      <c r="M428" s="588" t="s">
        <v>238</v>
      </c>
      <c r="N428" s="588" t="s">
        <v>141</v>
      </c>
      <c r="O428" s="588" t="s">
        <v>238</v>
      </c>
      <c r="P428" s="588" t="s">
        <v>141</v>
      </c>
      <c r="Q428" s="588" t="s">
        <v>238</v>
      </c>
      <c r="R428" s="588" t="s">
        <v>141</v>
      </c>
      <c r="S428" s="588" t="s">
        <v>238</v>
      </c>
      <c r="T428" s="588" t="s">
        <v>141</v>
      </c>
      <c r="U428" s="588" t="s">
        <v>238</v>
      </c>
      <c r="V428" s="588" t="s">
        <v>141</v>
      </c>
      <c r="W428" s="588" t="s">
        <v>238</v>
      </c>
      <c r="X428" s="588" t="s">
        <v>141</v>
      </c>
      <c r="Y428" s="588" t="s">
        <v>238</v>
      </c>
      <c r="Z428" s="588" t="s">
        <v>141</v>
      </c>
      <c r="AA428" s="588" t="s">
        <v>238</v>
      </c>
    </row>
    <row r="429" spans="1:27" x14ac:dyDescent="0.2">
      <c r="A429" s="590" t="s">
        <v>55</v>
      </c>
      <c r="B429" s="595">
        <v>147.91999999999999</v>
      </c>
      <c r="C429" s="588" t="s">
        <v>4921</v>
      </c>
      <c r="D429" s="595">
        <v>132.35</v>
      </c>
      <c r="E429" s="588" t="s">
        <v>4921</v>
      </c>
      <c r="F429" s="595">
        <v>135.72999999999999</v>
      </c>
      <c r="G429" s="588" t="s">
        <v>4921</v>
      </c>
      <c r="H429" s="595">
        <v>103.42</v>
      </c>
      <c r="I429" s="588" t="s">
        <v>4921</v>
      </c>
      <c r="J429" s="595">
        <v>98.09</v>
      </c>
      <c r="K429" s="588" t="s">
        <v>4921</v>
      </c>
      <c r="L429" s="595">
        <v>93.84</v>
      </c>
      <c r="M429" s="588" t="s">
        <v>4921</v>
      </c>
      <c r="N429" s="595">
        <v>99.72</v>
      </c>
      <c r="O429" s="588" t="s">
        <v>4921</v>
      </c>
      <c r="P429" s="595">
        <v>109.19</v>
      </c>
      <c r="Q429" s="588" t="s">
        <v>4921</v>
      </c>
      <c r="R429" s="595">
        <v>126.12</v>
      </c>
      <c r="S429" s="588" t="s">
        <v>4921</v>
      </c>
      <c r="T429" s="595">
        <v>104.84</v>
      </c>
      <c r="U429" s="588" t="s">
        <v>4921</v>
      </c>
      <c r="V429" s="595">
        <v>100.07</v>
      </c>
      <c r="W429" s="588" t="s">
        <v>4921</v>
      </c>
      <c r="X429" s="595">
        <v>130.19999999999999</v>
      </c>
      <c r="Y429" s="588" t="s">
        <v>4978</v>
      </c>
      <c r="Z429" s="595">
        <v>131.88</v>
      </c>
      <c r="AA429" s="588" t="s">
        <v>4978</v>
      </c>
    </row>
    <row r="430" spans="1:27" x14ac:dyDescent="0.2">
      <c r="A430" s="590" t="s">
        <v>57</v>
      </c>
      <c r="B430" s="588" t="s">
        <v>141</v>
      </c>
      <c r="C430" s="588" t="s">
        <v>4979</v>
      </c>
      <c r="D430" s="588" t="s">
        <v>141</v>
      </c>
      <c r="E430" s="588" t="s">
        <v>4979</v>
      </c>
      <c r="F430" s="588" t="s">
        <v>141</v>
      </c>
      <c r="G430" s="588" t="s">
        <v>4979</v>
      </c>
      <c r="H430" s="588" t="s">
        <v>141</v>
      </c>
      <c r="I430" s="588" t="s">
        <v>4979</v>
      </c>
      <c r="J430" s="588" t="s">
        <v>141</v>
      </c>
      <c r="K430" s="588" t="s">
        <v>4979</v>
      </c>
      <c r="L430" s="588" t="s">
        <v>141</v>
      </c>
      <c r="M430" s="588" t="s">
        <v>4979</v>
      </c>
      <c r="N430" s="588" t="s">
        <v>141</v>
      </c>
      <c r="O430" s="588" t="s">
        <v>4979</v>
      </c>
      <c r="P430" s="588" t="s">
        <v>141</v>
      </c>
      <c r="Q430" s="588" t="s">
        <v>4979</v>
      </c>
      <c r="R430" s="588" t="s">
        <v>141</v>
      </c>
      <c r="S430" s="588" t="s">
        <v>4979</v>
      </c>
      <c r="T430" s="588" t="s">
        <v>141</v>
      </c>
      <c r="U430" s="588" t="s">
        <v>4979</v>
      </c>
      <c r="V430" s="595">
        <v>100.05</v>
      </c>
      <c r="W430" s="588" t="s">
        <v>4978</v>
      </c>
      <c r="X430" s="595">
        <v>103.63</v>
      </c>
      <c r="Y430" s="588" t="s">
        <v>4978</v>
      </c>
      <c r="Z430" s="595">
        <v>107.99</v>
      </c>
      <c r="AA430" s="588" t="s">
        <v>4978</v>
      </c>
    </row>
    <row r="431" spans="1:27" x14ac:dyDescent="0.2">
      <c r="A431" s="590" t="s">
        <v>17</v>
      </c>
      <c r="B431" s="588" t="s">
        <v>141</v>
      </c>
      <c r="C431" s="588" t="s">
        <v>238</v>
      </c>
      <c r="D431" s="588" t="s">
        <v>141</v>
      </c>
      <c r="E431" s="588" t="s">
        <v>238</v>
      </c>
      <c r="F431" s="588" t="s">
        <v>141</v>
      </c>
      <c r="G431" s="588" t="s">
        <v>238</v>
      </c>
      <c r="H431" s="595">
        <v>96.15</v>
      </c>
      <c r="I431" s="588" t="s">
        <v>4921</v>
      </c>
      <c r="J431" s="595">
        <v>82.84</v>
      </c>
      <c r="K431" s="588" t="s">
        <v>4921</v>
      </c>
      <c r="L431" s="595">
        <v>100.1</v>
      </c>
      <c r="M431" s="588" t="s">
        <v>4921</v>
      </c>
      <c r="N431" s="595">
        <v>103.57</v>
      </c>
      <c r="O431" s="588" t="s">
        <v>4921</v>
      </c>
      <c r="P431" s="595">
        <v>110.38</v>
      </c>
      <c r="Q431" s="588" t="s">
        <v>4921</v>
      </c>
      <c r="R431" s="595">
        <v>107.51</v>
      </c>
      <c r="S431" s="588" t="s">
        <v>4921</v>
      </c>
      <c r="T431" s="595">
        <v>96.7</v>
      </c>
      <c r="U431" s="588" t="s">
        <v>4921</v>
      </c>
      <c r="V431" s="595">
        <v>99.17</v>
      </c>
      <c r="W431" s="588" t="s">
        <v>4921</v>
      </c>
      <c r="X431" s="595">
        <v>111.22</v>
      </c>
      <c r="Y431" s="588" t="s">
        <v>4921</v>
      </c>
      <c r="Z431" s="588" t="s">
        <v>141</v>
      </c>
      <c r="AA431" s="588" t="s">
        <v>238</v>
      </c>
    </row>
    <row r="432" spans="1:27" x14ac:dyDescent="0.2">
      <c r="A432" s="590" t="s">
        <v>61</v>
      </c>
      <c r="B432" s="595">
        <v>196.42</v>
      </c>
      <c r="C432" s="588" t="s">
        <v>4921</v>
      </c>
      <c r="D432" s="595">
        <v>177.74</v>
      </c>
      <c r="E432" s="588" t="s">
        <v>4921</v>
      </c>
      <c r="F432" s="595">
        <v>187.85</v>
      </c>
      <c r="G432" s="588" t="s">
        <v>4921</v>
      </c>
      <c r="H432" s="595">
        <v>193.99</v>
      </c>
      <c r="I432" s="588" t="s">
        <v>4921</v>
      </c>
      <c r="J432" s="595">
        <v>156.44</v>
      </c>
      <c r="K432" s="588" t="s">
        <v>4921</v>
      </c>
      <c r="L432" s="595">
        <v>141.44999999999999</v>
      </c>
      <c r="M432" s="588" t="s">
        <v>4921</v>
      </c>
      <c r="N432" s="595">
        <v>144.04</v>
      </c>
      <c r="O432" s="588" t="s">
        <v>4921</v>
      </c>
      <c r="P432" s="595">
        <v>158.97</v>
      </c>
      <c r="Q432" s="588" t="s">
        <v>4921</v>
      </c>
      <c r="R432" s="595">
        <v>168.1</v>
      </c>
      <c r="S432" s="588" t="s">
        <v>4921</v>
      </c>
      <c r="T432" s="595">
        <v>149.35</v>
      </c>
      <c r="U432" s="588" t="s">
        <v>4921</v>
      </c>
      <c r="V432" s="595">
        <v>100.03</v>
      </c>
      <c r="W432" s="588" t="s">
        <v>4921</v>
      </c>
      <c r="X432" s="595">
        <v>136.26</v>
      </c>
      <c r="Y432" s="588" t="s">
        <v>4921</v>
      </c>
      <c r="Z432" s="595">
        <v>164.23</v>
      </c>
      <c r="AA432" s="588" t="s">
        <v>4921</v>
      </c>
    </row>
    <row r="433" spans="1:27" x14ac:dyDescent="0.2">
      <c r="A433" s="590" t="s">
        <v>63</v>
      </c>
      <c r="B433" s="595">
        <v>114.72</v>
      </c>
      <c r="C433" s="588" t="s">
        <v>4921</v>
      </c>
      <c r="D433" s="595">
        <v>128.09</v>
      </c>
      <c r="E433" s="588" t="s">
        <v>4921</v>
      </c>
      <c r="F433" s="595">
        <v>102.26</v>
      </c>
      <c r="G433" s="588" t="s">
        <v>4921</v>
      </c>
      <c r="H433" s="595">
        <v>113.3</v>
      </c>
      <c r="I433" s="588" t="s">
        <v>4921</v>
      </c>
      <c r="J433" s="595">
        <v>123.97</v>
      </c>
      <c r="K433" s="588" t="s">
        <v>4921</v>
      </c>
      <c r="L433" s="595">
        <v>126.9</v>
      </c>
      <c r="M433" s="588" t="s">
        <v>4921</v>
      </c>
      <c r="N433" s="595">
        <v>129.32</v>
      </c>
      <c r="O433" s="588" t="s">
        <v>4921</v>
      </c>
      <c r="P433" s="595">
        <v>156.74</v>
      </c>
      <c r="Q433" s="588" t="s">
        <v>4921</v>
      </c>
      <c r="R433" s="595">
        <v>147.49</v>
      </c>
      <c r="S433" s="588" t="s">
        <v>4921</v>
      </c>
      <c r="T433" s="595">
        <v>109.28</v>
      </c>
      <c r="U433" s="588" t="s">
        <v>4921</v>
      </c>
      <c r="V433" s="595">
        <v>100.01</v>
      </c>
      <c r="W433" s="588" t="s">
        <v>4921</v>
      </c>
      <c r="X433" s="595">
        <v>100.46</v>
      </c>
      <c r="Y433" s="588" t="s">
        <v>4921</v>
      </c>
      <c r="Z433" s="588" t="s">
        <v>141</v>
      </c>
      <c r="AA433" s="588" t="s">
        <v>4977</v>
      </c>
    </row>
    <row r="434" spans="1:27" x14ac:dyDescent="0.2">
      <c r="A434" s="590" t="s">
        <v>65</v>
      </c>
      <c r="B434" s="595">
        <v>35.979999999999997</v>
      </c>
      <c r="C434" s="588" t="s">
        <v>4921</v>
      </c>
      <c r="D434" s="595">
        <v>55.1</v>
      </c>
      <c r="E434" s="588" t="s">
        <v>4921</v>
      </c>
      <c r="F434" s="595">
        <v>64.209999999999994</v>
      </c>
      <c r="G434" s="588" t="s">
        <v>4921</v>
      </c>
      <c r="H434" s="595">
        <v>63.22</v>
      </c>
      <c r="I434" s="588" t="s">
        <v>4921</v>
      </c>
      <c r="J434" s="595">
        <v>92.47</v>
      </c>
      <c r="K434" s="588" t="s">
        <v>4921</v>
      </c>
      <c r="L434" s="595">
        <v>83.57</v>
      </c>
      <c r="M434" s="588" t="s">
        <v>4921</v>
      </c>
      <c r="N434" s="595">
        <v>93.6</v>
      </c>
      <c r="O434" s="588" t="s">
        <v>4921</v>
      </c>
      <c r="P434" s="595">
        <v>117.96</v>
      </c>
      <c r="Q434" s="588" t="s">
        <v>4921</v>
      </c>
      <c r="R434" s="595">
        <v>111.46</v>
      </c>
      <c r="S434" s="588" t="s">
        <v>4921</v>
      </c>
      <c r="T434" s="595">
        <v>103.76</v>
      </c>
      <c r="U434" s="588" t="s">
        <v>4921</v>
      </c>
      <c r="V434" s="595">
        <v>100.11</v>
      </c>
      <c r="W434" s="588" t="s">
        <v>4921</v>
      </c>
      <c r="X434" s="595">
        <v>84.49</v>
      </c>
      <c r="Y434" s="588" t="s">
        <v>4921</v>
      </c>
      <c r="Z434" s="595">
        <v>95.75</v>
      </c>
      <c r="AA434" s="588" t="s">
        <v>4921</v>
      </c>
    </row>
    <row r="435" spans="1:27" x14ac:dyDescent="0.2">
      <c r="A435" s="590" t="s">
        <v>69</v>
      </c>
      <c r="B435" s="588" t="s">
        <v>141</v>
      </c>
      <c r="C435" s="588" t="s">
        <v>4977</v>
      </c>
      <c r="D435" s="588" t="s">
        <v>141</v>
      </c>
      <c r="E435" s="588" t="s">
        <v>4977</v>
      </c>
      <c r="F435" s="588" t="s">
        <v>141</v>
      </c>
      <c r="G435" s="588" t="s">
        <v>4977</v>
      </c>
      <c r="H435" s="588" t="s">
        <v>141</v>
      </c>
      <c r="I435" s="588" t="s">
        <v>4977</v>
      </c>
      <c r="J435" s="588" t="s">
        <v>141</v>
      </c>
      <c r="K435" s="588" t="s">
        <v>4977</v>
      </c>
      <c r="L435" s="588" t="s">
        <v>141</v>
      </c>
      <c r="M435" s="588" t="s">
        <v>4977</v>
      </c>
      <c r="N435" s="588" t="s">
        <v>141</v>
      </c>
      <c r="O435" s="588" t="s">
        <v>4977</v>
      </c>
      <c r="P435" s="588" t="s">
        <v>141</v>
      </c>
      <c r="Q435" s="588" t="s">
        <v>4977</v>
      </c>
      <c r="R435" s="588" t="s">
        <v>141</v>
      </c>
      <c r="S435" s="588" t="s">
        <v>4977</v>
      </c>
      <c r="T435" s="588" t="s">
        <v>141</v>
      </c>
      <c r="U435" s="588" t="s">
        <v>4977</v>
      </c>
      <c r="V435" s="588" t="s">
        <v>141</v>
      </c>
      <c r="W435" s="588" t="s">
        <v>4977</v>
      </c>
      <c r="X435" s="588" t="s">
        <v>141</v>
      </c>
      <c r="Y435" s="588" t="s">
        <v>4977</v>
      </c>
      <c r="Z435" s="588" t="s">
        <v>141</v>
      </c>
      <c r="AA435" s="588" t="s">
        <v>4977</v>
      </c>
    </row>
    <row r="436" spans="1:27" x14ac:dyDescent="0.2">
      <c r="A436" s="590" t="s">
        <v>71</v>
      </c>
      <c r="B436" s="588" t="s">
        <v>141</v>
      </c>
      <c r="C436" s="588" t="s">
        <v>238</v>
      </c>
      <c r="D436" s="588" t="s">
        <v>141</v>
      </c>
      <c r="E436" s="588" t="s">
        <v>238</v>
      </c>
      <c r="F436" s="588" t="s">
        <v>141</v>
      </c>
      <c r="G436" s="588" t="s">
        <v>238</v>
      </c>
      <c r="H436" s="588" t="s">
        <v>141</v>
      </c>
      <c r="I436" s="588" t="s">
        <v>238</v>
      </c>
      <c r="J436" s="588" t="s">
        <v>141</v>
      </c>
      <c r="K436" s="588" t="s">
        <v>238</v>
      </c>
      <c r="L436" s="588" t="s">
        <v>141</v>
      </c>
      <c r="M436" s="588" t="s">
        <v>238</v>
      </c>
      <c r="N436" s="588" t="s">
        <v>141</v>
      </c>
      <c r="O436" s="588" t="s">
        <v>238</v>
      </c>
      <c r="P436" s="588" t="s">
        <v>141</v>
      </c>
      <c r="Q436" s="588" t="s">
        <v>238</v>
      </c>
      <c r="R436" s="588" t="s">
        <v>141</v>
      </c>
      <c r="S436" s="588" t="s">
        <v>238</v>
      </c>
      <c r="T436" s="588" t="s">
        <v>141</v>
      </c>
      <c r="U436" s="588" t="s">
        <v>238</v>
      </c>
      <c r="V436" s="588" t="s">
        <v>141</v>
      </c>
      <c r="W436" s="588" t="s">
        <v>238</v>
      </c>
      <c r="X436" s="588" t="s">
        <v>141</v>
      </c>
      <c r="Y436" s="588" t="s">
        <v>238</v>
      </c>
      <c r="Z436" s="588" t="s">
        <v>141</v>
      </c>
      <c r="AA436" s="588" t="s">
        <v>238</v>
      </c>
    </row>
    <row r="437" spans="1:27" x14ac:dyDescent="0.2">
      <c r="A437" s="590" t="s">
        <v>35</v>
      </c>
      <c r="B437" s="595">
        <v>102.46</v>
      </c>
      <c r="C437" s="588" t="s">
        <v>4921</v>
      </c>
      <c r="D437" s="595">
        <v>104.87</v>
      </c>
      <c r="E437" s="588" t="s">
        <v>4921</v>
      </c>
      <c r="F437" s="595">
        <v>103.46</v>
      </c>
      <c r="G437" s="588" t="s">
        <v>4921</v>
      </c>
      <c r="H437" s="595">
        <v>109.88</v>
      </c>
      <c r="I437" s="588" t="s">
        <v>4921</v>
      </c>
      <c r="J437" s="595">
        <v>111.01</v>
      </c>
      <c r="K437" s="588" t="s">
        <v>4921</v>
      </c>
      <c r="L437" s="595">
        <v>110.71</v>
      </c>
      <c r="M437" s="588" t="s">
        <v>4921</v>
      </c>
      <c r="N437" s="595">
        <v>112.18</v>
      </c>
      <c r="O437" s="588" t="s">
        <v>4921</v>
      </c>
      <c r="P437" s="595">
        <v>118.99</v>
      </c>
      <c r="Q437" s="588" t="s">
        <v>4921</v>
      </c>
      <c r="R437" s="595">
        <v>125.08</v>
      </c>
      <c r="S437" s="588" t="s">
        <v>4921</v>
      </c>
      <c r="T437" s="595">
        <v>98.92</v>
      </c>
      <c r="U437" s="588" t="s">
        <v>4921</v>
      </c>
      <c r="V437" s="595">
        <v>100.13</v>
      </c>
      <c r="W437" s="588" t="s">
        <v>4921</v>
      </c>
      <c r="X437" s="595">
        <v>108.16</v>
      </c>
      <c r="Y437" s="588" t="s">
        <v>4921</v>
      </c>
      <c r="Z437" s="595">
        <v>109.65</v>
      </c>
      <c r="AA437" s="588" t="s">
        <v>4921</v>
      </c>
    </row>
    <row r="438" spans="1:27" x14ac:dyDescent="0.2">
      <c r="A438" s="590" t="s">
        <v>67</v>
      </c>
      <c r="B438" s="595">
        <v>92.8</v>
      </c>
      <c r="C438" s="588" t="s">
        <v>4921</v>
      </c>
      <c r="D438" s="595">
        <v>96.11</v>
      </c>
      <c r="E438" s="588" t="s">
        <v>4921</v>
      </c>
      <c r="F438" s="595">
        <v>89.89</v>
      </c>
      <c r="G438" s="588" t="s">
        <v>4921</v>
      </c>
      <c r="H438" s="595">
        <v>95.1</v>
      </c>
      <c r="I438" s="588" t="s">
        <v>4921</v>
      </c>
      <c r="J438" s="595">
        <v>102.79</v>
      </c>
      <c r="K438" s="588" t="s">
        <v>4921</v>
      </c>
      <c r="L438" s="595">
        <v>118.1</v>
      </c>
      <c r="M438" s="588" t="s">
        <v>4921</v>
      </c>
      <c r="N438" s="595">
        <v>118.52</v>
      </c>
      <c r="O438" s="588" t="s">
        <v>4921</v>
      </c>
      <c r="P438" s="595">
        <v>115.2</v>
      </c>
      <c r="Q438" s="588" t="s">
        <v>4921</v>
      </c>
      <c r="R438" s="595">
        <v>124.08</v>
      </c>
      <c r="S438" s="588" t="s">
        <v>4921</v>
      </c>
      <c r="T438" s="595">
        <v>104.13</v>
      </c>
      <c r="U438" s="588" t="s">
        <v>4921</v>
      </c>
      <c r="V438" s="595">
        <v>100.11</v>
      </c>
      <c r="W438" s="588" t="s">
        <v>4921</v>
      </c>
      <c r="X438" s="595">
        <v>99.31</v>
      </c>
      <c r="Y438" s="588" t="s">
        <v>4921</v>
      </c>
      <c r="Z438" s="595">
        <v>96.45</v>
      </c>
      <c r="AA438" s="588" t="s">
        <v>4921</v>
      </c>
    </row>
    <row r="439" spans="1:27" x14ac:dyDescent="0.2">
      <c r="A439" s="590" t="s">
        <v>77</v>
      </c>
      <c r="B439" s="595">
        <v>47.83</v>
      </c>
      <c r="C439" s="588" t="s">
        <v>4921</v>
      </c>
      <c r="D439" s="595">
        <v>50.15</v>
      </c>
      <c r="E439" s="588" t="s">
        <v>4921</v>
      </c>
      <c r="F439" s="595">
        <v>52.42</v>
      </c>
      <c r="G439" s="588" t="s">
        <v>4921</v>
      </c>
      <c r="H439" s="595">
        <v>60.49</v>
      </c>
      <c r="I439" s="588" t="s">
        <v>4921</v>
      </c>
      <c r="J439" s="595">
        <v>62.56</v>
      </c>
      <c r="K439" s="588" t="s">
        <v>4921</v>
      </c>
      <c r="L439" s="595">
        <v>57.51</v>
      </c>
      <c r="M439" s="588" t="s">
        <v>4921</v>
      </c>
      <c r="N439" s="595">
        <v>65.66</v>
      </c>
      <c r="O439" s="588" t="s">
        <v>4921</v>
      </c>
      <c r="P439" s="595">
        <v>74.44</v>
      </c>
      <c r="Q439" s="588" t="s">
        <v>4921</v>
      </c>
      <c r="R439" s="595">
        <v>81.73</v>
      </c>
      <c r="S439" s="588" t="s">
        <v>4921</v>
      </c>
      <c r="T439" s="595">
        <v>75.12</v>
      </c>
      <c r="U439" s="588" t="s">
        <v>4921</v>
      </c>
      <c r="V439" s="595">
        <v>100.02</v>
      </c>
      <c r="W439" s="588" t="s">
        <v>4921</v>
      </c>
      <c r="X439" s="595">
        <v>115.4</v>
      </c>
      <c r="Y439" s="588" t="s">
        <v>4921</v>
      </c>
      <c r="Z439" s="595">
        <v>120.24</v>
      </c>
      <c r="AA439" s="588" t="s">
        <v>4921</v>
      </c>
    </row>
    <row r="440" spans="1:27" x14ac:dyDescent="0.2">
      <c r="A440" s="590" t="s">
        <v>59</v>
      </c>
      <c r="B440" s="588" t="s">
        <v>141</v>
      </c>
      <c r="C440" s="588" t="s">
        <v>238</v>
      </c>
      <c r="D440" s="588" t="s">
        <v>141</v>
      </c>
      <c r="E440" s="588" t="s">
        <v>238</v>
      </c>
      <c r="F440" s="595">
        <v>67.53</v>
      </c>
      <c r="G440" s="588" t="s">
        <v>238</v>
      </c>
      <c r="H440" s="595">
        <v>80.400000000000006</v>
      </c>
      <c r="I440" s="588" t="s">
        <v>238</v>
      </c>
      <c r="J440" s="595">
        <v>91.38</v>
      </c>
      <c r="K440" s="588" t="s">
        <v>238</v>
      </c>
      <c r="L440" s="595">
        <v>90.73</v>
      </c>
      <c r="M440" s="588" t="s">
        <v>238</v>
      </c>
      <c r="N440" s="595">
        <v>94.64</v>
      </c>
      <c r="O440" s="588" t="s">
        <v>238</v>
      </c>
      <c r="P440" s="595">
        <v>102.96</v>
      </c>
      <c r="Q440" s="588" t="s">
        <v>238</v>
      </c>
      <c r="R440" s="595">
        <v>108.87</v>
      </c>
      <c r="S440" s="588" t="s">
        <v>238</v>
      </c>
      <c r="T440" s="595">
        <v>94.33</v>
      </c>
      <c r="U440" s="588" t="s">
        <v>238</v>
      </c>
      <c r="V440" s="595">
        <v>100.04</v>
      </c>
      <c r="W440" s="588" t="s">
        <v>238</v>
      </c>
      <c r="X440" s="595">
        <v>102.42</v>
      </c>
      <c r="Y440" s="588" t="s">
        <v>238</v>
      </c>
      <c r="Z440" s="595">
        <v>109.21</v>
      </c>
      <c r="AA440" s="588" t="s">
        <v>238</v>
      </c>
    </row>
    <row r="442" spans="1:27" x14ac:dyDescent="0.2">
      <c r="A442" s="587" t="s">
        <v>4942</v>
      </c>
      <c r="E442" s="587" t="s">
        <v>4941</v>
      </c>
    </row>
    <row r="443" spans="1:27" x14ac:dyDescent="0.2">
      <c r="A443" s="587" t="s">
        <v>4940</v>
      </c>
      <c r="B443" s="587" t="s">
        <v>4939</v>
      </c>
      <c r="E443" s="587" t="s">
        <v>141</v>
      </c>
      <c r="F443" s="587" t="s">
        <v>4938</v>
      </c>
    </row>
    <row r="444" spans="1:27" x14ac:dyDescent="0.2">
      <c r="A444" s="587" t="s">
        <v>4937</v>
      </c>
      <c r="B444" s="587" t="s">
        <v>4936</v>
      </c>
    </row>
    <row r="445" spans="1:27" x14ac:dyDescent="0.2">
      <c r="A445" s="587" t="s">
        <v>4935</v>
      </c>
      <c r="B445" s="587" t="s">
        <v>4934</v>
      </c>
    </row>
    <row r="446" spans="1:27" x14ac:dyDescent="0.2">
      <c r="A446" s="587" t="s">
        <v>4933</v>
      </c>
      <c r="B446" s="587" t="s">
        <v>4932</v>
      </c>
    </row>
    <row r="447" spans="1:27" x14ac:dyDescent="0.2">
      <c r="A447" s="587" t="s">
        <v>4931</v>
      </c>
      <c r="B447" s="587" t="s">
        <v>4930</v>
      </c>
    </row>
    <row r="448" spans="1:27" x14ac:dyDescent="0.2">
      <c r="A448" s="587" t="s">
        <v>4929</v>
      </c>
      <c r="B448" s="587" t="s">
        <v>4928</v>
      </c>
    </row>
    <row r="449" spans="1:27" x14ac:dyDescent="0.2">
      <c r="A449" s="587" t="s">
        <v>4927</v>
      </c>
      <c r="B449" s="587" t="s">
        <v>4926</v>
      </c>
    </row>
    <row r="450" spans="1:27" x14ac:dyDescent="0.2">
      <c r="A450" s="587" t="s">
        <v>4925</v>
      </c>
      <c r="B450" s="587" t="s">
        <v>4924</v>
      </c>
    </row>
    <row r="451" spans="1:27" x14ac:dyDescent="0.2">
      <c r="A451" s="587" t="s">
        <v>4923</v>
      </c>
      <c r="B451" s="587" t="s">
        <v>4922</v>
      </c>
    </row>
    <row r="452" spans="1:27" x14ac:dyDescent="0.2">
      <c r="A452" s="587" t="s">
        <v>4921</v>
      </c>
      <c r="B452" s="587" t="s">
        <v>4920</v>
      </c>
    </row>
    <row r="453" spans="1:27" x14ac:dyDescent="0.2">
      <c r="A453" s="587" t="s">
        <v>4919</v>
      </c>
      <c r="B453" s="587" t="s">
        <v>4918</v>
      </c>
    </row>
    <row r="454" spans="1:27" x14ac:dyDescent="0.2">
      <c r="A454" s="587" t="s">
        <v>4917</v>
      </c>
      <c r="B454" s="587" t="s">
        <v>4916</v>
      </c>
    </row>
    <row r="456" spans="1:27" x14ac:dyDescent="0.2">
      <c r="A456" s="587" t="s">
        <v>4967</v>
      </c>
      <c r="C456" s="587" t="s">
        <v>4972</v>
      </c>
    </row>
    <row r="457" spans="1:27" x14ac:dyDescent="0.2">
      <c r="A457" s="587" t="s">
        <v>0</v>
      </c>
      <c r="B457" s="40">
        <v>51</v>
      </c>
      <c r="C457" s="587" t="s">
        <v>4976</v>
      </c>
    </row>
    <row r="458" spans="1:27" x14ac:dyDescent="0.2">
      <c r="A458" s="587" t="s">
        <v>4963</v>
      </c>
      <c r="C458" s="587" t="s">
        <v>4962</v>
      </c>
    </row>
    <row r="460" spans="1:27" x14ac:dyDescent="0.2">
      <c r="A460" s="590" t="s">
        <v>4961</v>
      </c>
      <c r="B460" s="590" t="s">
        <v>253</v>
      </c>
      <c r="C460" s="590" t="s">
        <v>4943</v>
      </c>
      <c r="D460" s="590" t="s">
        <v>252</v>
      </c>
      <c r="E460" s="590" t="s">
        <v>4943</v>
      </c>
      <c r="F460" s="590" t="s">
        <v>251</v>
      </c>
      <c r="G460" s="590" t="s">
        <v>4943</v>
      </c>
      <c r="H460" s="590" t="s">
        <v>250</v>
      </c>
      <c r="I460" s="590" t="s">
        <v>4943</v>
      </c>
      <c r="J460" s="590" t="s">
        <v>249</v>
      </c>
      <c r="K460" s="590" t="s">
        <v>4943</v>
      </c>
      <c r="L460" s="590" t="s">
        <v>248</v>
      </c>
      <c r="M460" s="590" t="s">
        <v>4943</v>
      </c>
      <c r="N460" s="590" t="s">
        <v>247</v>
      </c>
      <c r="O460" s="590" t="s">
        <v>4943</v>
      </c>
      <c r="P460" s="590" t="s">
        <v>246</v>
      </c>
      <c r="Q460" s="590" t="s">
        <v>4943</v>
      </c>
      <c r="R460" s="590" t="s">
        <v>82</v>
      </c>
      <c r="S460" s="590" t="s">
        <v>4943</v>
      </c>
      <c r="T460" s="590" t="s">
        <v>83</v>
      </c>
      <c r="U460" s="590" t="s">
        <v>4943</v>
      </c>
      <c r="V460" s="590" t="s">
        <v>84</v>
      </c>
      <c r="W460" s="590" t="s">
        <v>4943</v>
      </c>
      <c r="X460" s="590" t="s">
        <v>245</v>
      </c>
      <c r="Y460" s="590" t="s">
        <v>4943</v>
      </c>
      <c r="Z460" s="590" t="s">
        <v>4699</v>
      </c>
      <c r="AA460" s="590" t="s">
        <v>4943</v>
      </c>
    </row>
    <row r="461" spans="1:27" x14ac:dyDescent="0.2">
      <c r="A461" s="590" t="s">
        <v>7</v>
      </c>
      <c r="B461" s="595">
        <v>118.29</v>
      </c>
      <c r="C461" s="588" t="s">
        <v>4925</v>
      </c>
      <c r="D461" s="595">
        <v>92.87</v>
      </c>
      <c r="E461" s="588" t="s">
        <v>4925</v>
      </c>
      <c r="F461" s="595">
        <v>63.86</v>
      </c>
      <c r="G461" s="588" t="s">
        <v>4925</v>
      </c>
      <c r="H461" s="595">
        <v>78.12</v>
      </c>
      <c r="I461" s="588" t="s">
        <v>4925</v>
      </c>
      <c r="J461" s="595">
        <v>75.55</v>
      </c>
      <c r="K461" s="588" t="s">
        <v>4925</v>
      </c>
      <c r="L461" s="595">
        <v>87.2</v>
      </c>
      <c r="M461" s="588" t="s">
        <v>4925</v>
      </c>
      <c r="N461" s="595">
        <v>96.58</v>
      </c>
      <c r="O461" s="588" t="s">
        <v>4925</v>
      </c>
      <c r="P461" s="595">
        <v>115.13</v>
      </c>
      <c r="Q461" s="588" t="s">
        <v>4925</v>
      </c>
      <c r="R461" s="595">
        <v>129.82</v>
      </c>
      <c r="S461" s="588" t="s">
        <v>4925</v>
      </c>
      <c r="T461" s="595">
        <v>103.19</v>
      </c>
      <c r="U461" s="588" t="s">
        <v>4925</v>
      </c>
      <c r="V461" s="595">
        <v>99.99</v>
      </c>
      <c r="W461" s="588" t="s">
        <v>4925</v>
      </c>
      <c r="X461" s="595">
        <v>93.58</v>
      </c>
      <c r="Y461" s="588" t="s">
        <v>4925</v>
      </c>
      <c r="Z461" s="595">
        <v>100.84</v>
      </c>
      <c r="AA461" s="588" t="s">
        <v>4925</v>
      </c>
    </row>
    <row r="462" spans="1:27" x14ac:dyDescent="0.2">
      <c r="A462" s="590" t="s">
        <v>19</v>
      </c>
      <c r="B462" s="595">
        <v>63.41</v>
      </c>
      <c r="C462" s="588" t="s">
        <v>238</v>
      </c>
      <c r="D462" s="595">
        <v>61.29</v>
      </c>
      <c r="E462" s="588" t="s">
        <v>238</v>
      </c>
      <c r="F462" s="595">
        <v>48.84</v>
      </c>
      <c r="G462" s="588" t="s">
        <v>238</v>
      </c>
      <c r="H462" s="595">
        <v>50.22</v>
      </c>
      <c r="I462" s="588" t="s">
        <v>238</v>
      </c>
      <c r="J462" s="595">
        <v>65.38</v>
      </c>
      <c r="K462" s="588" t="s">
        <v>238</v>
      </c>
      <c r="L462" s="595">
        <v>85.58</v>
      </c>
      <c r="M462" s="588" t="s">
        <v>238</v>
      </c>
      <c r="N462" s="595">
        <v>102.71</v>
      </c>
      <c r="O462" s="588" t="s">
        <v>238</v>
      </c>
      <c r="P462" s="595">
        <v>103.6</v>
      </c>
      <c r="Q462" s="588" t="s">
        <v>238</v>
      </c>
      <c r="R462" s="595">
        <v>108.29</v>
      </c>
      <c r="S462" s="588" t="s">
        <v>238</v>
      </c>
      <c r="T462" s="595">
        <v>99.26</v>
      </c>
      <c r="U462" s="588" t="s">
        <v>238</v>
      </c>
      <c r="V462" s="595">
        <v>100.28</v>
      </c>
      <c r="W462" s="588" t="s">
        <v>238</v>
      </c>
      <c r="X462" s="595">
        <v>98.82</v>
      </c>
      <c r="Y462" s="588" t="s">
        <v>238</v>
      </c>
      <c r="Z462" s="595">
        <v>97.27</v>
      </c>
      <c r="AA462" s="588" t="s">
        <v>4925</v>
      </c>
    </row>
    <row r="463" spans="1:27" x14ac:dyDescent="0.2">
      <c r="A463" s="590" t="s">
        <v>25</v>
      </c>
      <c r="B463" s="595">
        <v>63.39</v>
      </c>
      <c r="C463" s="588" t="s">
        <v>4925</v>
      </c>
      <c r="D463" s="595">
        <v>68.16</v>
      </c>
      <c r="E463" s="588" t="s">
        <v>4925</v>
      </c>
      <c r="F463" s="595">
        <v>65.959999999999994</v>
      </c>
      <c r="G463" s="588" t="s">
        <v>4925</v>
      </c>
      <c r="H463" s="595">
        <v>71.819999999999993</v>
      </c>
      <c r="I463" s="588" t="s">
        <v>4925</v>
      </c>
      <c r="J463" s="595">
        <v>84.57</v>
      </c>
      <c r="K463" s="588" t="s">
        <v>4925</v>
      </c>
      <c r="L463" s="595">
        <v>103.65</v>
      </c>
      <c r="M463" s="588" t="s">
        <v>4925</v>
      </c>
      <c r="N463" s="595">
        <v>105.81</v>
      </c>
      <c r="O463" s="588" t="s">
        <v>4925</v>
      </c>
      <c r="P463" s="595">
        <v>116.52</v>
      </c>
      <c r="Q463" s="588" t="s">
        <v>4925</v>
      </c>
      <c r="R463" s="595">
        <v>115.73</v>
      </c>
      <c r="S463" s="588" t="s">
        <v>4925</v>
      </c>
      <c r="T463" s="595">
        <v>103.55</v>
      </c>
      <c r="U463" s="588" t="s">
        <v>4925</v>
      </c>
      <c r="V463" s="595">
        <v>100.11</v>
      </c>
      <c r="W463" s="588" t="s">
        <v>4925</v>
      </c>
      <c r="X463" s="595">
        <v>100.53</v>
      </c>
      <c r="Y463" s="588" t="s">
        <v>4925</v>
      </c>
      <c r="Z463" s="595">
        <v>100.11</v>
      </c>
      <c r="AA463" s="588" t="s">
        <v>4925</v>
      </c>
    </row>
    <row r="464" spans="1:27" x14ac:dyDescent="0.2">
      <c r="A464" s="590" t="s">
        <v>27</v>
      </c>
      <c r="B464" s="588" t="s">
        <v>141</v>
      </c>
      <c r="C464" s="588" t="s">
        <v>238</v>
      </c>
      <c r="D464" s="588" t="s">
        <v>141</v>
      </c>
      <c r="E464" s="588" t="s">
        <v>4960</v>
      </c>
      <c r="F464" s="588" t="s">
        <v>141</v>
      </c>
      <c r="G464" s="588" t="s">
        <v>4960</v>
      </c>
      <c r="H464" s="588" t="s">
        <v>141</v>
      </c>
      <c r="I464" s="588" t="s">
        <v>4960</v>
      </c>
      <c r="J464" s="588" t="s">
        <v>141</v>
      </c>
      <c r="K464" s="588" t="s">
        <v>4960</v>
      </c>
      <c r="L464" s="588" t="s">
        <v>141</v>
      </c>
      <c r="M464" s="588" t="s">
        <v>4960</v>
      </c>
      <c r="N464" s="588" t="s">
        <v>141</v>
      </c>
      <c r="O464" s="588" t="s">
        <v>4960</v>
      </c>
      <c r="P464" s="588" t="s">
        <v>141</v>
      </c>
      <c r="Q464" s="588" t="s">
        <v>4960</v>
      </c>
      <c r="R464" s="588" t="s">
        <v>141</v>
      </c>
      <c r="S464" s="588" t="s">
        <v>4960</v>
      </c>
      <c r="T464" s="588" t="s">
        <v>141</v>
      </c>
      <c r="U464" s="588" t="s">
        <v>4960</v>
      </c>
      <c r="V464" s="588" t="s">
        <v>141</v>
      </c>
      <c r="W464" s="588" t="s">
        <v>4960</v>
      </c>
      <c r="X464" s="588" t="s">
        <v>141</v>
      </c>
      <c r="Y464" s="588" t="s">
        <v>4960</v>
      </c>
      <c r="Z464" s="588" t="s">
        <v>141</v>
      </c>
      <c r="AA464" s="588" t="s">
        <v>4960</v>
      </c>
    </row>
    <row r="465" spans="1:27" x14ac:dyDescent="0.2">
      <c r="A465" s="590" t="s">
        <v>9</v>
      </c>
      <c r="B465" s="588" t="s">
        <v>141</v>
      </c>
      <c r="C465" s="588" t="s">
        <v>4974</v>
      </c>
      <c r="D465" s="588" t="s">
        <v>141</v>
      </c>
      <c r="E465" s="588" t="s">
        <v>4974</v>
      </c>
      <c r="F465" s="588" t="s">
        <v>141</v>
      </c>
      <c r="G465" s="588" t="s">
        <v>4974</v>
      </c>
      <c r="H465" s="595">
        <v>89.27</v>
      </c>
      <c r="I465" s="588" t="s">
        <v>238</v>
      </c>
      <c r="J465" s="595">
        <v>95.29</v>
      </c>
      <c r="K465" s="588" t="s">
        <v>238</v>
      </c>
      <c r="L465" s="595">
        <v>102.35</v>
      </c>
      <c r="M465" s="588" t="s">
        <v>238</v>
      </c>
      <c r="N465" s="595">
        <v>113.24</v>
      </c>
      <c r="O465" s="588" t="s">
        <v>238</v>
      </c>
      <c r="P465" s="595">
        <v>112.71</v>
      </c>
      <c r="Q465" s="588" t="s">
        <v>238</v>
      </c>
      <c r="R465" s="595">
        <v>104.66</v>
      </c>
      <c r="S465" s="588" t="s">
        <v>238</v>
      </c>
      <c r="T465" s="595">
        <v>97.04</v>
      </c>
      <c r="U465" s="588" t="s">
        <v>238</v>
      </c>
      <c r="V465" s="595">
        <v>100.1</v>
      </c>
      <c r="W465" s="588" t="s">
        <v>238</v>
      </c>
      <c r="X465" s="595">
        <v>111.04</v>
      </c>
      <c r="Y465" s="588" t="s">
        <v>238</v>
      </c>
      <c r="Z465" s="595">
        <v>113.57</v>
      </c>
      <c r="AA465" s="588" t="s">
        <v>238</v>
      </c>
    </row>
    <row r="466" spans="1:27" x14ac:dyDescent="0.2">
      <c r="A466" s="590" t="s">
        <v>29</v>
      </c>
      <c r="B466" s="595">
        <v>66.209999999999994</v>
      </c>
      <c r="C466" s="588" t="s">
        <v>238</v>
      </c>
      <c r="D466" s="595">
        <v>63.47</v>
      </c>
      <c r="E466" s="588" t="s">
        <v>238</v>
      </c>
      <c r="F466" s="595">
        <v>75.790000000000006</v>
      </c>
      <c r="G466" s="588" t="s">
        <v>238</v>
      </c>
      <c r="H466" s="595">
        <v>79.709999999999994</v>
      </c>
      <c r="I466" s="588" t="s">
        <v>238</v>
      </c>
      <c r="J466" s="595">
        <v>101.3</v>
      </c>
      <c r="K466" s="588" t="s">
        <v>238</v>
      </c>
      <c r="L466" s="595">
        <v>142.41</v>
      </c>
      <c r="M466" s="588" t="s">
        <v>238</v>
      </c>
      <c r="N466" s="595">
        <v>144.24</v>
      </c>
      <c r="O466" s="588" t="s">
        <v>238</v>
      </c>
      <c r="P466" s="595">
        <v>120.78</v>
      </c>
      <c r="Q466" s="588" t="s">
        <v>238</v>
      </c>
      <c r="R466" s="595">
        <v>113.07</v>
      </c>
      <c r="S466" s="588" t="s">
        <v>238</v>
      </c>
      <c r="T466" s="595">
        <v>90.88</v>
      </c>
      <c r="U466" s="588" t="s">
        <v>238</v>
      </c>
      <c r="V466" s="595">
        <v>100.11</v>
      </c>
      <c r="W466" s="588" t="s">
        <v>238</v>
      </c>
      <c r="X466" s="595">
        <v>106.13</v>
      </c>
      <c r="Y466" s="588" t="s">
        <v>238</v>
      </c>
      <c r="Z466" s="595">
        <v>139.37</v>
      </c>
      <c r="AA466" s="588" t="s">
        <v>238</v>
      </c>
    </row>
    <row r="467" spans="1:27" x14ac:dyDescent="0.2">
      <c r="A467" s="590" t="s">
        <v>15</v>
      </c>
      <c r="B467" s="595">
        <v>39.69</v>
      </c>
      <c r="C467" s="588" t="s">
        <v>238</v>
      </c>
      <c r="D467" s="595">
        <v>44.13</v>
      </c>
      <c r="E467" s="588" t="s">
        <v>238</v>
      </c>
      <c r="F467" s="595">
        <v>45.26</v>
      </c>
      <c r="G467" s="588" t="s">
        <v>238</v>
      </c>
      <c r="H467" s="595">
        <v>46.03</v>
      </c>
      <c r="I467" s="588" t="s">
        <v>238</v>
      </c>
      <c r="J467" s="595">
        <v>52.52</v>
      </c>
      <c r="K467" s="588" t="s">
        <v>238</v>
      </c>
      <c r="L467" s="595">
        <v>60.44</v>
      </c>
      <c r="M467" s="588" t="s">
        <v>238</v>
      </c>
      <c r="N467" s="595">
        <v>65.260000000000005</v>
      </c>
      <c r="O467" s="588" t="s">
        <v>238</v>
      </c>
      <c r="P467" s="595">
        <v>80.14</v>
      </c>
      <c r="Q467" s="588" t="s">
        <v>238</v>
      </c>
      <c r="R467" s="595">
        <v>83.96</v>
      </c>
      <c r="S467" s="588" t="s">
        <v>238</v>
      </c>
      <c r="T467" s="595">
        <v>90.49</v>
      </c>
      <c r="U467" s="588" t="s">
        <v>238</v>
      </c>
      <c r="V467" s="595">
        <v>100.17</v>
      </c>
      <c r="W467" s="588" t="s">
        <v>238</v>
      </c>
      <c r="X467" s="595">
        <v>113.07</v>
      </c>
      <c r="Y467" s="588" t="s">
        <v>238</v>
      </c>
      <c r="Z467" s="595">
        <v>131.31</v>
      </c>
      <c r="AA467" s="588" t="s">
        <v>238</v>
      </c>
    </row>
    <row r="468" spans="1:27" x14ac:dyDescent="0.2">
      <c r="A468" s="590" t="s">
        <v>31</v>
      </c>
      <c r="B468" s="595">
        <v>96.31</v>
      </c>
      <c r="C468" s="588" t="s">
        <v>4933</v>
      </c>
      <c r="D468" s="595">
        <v>101.17</v>
      </c>
      <c r="E468" s="588" t="s">
        <v>4933</v>
      </c>
      <c r="F468" s="595">
        <v>106.83</v>
      </c>
      <c r="G468" s="588" t="s">
        <v>4933</v>
      </c>
      <c r="H468" s="595">
        <v>96.28</v>
      </c>
      <c r="I468" s="588" t="s">
        <v>4933</v>
      </c>
      <c r="J468" s="595">
        <v>91.9</v>
      </c>
      <c r="K468" s="588" t="s">
        <v>4933</v>
      </c>
      <c r="L468" s="595">
        <v>100.62</v>
      </c>
      <c r="M468" s="588" t="s">
        <v>238</v>
      </c>
      <c r="N468" s="595">
        <v>107.14</v>
      </c>
      <c r="O468" s="588" t="s">
        <v>238</v>
      </c>
      <c r="P468" s="595">
        <v>114.97</v>
      </c>
      <c r="Q468" s="588" t="s">
        <v>238</v>
      </c>
      <c r="R468" s="595">
        <v>122.36</v>
      </c>
      <c r="S468" s="588" t="s">
        <v>238</v>
      </c>
      <c r="T468" s="595">
        <v>107.59</v>
      </c>
      <c r="U468" s="588" t="s">
        <v>238</v>
      </c>
      <c r="V468" s="595">
        <v>100.11</v>
      </c>
      <c r="W468" s="588" t="s">
        <v>238</v>
      </c>
      <c r="X468" s="595">
        <v>99.24</v>
      </c>
      <c r="Y468" s="588" t="s">
        <v>238</v>
      </c>
      <c r="Z468" s="595">
        <v>98.04</v>
      </c>
      <c r="AA468" s="588" t="s">
        <v>238</v>
      </c>
    </row>
    <row r="469" spans="1:27" x14ac:dyDescent="0.2">
      <c r="A469" s="590" t="s">
        <v>11</v>
      </c>
      <c r="B469" s="595">
        <v>73.650000000000006</v>
      </c>
      <c r="C469" s="588" t="s">
        <v>4925</v>
      </c>
      <c r="D469" s="595">
        <v>77.97</v>
      </c>
      <c r="E469" s="588" t="s">
        <v>4925</v>
      </c>
      <c r="F469" s="595">
        <v>82.43</v>
      </c>
      <c r="G469" s="588" t="s">
        <v>4925</v>
      </c>
      <c r="H469" s="595">
        <v>83.04</v>
      </c>
      <c r="I469" s="588" t="s">
        <v>4925</v>
      </c>
      <c r="J469" s="595">
        <v>89</v>
      </c>
      <c r="K469" s="588" t="s">
        <v>4925</v>
      </c>
      <c r="L469" s="595">
        <v>95.57</v>
      </c>
      <c r="M469" s="588" t="s">
        <v>4925</v>
      </c>
      <c r="N469" s="595">
        <v>107.77</v>
      </c>
      <c r="O469" s="588" t="s">
        <v>4925</v>
      </c>
      <c r="P469" s="595">
        <v>116.18</v>
      </c>
      <c r="Q469" s="588" t="s">
        <v>4925</v>
      </c>
      <c r="R469" s="595">
        <v>116.28</v>
      </c>
      <c r="S469" s="588" t="s">
        <v>4925</v>
      </c>
      <c r="T469" s="595">
        <v>94.51</v>
      </c>
      <c r="U469" s="588" t="s">
        <v>4925</v>
      </c>
      <c r="V469" s="595">
        <v>100.16</v>
      </c>
      <c r="W469" s="588" t="s">
        <v>4925</v>
      </c>
      <c r="X469" s="595">
        <v>103.21</v>
      </c>
      <c r="Y469" s="588" t="s">
        <v>4925</v>
      </c>
      <c r="Z469" s="595">
        <v>101.97</v>
      </c>
      <c r="AA469" s="588" t="s">
        <v>4925</v>
      </c>
    </row>
    <row r="470" spans="1:27" x14ac:dyDescent="0.2">
      <c r="A470" s="590" t="s">
        <v>13</v>
      </c>
      <c r="B470" s="595">
        <v>83.89</v>
      </c>
      <c r="C470" s="588" t="s">
        <v>238</v>
      </c>
      <c r="D470" s="595">
        <v>83.24</v>
      </c>
      <c r="E470" s="588" t="s">
        <v>238</v>
      </c>
      <c r="F470" s="595">
        <v>85.85</v>
      </c>
      <c r="G470" s="588" t="s">
        <v>238</v>
      </c>
      <c r="H470" s="595">
        <v>83.27</v>
      </c>
      <c r="I470" s="588" t="s">
        <v>238</v>
      </c>
      <c r="J470" s="595">
        <v>86.42</v>
      </c>
      <c r="K470" s="588" t="s">
        <v>238</v>
      </c>
      <c r="L470" s="595">
        <v>92</v>
      </c>
      <c r="M470" s="588" t="s">
        <v>238</v>
      </c>
      <c r="N470" s="595">
        <v>96.67</v>
      </c>
      <c r="O470" s="588" t="s">
        <v>238</v>
      </c>
      <c r="P470" s="595">
        <v>101.61</v>
      </c>
      <c r="Q470" s="588" t="s">
        <v>238</v>
      </c>
      <c r="R470" s="595">
        <v>103.75</v>
      </c>
      <c r="S470" s="588" t="s">
        <v>238</v>
      </c>
      <c r="T470" s="595">
        <v>92.46</v>
      </c>
      <c r="U470" s="588" t="s">
        <v>238</v>
      </c>
      <c r="V470" s="595">
        <v>100.14</v>
      </c>
      <c r="W470" s="588" t="s">
        <v>238</v>
      </c>
      <c r="X470" s="595">
        <v>102.73</v>
      </c>
      <c r="Y470" s="588" t="s">
        <v>238</v>
      </c>
      <c r="Z470" s="595">
        <v>108.28</v>
      </c>
      <c r="AA470" s="588" t="s">
        <v>238</v>
      </c>
    </row>
    <row r="471" spans="1:27" x14ac:dyDescent="0.2">
      <c r="A471" s="590" t="s">
        <v>37</v>
      </c>
      <c r="B471" s="588" t="s">
        <v>141</v>
      </c>
      <c r="C471" s="588" t="s">
        <v>4974</v>
      </c>
      <c r="D471" s="588" t="s">
        <v>141</v>
      </c>
      <c r="E471" s="588" t="s">
        <v>4974</v>
      </c>
      <c r="F471" s="588" t="s">
        <v>141</v>
      </c>
      <c r="G471" s="588" t="s">
        <v>4974</v>
      </c>
      <c r="H471" s="588" t="s">
        <v>141</v>
      </c>
      <c r="I471" s="588" t="s">
        <v>4974</v>
      </c>
      <c r="J471" s="588" t="s">
        <v>141</v>
      </c>
      <c r="K471" s="588" t="s">
        <v>4974</v>
      </c>
      <c r="L471" s="588" t="s">
        <v>141</v>
      </c>
      <c r="M471" s="588" t="s">
        <v>4937</v>
      </c>
      <c r="N471" s="588" t="s">
        <v>141</v>
      </c>
      <c r="O471" s="588" t="s">
        <v>4937</v>
      </c>
      <c r="P471" s="588" t="s">
        <v>141</v>
      </c>
      <c r="Q471" s="588" t="s">
        <v>4937</v>
      </c>
      <c r="R471" s="588" t="s">
        <v>141</v>
      </c>
      <c r="S471" s="588" t="s">
        <v>4937</v>
      </c>
      <c r="T471" s="588" t="s">
        <v>141</v>
      </c>
      <c r="U471" s="588" t="s">
        <v>4937</v>
      </c>
      <c r="V471" s="588" t="s">
        <v>141</v>
      </c>
      <c r="W471" s="588" t="s">
        <v>4937</v>
      </c>
      <c r="X471" s="588" t="s">
        <v>141</v>
      </c>
      <c r="Y471" s="588" t="s">
        <v>4937</v>
      </c>
      <c r="Z471" s="588" t="s">
        <v>141</v>
      </c>
      <c r="AA471" s="588" t="s">
        <v>4937</v>
      </c>
    </row>
    <row r="472" spans="1:27" x14ac:dyDescent="0.2">
      <c r="A472" s="590" t="s">
        <v>43</v>
      </c>
      <c r="B472" s="595">
        <v>131.01</v>
      </c>
      <c r="C472" s="588" t="s">
        <v>238</v>
      </c>
      <c r="D472" s="595">
        <v>125.7</v>
      </c>
      <c r="E472" s="588" t="s">
        <v>238</v>
      </c>
      <c r="F472" s="595">
        <v>114.47</v>
      </c>
      <c r="G472" s="588" t="s">
        <v>238</v>
      </c>
      <c r="H472" s="595">
        <v>114.62</v>
      </c>
      <c r="I472" s="588" t="s">
        <v>238</v>
      </c>
      <c r="J472" s="595">
        <v>111.27</v>
      </c>
      <c r="K472" s="588" t="s">
        <v>238</v>
      </c>
      <c r="L472" s="595">
        <v>119.54</v>
      </c>
      <c r="M472" s="588" t="s">
        <v>238</v>
      </c>
      <c r="N472" s="595">
        <v>124.32</v>
      </c>
      <c r="O472" s="588" t="s">
        <v>238</v>
      </c>
      <c r="P472" s="595">
        <v>127.54</v>
      </c>
      <c r="Q472" s="588" t="s">
        <v>238</v>
      </c>
      <c r="R472" s="595">
        <v>117.73</v>
      </c>
      <c r="S472" s="588" t="s">
        <v>238</v>
      </c>
      <c r="T472" s="595">
        <v>93.42</v>
      </c>
      <c r="U472" s="588" t="s">
        <v>238</v>
      </c>
      <c r="V472" s="595">
        <v>100.07</v>
      </c>
      <c r="W472" s="588" t="s">
        <v>238</v>
      </c>
      <c r="X472" s="595">
        <v>106.02</v>
      </c>
      <c r="Y472" s="588" t="s">
        <v>238</v>
      </c>
      <c r="Z472" s="595">
        <v>107.27</v>
      </c>
      <c r="AA472" s="588" t="s">
        <v>238</v>
      </c>
    </row>
    <row r="473" spans="1:27" x14ac:dyDescent="0.2">
      <c r="A473" s="590" t="s">
        <v>23</v>
      </c>
      <c r="B473" s="595">
        <v>79.099999999999994</v>
      </c>
      <c r="C473" s="588" t="s">
        <v>4933</v>
      </c>
      <c r="D473" s="595">
        <v>92.3</v>
      </c>
      <c r="E473" s="588" t="s">
        <v>4933</v>
      </c>
      <c r="F473" s="595">
        <v>97.05</v>
      </c>
      <c r="G473" s="588" t="s">
        <v>238</v>
      </c>
      <c r="H473" s="595">
        <v>90.98</v>
      </c>
      <c r="I473" s="588" t="s">
        <v>238</v>
      </c>
      <c r="J473" s="595">
        <v>93.39</v>
      </c>
      <c r="K473" s="588" t="s">
        <v>238</v>
      </c>
      <c r="L473" s="595">
        <v>99.29</v>
      </c>
      <c r="M473" s="588" t="s">
        <v>238</v>
      </c>
      <c r="N473" s="595">
        <v>103.22</v>
      </c>
      <c r="O473" s="588" t="s">
        <v>238</v>
      </c>
      <c r="P473" s="588" t="s">
        <v>141</v>
      </c>
      <c r="Q473" s="588" t="s">
        <v>4937</v>
      </c>
      <c r="R473" s="588" t="s">
        <v>141</v>
      </c>
      <c r="S473" s="588" t="s">
        <v>4937</v>
      </c>
      <c r="T473" s="588" t="s">
        <v>141</v>
      </c>
      <c r="U473" s="588" t="s">
        <v>4937</v>
      </c>
      <c r="V473" s="588" t="s">
        <v>141</v>
      </c>
      <c r="W473" s="588" t="s">
        <v>4937</v>
      </c>
      <c r="X473" s="588" t="s">
        <v>141</v>
      </c>
      <c r="Y473" s="588" t="s">
        <v>4937</v>
      </c>
      <c r="Z473" s="588" t="s">
        <v>141</v>
      </c>
      <c r="AA473" s="588" t="s">
        <v>4937</v>
      </c>
    </row>
    <row r="474" spans="1:27" x14ac:dyDescent="0.2">
      <c r="A474" s="590" t="s">
        <v>51</v>
      </c>
      <c r="B474" s="588" t="s">
        <v>141</v>
      </c>
      <c r="C474" s="588" t="s">
        <v>4937</v>
      </c>
      <c r="D474" s="588" t="s">
        <v>141</v>
      </c>
      <c r="E474" s="588" t="s">
        <v>4937</v>
      </c>
      <c r="F474" s="588" t="s">
        <v>141</v>
      </c>
      <c r="G474" s="588" t="s">
        <v>4937</v>
      </c>
      <c r="H474" s="588" t="s">
        <v>141</v>
      </c>
      <c r="I474" s="588" t="s">
        <v>4937</v>
      </c>
      <c r="J474" s="588" t="s">
        <v>141</v>
      </c>
      <c r="K474" s="588" t="s">
        <v>4937</v>
      </c>
      <c r="L474" s="588" t="s">
        <v>141</v>
      </c>
      <c r="M474" s="588" t="s">
        <v>4937</v>
      </c>
      <c r="N474" s="588" t="s">
        <v>141</v>
      </c>
      <c r="O474" s="588" t="s">
        <v>4937</v>
      </c>
      <c r="P474" s="588" t="s">
        <v>141</v>
      </c>
      <c r="Q474" s="588" t="s">
        <v>4937</v>
      </c>
      <c r="R474" s="588" t="s">
        <v>141</v>
      </c>
      <c r="S474" s="588" t="s">
        <v>4937</v>
      </c>
      <c r="T474" s="588" t="s">
        <v>141</v>
      </c>
      <c r="U474" s="588" t="s">
        <v>4937</v>
      </c>
      <c r="V474" s="588" t="s">
        <v>141</v>
      </c>
      <c r="W474" s="588" t="s">
        <v>4937</v>
      </c>
      <c r="X474" s="588" t="s">
        <v>141</v>
      </c>
      <c r="Y474" s="588" t="s">
        <v>4937</v>
      </c>
      <c r="Z474" s="588" t="s">
        <v>141</v>
      </c>
      <c r="AA474" s="588" t="s">
        <v>4937</v>
      </c>
    </row>
    <row r="475" spans="1:27" x14ac:dyDescent="0.2">
      <c r="A475" s="590" t="s">
        <v>47</v>
      </c>
      <c r="B475" s="595">
        <v>79.540000000000006</v>
      </c>
      <c r="C475" s="588" t="s">
        <v>4933</v>
      </c>
      <c r="D475" s="595">
        <v>83.73</v>
      </c>
      <c r="E475" s="588" t="s">
        <v>4933</v>
      </c>
      <c r="F475" s="595">
        <v>79.040000000000006</v>
      </c>
      <c r="G475" s="588" t="s">
        <v>4933</v>
      </c>
      <c r="H475" s="595">
        <v>77.39</v>
      </c>
      <c r="I475" s="588" t="s">
        <v>4933</v>
      </c>
      <c r="J475" s="595">
        <v>89.34</v>
      </c>
      <c r="K475" s="588" t="s">
        <v>4933</v>
      </c>
      <c r="L475" s="595">
        <v>102.84</v>
      </c>
      <c r="M475" s="588" t="s">
        <v>4925</v>
      </c>
      <c r="N475" s="595">
        <v>109.21</v>
      </c>
      <c r="O475" s="588" t="s">
        <v>4925</v>
      </c>
      <c r="P475" s="595">
        <v>133.37</v>
      </c>
      <c r="Q475" s="588" t="s">
        <v>4925</v>
      </c>
      <c r="R475" s="595">
        <v>159.58000000000001</v>
      </c>
      <c r="S475" s="588" t="s">
        <v>4925</v>
      </c>
      <c r="T475" s="595">
        <v>101.98</v>
      </c>
      <c r="U475" s="588" t="s">
        <v>4925</v>
      </c>
      <c r="V475" s="595">
        <v>99.97</v>
      </c>
      <c r="W475" s="588" t="s">
        <v>4925</v>
      </c>
      <c r="X475" s="595">
        <v>81.47</v>
      </c>
      <c r="Y475" s="588" t="s">
        <v>4925</v>
      </c>
      <c r="Z475" s="595">
        <v>124.73</v>
      </c>
      <c r="AA475" s="588" t="s">
        <v>4925</v>
      </c>
    </row>
    <row r="476" spans="1:27" x14ac:dyDescent="0.2">
      <c r="A476" s="590" t="s">
        <v>49</v>
      </c>
      <c r="B476" s="595">
        <v>67.8</v>
      </c>
      <c r="C476" s="588" t="s">
        <v>238</v>
      </c>
      <c r="D476" s="595">
        <v>70.709999999999994</v>
      </c>
      <c r="E476" s="588" t="s">
        <v>238</v>
      </c>
      <c r="F476" s="595">
        <v>71.59</v>
      </c>
      <c r="G476" s="588" t="s">
        <v>238</v>
      </c>
      <c r="H476" s="595">
        <v>71.180000000000007</v>
      </c>
      <c r="I476" s="588" t="s">
        <v>238</v>
      </c>
      <c r="J476" s="595">
        <v>79.55</v>
      </c>
      <c r="K476" s="588" t="s">
        <v>238</v>
      </c>
      <c r="L476" s="595">
        <v>92.75</v>
      </c>
      <c r="M476" s="588" t="s">
        <v>238</v>
      </c>
      <c r="N476" s="595">
        <v>95.78</v>
      </c>
      <c r="O476" s="588" t="s">
        <v>238</v>
      </c>
      <c r="P476" s="595">
        <v>98.94</v>
      </c>
      <c r="Q476" s="588" t="s">
        <v>238</v>
      </c>
      <c r="R476" s="595">
        <v>106.07</v>
      </c>
      <c r="S476" s="588" t="s">
        <v>238</v>
      </c>
      <c r="T476" s="595">
        <v>81.44</v>
      </c>
      <c r="U476" s="588" t="s">
        <v>238</v>
      </c>
      <c r="V476" s="595">
        <v>100.14</v>
      </c>
      <c r="W476" s="588" t="s">
        <v>238</v>
      </c>
      <c r="X476" s="595">
        <v>109.22</v>
      </c>
      <c r="Y476" s="588" t="s">
        <v>238</v>
      </c>
      <c r="Z476" s="595">
        <v>108.7</v>
      </c>
      <c r="AA476" s="588" t="s">
        <v>238</v>
      </c>
    </row>
    <row r="477" spans="1:27" x14ac:dyDescent="0.2">
      <c r="A477" s="590" t="s">
        <v>39</v>
      </c>
      <c r="B477" s="595">
        <v>39.89</v>
      </c>
      <c r="C477" s="588" t="s">
        <v>238</v>
      </c>
      <c r="D477" s="595">
        <v>41.38</v>
      </c>
      <c r="E477" s="588" t="s">
        <v>238</v>
      </c>
      <c r="F477" s="595">
        <v>41.03</v>
      </c>
      <c r="G477" s="588" t="s">
        <v>238</v>
      </c>
      <c r="H477" s="595">
        <v>47.28</v>
      </c>
      <c r="I477" s="588" t="s">
        <v>238</v>
      </c>
      <c r="J477" s="595">
        <v>55.38</v>
      </c>
      <c r="K477" s="588" t="s">
        <v>238</v>
      </c>
      <c r="L477" s="595">
        <v>64.97</v>
      </c>
      <c r="M477" s="588" t="s">
        <v>238</v>
      </c>
      <c r="N477" s="595">
        <v>77.239999999999995</v>
      </c>
      <c r="O477" s="588" t="s">
        <v>238</v>
      </c>
      <c r="P477" s="595">
        <v>85.59</v>
      </c>
      <c r="Q477" s="588" t="s">
        <v>238</v>
      </c>
      <c r="R477" s="595">
        <v>91.25</v>
      </c>
      <c r="S477" s="588" t="s">
        <v>238</v>
      </c>
      <c r="T477" s="595">
        <v>92.19</v>
      </c>
      <c r="U477" s="588" t="s">
        <v>238</v>
      </c>
      <c r="V477" s="595">
        <v>100.16</v>
      </c>
      <c r="W477" s="588" t="s">
        <v>238</v>
      </c>
      <c r="X477" s="595">
        <v>119.37</v>
      </c>
      <c r="Y477" s="588" t="s">
        <v>238</v>
      </c>
      <c r="Z477" s="595">
        <v>97.59</v>
      </c>
      <c r="AA477" s="588" t="s">
        <v>238</v>
      </c>
    </row>
    <row r="478" spans="1:27" x14ac:dyDescent="0.2">
      <c r="A478" s="590" t="s">
        <v>55</v>
      </c>
      <c r="B478" s="595">
        <v>84.43</v>
      </c>
      <c r="C478" s="588" t="s">
        <v>238</v>
      </c>
      <c r="D478" s="595">
        <v>93.9</v>
      </c>
      <c r="E478" s="588" t="s">
        <v>238</v>
      </c>
      <c r="F478" s="595">
        <v>97.76</v>
      </c>
      <c r="G478" s="588" t="s">
        <v>238</v>
      </c>
      <c r="H478" s="595">
        <v>95.3</v>
      </c>
      <c r="I478" s="588" t="s">
        <v>238</v>
      </c>
      <c r="J478" s="595">
        <v>131.65</v>
      </c>
      <c r="K478" s="588" t="s">
        <v>238</v>
      </c>
      <c r="L478" s="595">
        <v>107.76</v>
      </c>
      <c r="M478" s="588" t="s">
        <v>238</v>
      </c>
      <c r="N478" s="595">
        <v>117.23</v>
      </c>
      <c r="O478" s="588" t="s">
        <v>238</v>
      </c>
      <c r="P478" s="595">
        <v>126.62</v>
      </c>
      <c r="Q478" s="588" t="s">
        <v>238</v>
      </c>
      <c r="R478" s="595">
        <v>117.72</v>
      </c>
      <c r="S478" s="588" t="s">
        <v>238</v>
      </c>
      <c r="T478" s="595">
        <v>100.83</v>
      </c>
      <c r="U478" s="588" t="s">
        <v>238</v>
      </c>
      <c r="V478" s="595">
        <v>100.17</v>
      </c>
      <c r="W478" s="588" t="s">
        <v>238</v>
      </c>
      <c r="X478" s="595">
        <v>103.6</v>
      </c>
      <c r="Y478" s="588" t="s">
        <v>4925</v>
      </c>
      <c r="Z478" s="595">
        <v>102.57</v>
      </c>
      <c r="AA478" s="588" t="s">
        <v>4925</v>
      </c>
    </row>
    <row r="479" spans="1:27" x14ac:dyDescent="0.2">
      <c r="A479" s="590" t="s">
        <v>57</v>
      </c>
      <c r="B479" s="588" t="s">
        <v>141</v>
      </c>
      <c r="C479" s="588" t="s">
        <v>4960</v>
      </c>
      <c r="D479" s="588" t="s">
        <v>141</v>
      </c>
      <c r="E479" s="588" t="s">
        <v>4960</v>
      </c>
      <c r="F479" s="588" t="s">
        <v>141</v>
      </c>
      <c r="G479" s="588" t="s">
        <v>4960</v>
      </c>
      <c r="H479" s="588" t="s">
        <v>141</v>
      </c>
      <c r="I479" s="588" t="s">
        <v>4960</v>
      </c>
      <c r="J479" s="588" t="s">
        <v>141</v>
      </c>
      <c r="K479" s="588" t="s">
        <v>4960</v>
      </c>
      <c r="L479" s="588" t="s">
        <v>141</v>
      </c>
      <c r="M479" s="588" t="s">
        <v>4960</v>
      </c>
      <c r="N479" s="588" t="s">
        <v>141</v>
      </c>
      <c r="O479" s="588" t="s">
        <v>4960</v>
      </c>
      <c r="P479" s="588" t="s">
        <v>141</v>
      </c>
      <c r="Q479" s="588" t="s">
        <v>4960</v>
      </c>
      <c r="R479" s="588" t="s">
        <v>141</v>
      </c>
      <c r="S479" s="588" t="s">
        <v>4960</v>
      </c>
      <c r="T479" s="588" t="s">
        <v>141</v>
      </c>
      <c r="U479" s="588" t="s">
        <v>4960</v>
      </c>
      <c r="V479" s="595">
        <v>100.1</v>
      </c>
      <c r="W479" s="588" t="s">
        <v>4925</v>
      </c>
      <c r="X479" s="595">
        <v>106.11</v>
      </c>
      <c r="Y479" s="588" t="s">
        <v>4925</v>
      </c>
      <c r="Z479" s="595">
        <v>114.29</v>
      </c>
      <c r="AA479" s="588" t="s">
        <v>4925</v>
      </c>
    </row>
    <row r="480" spans="1:27" x14ac:dyDescent="0.2">
      <c r="A480" s="590" t="s">
        <v>17</v>
      </c>
      <c r="B480" s="588" t="s">
        <v>141</v>
      </c>
      <c r="C480" s="588" t="s">
        <v>238</v>
      </c>
      <c r="D480" s="588" t="s">
        <v>141</v>
      </c>
      <c r="E480" s="588" t="s">
        <v>238</v>
      </c>
      <c r="F480" s="588" t="s">
        <v>141</v>
      </c>
      <c r="G480" s="588" t="s">
        <v>238</v>
      </c>
      <c r="H480" s="595">
        <v>89.86</v>
      </c>
      <c r="I480" s="588" t="s">
        <v>238</v>
      </c>
      <c r="J480" s="595">
        <v>99.03</v>
      </c>
      <c r="K480" s="588" t="s">
        <v>238</v>
      </c>
      <c r="L480" s="595">
        <v>105.87</v>
      </c>
      <c r="M480" s="588" t="s">
        <v>238</v>
      </c>
      <c r="N480" s="595">
        <v>113.29</v>
      </c>
      <c r="O480" s="588" t="s">
        <v>238</v>
      </c>
      <c r="P480" s="595">
        <v>112.1</v>
      </c>
      <c r="Q480" s="588" t="s">
        <v>238</v>
      </c>
      <c r="R480" s="595">
        <v>113.08</v>
      </c>
      <c r="S480" s="588" t="s">
        <v>238</v>
      </c>
      <c r="T480" s="595">
        <v>95.46</v>
      </c>
      <c r="U480" s="588" t="s">
        <v>238</v>
      </c>
      <c r="V480" s="595">
        <v>100.07</v>
      </c>
      <c r="W480" s="588" t="s">
        <v>238</v>
      </c>
      <c r="X480" s="595">
        <v>98.89</v>
      </c>
      <c r="Y480" s="588" t="s">
        <v>238</v>
      </c>
      <c r="Z480" s="595">
        <v>103.64</v>
      </c>
      <c r="AA480" s="588" t="s">
        <v>238</v>
      </c>
    </row>
    <row r="481" spans="1:27" x14ac:dyDescent="0.2">
      <c r="A481" s="590" t="s">
        <v>61</v>
      </c>
      <c r="B481" s="588" t="s">
        <v>141</v>
      </c>
      <c r="C481" s="588" t="s">
        <v>4937</v>
      </c>
      <c r="D481" s="588" t="s">
        <v>141</v>
      </c>
      <c r="E481" s="588" t="s">
        <v>4937</v>
      </c>
      <c r="F481" s="588" t="s">
        <v>141</v>
      </c>
      <c r="G481" s="588" t="s">
        <v>4937</v>
      </c>
      <c r="H481" s="588" t="s">
        <v>141</v>
      </c>
      <c r="I481" s="588" t="s">
        <v>4937</v>
      </c>
      <c r="J481" s="588" t="s">
        <v>141</v>
      </c>
      <c r="K481" s="588" t="s">
        <v>4937</v>
      </c>
      <c r="L481" s="588" t="s">
        <v>141</v>
      </c>
      <c r="M481" s="588" t="s">
        <v>4937</v>
      </c>
      <c r="N481" s="588" t="s">
        <v>141</v>
      </c>
      <c r="O481" s="588" t="s">
        <v>4937</v>
      </c>
      <c r="P481" s="588" t="s">
        <v>141</v>
      </c>
      <c r="Q481" s="588" t="s">
        <v>4937</v>
      </c>
      <c r="R481" s="588" t="s">
        <v>141</v>
      </c>
      <c r="S481" s="588" t="s">
        <v>4937</v>
      </c>
      <c r="T481" s="588" t="s">
        <v>141</v>
      </c>
      <c r="U481" s="588" t="s">
        <v>4937</v>
      </c>
      <c r="V481" s="588" t="s">
        <v>141</v>
      </c>
      <c r="W481" s="588" t="s">
        <v>4937</v>
      </c>
      <c r="X481" s="588" t="s">
        <v>141</v>
      </c>
      <c r="Y481" s="588" t="s">
        <v>4937</v>
      </c>
      <c r="Z481" s="588" t="s">
        <v>141</v>
      </c>
      <c r="AA481" s="588" t="s">
        <v>4937</v>
      </c>
    </row>
    <row r="482" spans="1:27" x14ac:dyDescent="0.2">
      <c r="A482" s="590" t="s">
        <v>63</v>
      </c>
      <c r="B482" s="595">
        <v>56.07</v>
      </c>
      <c r="C482" s="588" t="s">
        <v>238</v>
      </c>
      <c r="D482" s="595">
        <v>61.17</v>
      </c>
      <c r="E482" s="588" t="s">
        <v>238</v>
      </c>
      <c r="F482" s="595">
        <v>63.2</v>
      </c>
      <c r="G482" s="588" t="s">
        <v>238</v>
      </c>
      <c r="H482" s="595">
        <v>66.2</v>
      </c>
      <c r="I482" s="588" t="s">
        <v>238</v>
      </c>
      <c r="J482" s="595">
        <v>66.78</v>
      </c>
      <c r="K482" s="588" t="s">
        <v>238</v>
      </c>
      <c r="L482" s="595">
        <v>72.099999999999994</v>
      </c>
      <c r="M482" s="588" t="s">
        <v>238</v>
      </c>
      <c r="N482" s="595">
        <v>83.58</v>
      </c>
      <c r="O482" s="588" t="s">
        <v>238</v>
      </c>
      <c r="P482" s="595">
        <v>98.15</v>
      </c>
      <c r="Q482" s="588" t="s">
        <v>238</v>
      </c>
      <c r="R482" s="595">
        <v>107.58</v>
      </c>
      <c r="S482" s="588" t="s">
        <v>238</v>
      </c>
      <c r="T482" s="595">
        <v>94.87</v>
      </c>
      <c r="U482" s="588" t="s">
        <v>238</v>
      </c>
      <c r="V482" s="595">
        <v>100.25</v>
      </c>
      <c r="W482" s="588" t="s">
        <v>238</v>
      </c>
      <c r="X482" s="595">
        <v>106.45</v>
      </c>
      <c r="Y482" s="588" t="s">
        <v>238</v>
      </c>
      <c r="Z482" s="595">
        <v>110.7</v>
      </c>
      <c r="AA482" s="588" t="s">
        <v>238</v>
      </c>
    </row>
    <row r="483" spans="1:27" x14ac:dyDescent="0.2">
      <c r="A483" s="590" t="s">
        <v>65</v>
      </c>
      <c r="B483" s="595">
        <v>24.39</v>
      </c>
      <c r="C483" s="588" t="s">
        <v>238</v>
      </c>
      <c r="D483" s="595">
        <v>28.63</v>
      </c>
      <c r="E483" s="588" t="s">
        <v>238</v>
      </c>
      <c r="F483" s="595">
        <v>36.18</v>
      </c>
      <c r="G483" s="588" t="s">
        <v>238</v>
      </c>
      <c r="H483" s="595">
        <v>41.62</v>
      </c>
      <c r="I483" s="588" t="s">
        <v>238</v>
      </c>
      <c r="J483" s="595">
        <v>49.88</v>
      </c>
      <c r="K483" s="588" t="s">
        <v>238</v>
      </c>
      <c r="L483" s="595">
        <v>55.79</v>
      </c>
      <c r="M483" s="588" t="s">
        <v>238</v>
      </c>
      <c r="N483" s="595">
        <v>70.569999999999993</v>
      </c>
      <c r="O483" s="588" t="s">
        <v>238</v>
      </c>
      <c r="P483" s="595">
        <v>94.74</v>
      </c>
      <c r="Q483" s="588" t="s">
        <v>238</v>
      </c>
      <c r="R483" s="595">
        <v>95.42</v>
      </c>
      <c r="S483" s="588" t="s">
        <v>238</v>
      </c>
      <c r="T483" s="595">
        <v>92.63</v>
      </c>
      <c r="U483" s="588" t="s">
        <v>238</v>
      </c>
      <c r="V483" s="595">
        <v>100.09</v>
      </c>
      <c r="W483" s="588" t="s">
        <v>238</v>
      </c>
      <c r="X483" s="595">
        <v>96.73</v>
      </c>
      <c r="Y483" s="588" t="s">
        <v>238</v>
      </c>
      <c r="Z483" s="595">
        <v>107.86</v>
      </c>
      <c r="AA483" s="588" t="s">
        <v>238</v>
      </c>
    </row>
    <row r="484" spans="1:27" x14ac:dyDescent="0.2">
      <c r="A484" s="590" t="s">
        <v>69</v>
      </c>
      <c r="B484" s="588" t="s">
        <v>141</v>
      </c>
      <c r="C484" s="588" t="s">
        <v>4937</v>
      </c>
      <c r="D484" s="588" t="s">
        <v>141</v>
      </c>
      <c r="E484" s="588" t="s">
        <v>4937</v>
      </c>
      <c r="F484" s="588" t="s">
        <v>141</v>
      </c>
      <c r="G484" s="588" t="s">
        <v>4937</v>
      </c>
      <c r="H484" s="588" t="s">
        <v>141</v>
      </c>
      <c r="I484" s="588" t="s">
        <v>4937</v>
      </c>
      <c r="J484" s="588" t="s">
        <v>141</v>
      </c>
      <c r="K484" s="588" t="s">
        <v>4937</v>
      </c>
      <c r="L484" s="588" t="s">
        <v>141</v>
      </c>
      <c r="M484" s="588" t="s">
        <v>4937</v>
      </c>
      <c r="N484" s="588" t="s">
        <v>141</v>
      </c>
      <c r="O484" s="588" t="s">
        <v>4937</v>
      </c>
      <c r="P484" s="588" t="s">
        <v>141</v>
      </c>
      <c r="Q484" s="588" t="s">
        <v>4937</v>
      </c>
      <c r="R484" s="588" t="s">
        <v>141</v>
      </c>
      <c r="S484" s="588" t="s">
        <v>4937</v>
      </c>
      <c r="T484" s="588" t="s">
        <v>141</v>
      </c>
      <c r="U484" s="588" t="s">
        <v>4937</v>
      </c>
      <c r="V484" s="588" t="s">
        <v>141</v>
      </c>
      <c r="W484" s="588" t="s">
        <v>4937</v>
      </c>
      <c r="X484" s="588" t="s">
        <v>141</v>
      </c>
      <c r="Y484" s="588" t="s">
        <v>4937</v>
      </c>
      <c r="Z484" s="588" t="s">
        <v>141</v>
      </c>
      <c r="AA484" s="588" t="s">
        <v>4937</v>
      </c>
    </row>
    <row r="485" spans="1:27" x14ac:dyDescent="0.2">
      <c r="A485" s="590" t="s">
        <v>71</v>
      </c>
      <c r="B485" s="595">
        <v>43.24</v>
      </c>
      <c r="C485" s="588" t="s">
        <v>238</v>
      </c>
      <c r="D485" s="595">
        <v>68.73</v>
      </c>
      <c r="E485" s="588" t="s">
        <v>238</v>
      </c>
      <c r="F485" s="595">
        <v>83.47</v>
      </c>
      <c r="G485" s="588" t="s">
        <v>238</v>
      </c>
      <c r="H485" s="595">
        <v>90.79</v>
      </c>
      <c r="I485" s="588" t="s">
        <v>238</v>
      </c>
      <c r="J485" s="595">
        <v>210.18</v>
      </c>
      <c r="K485" s="588" t="s">
        <v>238</v>
      </c>
      <c r="L485" s="595">
        <v>390.77</v>
      </c>
      <c r="M485" s="588" t="s">
        <v>238</v>
      </c>
      <c r="N485" s="595">
        <v>527.75</v>
      </c>
      <c r="O485" s="588" t="s">
        <v>238</v>
      </c>
      <c r="P485" s="595">
        <v>648.9</v>
      </c>
      <c r="Q485" s="588" t="s">
        <v>238</v>
      </c>
      <c r="R485" s="595">
        <v>708.54</v>
      </c>
      <c r="S485" s="588" t="s">
        <v>238</v>
      </c>
      <c r="T485" s="595">
        <v>537.45000000000005</v>
      </c>
      <c r="U485" s="588" t="s">
        <v>238</v>
      </c>
      <c r="V485" s="595">
        <v>99.99</v>
      </c>
      <c r="W485" s="588" t="s">
        <v>238</v>
      </c>
      <c r="X485" s="595">
        <v>128.53</v>
      </c>
      <c r="Y485" s="588" t="s">
        <v>238</v>
      </c>
      <c r="Z485" s="595">
        <v>263.79000000000002</v>
      </c>
      <c r="AA485" s="588" t="s">
        <v>238</v>
      </c>
    </row>
    <row r="486" spans="1:27" x14ac:dyDescent="0.2">
      <c r="A486" s="590" t="s">
        <v>35</v>
      </c>
      <c r="B486" s="588" t="s">
        <v>141</v>
      </c>
      <c r="C486" s="588" t="s">
        <v>4937</v>
      </c>
      <c r="D486" s="588" t="s">
        <v>141</v>
      </c>
      <c r="E486" s="588" t="s">
        <v>4937</v>
      </c>
      <c r="F486" s="588" t="s">
        <v>141</v>
      </c>
      <c r="G486" s="588" t="s">
        <v>4937</v>
      </c>
      <c r="H486" s="588" t="s">
        <v>141</v>
      </c>
      <c r="I486" s="588" t="s">
        <v>4937</v>
      </c>
      <c r="J486" s="588" t="s">
        <v>141</v>
      </c>
      <c r="K486" s="588" t="s">
        <v>4937</v>
      </c>
      <c r="L486" s="588" t="s">
        <v>141</v>
      </c>
      <c r="M486" s="588" t="s">
        <v>4937</v>
      </c>
      <c r="N486" s="588" t="s">
        <v>141</v>
      </c>
      <c r="O486" s="588" t="s">
        <v>4937</v>
      </c>
      <c r="P486" s="588" t="s">
        <v>141</v>
      </c>
      <c r="Q486" s="588" t="s">
        <v>4937</v>
      </c>
      <c r="R486" s="588" t="s">
        <v>141</v>
      </c>
      <c r="S486" s="588" t="s">
        <v>4937</v>
      </c>
      <c r="T486" s="588" t="s">
        <v>141</v>
      </c>
      <c r="U486" s="588" t="s">
        <v>4937</v>
      </c>
      <c r="V486" s="588" t="s">
        <v>141</v>
      </c>
      <c r="W486" s="588" t="s">
        <v>4937</v>
      </c>
      <c r="X486" s="588" t="s">
        <v>141</v>
      </c>
      <c r="Y486" s="588" t="s">
        <v>4937</v>
      </c>
      <c r="Z486" s="588" t="s">
        <v>141</v>
      </c>
      <c r="AA486" s="588" t="s">
        <v>4937</v>
      </c>
    </row>
    <row r="487" spans="1:27" x14ac:dyDescent="0.2">
      <c r="A487" s="590" t="s">
        <v>67</v>
      </c>
      <c r="B487" s="588" t="s">
        <v>141</v>
      </c>
      <c r="C487" s="588" t="s">
        <v>4937</v>
      </c>
      <c r="D487" s="588" t="s">
        <v>141</v>
      </c>
      <c r="E487" s="588" t="s">
        <v>4937</v>
      </c>
      <c r="F487" s="588" t="s">
        <v>141</v>
      </c>
      <c r="G487" s="588" t="s">
        <v>4937</v>
      </c>
      <c r="H487" s="588" t="s">
        <v>141</v>
      </c>
      <c r="I487" s="588" t="s">
        <v>4937</v>
      </c>
      <c r="J487" s="588" t="s">
        <v>141</v>
      </c>
      <c r="K487" s="588" t="s">
        <v>4937</v>
      </c>
      <c r="L487" s="588" t="s">
        <v>141</v>
      </c>
      <c r="M487" s="588" t="s">
        <v>4937</v>
      </c>
      <c r="N487" s="588" t="s">
        <v>141</v>
      </c>
      <c r="O487" s="588" t="s">
        <v>4937</v>
      </c>
      <c r="P487" s="588" t="s">
        <v>141</v>
      </c>
      <c r="Q487" s="588" t="s">
        <v>4937</v>
      </c>
      <c r="R487" s="588" t="s">
        <v>141</v>
      </c>
      <c r="S487" s="588" t="s">
        <v>4937</v>
      </c>
      <c r="T487" s="588" t="s">
        <v>141</v>
      </c>
      <c r="U487" s="588" t="s">
        <v>4937</v>
      </c>
      <c r="V487" s="588" t="s">
        <v>141</v>
      </c>
      <c r="W487" s="588" t="s">
        <v>4937</v>
      </c>
      <c r="X487" s="588" t="s">
        <v>141</v>
      </c>
      <c r="Y487" s="588" t="s">
        <v>4937</v>
      </c>
      <c r="Z487" s="588" t="s">
        <v>141</v>
      </c>
      <c r="AA487" s="588" t="s">
        <v>4937</v>
      </c>
    </row>
    <row r="488" spans="1:27" x14ac:dyDescent="0.2">
      <c r="A488" s="590" t="s">
        <v>77</v>
      </c>
      <c r="B488" s="595">
        <v>52.87</v>
      </c>
      <c r="C488" s="588" t="s">
        <v>238</v>
      </c>
      <c r="D488" s="595">
        <v>52.28</v>
      </c>
      <c r="E488" s="588" t="s">
        <v>238</v>
      </c>
      <c r="F488" s="595">
        <v>54.06</v>
      </c>
      <c r="G488" s="588" t="s">
        <v>238</v>
      </c>
      <c r="H488" s="595">
        <v>54.4</v>
      </c>
      <c r="I488" s="588" t="s">
        <v>238</v>
      </c>
      <c r="J488" s="595">
        <v>54.14</v>
      </c>
      <c r="K488" s="588" t="s">
        <v>238</v>
      </c>
      <c r="L488" s="595">
        <v>64.56</v>
      </c>
      <c r="M488" s="588" t="s">
        <v>238</v>
      </c>
      <c r="N488" s="595">
        <v>77.44</v>
      </c>
      <c r="O488" s="588" t="s">
        <v>238</v>
      </c>
      <c r="P488" s="595">
        <v>92.96</v>
      </c>
      <c r="Q488" s="588" t="s">
        <v>238</v>
      </c>
      <c r="R488" s="595">
        <v>101.75</v>
      </c>
      <c r="S488" s="588" t="s">
        <v>238</v>
      </c>
      <c r="T488" s="595">
        <v>96.17</v>
      </c>
      <c r="U488" s="588" t="s">
        <v>238</v>
      </c>
      <c r="V488" s="595">
        <v>100.35</v>
      </c>
      <c r="W488" s="588" t="s">
        <v>238</v>
      </c>
      <c r="X488" s="595">
        <v>125.56</v>
      </c>
      <c r="Y488" s="588" t="s">
        <v>238</v>
      </c>
      <c r="Z488" s="595">
        <v>118.16</v>
      </c>
      <c r="AA488" s="588" t="s">
        <v>238</v>
      </c>
    </row>
    <row r="489" spans="1:27" x14ac:dyDescent="0.2">
      <c r="A489" s="590" t="s">
        <v>59</v>
      </c>
      <c r="B489" s="588" t="s">
        <v>141</v>
      </c>
      <c r="C489" s="588" t="s">
        <v>238</v>
      </c>
      <c r="D489" s="588" t="s">
        <v>141</v>
      </c>
      <c r="E489" s="588" t="s">
        <v>238</v>
      </c>
      <c r="F489" s="595">
        <v>94.85</v>
      </c>
      <c r="G489" s="588" t="s">
        <v>238</v>
      </c>
      <c r="H489" s="595">
        <v>88.98</v>
      </c>
      <c r="I489" s="588" t="s">
        <v>238</v>
      </c>
      <c r="J489" s="595">
        <v>91.48</v>
      </c>
      <c r="K489" s="588" t="s">
        <v>238</v>
      </c>
      <c r="L489" s="595">
        <v>93.3</v>
      </c>
      <c r="M489" s="588" t="s">
        <v>238</v>
      </c>
      <c r="N489" s="595">
        <v>98.14</v>
      </c>
      <c r="O489" s="588" t="s">
        <v>238</v>
      </c>
      <c r="P489" s="595">
        <v>107.88</v>
      </c>
      <c r="Q489" s="588" t="s">
        <v>238</v>
      </c>
      <c r="R489" s="595">
        <v>118.49</v>
      </c>
      <c r="S489" s="588" t="s">
        <v>238</v>
      </c>
      <c r="T489" s="595">
        <v>107.67</v>
      </c>
      <c r="U489" s="588" t="s">
        <v>238</v>
      </c>
      <c r="V489" s="595">
        <v>99.99</v>
      </c>
      <c r="W489" s="588" t="s">
        <v>238</v>
      </c>
      <c r="X489" s="595">
        <v>109.35</v>
      </c>
      <c r="Y489" s="588" t="s">
        <v>238</v>
      </c>
      <c r="Z489" s="595">
        <v>119.55</v>
      </c>
      <c r="AA489" s="588" t="s">
        <v>238</v>
      </c>
    </row>
    <row r="491" spans="1:27" x14ac:dyDescent="0.2">
      <c r="A491" s="587" t="s">
        <v>4942</v>
      </c>
      <c r="E491" s="587" t="s">
        <v>4941</v>
      </c>
    </row>
    <row r="492" spans="1:27" x14ac:dyDescent="0.2">
      <c r="A492" s="587" t="s">
        <v>4940</v>
      </c>
      <c r="B492" s="587" t="s">
        <v>4939</v>
      </c>
      <c r="E492" s="587" t="s">
        <v>141</v>
      </c>
      <c r="F492" s="587" t="s">
        <v>4938</v>
      </c>
    </row>
    <row r="493" spans="1:27" x14ac:dyDescent="0.2">
      <c r="A493" s="587" t="s">
        <v>4937</v>
      </c>
      <c r="B493" s="587" t="s">
        <v>4936</v>
      </c>
    </row>
    <row r="494" spans="1:27" x14ac:dyDescent="0.2">
      <c r="A494" s="587" t="s">
        <v>4935</v>
      </c>
      <c r="B494" s="587" t="s">
        <v>4934</v>
      </c>
    </row>
    <row r="495" spans="1:27" x14ac:dyDescent="0.2">
      <c r="A495" s="587" t="s">
        <v>4933</v>
      </c>
      <c r="B495" s="587" t="s">
        <v>4932</v>
      </c>
    </row>
    <row r="496" spans="1:27" x14ac:dyDescent="0.2">
      <c r="A496" s="587" t="s">
        <v>4931</v>
      </c>
      <c r="B496" s="587" t="s">
        <v>4930</v>
      </c>
    </row>
    <row r="497" spans="1:27" x14ac:dyDescent="0.2">
      <c r="A497" s="587" t="s">
        <v>4929</v>
      </c>
      <c r="B497" s="587" t="s">
        <v>4928</v>
      </c>
    </row>
    <row r="498" spans="1:27" x14ac:dyDescent="0.2">
      <c r="A498" s="587" t="s">
        <v>4927</v>
      </c>
      <c r="B498" s="587" t="s">
        <v>4926</v>
      </c>
    </row>
    <row r="499" spans="1:27" x14ac:dyDescent="0.2">
      <c r="A499" s="587" t="s">
        <v>4925</v>
      </c>
      <c r="B499" s="587" t="s">
        <v>4924</v>
      </c>
    </row>
    <row r="500" spans="1:27" x14ac:dyDescent="0.2">
      <c r="A500" s="587" t="s">
        <v>4923</v>
      </c>
      <c r="B500" s="587" t="s">
        <v>4922</v>
      </c>
    </row>
    <row r="501" spans="1:27" x14ac:dyDescent="0.2">
      <c r="A501" s="587" t="s">
        <v>4921</v>
      </c>
      <c r="B501" s="587" t="s">
        <v>4920</v>
      </c>
    </row>
    <row r="502" spans="1:27" x14ac:dyDescent="0.2">
      <c r="A502" s="587" t="s">
        <v>4919</v>
      </c>
      <c r="B502" s="587" t="s">
        <v>4918</v>
      </c>
    </row>
    <row r="503" spans="1:27" x14ac:dyDescent="0.2">
      <c r="A503" s="587" t="s">
        <v>4917</v>
      </c>
      <c r="B503" s="587" t="s">
        <v>4916</v>
      </c>
    </row>
    <row r="505" spans="1:27" x14ac:dyDescent="0.2">
      <c r="A505" s="587" t="s">
        <v>4967</v>
      </c>
      <c r="C505" s="587" t="s">
        <v>4972</v>
      </c>
    </row>
    <row r="506" spans="1:27" x14ac:dyDescent="0.2">
      <c r="A506" s="587" t="s">
        <v>0</v>
      </c>
      <c r="B506" s="40">
        <v>52</v>
      </c>
      <c r="C506" s="587" t="s">
        <v>4975</v>
      </c>
    </row>
    <row r="507" spans="1:27" x14ac:dyDescent="0.2">
      <c r="A507" s="587" t="s">
        <v>4963</v>
      </c>
      <c r="C507" s="587" t="s">
        <v>4962</v>
      </c>
    </row>
    <row r="509" spans="1:27" x14ac:dyDescent="0.2">
      <c r="A509" s="590" t="s">
        <v>4961</v>
      </c>
      <c r="B509" s="590" t="s">
        <v>253</v>
      </c>
      <c r="C509" s="590" t="s">
        <v>4943</v>
      </c>
      <c r="D509" s="590" t="s">
        <v>252</v>
      </c>
      <c r="E509" s="590" t="s">
        <v>4943</v>
      </c>
      <c r="F509" s="590" t="s">
        <v>251</v>
      </c>
      <c r="G509" s="590" t="s">
        <v>4943</v>
      </c>
      <c r="H509" s="590" t="s">
        <v>250</v>
      </c>
      <c r="I509" s="590" t="s">
        <v>4943</v>
      </c>
      <c r="J509" s="590" t="s">
        <v>249</v>
      </c>
      <c r="K509" s="590" t="s">
        <v>4943</v>
      </c>
      <c r="L509" s="590" t="s">
        <v>248</v>
      </c>
      <c r="M509" s="590" t="s">
        <v>4943</v>
      </c>
      <c r="N509" s="590" t="s">
        <v>247</v>
      </c>
      <c r="O509" s="590" t="s">
        <v>4943</v>
      </c>
      <c r="P509" s="590" t="s">
        <v>246</v>
      </c>
      <c r="Q509" s="590" t="s">
        <v>4943</v>
      </c>
      <c r="R509" s="590" t="s">
        <v>82</v>
      </c>
      <c r="S509" s="590" t="s">
        <v>4943</v>
      </c>
      <c r="T509" s="590" t="s">
        <v>83</v>
      </c>
      <c r="U509" s="590" t="s">
        <v>4943</v>
      </c>
      <c r="V509" s="590" t="s">
        <v>84</v>
      </c>
      <c r="W509" s="590" t="s">
        <v>4943</v>
      </c>
      <c r="X509" s="590" t="s">
        <v>245</v>
      </c>
      <c r="Y509" s="590" t="s">
        <v>4943</v>
      </c>
      <c r="Z509" s="590" t="s">
        <v>4699</v>
      </c>
      <c r="AA509" s="590" t="s">
        <v>4943</v>
      </c>
    </row>
    <row r="510" spans="1:27" x14ac:dyDescent="0.2">
      <c r="A510" s="590" t="s">
        <v>7</v>
      </c>
      <c r="B510" s="595">
        <v>50.66</v>
      </c>
      <c r="C510" s="588" t="s">
        <v>4925</v>
      </c>
      <c r="D510" s="595">
        <v>57.11</v>
      </c>
      <c r="E510" s="588" t="s">
        <v>4925</v>
      </c>
      <c r="F510" s="595">
        <v>69.040000000000006</v>
      </c>
      <c r="G510" s="588" t="s">
        <v>4925</v>
      </c>
      <c r="H510" s="595">
        <v>73.47</v>
      </c>
      <c r="I510" s="588" t="s">
        <v>4925</v>
      </c>
      <c r="J510" s="595">
        <v>75.239999999999995</v>
      </c>
      <c r="K510" s="588" t="s">
        <v>4925</v>
      </c>
      <c r="L510" s="595">
        <v>83.67</v>
      </c>
      <c r="M510" s="588" t="s">
        <v>4925</v>
      </c>
      <c r="N510" s="595">
        <v>95.43</v>
      </c>
      <c r="O510" s="588" t="s">
        <v>4925</v>
      </c>
      <c r="P510" s="595">
        <v>103.09</v>
      </c>
      <c r="Q510" s="588" t="s">
        <v>4925</v>
      </c>
      <c r="R510" s="595">
        <v>108.56</v>
      </c>
      <c r="S510" s="588" t="s">
        <v>4925</v>
      </c>
      <c r="T510" s="595">
        <v>92.43</v>
      </c>
      <c r="U510" s="588" t="s">
        <v>4925</v>
      </c>
      <c r="V510" s="595">
        <v>100.01</v>
      </c>
      <c r="W510" s="588" t="s">
        <v>4925</v>
      </c>
      <c r="X510" s="595">
        <v>112.27</v>
      </c>
      <c r="Y510" s="588" t="s">
        <v>4925</v>
      </c>
      <c r="Z510" s="595">
        <v>114.89</v>
      </c>
      <c r="AA510" s="588" t="s">
        <v>4925</v>
      </c>
    </row>
    <row r="511" spans="1:27" x14ac:dyDescent="0.2">
      <c r="A511" s="590" t="s">
        <v>19</v>
      </c>
      <c r="B511" s="595">
        <v>36.01</v>
      </c>
      <c r="C511" s="588" t="s">
        <v>238</v>
      </c>
      <c r="D511" s="595">
        <v>53.54</v>
      </c>
      <c r="E511" s="588" t="s">
        <v>238</v>
      </c>
      <c r="F511" s="595">
        <v>64.87</v>
      </c>
      <c r="G511" s="588" t="s">
        <v>238</v>
      </c>
      <c r="H511" s="595">
        <v>67.27</v>
      </c>
      <c r="I511" s="588" t="s">
        <v>238</v>
      </c>
      <c r="J511" s="595">
        <v>79.489999999999995</v>
      </c>
      <c r="K511" s="588" t="s">
        <v>238</v>
      </c>
      <c r="L511" s="595">
        <v>93.03</v>
      </c>
      <c r="M511" s="588" t="s">
        <v>238</v>
      </c>
      <c r="N511" s="595">
        <v>105.24</v>
      </c>
      <c r="O511" s="588" t="s">
        <v>238</v>
      </c>
      <c r="P511" s="595">
        <v>123.78</v>
      </c>
      <c r="Q511" s="588" t="s">
        <v>238</v>
      </c>
      <c r="R511" s="595">
        <v>127.69</v>
      </c>
      <c r="S511" s="588" t="s">
        <v>238</v>
      </c>
      <c r="T511" s="595">
        <v>98.01</v>
      </c>
      <c r="U511" s="588" t="s">
        <v>238</v>
      </c>
      <c r="V511" s="595">
        <v>100.11</v>
      </c>
      <c r="W511" s="588" t="s">
        <v>238</v>
      </c>
      <c r="X511" s="595">
        <v>113.65</v>
      </c>
      <c r="Y511" s="588" t="s">
        <v>238</v>
      </c>
      <c r="Z511" s="595">
        <v>112.09</v>
      </c>
      <c r="AA511" s="588" t="s">
        <v>4925</v>
      </c>
    </row>
    <row r="512" spans="1:27" x14ac:dyDescent="0.2">
      <c r="A512" s="590" t="s">
        <v>25</v>
      </c>
      <c r="B512" s="595">
        <v>47.53</v>
      </c>
      <c r="C512" s="588" t="s">
        <v>4925</v>
      </c>
      <c r="D512" s="595">
        <v>55.34</v>
      </c>
      <c r="E512" s="588" t="s">
        <v>4925</v>
      </c>
      <c r="F512" s="595">
        <v>57.39</v>
      </c>
      <c r="G512" s="588" t="s">
        <v>4925</v>
      </c>
      <c r="H512" s="595">
        <v>65.09</v>
      </c>
      <c r="I512" s="588" t="s">
        <v>4925</v>
      </c>
      <c r="J512" s="595">
        <v>73.83</v>
      </c>
      <c r="K512" s="588" t="s">
        <v>4925</v>
      </c>
      <c r="L512" s="595">
        <v>74.180000000000007</v>
      </c>
      <c r="M512" s="588" t="s">
        <v>4925</v>
      </c>
      <c r="N512" s="595">
        <v>84.34</v>
      </c>
      <c r="O512" s="588" t="s">
        <v>4925</v>
      </c>
      <c r="P512" s="595">
        <v>99.16</v>
      </c>
      <c r="Q512" s="588" t="s">
        <v>4925</v>
      </c>
      <c r="R512" s="595">
        <v>105.64</v>
      </c>
      <c r="S512" s="588" t="s">
        <v>4925</v>
      </c>
      <c r="T512" s="595">
        <v>90.29</v>
      </c>
      <c r="U512" s="588" t="s">
        <v>4925</v>
      </c>
      <c r="V512" s="595">
        <v>100.06</v>
      </c>
      <c r="W512" s="588" t="s">
        <v>4925</v>
      </c>
      <c r="X512" s="595">
        <v>104.48</v>
      </c>
      <c r="Y512" s="588" t="s">
        <v>4925</v>
      </c>
      <c r="Z512" s="595">
        <v>113.75</v>
      </c>
      <c r="AA512" s="588" t="s">
        <v>4925</v>
      </c>
    </row>
    <row r="513" spans="1:27" x14ac:dyDescent="0.2">
      <c r="A513" s="590" t="s">
        <v>27</v>
      </c>
      <c r="B513" s="588" t="s">
        <v>141</v>
      </c>
      <c r="C513" s="588" t="s">
        <v>238</v>
      </c>
      <c r="D513" s="588" t="s">
        <v>141</v>
      </c>
      <c r="E513" s="588" t="s">
        <v>4960</v>
      </c>
      <c r="F513" s="588" t="s">
        <v>141</v>
      </c>
      <c r="G513" s="588" t="s">
        <v>4960</v>
      </c>
      <c r="H513" s="588" t="s">
        <v>141</v>
      </c>
      <c r="I513" s="588" t="s">
        <v>4960</v>
      </c>
      <c r="J513" s="588" t="s">
        <v>141</v>
      </c>
      <c r="K513" s="588" t="s">
        <v>4960</v>
      </c>
      <c r="L513" s="588" t="s">
        <v>141</v>
      </c>
      <c r="M513" s="588" t="s">
        <v>4960</v>
      </c>
      <c r="N513" s="588" t="s">
        <v>141</v>
      </c>
      <c r="O513" s="588" t="s">
        <v>4960</v>
      </c>
      <c r="P513" s="588" t="s">
        <v>141</v>
      </c>
      <c r="Q513" s="588" t="s">
        <v>4960</v>
      </c>
      <c r="R513" s="588" t="s">
        <v>141</v>
      </c>
      <c r="S513" s="588" t="s">
        <v>4960</v>
      </c>
      <c r="T513" s="588" t="s">
        <v>141</v>
      </c>
      <c r="U513" s="588" t="s">
        <v>4960</v>
      </c>
      <c r="V513" s="588" t="s">
        <v>141</v>
      </c>
      <c r="W513" s="588" t="s">
        <v>4960</v>
      </c>
      <c r="X513" s="588" t="s">
        <v>141</v>
      </c>
      <c r="Y513" s="588" t="s">
        <v>4960</v>
      </c>
      <c r="Z513" s="588" t="s">
        <v>141</v>
      </c>
      <c r="AA513" s="588" t="s">
        <v>4960</v>
      </c>
    </row>
    <row r="514" spans="1:27" x14ac:dyDescent="0.2">
      <c r="A514" s="590" t="s">
        <v>9</v>
      </c>
      <c r="B514" s="588" t="s">
        <v>141</v>
      </c>
      <c r="C514" s="588" t="s">
        <v>4974</v>
      </c>
      <c r="D514" s="588" t="s">
        <v>141</v>
      </c>
      <c r="E514" s="588" t="s">
        <v>4974</v>
      </c>
      <c r="F514" s="588" t="s">
        <v>141</v>
      </c>
      <c r="G514" s="588" t="s">
        <v>4974</v>
      </c>
      <c r="H514" s="595">
        <v>73.709999999999994</v>
      </c>
      <c r="I514" s="588" t="s">
        <v>238</v>
      </c>
      <c r="J514" s="595">
        <v>77.290000000000006</v>
      </c>
      <c r="K514" s="588" t="s">
        <v>238</v>
      </c>
      <c r="L514" s="595">
        <v>82.85</v>
      </c>
      <c r="M514" s="588" t="s">
        <v>238</v>
      </c>
      <c r="N514" s="595">
        <v>90.54</v>
      </c>
      <c r="O514" s="588" t="s">
        <v>238</v>
      </c>
      <c r="P514" s="595">
        <v>99.58</v>
      </c>
      <c r="Q514" s="588" t="s">
        <v>238</v>
      </c>
      <c r="R514" s="595">
        <v>106.11</v>
      </c>
      <c r="S514" s="588" t="s">
        <v>238</v>
      </c>
      <c r="T514" s="595">
        <v>91.36</v>
      </c>
      <c r="U514" s="588" t="s">
        <v>238</v>
      </c>
      <c r="V514" s="595">
        <v>100.06</v>
      </c>
      <c r="W514" s="588" t="s">
        <v>238</v>
      </c>
      <c r="X514" s="595">
        <v>106.27</v>
      </c>
      <c r="Y514" s="588" t="s">
        <v>238</v>
      </c>
      <c r="Z514" s="595">
        <v>106.87</v>
      </c>
      <c r="AA514" s="588" t="s">
        <v>238</v>
      </c>
    </row>
    <row r="515" spans="1:27" x14ac:dyDescent="0.2">
      <c r="A515" s="590" t="s">
        <v>29</v>
      </c>
      <c r="B515" s="595">
        <v>36.119999999999997</v>
      </c>
      <c r="C515" s="588" t="s">
        <v>238</v>
      </c>
      <c r="D515" s="595">
        <v>47.84</v>
      </c>
      <c r="E515" s="588" t="s">
        <v>238</v>
      </c>
      <c r="F515" s="595">
        <v>46.55</v>
      </c>
      <c r="G515" s="588" t="s">
        <v>238</v>
      </c>
      <c r="H515" s="595">
        <v>60.64</v>
      </c>
      <c r="I515" s="588" t="s">
        <v>238</v>
      </c>
      <c r="J515" s="595">
        <v>63.06</v>
      </c>
      <c r="K515" s="588" t="s">
        <v>238</v>
      </c>
      <c r="L515" s="595">
        <v>68.010000000000005</v>
      </c>
      <c r="M515" s="588" t="s">
        <v>238</v>
      </c>
      <c r="N515" s="595">
        <v>84.54</v>
      </c>
      <c r="O515" s="588" t="s">
        <v>238</v>
      </c>
      <c r="P515" s="595">
        <v>91.5</v>
      </c>
      <c r="Q515" s="588" t="s">
        <v>238</v>
      </c>
      <c r="R515" s="595">
        <v>84.38</v>
      </c>
      <c r="S515" s="588" t="s">
        <v>238</v>
      </c>
      <c r="T515" s="595">
        <v>84.23</v>
      </c>
      <c r="U515" s="588" t="s">
        <v>238</v>
      </c>
      <c r="V515" s="595">
        <v>100.05</v>
      </c>
      <c r="W515" s="588" t="s">
        <v>238</v>
      </c>
      <c r="X515" s="595">
        <v>123.64</v>
      </c>
      <c r="Y515" s="588" t="s">
        <v>238</v>
      </c>
      <c r="Z515" s="595">
        <v>144.49</v>
      </c>
      <c r="AA515" s="588" t="s">
        <v>238</v>
      </c>
    </row>
    <row r="516" spans="1:27" x14ac:dyDescent="0.2">
      <c r="A516" s="590" t="s">
        <v>15</v>
      </c>
      <c r="B516" s="595">
        <v>131.22999999999999</v>
      </c>
      <c r="C516" s="588" t="s">
        <v>238</v>
      </c>
      <c r="D516" s="595">
        <v>134.22</v>
      </c>
      <c r="E516" s="588" t="s">
        <v>238</v>
      </c>
      <c r="F516" s="595">
        <v>132.66</v>
      </c>
      <c r="G516" s="588" t="s">
        <v>238</v>
      </c>
      <c r="H516" s="595">
        <v>137.38</v>
      </c>
      <c r="I516" s="588" t="s">
        <v>238</v>
      </c>
      <c r="J516" s="595">
        <v>144.62</v>
      </c>
      <c r="K516" s="588" t="s">
        <v>238</v>
      </c>
      <c r="L516" s="595">
        <v>144.30000000000001</v>
      </c>
      <c r="M516" s="588" t="s">
        <v>238</v>
      </c>
      <c r="N516" s="595">
        <v>167.99</v>
      </c>
      <c r="O516" s="588" t="s">
        <v>238</v>
      </c>
      <c r="P516" s="595">
        <v>187.38</v>
      </c>
      <c r="Q516" s="588" t="s">
        <v>238</v>
      </c>
      <c r="R516" s="595">
        <v>192.47</v>
      </c>
      <c r="S516" s="588" t="s">
        <v>238</v>
      </c>
      <c r="T516" s="595">
        <v>153.35</v>
      </c>
      <c r="U516" s="588" t="s">
        <v>238</v>
      </c>
      <c r="V516" s="595">
        <v>99.98</v>
      </c>
      <c r="W516" s="588" t="s">
        <v>238</v>
      </c>
      <c r="X516" s="595">
        <v>90.09</v>
      </c>
      <c r="Y516" s="588" t="s">
        <v>238</v>
      </c>
      <c r="Z516" s="595">
        <v>97.17</v>
      </c>
      <c r="AA516" s="588" t="s">
        <v>238</v>
      </c>
    </row>
    <row r="517" spans="1:27" x14ac:dyDescent="0.2">
      <c r="A517" s="590" t="s">
        <v>31</v>
      </c>
      <c r="B517" s="595">
        <v>91.15</v>
      </c>
      <c r="C517" s="588" t="s">
        <v>4933</v>
      </c>
      <c r="D517" s="595">
        <v>109.18</v>
      </c>
      <c r="E517" s="588" t="s">
        <v>4933</v>
      </c>
      <c r="F517" s="595">
        <v>122.52</v>
      </c>
      <c r="G517" s="588" t="s">
        <v>4933</v>
      </c>
      <c r="H517" s="595">
        <v>124.46</v>
      </c>
      <c r="I517" s="588" t="s">
        <v>4933</v>
      </c>
      <c r="J517" s="595">
        <v>143.77000000000001</v>
      </c>
      <c r="K517" s="588" t="s">
        <v>4933</v>
      </c>
      <c r="L517" s="595">
        <v>143.41</v>
      </c>
      <c r="M517" s="588" t="s">
        <v>238</v>
      </c>
      <c r="N517" s="595">
        <v>163.11000000000001</v>
      </c>
      <c r="O517" s="588" t="s">
        <v>238</v>
      </c>
      <c r="P517" s="595">
        <v>160.47999999999999</v>
      </c>
      <c r="Q517" s="588" t="s">
        <v>238</v>
      </c>
      <c r="R517" s="595">
        <v>165.59</v>
      </c>
      <c r="S517" s="588" t="s">
        <v>238</v>
      </c>
      <c r="T517" s="595">
        <v>112.36</v>
      </c>
      <c r="U517" s="588" t="s">
        <v>238</v>
      </c>
      <c r="V517" s="595">
        <v>100.02</v>
      </c>
      <c r="W517" s="588" t="s">
        <v>238</v>
      </c>
      <c r="X517" s="595">
        <v>92.29</v>
      </c>
      <c r="Y517" s="588" t="s">
        <v>238</v>
      </c>
      <c r="Z517" s="595">
        <v>87.81</v>
      </c>
      <c r="AA517" s="588" t="s">
        <v>238</v>
      </c>
    </row>
    <row r="518" spans="1:27" x14ac:dyDescent="0.2">
      <c r="A518" s="590" t="s">
        <v>11</v>
      </c>
      <c r="B518" s="595">
        <v>61.71</v>
      </c>
      <c r="C518" s="588" t="s">
        <v>4925</v>
      </c>
      <c r="D518" s="595">
        <v>69.67</v>
      </c>
      <c r="E518" s="588" t="s">
        <v>4925</v>
      </c>
      <c r="F518" s="595">
        <v>75.52</v>
      </c>
      <c r="G518" s="588" t="s">
        <v>4925</v>
      </c>
      <c r="H518" s="595">
        <v>80.489999999999995</v>
      </c>
      <c r="I518" s="588" t="s">
        <v>4925</v>
      </c>
      <c r="J518" s="595">
        <v>85.56</v>
      </c>
      <c r="K518" s="588" t="s">
        <v>4925</v>
      </c>
      <c r="L518" s="595">
        <v>91.03</v>
      </c>
      <c r="M518" s="588" t="s">
        <v>4925</v>
      </c>
      <c r="N518" s="595">
        <v>99.21</v>
      </c>
      <c r="O518" s="588" t="s">
        <v>4925</v>
      </c>
      <c r="P518" s="595">
        <v>105.57</v>
      </c>
      <c r="Q518" s="588" t="s">
        <v>4925</v>
      </c>
      <c r="R518" s="595">
        <v>105.25</v>
      </c>
      <c r="S518" s="588" t="s">
        <v>4925</v>
      </c>
      <c r="T518" s="595">
        <v>94.71</v>
      </c>
      <c r="U518" s="588" t="s">
        <v>4925</v>
      </c>
      <c r="V518" s="595">
        <v>100.07</v>
      </c>
      <c r="W518" s="588" t="s">
        <v>4925</v>
      </c>
      <c r="X518" s="595">
        <v>106.87</v>
      </c>
      <c r="Y518" s="588" t="s">
        <v>4925</v>
      </c>
      <c r="Z518" s="595">
        <v>105.69</v>
      </c>
      <c r="AA518" s="588" t="s">
        <v>4925</v>
      </c>
    </row>
    <row r="519" spans="1:27" x14ac:dyDescent="0.2">
      <c r="A519" s="590" t="s">
        <v>13</v>
      </c>
      <c r="B519" s="595">
        <v>73.930000000000007</v>
      </c>
      <c r="C519" s="588" t="s">
        <v>238</v>
      </c>
      <c r="D519" s="595">
        <v>78</v>
      </c>
      <c r="E519" s="588" t="s">
        <v>238</v>
      </c>
      <c r="F519" s="595">
        <v>81.09</v>
      </c>
      <c r="G519" s="588" t="s">
        <v>238</v>
      </c>
      <c r="H519" s="595">
        <v>82.52</v>
      </c>
      <c r="I519" s="588" t="s">
        <v>238</v>
      </c>
      <c r="J519" s="595">
        <v>84.33</v>
      </c>
      <c r="K519" s="588" t="s">
        <v>238</v>
      </c>
      <c r="L519" s="595">
        <v>86.71</v>
      </c>
      <c r="M519" s="588" t="s">
        <v>238</v>
      </c>
      <c r="N519" s="595">
        <v>90.48</v>
      </c>
      <c r="O519" s="588" t="s">
        <v>238</v>
      </c>
      <c r="P519" s="595">
        <v>94.81</v>
      </c>
      <c r="Q519" s="588" t="s">
        <v>238</v>
      </c>
      <c r="R519" s="595">
        <v>98.42</v>
      </c>
      <c r="S519" s="588" t="s">
        <v>238</v>
      </c>
      <c r="T519" s="595">
        <v>93.33</v>
      </c>
      <c r="U519" s="588" t="s">
        <v>238</v>
      </c>
      <c r="V519" s="595">
        <v>100.05</v>
      </c>
      <c r="W519" s="588" t="s">
        <v>238</v>
      </c>
      <c r="X519" s="595">
        <v>103.69</v>
      </c>
      <c r="Y519" s="588" t="s">
        <v>238</v>
      </c>
      <c r="Z519" s="595">
        <v>104.33</v>
      </c>
      <c r="AA519" s="588" t="s">
        <v>238</v>
      </c>
    </row>
    <row r="520" spans="1:27" x14ac:dyDescent="0.2">
      <c r="A520" s="590" t="s">
        <v>37</v>
      </c>
      <c r="B520" s="595">
        <v>48.54</v>
      </c>
      <c r="C520" s="588" t="s">
        <v>4933</v>
      </c>
      <c r="D520" s="595">
        <v>54.65</v>
      </c>
      <c r="E520" s="588" t="s">
        <v>4933</v>
      </c>
      <c r="F520" s="595">
        <v>59.72</v>
      </c>
      <c r="G520" s="588" t="s">
        <v>4933</v>
      </c>
      <c r="H520" s="595">
        <v>59.45</v>
      </c>
      <c r="I520" s="588" t="s">
        <v>4933</v>
      </c>
      <c r="J520" s="595">
        <v>61.67</v>
      </c>
      <c r="K520" s="588" t="s">
        <v>4933</v>
      </c>
      <c r="L520" s="595">
        <v>60.7</v>
      </c>
      <c r="M520" s="588" t="s">
        <v>238</v>
      </c>
      <c r="N520" s="595">
        <v>80.72</v>
      </c>
      <c r="O520" s="588" t="s">
        <v>238</v>
      </c>
      <c r="P520" s="595">
        <v>104.73</v>
      </c>
      <c r="Q520" s="588" t="s">
        <v>238</v>
      </c>
      <c r="R520" s="595">
        <v>105</v>
      </c>
      <c r="S520" s="588" t="s">
        <v>238</v>
      </c>
      <c r="T520" s="595">
        <v>93.67</v>
      </c>
      <c r="U520" s="588" t="s">
        <v>238</v>
      </c>
      <c r="V520" s="595">
        <v>100.14</v>
      </c>
      <c r="W520" s="588" t="s">
        <v>238</v>
      </c>
      <c r="X520" s="595">
        <v>101.66</v>
      </c>
      <c r="Y520" s="588" t="s">
        <v>238</v>
      </c>
      <c r="Z520" s="595">
        <v>107.53</v>
      </c>
      <c r="AA520" s="588" t="s">
        <v>238</v>
      </c>
    </row>
    <row r="521" spans="1:27" x14ac:dyDescent="0.2">
      <c r="A521" s="590" t="s">
        <v>43</v>
      </c>
      <c r="B521" s="588" t="s">
        <v>141</v>
      </c>
      <c r="C521" s="588" t="s">
        <v>238</v>
      </c>
      <c r="D521" s="588" t="s">
        <v>141</v>
      </c>
      <c r="E521" s="588" t="s">
        <v>238</v>
      </c>
      <c r="F521" s="588" t="s">
        <v>141</v>
      </c>
      <c r="G521" s="588" t="s">
        <v>238</v>
      </c>
      <c r="H521" s="588" t="s">
        <v>141</v>
      </c>
      <c r="I521" s="588" t="s">
        <v>238</v>
      </c>
      <c r="J521" s="588" t="s">
        <v>141</v>
      </c>
      <c r="K521" s="588" t="s">
        <v>238</v>
      </c>
      <c r="L521" s="588" t="s">
        <v>141</v>
      </c>
      <c r="M521" s="588" t="s">
        <v>238</v>
      </c>
      <c r="N521" s="588" t="s">
        <v>141</v>
      </c>
      <c r="O521" s="588" t="s">
        <v>238</v>
      </c>
      <c r="P521" s="588" t="s">
        <v>141</v>
      </c>
      <c r="Q521" s="588" t="s">
        <v>238</v>
      </c>
      <c r="R521" s="588" t="s">
        <v>141</v>
      </c>
      <c r="S521" s="588" t="s">
        <v>238</v>
      </c>
      <c r="T521" s="588" t="s">
        <v>141</v>
      </c>
      <c r="U521" s="588" t="s">
        <v>238</v>
      </c>
      <c r="V521" s="595">
        <v>100.03</v>
      </c>
      <c r="W521" s="588" t="s">
        <v>238</v>
      </c>
      <c r="X521" s="595">
        <v>106.01</v>
      </c>
      <c r="Y521" s="588" t="s">
        <v>238</v>
      </c>
      <c r="Z521" s="595">
        <v>105.26</v>
      </c>
      <c r="AA521" s="588" t="s">
        <v>238</v>
      </c>
    </row>
    <row r="522" spans="1:27" x14ac:dyDescent="0.2">
      <c r="A522" s="590" t="s">
        <v>23</v>
      </c>
      <c r="B522" s="595">
        <v>35.409999999999997</v>
      </c>
      <c r="C522" s="588" t="s">
        <v>4933</v>
      </c>
      <c r="D522" s="595">
        <v>41.15</v>
      </c>
      <c r="E522" s="588" t="s">
        <v>4933</v>
      </c>
      <c r="F522" s="595">
        <v>41.46</v>
      </c>
      <c r="G522" s="588" t="s">
        <v>238</v>
      </c>
      <c r="H522" s="595">
        <v>44.65</v>
      </c>
      <c r="I522" s="588" t="s">
        <v>238</v>
      </c>
      <c r="J522" s="595">
        <v>48.12</v>
      </c>
      <c r="K522" s="588" t="s">
        <v>238</v>
      </c>
      <c r="L522" s="595">
        <v>56.08</v>
      </c>
      <c r="M522" s="588" t="s">
        <v>238</v>
      </c>
      <c r="N522" s="595">
        <v>57.69</v>
      </c>
      <c r="O522" s="588" t="s">
        <v>238</v>
      </c>
      <c r="P522" s="595">
        <v>72.73</v>
      </c>
      <c r="Q522" s="588" t="s">
        <v>238</v>
      </c>
      <c r="R522" s="595">
        <v>93.46</v>
      </c>
      <c r="S522" s="588" t="s">
        <v>238</v>
      </c>
      <c r="T522" s="595">
        <v>95.41</v>
      </c>
      <c r="U522" s="588" t="s">
        <v>238</v>
      </c>
      <c r="V522" s="595">
        <v>100.06</v>
      </c>
      <c r="W522" s="588" t="s">
        <v>238</v>
      </c>
      <c r="X522" s="595">
        <v>103.45</v>
      </c>
      <c r="Y522" s="588" t="s">
        <v>238</v>
      </c>
      <c r="Z522" s="595">
        <v>99.71</v>
      </c>
      <c r="AA522" s="588" t="s">
        <v>238</v>
      </c>
    </row>
    <row r="523" spans="1:27" x14ac:dyDescent="0.2">
      <c r="A523" s="590" t="s">
        <v>51</v>
      </c>
      <c r="B523" s="595">
        <v>33.58</v>
      </c>
      <c r="C523" s="588" t="s">
        <v>238</v>
      </c>
      <c r="D523" s="595">
        <v>37.82</v>
      </c>
      <c r="E523" s="588" t="s">
        <v>238</v>
      </c>
      <c r="F523" s="595">
        <v>38.049999999999997</v>
      </c>
      <c r="G523" s="588" t="s">
        <v>238</v>
      </c>
      <c r="H523" s="595">
        <v>40.909999999999997</v>
      </c>
      <c r="I523" s="588" t="s">
        <v>238</v>
      </c>
      <c r="J523" s="595">
        <v>50.27</v>
      </c>
      <c r="K523" s="588" t="s">
        <v>238</v>
      </c>
      <c r="L523" s="595">
        <v>66.28</v>
      </c>
      <c r="M523" s="588" t="s">
        <v>238</v>
      </c>
      <c r="N523" s="595">
        <v>74.62</v>
      </c>
      <c r="O523" s="588" t="s">
        <v>238</v>
      </c>
      <c r="P523" s="595">
        <v>81.17</v>
      </c>
      <c r="Q523" s="588" t="s">
        <v>238</v>
      </c>
      <c r="R523" s="595">
        <v>107.44</v>
      </c>
      <c r="S523" s="588" t="s">
        <v>238</v>
      </c>
      <c r="T523" s="595">
        <v>87.67</v>
      </c>
      <c r="U523" s="588" t="s">
        <v>238</v>
      </c>
      <c r="V523" s="595">
        <v>100.04</v>
      </c>
      <c r="W523" s="588" t="s">
        <v>238</v>
      </c>
      <c r="X523" s="595">
        <v>124</v>
      </c>
      <c r="Y523" s="588" t="s">
        <v>238</v>
      </c>
      <c r="Z523" s="595">
        <v>141.35</v>
      </c>
      <c r="AA523" s="588" t="s">
        <v>238</v>
      </c>
    </row>
    <row r="524" spans="1:27" x14ac:dyDescent="0.2">
      <c r="A524" s="590" t="s">
        <v>47</v>
      </c>
      <c r="B524" s="595">
        <v>26.49</v>
      </c>
      <c r="C524" s="588" t="s">
        <v>4933</v>
      </c>
      <c r="D524" s="595">
        <v>24.61</v>
      </c>
      <c r="E524" s="588" t="s">
        <v>4933</v>
      </c>
      <c r="F524" s="595">
        <v>24.59</v>
      </c>
      <c r="G524" s="588" t="s">
        <v>4933</v>
      </c>
      <c r="H524" s="595">
        <v>26.22</v>
      </c>
      <c r="I524" s="588" t="s">
        <v>4933</v>
      </c>
      <c r="J524" s="595">
        <v>28.1</v>
      </c>
      <c r="K524" s="588" t="s">
        <v>4933</v>
      </c>
      <c r="L524" s="595">
        <v>47.88</v>
      </c>
      <c r="M524" s="588" t="s">
        <v>4925</v>
      </c>
      <c r="N524" s="595">
        <v>59.21</v>
      </c>
      <c r="O524" s="588" t="s">
        <v>4925</v>
      </c>
      <c r="P524" s="595">
        <v>75.86</v>
      </c>
      <c r="Q524" s="588" t="s">
        <v>4925</v>
      </c>
      <c r="R524" s="595">
        <v>86.96</v>
      </c>
      <c r="S524" s="588" t="s">
        <v>4925</v>
      </c>
      <c r="T524" s="595">
        <v>65.760000000000005</v>
      </c>
      <c r="U524" s="588" t="s">
        <v>4925</v>
      </c>
      <c r="V524" s="595">
        <v>100.05</v>
      </c>
      <c r="W524" s="588" t="s">
        <v>4925</v>
      </c>
      <c r="X524" s="595">
        <v>115.08</v>
      </c>
      <c r="Y524" s="588" t="s">
        <v>4925</v>
      </c>
      <c r="Z524" s="595">
        <v>158.49</v>
      </c>
      <c r="AA524" s="588" t="s">
        <v>4925</v>
      </c>
    </row>
    <row r="525" spans="1:27" x14ac:dyDescent="0.2">
      <c r="A525" s="590" t="s">
        <v>49</v>
      </c>
      <c r="B525" s="595">
        <v>35.67</v>
      </c>
      <c r="C525" s="588" t="s">
        <v>238</v>
      </c>
      <c r="D525" s="595">
        <v>40.380000000000003</v>
      </c>
      <c r="E525" s="588" t="s">
        <v>238</v>
      </c>
      <c r="F525" s="595">
        <v>46.08</v>
      </c>
      <c r="G525" s="588" t="s">
        <v>238</v>
      </c>
      <c r="H525" s="595">
        <v>51.76</v>
      </c>
      <c r="I525" s="588" t="s">
        <v>238</v>
      </c>
      <c r="J525" s="595">
        <v>55.81</v>
      </c>
      <c r="K525" s="588" t="s">
        <v>238</v>
      </c>
      <c r="L525" s="595">
        <v>58.85</v>
      </c>
      <c r="M525" s="588" t="s">
        <v>238</v>
      </c>
      <c r="N525" s="595">
        <v>78.959999999999994</v>
      </c>
      <c r="O525" s="588" t="s">
        <v>238</v>
      </c>
      <c r="P525" s="595">
        <v>92.66</v>
      </c>
      <c r="Q525" s="588" t="s">
        <v>238</v>
      </c>
      <c r="R525" s="595">
        <v>99.78</v>
      </c>
      <c r="S525" s="588" t="s">
        <v>238</v>
      </c>
      <c r="T525" s="595">
        <v>84.23</v>
      </c>
      <c r="U525" s="588" t="s">
        <v>238</v>
      </c>
      <c r="V525" s="595">
        <v>100.09</v>
      </c>
      <c r="W525" s="588" t="s">
        <v>238</v>
      </c>
      <c r="X525" s="595">
        <v>110.59</v>
      </c>
      <c r="Y525" s="588" t="s">
        <v>238</v>
      </c>
      <c r="Z525" s="595">
        <v>106.05</v>
      </c>
      <c r="AA525" s="588" t="s">
        <v>238</v>
      </c>
    </row>
    <row r="526" spans="1:27" x14ac:dyDescent="0.2">
      <c r="A526" s="590" t="s">
        <v>39</v>
      </c>
      <c r="B526" s="595">
        <v>23.43</v>
      </c>
      <c r="C526" s="588" t="s">
        <v>238</v>
      </c>
      <c r="D526" s="595">
        <v>23.61</v>
      </c>
      <c r="E526" s="588" t="s">
        <v>238</v>
      </c>
      <c r="F526" s="595">
        <v>24.24</v>
      </c>
      <c r="G526" s="588" t="s">
        <v>238</v>
      </c>
      <c r="H526" s="595">
        <v>30.07</v>
      </c>
      <c r="I526" s="588" t="s">
        <v>238</v>
      </c>
      <c r="J526" s="595">
        <v>35.56</v>
      </c>
      <c r="K526" s="588" t="s">
        <v>238</v>
      </c>
      <c r="L526" s="595">
        <v>46.94</v>
      </c>
      <c r="M526" s="588" t="s">
        <v>238</v>
      </c>
      <c r="N526" s="595">
        <v>79.010000000000005</v>
      </c>
      <c r="O526" s="588" t="s">
        <v>238</v>
      </c>
      <c r="P526" s="595">
        <v>61.25</v>
      </c>
      <c r="Q526" s="588" t="s">
        <v>238</v>
      </c>
      <c r="R526" s="595">
        <v>88.26</v>
      </c>
      <c r="S526" s="588" t="s">
        <v>238</v>
      </c>
      <c r="T526" s="595">
        <v>85.31</v>
      </c>
      <c r="U526" s="588" t="s">
        <v>238</v>
      </c>
      <c r="V526" s="595">
        <v>100.02</v>
      </c>
      <c r="W526" s="588" t="s">
        <v>238</v>
      </c>
      <c r="X526" s="595">
        <v>99.09</v>
      </c>
      <c r="Y526" s="588" t="s">
        <v>238</v>
      </c>
      <c r="Z526" s="595">
        <v>102.98</v>
      </c>
      <c r="AA526" s="588" t="s">
        <v>238</v>
      </c>
    </row>
    <row r="527" spans="1:27" x14ac:dyDescent="0.2">
      <c r="A527" s="590" t="s">
        <v>55</v>
      </c>
      <c r="B527" s="595">
        <v>71.819999999999993</v>
      </c>
      <c r="C527" s="588" t="s">
        <v>238</v>
      </c>
      <c r="D527" s="595">
        <v>83.77</v>
      </c>
      <c r="E527" s="588" t="s">
        <v>238</v>
      </c>
      <c r="F527" s="595">
        <v>93.25</v>
      </c>
      <c r="G527" s="588" t="s">
        <v>238</v>
      </c>
      <c r="H527" s="595">
        <v>90.93</v>
      </c>
      <c r="I527" s="588" t="s">
        <v>238</v>
      </c>
      <c r="J527" s="595">
        <v>84.55</v>
      </c>
      <c r="K527" s="588" t="s">
        <v>238</v>
      </c>
      <c r="L527" s="595">
        <v>62</v>
      </c>
      <c r="M527" s="588" t="s">
        <v>238</v>
      </c>
      <c r="N527" s="595">
        <v>69.510000000000005</v>
      </c>
      <c r="O527" s="588" t="s">
        <v>238</v>
      </c>
      <c r="P527" s="595">
        <v>75.69</v>
      </c>
      <c r="Q527" s="588" t="s">
        <v>238</v>
      </c>
      <c r="R527" s="595">
        <v>93.93</v>
      </c>
      <c r="S527" s="588" t="s">
        <v>238</v>
      </c>
      <c r="T527" s="595">
        <v>90.62</v>
      </c>
      <c r="U527" s="588" t="s">
        <v>238</v>
      </c>
      <c r="V527" s="595">
        <v>100.02</v>
      </c>
      <c r="W527" s="588" t="s">
        <v>238</v>
      </c>
      <c r="X527" s="595">
        <v>102.02</v>
      </c>
      <c r="Y527" s="588" t="s">
        <v>4925</v>
      </c>
      <c r="Z527" s="595">
        <v>118.38</v>
      </c>
      <c r="AA527" s="588" t="s">
        <v>4925</v>
      </c>
    </row>
    <row r="528" spans="1:27" x14ac:dyDescent="0.2">
      <c r="A528" s="590" t="s">
        <v>57</v>
      </c>
      <c r="B528" s="588" t="s">
        <v>141</v>
      </c>
      <c r="C528" s="588" t="s">
        <v>4960</v>
      </c>
      <c r="D528" s="588" t="s">
        <v>141</v>
      </c>
      <c r="E528" s="588" t="s">
        <v>4960</v>
      </c>
      <c r="F528" s="588" t="s">
        <v>141</v>
      </c>
      <c r="G528" s="588" t="s">
        <v>4960</v>
      </c>
      <c r="H528" s="588" t="s">
        <v>141</v>
      </c>
      <c r="I528" s="588" t="s">
        <v>4960</v>
      </c>
      <c r="J528" s="588" t="s">
        <v>141</v>
      </c>
      <c r="K528" s="588" t="s">
        <v>4960</v>
      </c>
      <c r="L528" s="588" t="s">
        <v>141</v>
      </c>
      <c r="M528" s="588" t="s">
        <v>4960</v>
      </c>
      <c r="N528" s="588" t="s">
        <v>141</v>
      </c>
      <c r="O528" s="588" t="s">
        <v>4960</v>
      </c>
      <c r="P528" s="588" t="s">
        <v>141</v>
      </c>
      <c r="Q528" s="588" t="s">
        <v>4960</v>
      </c>
      <c r="R528" s="588" t="s">
        <v>141</v>
      </c>
      <c r="S528" s="588" t="s">
        <v>4960</v>
      </c>
      <c r="T528" s="588" t="s">
        <v>141</v>
      </c>
      <c r="U528" s="588" t="s">
        <v>4960</v>
      </c>
      <c r="V528" s="595">
        <v>100.06</v>
      </c>
      <c r="W528" s="588" t="s">
        <v>4925</v>
      </c>
      <c r="X528" s="595">
        <v>105.4</v>
      </c>
      <c r="Y528" s="588" t="s">
        <v>4925</v>
      </c>
      <c r="Z528" s="595">
        <v>107.98</v>
      </c>
      <c r="AA528" s="588" t="s">
        <v>4925</v>
      </c>
    </row>
    <row r="529" spans="1:27" x14ac:dyDescent="0.2">
      <c r="A529" s="590" t="s">
        <v>17</v>
      </c>
      <c r="B529" s="588" t="s">
        <v>141</v>
      </c>
      <c r="C529" s="588" t="s">
        <v>238</v>
      </c>
      <c r="D529" s="588" t="s">
        <v>141</v>
      </c>
      <c r="E529" s="588" t="s">
        <v>238</v>
      </c>
      <c r="F529" s="588" t="s">
        <v>141</v>
      </c>
      <c r="G529" s="588" t="s">
        <v>238</v>
      </c>
      <c r="H529" s="595">
        <v>76.19</v>
      </c>
      <c r="I529" s="588" t="s">
        <v>238</v>
      </c>
      <c r="J529" s="595">
        <v>86.14</v>
      </c>
      <c r="K529" s="588" t="s">
        <v>238</v>
      </c>
      <c r="L529" s="595">
        <v>88.34</v>
      </c>
      <c r="M529" s="588" t="s">
        <v>238</v>
      </c>
      <c r="N529" s="595">
        <v>92.99</v>
      </c>
      <c r="O529" s="588" t="s">
        <v>238</v>
      </c>
      <c r="P529" s="595">
        <v>99.65</v>
      </c>
      <c r="Q529" s="588" t="s">
        <v>238</v>
      </c>
      <c r="R529" s="595">
        <v>104.95</v>
      </c>
      <c r="S529" s="588" t="s">
        <v>238</v>
      </c>
      <c r="T529" s="595">
        <v>95.57</v>
      </c>
      <c r="U529" s="588" t="s">
        <v>238</v>
      </c>
      <c r="V529" s="595">
        <v>100.03</v>
      </c>
      <c r="W529" s="588" t="s">
        <v>238</v>
      </c>
      <c r="X529" s="595">
        <v>104.02</v>
      </c>
      <c r="Y529" s="588" t="s">
        <v>238</v>
      </c>
      <c r="Z529" s="595">
        <v>106.51</v>
      </c>
      <c r="AA529" s="588" t="s">
        <v>238</v>
      </c>
    </row>
    <row r="530" spans="1:27" x14ac:dyDescent="0.2">
      <c r="A530" s="590" t="s">
        <v>61</v>
      </c>
      <c r="B530" s="595">
        <v>31.59</v>
      </c>
      <c r="C530" s="588" t="s">
        <v>238</v>
      </c>
      <c r="D530" s="595">
        <v>35.42</v>
      </c>
      <c r="E530" s="588" t="s">
        <v>238</v>
      </c>
      <c r="F530" s="595">
        <v>37.619999999999997</v>
      </c>
      <c r="G530" s="588" t="s">
        <v>238</v>
      </c>
      <c r="H530" s="595">
        <v>42.46</v>
      </c>
      <c r="I530" s="588" t="s">
        <v>238</v>
      </c>
      <c r="J530" s="595">
        <v>49.79</v>
      </c>
      <c r="K530" s="588" t="s">
        <v>238</v>
      </c>
      <c r="L530" s="595">
        <v>52.77</v>
      </c>
      <c r="M530" s="588" t="s">
        <v>238</v>
      </c>
      <c r="N530" s="595">
        <v>59.84</v>
      </c>
      <c r="O530" s="588" t="s">
        <v>238</v>
      </c>
      <c r="P530" s="595">
        <v>67.97</v>
      </c>
      <c r="Q530" s="588" t="s">
        <v>238</v>
      </c>
      <c r="R530" s="595">
        <v>74.88</v>
      </c>
      <c r="S530" s="588" t="s">
        <v>238</v>
      </c>
      <c r="T530" s="595">
        <v>72.989999999999995</v>
      </c>
      <c r="U530" s="588" t="s">
        <v>238</v>
      </c>
      <c r="V530" s="595">
        <v>100.08</v>
      </c>
      <c r="W530" s="588" t="s">
        <v>238</v>
      </c>
      <c r="X530" s="595">
        <v>109.64</v>
      </c>
      <c r="Y530" s="588" t="s">
        <v>238</v>
      </c>
      <c r="Z530" s="595">
        <v>114.23</v>
      </c>
      <c r="AA530" s="588" t="s">
        <v>238</v>
      </c>
    </row>
    <row r="531" spans="1:27" x14ac:dyDescent="0.2">
      <c r="A531" s="590" t="s">
        <v>63</v>
      </c>
      <c r="B531" s="595">
        <v>82.15</v>
      </c>
      <c r="C531" s="588" t="s">
        <v>238</v>
      </c>
      <c r="D531" s="595">
        <v>84.6</v>
      </c>
      <c r="E531" s="588" t="s">
        <v>238</v>
      </c>
      <c r="F531" s="595">
        <v>90.56</v>
      </c>
      <c r="G531" s="588" t="s">
        <v>238</v>
      </c>
      <c r="H531" s="595">
        <v>86.7</v>
      </c>
      <c r="I531" s="588" t="s">
        <v>238</v>
      </c>
      <c r="J531" s="595">
        <v>78.94</v>
      </c>
      <c r="K531" s="588" t="s">
        <v>238</v>
      </c>
      <c r="L531" s="595">
        <v>89.51</v>
      </c>
      <c r="M531" s="588" t="s">
        <v>238</v>
      </c>
      <c r="N531" s="595">
        <v>95.19</v>
      </c>
      <c r="O531" s="588" t="s">
        <v>238</v>
      </c>
      <c r="P531" s="595">
        <v>105.28</v>
      </c>
      <c r="Q531" s="588" t="s">
        <v>238</v>
      </c>
      <c r="R531" s="595">
        <v>105.98</v>
      </c>
      <c r="S531" s="588" t="s">
        <v>238</v>
      </c>
      <c r="T531" s="595">
        <v>98.1</v>
      </c>
      <c r="U531" s="588" t="s">
        <v>238</v>
      </c>
      <c r="V531" s="595">
        <v>100.08</v>
      </c>
      <c r="W531" s="588" t="s">
        <v>238</v>
      </c>
      <c r="X531" s="595">
        <v>96.15</v>
      </c>
      <c r="Y531" s="588" t="s">
        <v>238</v>
      </c>
      <c r="Z531" s="595">
        <v>94.93</v>
      </c>
      <c r="AA531" s="588" t="s">
        <v>238</v>
      </c>
    </row>
    <row r="532" spans="1:27" x14ac:dyDescent="0.2">
      <c r="A532" s="590" t="s">
        <v>65</v>
      </c>
      <c r="B532" s="595">
        <v>13.03</v>
      </c>
      <c r="C532" s="588" t="s">
        <v>238</v>
      </c>
      <c r="D532" s="595">
        <v>19.010000000000002</v>
      </c>
      <c r="E532" s="588" t="s">
        <v>238</v>
      </c>
      <c r="F532" s="595">
        <v>25.96</v>
      </c>
      <c r="G532" s="588" t="s">
        <v>238</v>
      </c>
      <c r="H532" s="595">
        <v>36.51</v>
      </c>
      <c r="I532" s="588" t="s">
        <v>238</v>
      </c>
      <c r="J532" s="595">
        <v>45.32</v>
      </c>
      <c r="K532" s="588" t="s">
        <v>238</v>
      </c>
      <c r="L532" s="595">
        <v>59.36</v>
      </c>
      <c r="M532" s="588" t="s">
        <v>238</v>
      </c>
      <c r="N532" s="595">
        <v>74.180000000000007</v>
      </c>
      <c r="O532" s="588" t="s">
        <v>238</v>
      </c>
      <c r="P532" s="595">
        <v>81.75</v>
      </c>
      <c r="Q532" s="588" t="s">
        <v>238</v>
      </c>
      <c r="R532" s="595">
        <v>104.7</v>
      </c>
      <c r="S532" s="588" t="s">
        <v>238</v>
      </c>
      <c r="T532" s="595">
        <v>101.87</v>
      </c>
      <c r="U532" s="588" t="s">
        <v>238</v>
      </c>
      <c r="V532" s="595">
        <v>100.06</v>
      </c>
      <c r="W532" s="588" t="s">
        <v>238</v>
      </c>
      <c r="X532" s="595">
        <v>105.37</v>
      </c>
      <c r="Y532" s="588" t="s">
        <v>238</v>
      </c>
      <c r="Z532" s="595">
        <v>107.84</v>
      </c>
      <c r="AA532" s="588" t="s">
        <v>238</v>
      </c>
    </row>
    <row r="533" spans="1:27" x14ac:dyDescent="0.2">
      <c r="A533" s="590" t="s">
        <v>69</v>
      </c>
      <c r="B533" s="595">
        <v>110.44</v>
      </c>
      <c r="C533" s="588" t="s">
        <v>238</v>
      </c>
      <c r="D533" s="595">
        <v>99.43</v>
      </c>
      <c r="E533" s="588" t="s">
        <v>238</v>
      </c>
      <c r="F533" s="595">
        <v>88.28</v>
      </c>
      <c r="G533" s="588" t="s">
        <v>238</v>
      </c>
      <c r="H533" s="595">
        <v>86.25</v>
      </c>
      <c r="I533" s="588" t="s">
        <v>238</v>
      </c>
      <c r="J533" s="595">
        <v>75.22</v>
      </c>
      <c r="K533" s="588" t="s">
        <v>238</v>
      </c>
      <c r="L533" s="595">
        <v>72.599999999999994</v>
      </c>
      <c r="M533" s="588" t="s">
        <v>238</v>
      </c>
      <c r="N533" s="595">
        <v>80.61</v>
      </c>
      <c r="O533" s="588" t="s">
        <v>238</v>
      </c>
      <c r="P533" s="595">
        <v>99.26</v>
      </c>
      <c r="Q533" s="588" t="s">
        <v>238</v>
      </c>
      <c r="R533" s="595">
        <v>99.05</v>
      </c>
      <c r="S533" s="588" t="s">
        <v>238</v>
      </c>
      <c r="T533" s="595">
        <v>80.39</v>
      </c>
      <c r="U533" s="588" t="s">
        <v>238</v>
      </c>
      <c r="V533" s="595">
        <v>100.1</v>
      </c>
      <c r="W533" s="588" t="s">
        <v>238</v>
      </c>
      <c r="X533" s="595">
        <v>105.35</v>
      </c>
      <c r="Y533" s="588" t="s">
        <v>238</v>
      </c>
      <c r="Z533" s="595">
        <v>110.21</v>
      </c>
      <c r="AA533" s="588" t="s">
        <v>238</v>
      </c>
    </row>
    <row r="534" spans="1:27" x14ac:dyDescent="0.2">
      <c r="A534" s="590" t="s">
        <v>71</v>
      </c>
      <c r="B534" s="595">
        <v>28.04</v>
      </c>
      <c r="C534" s="588" t="s">
        <v>238</v>
      </c>
      <c r="D534" s="595">
        <v>41.94</v>
      </c>
      <c r="E534" s="588" t="s">
        <v>238</v>
      </c>
      <c r="F534" s="595">
        <v>49.24</v>
      </c>
      <c r="G534" s="588" t="s">
        <v>238</v>
      </c>
      <c r="H534" s="595">
        <v>51.29</v>
      </c>
      <c r="I534" s="588" t="s">
        <v>238</v>
      </c>
      <c r="J534" s="595">
        <v>59.31</v>
      </c>
      <c r="K534" s="588" t="s">
        <v>238</v>
      </c>
      <c r="L534" s="595">
        <v>62.59</v>
      </c>
      <c r="M534" s="588" t="s">
        <v>238</v>
      </c>
      <c r="N534" s="595">
        <v>73.64</v>
      </c>
      <c r="O534" s="588" t="s">
        <v>238</v>
      </c>
      <c r="P534" s="595">
        <v>81.83</v>
      </c>
      <c r="Q534" s="588" t="s">
        <v>238</v>
      </c>
      <c r="R534" s="595">
        <v>95.46</v>
      </c>
      <c r="S534" s="588" t="s">
        <v>238</v>
      </c>
      <c r="T534" s="595">
        <v>82.35</v>
      </c>
      <c r="U534" s="588" t="s">
        <v>238</v>
      </c>
      <c r="V534" s="595">
        <v>100.07</v>
      </c>
      <c r="W534" s="588" t="s">
        <v>238</v>
      </c>
      <c r="X534" s="595">
        <v>106.56</v>
      </c>
      <c r="Y534" s="588" t="s">
        <v>238</v>
      </c>
      <c r="Z534" s="595">
        <v>124.02</v>
      </c>
      <c r="AA534" s="588" t="s">
        <v>238</v>
      </c>
    </row>
    <row r="535" spans="1:27" x14ac:dyDescent="0.2">
      <c r="A535" s="590" t="s">
        <v>35</v>
      </c>
      <c r="B535" s="595">
        <v>68.959999999999994</v>
      </c>
      <c r="C535" s="588" t="s">
        <v>238</v>
      </c>
      <c r="D535" s="595">
        <v>72.900000000000006</v>
      </c>
      <c r="E535" s="588" t="s">
        <v>238</v>
      </c>
      <c r="F535" s="595">
        <v>75.62</v>
      </c>
      <c r="G535" s="588" t="s">
        <v>238</v>
      </c>
      <c r="H535" s="595">
        <v>78.28</v>
      </c>
      <c r="I535" s="588" t="s">
        <v>238</v>
      </c>
      <c r="J535" s="595">
        <v>82.14</v>
      </c>
      <c r="K535" s="588" t="s">
        <v>238</v>
      </c>
      <c r="L535" s="595">
        <v>87.43</v>
      </c>
      <c r="M535" s="588" t="s">
        <v>238</v>
      </c>
      <c r="N535" s="595">
        <v>95.45</v>
      </c>
      <c r="O535" s="588" t="s">
        <v>238</v>
      </c>
      <c r="P535" s="595">
        <v>105.28</v>
      </c>
      <c r="Q535" s="588" t="s">
        <v>238</v>
      </c>
      <c r="R535" s="595">
        <v>112.53</v>
      </c>
      <c r="S535" s="588" t="s">
        <v>238</v>
      </c>
      <c r="T535" s="595">
        <v>89.51</v>
      </c>
      <c r="U535" s="588" t="s">
        <v>238</v>
      </c>
      <c r="V535" s="595">
        <v>100.06</v>
      </c>
      <c r="W535" s="588" t="s">
        <v>238</v>
      </c>
      <c r="X535" s="595">
        <v>107.46</v>
      </c>
      <c r="Y535" s="588" t="s">
        <v>238</v>
      </c>
      <c r="Z535" s="595">
        <v>109.75</v>
      </c>
      <c r="AA535" s="588" t="s">
        <v>238</v>
      </c>
    </row>
    <row r="536" spans="1:27" x14ac:dyDescent="0.2">
      <c r="A536" s="590" t="s">
        <v>67</v>
      </c>
      <c r="B536" s="595">
        <v>62.62</v>
      </c>
      <c r="C536" s="588" t="s">
        <v>238</v>
      </c>
      <c r="D536" s="595">
        <v>62.56</v>
      </c>
      <c r="E536" s="588" t="s">
        <v>238</v>
      </c>
      <c r="F536" s="595">
        <v>66.62</v>
      </c>
      <c r="G536" s="588" t="s">
        <v>238</v>
      </c>
      <c r="H536" s="595">
        <v>69.42</v>
      </c>
      <c r="I536" s="588" t="s">
        <v>238</v>
      </c>
      <c r="J536" s="595">
        <v>74.08</v>
      </c>
      <c r="K536" s="588" t="s">
        <v>238</v>
      </c>
      <c r="L536" s="595">
        <v>80.23</v>
      </c>
      <c r="M536" s="588" t="s">
        <v>238</v>
      </c>
      <c r="N536" s="595">
        <v>89.07</v>
      </c>
      <c r="O536" s="588" t="s">
        <v>238</v>
      </c>
      <c r="P536" s="595">
        <v>97.81</v>
      </c>
      <c r="Q536" s="588" t="s">
        <v>238</v>
      </c>
      <c r="R536" s="595">
        <v>99.4</v>
      </c>
      <c r="S536" s="588" t="s">
        <v>238</v>
      </c>
      <c r="T536" s="595">
        <v>86.66</v>
      </c>
      <c r="U536" s="588" t="s">
        <v>238</v>
      </c>
      <c r="V536" s="595">
        <v>100.06</v>
      </c>
      <c r="W536" s="588" t="s">
        <v>238</v>
      </c>
      <c r="X536" s="595">
        <v>111.68</v>
      </c>
      <c r="Y536" s="588" t="s">
        <v>238</v>
      </c>
      <c r="Z536" s="595">
        <v>111.32</v>
      </c>
      <c r="AA536" s="588" t="s">
        <v>238</v>
      </c>
    </row>
    <row r="537" spans="1:27" x14ac:dyDescent="0.2">
      <c r="A537" s="590" t="s">
        <v>77</v>
      </c>
      <c r="B537" s="595">
        <v>57.01</v>
      </c>
      <c r="C537" s="588" t="s">
        <v>238</v>
      </c>
      <c r="D537" s="595">
        <v>64.22</v>
      </c>
      <c r="E537" s="588" t="s">
        <v>238</v>
      </c>
      <c r="F537" s="595">
        <v>66.069999999999993</v>
      </c>
      <c r="G537" s="588" t="s">
        <v>238</v>
      </c>
      <c r="H537" s="595">
        <v>67.62</v>
      </c>
      <c r="I537" s="588" t="s">
        <v>238</v>
      </c>
      <c r="J537" s="595">
        <v>74.209999999999994</v>
      </c>
      <c r="K537" s="588" t="s">
        <v>238</v>
      </c>
      <c r="L537" s="595">
        <v>83.42</v>
      </c>
      <c r="M537" s="588" t="s">
        <v>238</v>
      </c>
      <c r="N537" s="595">
        <v>89.25</v>
      </c>
      <c r="O537" s="588" t="s">
        <v>238</v>
      </c>
      <c r="P537" s="595">
        <v>102.93</v>
      </c>
      <c r="Q537" s="588" t="s">
        <v>238</v>
      </c>
      <c r="R537" s="595">
        <v>97.6</v>
      </c>
      <c r="S537" s="588" t="s">
        <v>238</v>
      </c>
      <c r="T537" s="595">
        <v>87.06</v>
      </c>
      <c r="U537" s="588" t="s">
        <v>238</v>
      </c>
      <c r="V537" s="595">
        <v>100.06</v>
      </c>
      <c r="W537" s="588" t="s">
        <v>238</v>
      </c>
      <c r="X537" s="595">
        <v>103.37</v>
      </c>
      <c r="Y537" s="588" t="s">
        <v>238</v>
      </c>
      <c r="Z537" s="595">
        <v>110.78</v>
      </c>
      <c r="AA537" s="588" t="s">
        <v>238</v>
      </c>
    </row>
    <row r="538" spans="1:27" x14ac:dyDescent="0.2">
      <c r="A538" s="590" t="s">
        <v>59</v>
      </c>
      <c r="B538" s="588" t="s">
        <v>141</v>
      </c>
      <c r="C538" s="588" t="s">
        <v>238</v>
      </c>
      <c r="D538" s="588" t="s">
        <v>141</v>
      </c>
      <c r="E538" s="588" t="s">
        <v>238</v>
      </c>
      <c r="F538" s="595">
        <v>59.9</v>
      </c>
      <c r="G538" s="588" t="s">
        <v>238</v>
      </c>
      <c r="H538" s="595">
        <v>58.96</v>
      </c>
      <c r="I538" s="588" t="s">
        <v>238</v>
      </c>
      <c r="J538" s="595">
        <v>65.849999999999994</v>
      </c>
      <c r="K538" s="588" t="s">
        <v>238</v>
      </c>
      <c r="L538" s="595">
        <v>74.180000000000007</v>
      </c>
      <c r="M538" s="588" t="s">
        <v>238</v>
      </c>
      <c r="N538" s="595">
        <v>82.58</v>
      </c>
      <c r="O538" s="588" t="s">
        <v>238</v>
      </c>
      <c r="P538" s="595">
        <v>94.21</v>
      </c>
      <c r="Q538" s="588" t="s">
        <v>238</v>
      </c>
      <c r="R538" s="595">
        <v>94.68</v>
      </c>
      <c r="S538" s="588" t="s">
        <v>238</v>
      </c>
      <c r="T538" s="595">
        <v>89.64</v>
      </c>
      <c r="U538" s="588" t="s">
        <v>238</v>
      </c>
      <c r="V538" s="595">
        <v>100.05</v>
      </c>
      <c r="W538" s="588" t="s">
        <v>238</v>
      </c>
      <c r="X538" s="595">
        <v>106.76</v>
      </c>
      <c r="Y538" s="588" t="s">
        <v>238</v>
      </c>
      <c r="Z538" s="595">
        <v>121.63</v>
      </c>
      <c r="AA538" s="588" t="s">
        <v>238</v>
      </c>
    </row>
    <row r="540" spans="1:27" x14ac:dyDescent="0.2">
      <c r="A540" s="587" t="s">
        <v>4942</v>
      </c>
      <c r="E540" s="587" t="s">
        <v>4941</v>
      </c>
    </row>
    <row r="541" spans="1:27" x14ac:dyDescent="0.2">
      <c r="A541" s="587" t="s">
        <v>4940</v>
      </c>
      <c r="B541" s="587" t="s">
        <v>4939</v>
      </c>
      <c r="E541" s="587" t="s">
        <v>141</v>
      </c>
      <c r="F541" s="587" t="s">
        <v>4938</v>
      </c>
    </row>
    <row r="542" spans="1:27" x14ac:dyDescent="0.2">
      <c r="A542" s="587" t="s">
        <v>4937</v>
      </c>
      <c r="B542" s="587" t="s">
        <v>4936</v>
      </c>
    </row>
    <row r="543" spans="1:27" x14ac:dyDescent="0.2">
      <c r="A543" s="587" t="s">
        <v>4935</v>
      </c>
      <c r="B543" s="587" t="s">
        <v>4934</v>
      </c>
    </row>
    <row r="544" spans="1:27" x14ac:dyDescent="0.2">
      <c r="A544" s="587" t="s">
        <v>4933</v>
      </c>
      <c r="B544" s="587" t="s">
        <v>4932</v>
      </c>
    </row>
    <row r="545" spans="1:27" x14ac:dyDescent="0.2">
      <c r="A545" s="587" t="s">
        <v>4931</v>
      </c>
      <c r="B545" s="587" t="s">
        <v>4930</v>
      </c>
    </row>
    <row r="546" spans="1:27" x14ac:dyDescent="0.2">
      <c r="A546" s="587" t="s">
        <v>4929</v>
      </c>
      <c r="B546" s="587" t="s">
        <v>4928</v>
      </c>
    </row>
    <row r="547" spans="1:27" x14ac:dyDescent="0.2">
      <c r="A547" s="587" t="s">
        <v>4927</v>
      </c>
      <c r="B547" s="587" t="s">
        <v>4926</v>
      </c>
    </row>
    <row r="548" spans="1:27" x14ac:dyDescent="0.2">
      <c r="A548" s="587" t="s">
        <v>4925</v>
      </c>
      <c r="B548" s="587" t="s">
        <v>4924</v>
      </c>
    </row>
    <row r="549" spans="1:27" x14ac:dyDescent="0.2">
      <c r="A549" s="587" t="s">
        <v>4923</v>
      </c>
      <c r="B549" s="587" t="s">
        <v>4922</v>
      </c>
    </row>
    <row r="550" spans="1:27" x14ac:dyDescent="0.2">
      <c r="A550" s="587" t="s">
        <v>4921</v>
      </c>
      <c r="B550" s="587" t="s">
        <v>4920</v>
      </c>
    </row>
    <row r="551" spans="1:27" x14ac:dyDescent="0.2">
      <c r="A551" s="587" t="s">
        <v>4919</v>
      </c>
      <c r="B551" s="587" t="s">
        <v>4918</v>
      </c>
    </row>
    <row r="552" spans="1:27" x14ac:dyDescent="0.2">
      <c r="A552" s="587" t="s">
        <v>4917</v>
      </c>
      <c r="B552" s="587" t="s">
        <v>4916</v>
      </c>
    </row>
    <row r="554" spans="1:27" x14ac:dyDescent="0.2">
      <c r="A554" s="587" t="s">
        <v>4967</v>
      </c>
      <c r="C554" s="587" t="s">
        <v>4972</v>
      </c>
    </row>
    <row r="555" spans="1:27" x14ac:dyDescent="0.2">
      <c r="A555" s="587" t="s">
        <v>0</v>
      </c>
      <c r="B555" s="40">
        <v>52</v>
      </c>
      <c r="C555" s="587" t="s">
        <v>183</v>
      </c>
    </row>
    <row r="556" spans="1:27" x14ac:dyDescent="0.2">
      <c r="A556" s="587" t="s">
        <v>4963</v>
      </c>
      <c r="C556" s="587" t="s">
        <v>4962</v>
      </c>
    </row>
    <row r="558" spans="1:27" x14ac:dyDescent="0.2">
      <c r="A558" s="590" t="s">
        <v>4961</v>
      </c>
      <c r="B558" s="590" t="s">
        <v>253</v>
      </c>
      <c r="C558" s="590" t="s">
        <v>4943</v>
      </c>
      <c r="D558" s="590" t="s">
        <v>252</v>
      </c>
      <c r="E558" s="590" t="s">
        <v>4943</v>
      </c>
      <c r="F558" s="590" t="s">
        <v>251</v>
      </c>
      <c r="G558" s="590" t="s">
        <v>4943</v>
      </c>
      <c r="H558" s="590" t="s">
        <v>250</v>
      </c>
      <c r="I558" s="590" t="s">
        <v>4943</v>
      </c>
      <c r="J558" s="590" t="s">
        <v>249</v>
      </c>
      <c r="K558" s="590" t="s">
        <v>4943</v>
      </c>
      <c r="L558" s="590" t="s">
        <v>248</v>
      </c>
      <c r="M558" s="590" t="s">
        <v>4943</v>
      </c>
      <c r="N558" s="590" t="s">
        <v>247</v>
      </c>
      <c r="O558" s="590" t="s">
        <v>4943</v>
      </c>
      <c r="P558" s="590" t="s">
        <v>246</v>
      </c>
      <c r="Q558" s="590" t="s">
        <v>4943</v>
      </c>
      <c r="R558" s="590" t="s">
        <v>82</v>
      </c>
      <c r="S558" s="590" t="s">
        <v>4943</v>
      </c>
      <c r="T558" s="590" t="s">
        <v>83</v>
      </c>
      <c r="U558" s="590" t="s">
        <v>4943</v>
      </c>
      <c r="V558" s="590" t="s">
        <v>84</v>
      </c>
      <c r="W558" s="590" t="s">
        <v>4943</v>
      </c>
      <c r="X558" s="590" t="s">
        <v>245</v>
      </c>
      <c r="Y558" s="590" t="s">
        <v>4943</v>
      </c>
      <c r="Z558" s="590" t="s">
        <v>4699</v>
      </c>
      <c r="AA558" s="590" t="s">
        <v>4943</v>
      </c>
    </row>
    <row r="559" spans="1:27" x14ac:dyDescent="0.2">
      <c r="A559" s="590" t="s">
        <v>7</v>
      </c>
      <c r="B559" s="588" t="s">
        <v>141</v>
      </c>
      <c r="C559" s="588" t="s">
        <v>238</v>
      </c>
      <c r="D559" s="588" t="s">
        <v>141</v>
      </c>
      <c r="E559" s="588" t="s">
        <v>238</v>
      </c>
      <c r="F559" s="588" t="s">
        <v>141</v>
      </c>
      <c r="G559" s="588" t="s">
        <v>238</v>
      </c>
      <c r="H559" s="588" t="s">
        <v>141</v>
      </c>
      <c r="I559" s="588" t="s">
        <v>238</v>
      </c>
      <c r="J559" s="588" t="s">
        <v>141</v>
      </c>
      <c r="K559" s="588" t="s">
        <v>238</v>
      </c>
      <c r="L559" s="588" t="s">
        <v>141</v>
      </c>
      <c r="M559" s="588" t="s">
        <v>238</v>
      </c>
      <c r="N559" s="588" t="s">
        <v>141</v>
      </c>
      <c r="O559" s="588" t="s">
        <v>238</v>
      </c>
      <c r="P559" s="588" t="s">
        <v>141</v>
      </c>
      <c r="Q559" s="588" t="s">
        <v>238</v>
      </c>
      <c r="R559" s="588" t="s">
        <v>141</v>
      </c>
      <c r="S559" s="588" t="s">
        <v>238</v>
      </c>
      <c r="T559" s="588" t="s">
        <v>141</v>
      </c>
      <c r="U559" s="588" t="s">
        <v>238</v>
      </c>
      <c r="V559" s="588" t="s">
        <v>141</v>
      </c>
      <c r="W559" s="588" t="s">
        <v>238</v>
      </c>
      <c r="X559" s="588" t="s">
        <v>141</v>
      </c>
      <c r="Y559" s="588" t="s">
        <v>238</v>
      </c>
      <c r="Z559" s="588" t="s">
        <v>141</v>
      </c>
      <c r="AA559" s="588" t="s">
        <v>238</v>
      </c>
    </row>
    <row r="560" spans="1:27" x14ac:dyDescent="0.2">
      <c r="A560" s="590" t="s">
        <v>19</v>
      </c>
      <c r="B560" s="588" t="s">
        <v>141</v>
      </c>
      <c r="C560" s="588" t="s">
        <v>238</v>
      </c>
      <c r="D560" s="588" t="s">
        <v>141</v>
      </c>
      <c r="E560" s="588" t="s">
        <v>238</v>
      </c>
      <c r="F560" s="588" t="s">
        <v>141</v>
      </c>
      <c r="G560" s="588" t="s">
        <v>238</v>
      </c>
      <c r="H560" s="588" t="s">
        <v>141</v>
      </c>
      <c r="I560" s="588" t="s">
        <v>238</v>
      </c>
      <c r="J560" s="588" t="s">
        <v>141</v>
      </c>
      <c r="K560" s="588" t="s">
        <v>238</v>
      </c>
      <c r="L560" s="588" t="s">
        <v>141</v>
      </c>
      <c r="M560" s="588" t="s">
        <v>238</v>
      </c>
      <c r="N560" s="588" t="s">
        <v>141</v>
      </c>
      <c r="O560" s="588" t="s">
        <v>238</v>
      </c>
      <c r="P560" s="588" t="s">
        <v>141</v>
      </c>
      <c r="Q560" s="588" t="s">
        <v>238</v>
      </c>
      <c r="R560" s="588" t="s">
        <v>141</v>
      </c>
      <c r="S560" s="588" t="s">
        <v>238</v>
      </c>
      <c r="T560" s="588" t="s">
        <v>141</v>
      </c>
      <c r="U560" s="588" t="s">
        <v>238</v>
      </c>
      <c r="V560" s="588" t="s">
        <v>141</v>
      </c>
      <c r="W560" s="588" t="s">
        <v>238</v>
      </c>
      <c r="X560" s="588" t="s">
        <v>141</v>
      </c>
      <c r="Y560" s="588" t="s">
        <v>238</v>
      </c>
      <c r="Z560" s="588" t="s">
        <v>141</v>
      </c>
      <c r="AA560" s="588" t="s">
        <v>238</v>
      </c>
    </row>
    <row r="561" spans="1:27" x14ac:dyDescent="0.2">
      <c r="A561" s="590" t="s">
        <v>25</v>
      </c>
      <c r="B561" s="588" t="s">
        <v>141</v>
      </c>
      <c r="C561" s="588" t="s">
        <v>238</v>
      </c>
      <c r="D561" s="588" t="s">
        <v>141</v>
      </c>
      <c r="E561" s="588" t="s">
        <v>238</v>
      </c>
      <c r="F561" s="588" t="s">
        <v>141</v>
      </c>
      <c r="G561" s="588" t="s">
        <v>238</v>
      </c>
      <c r="H561" s="588" t="s">
        <v>141</v>
      </c>
      <c r="I561" s="588" t="s">
        <v>238</v>
      </c>
      <c r="J561" s="588" t="s">
        <v>141</v>
      </c>
      <c r="K561" s="588" t="s">
        <v>238</v>
      </c>
      <c r="L561" s="588" t="s">
        <v>141</v>
      </c>
      <c r="M561" s="588" t="s">
        <v>238</v>
      </c>
      <c r="N561" s="588" t="s">
        <v>141</v>
      </c>
      <c r="O561" s="588" t="s">
        <v>238</v>
      </c>
      <c r="P561" s="588" t="s">
        <v>141</v>
      </c>
      <c r="Q561" s="588" t="s">
        <v>238</v>
      </c>
      <c r="R561" s="588" t="s">
        <v>141</v>
      </c>
      <c r="S561" s="588" t="s">
        <v>238</v>
      </c>
      <c r="T561" s="588" t="s">
        <v>141</v>
      </c>
      <c r="U561" s="588" t="s">
        <v>238</v>
      </c>
      <c r="V561" s="588" t="s">
        <v>141</v>
      </c>
      <c r="W561" s="588" t="s">
        <v>238</v>
      </c>
      <c r="X561" s="588" t="s">
        <v>141</v>
      </c>
      <c r="Y561" s="588" t="s">
        <v>238</v>
      </c>
      <c r="Z561" s="588" t="s">
        <v>141</v>
      </c>
      <c r="AA561" s="588" t="s">
        <v>238</v>
      </c>
    </row>
    <row r="562" spans="1:27" x14ac:dyDescent="0.2">
      <c r="A562" s="590" t="s">
        <v>27</v>
      </c>
      <c r="B562" s="588" t="s">
        <v>141</v>
      </c>
      <c r="C562" s="588" t="s">
        <v>238</v>
      </c>
      <c r="D562" s="588" t="s">
        <v>141</v>
      </c>
      <c r="E562" s="588" t="s">
        <v>238</v>
      </c>
      <c r="F562" s="588" t="s">
        <v>141</v>
      </c>
      <c r="G562" s="588" t="s">
        <v>238</v>
      </c>
      <c r="H562" s="588" t="s">
        <v>141</v>
      </c>
      <c r="I562" s="588" t="s">
        <v>238</v>
      </c>
      <c r="J562" s="588" t="s">
        <v>141</v>
      </c>
      <c r="K562" s="588" t="s">
        <v>238</v>
      </c>
      <c r="L562" s="588" t="s">
        <v>141</v>
      </c>
      <c r="M562" s="588" t="s">
        <v>238</v>
      </c>
      <c r="N562" s="588" t="s">
        <v>141</v>
      </c>
      <c r="O562" s="588" t="s">
        <v>238</v>
      </c>
      <c r="P562" s="588" t="s">
        <v>141</v>
      </c>
      <c r="Q562" s="588" t="s">
        <v>238</v>
      </c>
      <c r="R562" s="588" t="s">
        <v>141</v>
      </c>
      <c r="S562" s="588" t="s">
        <v>238</v>
      </c>
      <c r="T562" s="588" t="s">
        <v>141</v>
      </c>
      <c r="U562" s="588" t="s">
        <v>238</v>
      </c>
      <c r="V562" s="588" t="s">
        <v>141</v>
      </c>
      <c r="W562" s="588" t="s">
        <v>238</v>
      </c>
      <c r="X562" s="588" t="s">
        <v>141</v>
      </c>
      <c r="Y562" s="588" t="s">
        <v>238</v>
      </c>
      <c r="Z562" s="588" t="s">
        <v>141</v>
      </c>
      <c r="AA562" s="588" t="s">
        <v>238</v>
      </c>
    </row>
    <row r="563" spans="1:27" x14ac:dyDescent="0.2">
      <c r="A563" s="590" t="s">
        <v>9</v>
      </c>
      <c r="B563" s="588" t="s">
        <v>141</v>
      </c>
      <c r="C563" s="588" t="s">
        <v>238</v>
      </c>
      <c r="D563" s="588" t="s">
        <v>141</v>
      </c>
      <c r="E563" s="588" t="s">
        <v>238</v>
      </c>
      <c r="F563" s="588" t="s">
        <v>141</v>
      </c>
      <c r="G563" s="588" t="s">
        <v>238</v>
      </c>
      <c r="H563" s="588" t="s">
        <v>141</v>
      </c>
      <c r="I563" s="588" t="s">
        <v>238</v>
      </c>
      <c r="J563" s="588" t="s">
        <v>141</v>
      </c>
      <c r="K563" s="588" t="s">
        <v>238</v>
      </c>
      <c r="L563" s="588" t="s">
        <v>141</v>
      </c>
      <c r="M563" s="588" t="s">
        <v>238</v>
      </c>
      <c r="N563" s="588" t="s">
        <v>141</v>
      </c>
      <c r="O563" s="588" t="s">
        <v>238</v>
      </c>
      <c r="P563" s="588" t="s">
        <v>141</v>
      </c>
      <c r="Q563" s="588" t="s">
        <v>238</v>
      </c>
      <c r="R563" s="588" t="s">
        <v>141</v>
      </c>
      <c r="S563" s="588" t="s">
        <v>238</v>
      </c>
      <c r="T563" s="588" t="s">
        <v>141</v>
      </c>
      <c r="U563" s="588" t="s">
        <v>238</v>
      </c>
      <c r="V563" s="588" t="s">
        <v>141</v>
      </c>
      <c r="W563" s="588" t="s">
        <v>238</v>
      </c>
      <c r="X563" s="588" t="s">
        <v>141</v>
      </c>
      <c r="Y563" s="588" t="s">
        <v>238</v>
      </c>
      <c r="Z563" s="588" t="s">
        <v>141</v>
      </c>
      <c r="AA563" s="588" t="s">
        <v>238</v>
      </c>
    </row>
    <row r="564" spans="1:27" x14ac:dyDescent="0.2">
      <c r="A564" s="590" t="s">
        <v>29</v>
      </c>
      <c r="B564" s="588" t="s">
        <v>141</v>
      </c>
      <c r="C564" s="588" t="s">
        <v>238</v>
      </c>
      <c r="D564" s="588" t="s">
        <v>141</v>
      </c>
      <c r="E564" s="588" t="s">
        <v>238</v>
      </c>
      <c r="F564" s="588" t="s">
        <v>141</v>
      </c>
      <c r="G564" s="588" t="s">
        <v>238</v>
      </c>
      <c r="H564" s="588" t="s">
        <v>141</v>
      </c>
      <c r="I564" s="588" t="s">
        <v>238</v>
      </c>
      <c r="J564" s="588" t="s">
        <v>141</v>
      </c>
      <c r="K564" s="588" t="s">
        <v>238</v>
      </c>
      <c r="L564" s="588" t="s">
        <v>141</v>
      </c>
      <c r="M564" s="588" t="s">
        <v>238</v>
      </c>
      <c r="N564" s="588" t="s">
        <v>141</v>
      </c>
      <c r="O564" s="588" t="s">
        <v>238</v>
      </c>
      <c r="P564" s="588" t="s">
        <v>141</v>
      </c>
      <c r="Q564" s="588" t="s">
        <v>238</v>
      </c>
      <c r="R564" s="588" t="s">
        <v>141</v>
      </c>
      <c r="S564" s="588" t="s">
        <v>238</v>
      </c>
      <c r="T564" s="588" t="s">
        <v>141</v>
      </c>
      <c r="U564" s="588" t="s">
        <v>238</v>
      </c>
      <c r="V564" s="588" t="s">
        <v>141</v>
      </c>
      <c r="W564" s="588" t="s">
        <v>238</v>
      </c>
      <c r="X564" s="588" t="s">
        <v>141</v>
      </c>
      <c r="Y564" s="588" t="s">
        <v>238</v>
      </c>
      <c r="Z564" s="588" t="s">
        <v>141</v>
      </c>
      <c r="AA564" s="588" t="s">
        <v>238</v>
      </c>
    </row>
    <row r="565" spans="1:27" x14ac:dyDescent="0.2">
      <c r="A565" s="590" t="s">
        <v>15</v>
      </c>
      <c r="B565" s="588" t="s">
        <v>141</v>
      </c>
      <c r="C565" s="588" t="s">
        <v>238</v>
      </c>
      <c r="D565" s="588" t="s">
        <v>141</v>
      </c>
      <c r="E565" s="588" t="s">
        <v>238</v>
      </c>
      <c r="F565" s="588" t="s">
        <v>141</v>
      </c>
      <c r="G565" s="588" t="s">
        <v>238</v>
      </c>
      <c r="H565" s="588" t="s">
        <v>141</v>
      </c>
      <c r="I565" s="588" t="s">
        <v>238</v>
      </c>
      <c r="J565" s="588" t="s">
        <v>141</v>
      </c>
      <c r="K565" s="588" t="s">
        <v>238</v>
      </c>
      <c r="L565" s="588" t="s">
        <v>141</v>
      </c>
      <c r="M565" s="588" t="s">
        <v>238</v>
      </c>
      <c r="N565" s="588" t="s">
        <v>141</v>
      </c>
      <c r="O565" s="588" t="s">
        <v>238</v>
      </c>
      <c r="P565" s="588" t="s">
        <v>141</v>
      </c>
      <c r="Q565" s="588" t="s">
        <v>238</v>
      </c>
      <c r="R565" s="588" t="s">
        <v>141</v>
      </c>
      <c r="S565" s="588" t="s">
        <v>238</v>
      </c>
      <c r="T565" s="588" t="s">
        <v>141</v>
      </c>
      <c r="U565" s="588" t="s">
        <v>238</v>
      </c>
      <c r="V565" s="588" t="s">
        <v>141</v>
      </c>
      <c r="W565" s="588" t="s">
        <v>238</v>
      </c>
      <c r="X565" s="588" t="s">
        <v>141</v>
      </c>
      <c r="Y565" s="588" t="s">
        <v>238</v>
      </c>
      <c r="Z565" s="588" t="s">
        <v>141</v>
      </c>
      <c r="AA565" s="588" t="s">
        <v>238</v>
      </c>
    </row>
    <row r="566" spans="1:27" x14ac:dyDescent="0.2">
      <c r="A566" s="590" t="s">
        <v>31</v>
      </c>
      <c r="B566" s="588" t="s">
        <v>141</v>
      </c>
      <c r="C566" s="588" t="s">
        <v>238</v>
      </c>
      <c r="D566" s="588" t="s">
        <v>141</v>
      </c>
      <c r="E566" s="588" t="s">
        <v>238</v>
      </c>
      <c r="F566" s="588" t="s">
        <v>141</v>
      </c>
      <c r="G566" s="588" t="s">
        <v>238</v>
      </c>
      <c r="H566" s="588" t="s">
        <v>141</v>
      </c>
      <c r="I566" s="588" t="s">
        <v>238</v>
      </c>
      <c r="J566" s="588" t="s">
        <v>141</v>
      </c>
      <c r="K566" s="588" t="s">
        <v>238</v>
      </c>
      <c r="L566" s="588" t="s">
        <v>141</v>
      </c>
      <c r="M566" s="588" t="s">
        <v>238</v>
      </c>
      <c r="N566" s="588" t="s">
        <v>141</v>
      </c>
      <c r="O566" s="588" t="s">
        <v>238</v>
      </c>
      <c r="P566" s="588" t="s">
        <v>141</v>
      </c>
      <c r="Q566" s="588" t="s">
        <v>238</v>
      </c>
      <c r="R566" s="588" t="s">
        <v>141</v>
      </c>
      <c r="S566" s="588" t="s">
        <v>238</v>
      </c>
      <c r="T566" s="588" t="s">
        <v>141</v>
      </c>
      <c r="U566" s="588" t="s">
        <v>238</v>
      </c>
      <c r="V566" s="588" t="s">
        <v>141</v>
      </c>
      <c r="W566" s="588" t="s">
        <v>238</v>
      </c>
      <c r="X566" s="588" t="s">
        <v>141</v>
      </c>
      <c r="Y566" s="588" t="s">
        <v>238</v>
      </c>
      <c r="Z566" s="588" t="s">
        <v>141</v>
      </c>
      <c r="AA566" s="588" t="s">
        <v>238</v>
      </c>
    </row>
    <row r="567" spans="1:27" x14ac:dyDescent="0.2">
      <c r="A567" s="590" t="s">
        <v>11</v>
      </c>
      <c r="B567" s="588" t="s">
        <v>141</v>
      </c>
      <c r="C567" s="588" t="s">
        <v>238</v>
      </c>
      <c r="D567" s="588" t="s">
        <v>141</v>
      </c>
      <c r="E567" s="588" t="s">
        <v>238</v>
      </c>
      <c r="F567" s="588" t="s">
        <v>141</v>
      </c>
      <c r="G567" s="588" t="s">
        <v>238</v>
      </c>
      <c r="H567" s="588" t="s">
        <v>141</v>
      </c>
      <c r="I567" s="588" t="s">
        <v>238</v>
      </c>
      <c r="J567" s="588" t="s">
        <v>141</v>
      </c>
      <c r="K567" s="588" t="s">
        <v>238</v>
      </c>
      <c r="L567" s="588" t="s">
        <v>141</v>
      </c>
      <c r="M567" s="588" t="s">
        <v>238</v>
      </c>
      <c r="N567" s="588" t="s">
        <v>141</v>
      </c>
      <c r="O567" s="588" t="s">
        <v>238</v>
      </c>
      <c r="P567" s="588" t="s">
        <v>141</v>
      </c>
      <c r="Q567" s="588" t="s">
        <v>238</v>
      </c>
      <c r="R567" s="588" t="s">
        <v>141</v>
      </c>
      <c r="S567" s="588" t="s">
        <v>238</v>
      </c>
      <c r="T567" s="588" t="s">
        <v>141</v>
      </c>
      <c r="U567" s="588" t="s">
        <v>238</v>
      </c>
      <c r="V567" s="588" t="s">
        <v>141</v>
      </c>
      <c r="W567" s="588" t="s">
        <v>238</v>
      </c>
      <c r="X567" s="588" t="s">
        <v>141</v>
      </c>
      <c r="Y567" s="588" t="s">
        <v>238</v>
      </c>
      <c r="Z567" s="588" t="s">
        <v>141</v>
      </c>
      <c r="AA567" s="588" t="s">
        <v>238</v>
      </c>
    </row>
    <row r="568" spans="1:27" x14ac:dyDescent="0.2">
      <c r="A568" s="590" t="s">
        <v>13</v>
      </c>
      <c r="B568" s="588" t="s">
        <v>141</v>
      </c>
      <c r="C568" s="588" t="s">
        <v>238</v>
      </c>
      <c r="D568" s="588" t="s">
        <v>141</v>
      </c>
      <c r="E568" s="588" t="s">
        <v>238</v>
      </c>
      <c r="F568" s="588" t="s">
        <v>141</v>
      </c>
      <c r="G568" s="588" t="s">
        <v>238</v>
      </c>
      <c r="H568" s="588" t="s">
        <v>141</v>
      </c>
      <c r="I568" s="588" t="s">
        <v>238</v>
      </c>
      <c r="J568" s="588" t="s">
        <v>141</v>
      </c>
      <c r="K568" s="588" t="s">
        <v>238</v>
      </c>
      <c r="L568" s="588" t="s">
        <v>141</v>
      </c>
      <c r="M568" s="588" t="s">
        <v>238</v>
      </c>
      <c r="N568" s="588" t="s">
        <v>141</v>
      </c>
      <c r="O568" s="588" t="s">
        <v>238</v>
      </c>
      <c r="P568" s="588" t="s">
        <v>141</v>
      </c>
      <c r="Q568" s="588" t="s">
        <v>238</v>
      </c>
      <c r="R568" s="588" t="s">
        <v>141</v>
      </c>
      <c r="S568" s="588" t="s">
        <v>238</v>
      </c>
      <c r="T568" s="588" t="s">
        <v>141</v>
      </c>
      <c r="U568" s="588" t="s">
        <v>238</v>
      </c>
      <c r="V568" s="588" t="s">
        <v>141</v>
      </c>
      <c r="W568" s="588" t="s">
        <v>238</v>
      </c>
      <c r="X568" s="588" t="s">
        <v>141</v>
      </c>
      <c r="Y568" s="588" t="s">
        <v>238</v>
      </c>
      <c r="Z568" s="588" t="s">
        <v>141</v>
      </c>
      <c r="AA568" s="588" t="s">
        <v>238</v>
      </c>
    </row>
    <row r="569" spans="1:27" x14ac:dyDescent="0.2">
      <c r="A569" s="590" t="s">
        <v>37</v>
      </c>
      <c r="B569" s="588" t="s">
        <v>141</v>
      </c>
      <c r="C569" s="588" t="s">
        <v>238</v>
      </c>
      <c r="D569" s="588" t="s">
        <v>141</v>
      </c>
      <c r="E569" s="588" t="s">
        <v>238</v>
      </c>
      <c r="F569" s="588" t="s">
        <v>141</v>
      </c>
      <c r="G569" s="588" t="s">
        <v>238</v>
      </c>
      <c r="H569" s="588" t="s">
        <v>141</v>
      </c>
      <c r="I569" s="588" t="s">
        <v>238</v>
      </c>
      <c r="J569" s="588" t="s">
        <v>141</v>
      </c>
      <c r="K569" s="588" t="s">
        <v>238</v>
      </c>
      <c r="L569" s="588" t="s">
        <v>141</v>
      </c>
      <c r="M569" s="588" t="s">
        <v>238</v>
      </c>
      <c r="N569" s="588" t="s">
        <v>141</v>
      </c>
      <c r="O569" s="588" t="s">
        <v>238</v>
      </c>
      <c r="P569" s="588" t="s">
        <v>141</v>
      </c>
      <c r="Q569" s="588" t="s">
        <v>238</v>
      </c>
      <c r="R569" s="588" t="s">
        <v>141</v>
      </c>
      <c r="S569" s="588" t="s">
        <v>238</v>
      </c>
      <c r="T569" s="588" t="s">
        <v>141</v>
      </c>
      <c r="U569" s="588" t="s">
        <v>238</v>
      </c>
      <c r="V569" s="588" t="s">
        <v>141</v>
      </c>
      <c r="W569" s="588" t="s">
        <v>238</v>
      </c>
      <c r="X569" s="588" t="s">
        <v>141</v>
      </c>
      <c r="Y569" s="588" t="s">
        <v>238</v>
      </c>
      <c r="Z569" s="588" t="s">
        <v>141</v>
      </c>
      <c r="AA569" s="588" t="s">
        <v>238</v>
      </c>
    </row>
    <row r="570" spans="1:27" x14ac:dyDescent="0.2">
      <c r="A570" s="590" t="s">
        <v>43</v>
      </c>
      <c r="B570" s="588" t="s">
        <v>141</v>
      </c>
      <c r="C570" s="588" t="s">
        <v>238</v>
      </c>
      <c r="D570" s="588" t="s">
        <v>141</v>
      </c>
      <c r="E570" s="588" t="s">
        <v>238</v>
      </c>
      <c r="F570" s="588" t="s">
        <v>141</v>
      </c>
      <c r="G570" s="588" t="s">
        <v>238</v>
      </c>
      <c r="H570" s="588" t="s">
        <v>141</v>
      </c>
      <c r="I570" s="588" t="s">
        <v>238</v>
      </c>
      <c r="J570" s="588" t="s">
        <v>141</v>
      </c>
      <c r="K570" s="588" t="s">
        <v>238</v>
      </c>
      <c r="L570" s="588" t="s">
        <v>141</v>
      </c>
      <c r="M570" s="588" t="s">
        <v>238</v>
      </c>
      <c r="N570" s="588" t="s">
        <v>141</v>
      </c>
      <c r="O570" s="588" t="s">
        <v>238</v>
      </c>
      <c r="P570" s="588" t="s">
        <v>141</v>
      </c>
      <c r="Q570" s="588" t="s">
        <v>238</v>
      </c>
      <c r="R570" s="588" t="s">
        <v>141</v>
      </c>
      <c r="S570" s="588" t="s">
        <v>238</v>
      </c>
      <c r="T570" s="588" t="s">
        <v>141</v>
      </c>
      <c r="U570" s="588" t="s">
        <v>238</v>
      </c>
      <c r="V570" s="588" t="s">
        <v>141</v>
      </c>
      <c r="W570" s="588" t="s">
        <v>238</v>
      </c>
      <c r="X570" s="588" t="s">
        <v>141</v>
      </c>
      <c r="Y570" s="588" t="s">
        <v>238</v>
      </c>
      <c r="Z570" s="588" t="s">
        <v>141</v>
      </c>
      <c r="AA570" s="588" t="s">
        <v>238</v>
      </c>
    </row>
    <row r="571" spans="1:27" x14ac:dyDescent="0.2">
      <c r="A571" s="590" t="s">
        <v>23</v>
      </c>
      <c r="B571" s="588" t="s">
        <v>141</v>
      </c>
      <c r="C571" s="588" t="s">
        <v>238</v>
      </c>
      <c r="D571" s="588" t="s">
        <v>141</v>
      </c>
      <c r="E571" s="588" t="s">
        <v>238</v>
      </c>
      <c r="F571" s="588" t="s">
        <v>141</v>
      </c>
      <c r="G571" s="588" t="s">
        <v>238</v>
      </c>
      <c r="H571" s="588" t="s">
        <v>141</v>
      </c>
      <c r="I571" s="588" t="s">
        <v>238</v>
      </c>
      <c r="J571" s="588" t="s">
        <v>141</v>
      </c>
      <c r="K571" s="588" t="s">
        <v>238</v>
      </c>
      <c r="L571" s="588" t="s">
        <v>141</v>
      </c>
      <c r="M571" s="588" t="s">
        <v>238</v>
      </c>
      <c r="N571" s="588" t="s">
        <v>141</v>
      </c>
      <c r="O571" s="588" t="s">
        <v>238</v>
      </c>
      <c r="P571" s="588" t="s">
        <v>141</v>
      </c>
      <c r="Q571" s="588" t="s">
        <v>238</v>
      </c>
      <c r="R571" s="588" t="s">
        <v>141</v>
      </c>
      <c r="S571" s="588" t="s">
        <v>238</v>
      </c>
      <c r="T571" s="588" t="s">
        <v>141</v>
      </c>
      <c r="U571" s="588" t="s">
        <v>238</v>
      </c>
      <c r="V571" s="588" t="s">
        <v>141</v>
      </c>
      <c r="W571" s="588" t="s">
        <v>238</v>
      </c>
      <c r="X571" s="588" t="s">
        <v>141</v>
      </c>
      <c r="Y571" s="588" t="s">
        <v>238</v>
      </c>
      <c r="Z571" s="588" t="s">
        <v>141</v>
      </c>
      <c r="AA571" s="588" t="s">
        <v>238</v>
      </c>
    </row>
    <row r="572" spans="1:27" x14ac:dyDescent="0.2">
      <c r="A572" s="590" t="s">
        <v>51</v>
      </c>
      <c r="B572" s="595">
        <v>22.94</v>
      </c>
      <c r="C572" s="588" t="s">
        <v>238</v>
      </c>
      <c r="D572" s="595">
        <v>45.91</v>
      </c>
      <c r="E572" s="588" t="s">
        <v>238</v>
      </c>
      <c r="F572" s="595">
        <v>26.21</v>
      </c>
      <c r="G572" s="588" t="s">
        <v>238</v>
      </c>
      <c r="H572" s="595">
        <v>26.92</v>
      </c>
      <c r="I572" s="588" t="s">
        <v>238</v>
      </c>
      <c r="J572" s="595">
        <v>35.200000000000003</v>
      </c>
      <c r="K572" s="588" t="s">
        <v>238</v>
      </c>
      <c r="L572" s="595">
        <v>54.33</v>
      </c>
      <c r="M572" s="588" t="s">
        <v>238</v>
      </c>
      <c r="N572" s="595">
        <v>51.33</v>
      </c>
      <c r="O572" s="588" t="s">
        <v>238</v>
      </c>
      <c r="P572" s="595">
        <v>53.16</v>
      </c>
      <c r="Q572" s="588" t="s">
        <v>238</v>
      </c>
      <c r="R572" s="595">
        <v>65.930000000000007</v>
      </c>
      <c r="S572" s="588" t="s">
        <v>238</v>
      </c>
      <c r="T572" s="595">
        <v>67.599999999999994</v>
      </c>
      <c r="U572" s="588" t="s">
        <v>238</v>
      </c>
      <c r="V572" s="595">
        <v>99.91</v>
      </c>
      <c r="W572" s="588" t="s">
        <v>238</v>
      </c>
      <c r="X572" s="595">
        <v>119.43</v>
      </c>
      <c r="Y572" s="588" t="s">
        <v>238</v>
      </c>
      <c r="Z572" s="595">
        <v>101.64</v>
      </c>
      <c r="AA572" s="588" t="s">
        <v>238</v>
      </c>
    </row>
    <row r="573" spans="1:27" x14ac:dyDescent="0.2">
      <c r="A573" s="590" t="s">
        <v>47</v>
      </c>
      <c r="B573" s="588" t="s">
        <v>141</v>
      </c>
      <c r="C573" s="588" t="s">
        <v>238</v>
      </c>
      <c r="D573" s="588" t="s">
        <v>141</v>
      </c>
      <c r="E573" s="588" t="s">
        <v>238</v>
      </c>
      <c r="F573" s="588" t="s">
        <v>141</v>
      </c>
      <c r="G573" s="588" t="s">
        <v>238</v>
      </c>
      <c r="H573" s="588" t="s">
        <v>141</v>
      </c>
      <c r="I573" s="588" t="s">
        <v>238</v>
      </c>
      <c r="J573" s="588" t="s">
        <v>141</v>
      </c>
      <c r="K573" s="588" t="s">
        <v>238</v>
      </c>
      <c r="L573" s="588" t="s">
        <v>141</v>
      </c>
      <c r="M573" s="588" t="s">
        <v>238</v>
      </c>
      <c r="N573" s="588" t="s">
        <v>141</v>
      </c>
      <c r="O573" s="588" t="s">
        <v>238</v>
      </c>
      <c r="P573" s="588" t="s">
        <v>141</v>
      </c>
      <c r="Q573" s="588" t="s">
        <v>238</v>
      </c>
      <c r="R573" s="588" t="s">
        <v>141</v>
      </c>
      <c r="S573" s="588" t="s">
        <v>238</v>
      </c>
      <c r="T573" s="588" t="s">
        <v>141</v>
      </c>
      <c r="U573" s="588" t="s">
        <v>238</v>
      </c>
      <c r="V573" s="588" t="s">
        <v>141</v>
      </c>
      <c r="W573" s="588" t="s">
        <v>238</v>
      </c>
      <c r="X573" s="588" t="s">
        <v>141</v>
      </c>
      <c r="Y573" s="588" t="s">
        <v>238</v>
      </c>
      <c r="Z573" s="588" t="s">
        <v>141</v>
      </c>
      <c r="AA573" s="588" t="s">
        <v>238</v>
      </c>
    </row>
    <row r="574" spans="1:27" x14ac:dyDescent="0.2">
      <c r="A574" s="590" t="s">
        <v>49</v>
      </c>
      <c r="B574" s="588" t="s">
        <v>141</v>
      </c>
      <c r="C574" s="588" t="s">
        <v>238</v>
      </c>
      <c r="D574" s="588" t="s">
        <v>141</v>
      </c>
      <c r="E574" s="588" t="s">
        <v>238</v>
      </c>
      <c r="F574" s="588" t="s">
        <v>141</v>
      </c>
      <c r="G574" s="588" t="s">
        <v>238</v>
      </c>
      <c r="H574" s="588" t="s">
        <v>141</v>
      </c>
      <c r="I574" s="588" t="s">
        <v>238</v>
      </c>
      <c r="J574" s="588" t="s">
        <v>141</v>
      </c>
      <c r="K574" s="588" t="s">
        <v>238</v>
      </c>
      <c r="L574" s="588" t="s">
        <v>141</v>
      </c>
      <c r="M574" s="588" t="s">
        <v>238</v>
      </c>
      <c r="N574" s="588" t="s">
        <v>141</v>
      </c>
      <c r="O574" s="588" t="s">
        <v>238</v>
      </c>
      <c r="P574" s="588" t="s">
        <v>141</v>
      </c>
      <c r="Q574" s="588" t="s">
        <v>238</v>
      </c>
      <c r="R574" s="588" t="s">
        <v>141</v>
      </c>
      <c r="S574" s="588" t="s">
        <v>238</v>
      </c>
      <c r="T574" s="588" t="s">
        <v>141</v>
      </c>
      <c r="U574" s="588" t="s">
        <v>238</v>
      </c>
      <c r="V574" s="588" t="s">
        <v>141</v>
      </c>
      <c r="W574" s="588" t="s">
        <v>238</v>
      </c>
      <c r="X574" s="588" t="s">
        <v>141</v>
      </c>
      <c r="Y574" s="588" t="s">
        <v>238</v>
      </c>
      <c r="Z574" s="588" t="s">
        <v>141</v>
      </c>
      <c r="AA574" s="588" t="s">
        <v>238</v>
      </c>
    </row>
    <row r="575" spans="1:27" x14ac:dyDescent="0.2">
      <c r="A575" s="590" t="s">
        <v>39</v>
      </c>
      <c r="B575" s="588" t="s">
        <v>141</v>
      </c>
      <c r="C575" s="588" t="s">
        <v>238</v>
      </c>
      <c r="D575" s="588" t="s">
        <v>141</v>
      </c>
      <c r="E575" s="588" t="s">
        <v>238</v>
      </c>
      <c r="F575" s="588" t="s">
        <v>141</v>
      </c>
      <c r="G575" s="588" t="s">
        <v>238</v>
      </c>
      <c r="H575" s="588" t="s">
        <v>141</v>
      </c>
      <c r="I575" s="588" t="s">
        <v>238</v>
      </c>
      <c r="J575" s="588" t="s">
        <v>141</v>
      </c>
      <c r="K575" s="588" t="s">
        <v>238</v>
      </c>
      <c r="L575" s="588" t="s">
        <v>141</v>
      </c>
      <c r="M575" s="588" t="s">
        <v>238</v>
      </c>
      <c r="N575" s="588" t="s">
        <v>141</v>
      </c>
      <c r="O575" s="588" t="s">
        <v>238</v>
      </c>
      <c r="P575" s="588" t="s">
        <v>141</v>
      </c>
      <c r="Q575" s="588" t="s">
        <v>238</v>
      </c>
      <c r="R575" s="588" t="s">
        <v>141</v>
      </c>
      <c r="S575" s="588" t="s">
        <v>238</v>
      </c>
      <c r="T575" s="588" t="s">
        <v>141</v>
      </c>
      <c r="U575" s="588" t="s">
        <v>238</v>
      </c>
      <c r="V575" s="588" t="s">
        <v>141</v>
      </c>
      <c r="W575" s="588" t="s">
        <v>238</v>
      </c>
      <c r="X575" s="588" t="s">
        <v>141</v>
      </c>
      <c r="Y575" s="588" t="s">
        <v>238</v>
      </c>
      <c r="Z575" s="588" t="s">
        <v>141</v>
      </c>
      <c r="AA575" s="588" t="s">
        <v>238</v>
      </c>
    </row>
    <row r="576" spans="1:27" x14ac:dyDescent="0.2">
      <c r="A576" s="590" t="s">
        <v>55</v>
      </c>
      <c r="B576" s="588" t="s">
        <v>141</v>
      </c>
      <c r="C576" s="588" t="s">
        <v>238</v>
      </c>
      <c r="D576" s="588" t="s">
        <v>141</v>
      </c>
      <c r="E576" s="588" t="s">
        <v>238</v>
      </c>
      <c r="F576" s="588" t="s">
        <v>141</v>
      </c>
      <c r="G576" s="588" t="s">
        <v>238</v>
      </c>
      <c r="H576" s="588" t="s">
        <v>141</v>
      </c>
      <c r="I576" s="588" t="s">
        <v>238</v>
      </c>
      <c r="J576" s="588" t="s">
        <v>141</v>
      </c>
      <c r="K576" s="588" t="s">
        <v>238</v>
      </c>
      <c r="L576" s="588" t="s">
        <v>141</v>
      </c>
      <c r="M576" s="588" t="s">
        <v>238</v>
      </c>
      <c r="N576" s="588" t="s">
        <v>141</v>
      </c>
      <c r="O576" s="588" t="s">
        <v>238</v>
      </c>
      <c r="P576" s="588" t="s">
        <v>141</v>
      </c>
      <c r="Q576" s="588" t="s">
        <v>238</v>
      </c>
      <c r="R576" s="588" t="s">
        <v>141</v>
      </c>
      <c r="S576" s="588" t="s">
        <v>238</v>
      </c>
      <c r="T576" s="588" t="s">
        <v>141</v>
      </c>
      <c r="U576" s="588" t="s">
        <v>238</v>
      </c>
      <c r="V576" s="588" t="s">
        <v>141</v>
      </c>
      <c r="W576" s="588" t="s">
        <v>238</v>
      </c>
      <c r="X576" s="588" t="s">
        <v>141</v>
      </c>
      <c r="Y576" s="588" t="s">
        <v>238</v>
      </c>
      <c r="Z576" s="588" t="s">
        <v>141</v>
      </c>
      <c r="AA576" s="588" t="s">
        <v>238</v>
      </c>
    </row>
    <row r="577" spans="1:27" x14ac:dyDescent="0.2">
      <c r="A577" s="590" t="s">
        <v>57</v>
      </c>
      <c r="B577" s="588" t="s">
        <v>141</v>
      </c>
      <c r="C577" s="588" t="s">
        <v>238</v>
      </c>
      <c r="D577" s="588" t="s">
        <v>141</v>
      </c>
      <c r="E577" s="588" t="s">
        <v>238</v>
      </c>
      <c r="F577" s="588" t="s">
        <v>141</v>
      </c>
      <c r="G577" s="588" t="s">
        <v>238</v>
      </c>
      <c r="H577" s="588" t="s">
        <v>141</v>
      </c>
      <c r="I577" s="588" t="s">
        <v>238</v>
      </c>
      <c r="J577" s="588" t="s">
        <v>141</v>
      </c>
      <c r="K577" s="588" t="s">
        <v>238</v>
      </c>
      <c r="L577" s="588" t="s">
        <v>141</v>
      </c>
      <c r="M577" s="588" t="s">
        <v>238</v>
      </c>
      <c r="N577" s="588" t="s">
        <v>141</v>
      </c>
      <c r="O577" s="588" t="s">
        <v>238</v>
      </c>
      <c r="P577" s="588" t="s">
        <v>141</v>
      </c>
      <c r="Q577" s="588" t="s">
        <v>238</v>
      </c>
      <c r="R577" s="588" t="s">
        <v>141</v>
      </c>
      <c r="S577" s="588" t="s">
        <v>238</v>
      </c>
      <c r="T577" s="588" t="s">
        <v>141</v>
      </c>
      <c r="U577" s="588" t="s">
        <v>238</v>
      </c>
      <c r="V577" s="588" t="s">
        <v>141</v>
      </c>
      <c r="W577" s="588" t="s">
        <v>238</v>
      </c>
      <c r="X577" s="588" t="s">
        <v>141</v>
      </c>
      <c r="Y577" s="588" t="s">
        <v>238</v>
      </c>
      <c r="Z577" s="588" t="s">
        <v>141</v>
      </c>
      <c r="AA577" s="588" t="s">
        <v>238</v>
      </c>
    </row>
    <row r="578" spans="1:27" x14ac:dyDescent="0.2">
      <c r="A578" s="590" t="s">
        <v>17</v>
      </c>
      <c r="B578" s="588" t="s">
        <v>141</v>
      </c>
      <c r="C578" s="588" t="s">
        <v>238</v>
      </c>
      <c r="D578" s="588" t="s">
        <v>141</v>
      </c>
      <c r="E578" s="588" t="s">
        <v>238</v>
      </c>
      <c r="F578" s="588" t="s">
        <v>141</v>
      </c>
      <c r="G578" s="588" t="s">
        <v>238</v>
      </c>
      <c r="H578" s="588" t="s">
        <v>141</v>
      </c>
      <c r="I578" s="588" t="s">
        <v>238</v>
      </c>
      <c r="J578" s="588" t="s">
        <v>141</v>
      </c>
      <c r="K578" s="588" t="s">
        <v>238</v>
      </c>
      <c r="L578" s="588" t="s">
        <v>141</v>
      </c>
      <c r="M578" s="588" t="s">
        <v>4973</v>
      </c>
      <c r="N578" s="588" t="s">
        <v>141</v>
      </c>
      <c r="O578" s="588" t="s">
        <v>4973</v>
      </c>
      <c r="P578" s="588" t="s">
        <v>141</v>
      </c>
      <c r="Q578" s="588" t="s">
        <v>4973</v>
      </c>
      <c r="R578" s="588" t="s">
        <v>141</v>
      </c>
      <c r="S578" s="588" t="s">
        <v>4973</v>
      </c>
      <c r="T578" s="588" t="s">
        <v>141</v>
      </c>
      <c r="U578" s="588" t="s">
        <v>4973</v>
      </c>
      <c r="V578" s="588" t="s">
        <v>141</v>
      </c>
      <c r="W578" s="588" t="s">
        <v>4973</v>
      </c>
      <c r="X578" s="588" t="s">
        <v>141</v>
      </c>
      <c r="Y578" s="588" t="s">
        <v>4973</v>
      </c>
      <c r="Z578" s="588" t="s">
        <v>141</v>
      </c>
      <c r="AA578" s="588" t="s">
        <v>238</v>
      </c>
    </row>
    <row r="579" spans="1:27" x14ac:dyDescent="0.2">
      <c r="A579" s="590" t="s">
        <v>61</v>
      </c>
      <c r="B579" s="588" t="s">
        <v>141</v>
      </c>
      <c r="C579" s="588" t="s">
        <v>238</v>
      </c>
      <c r="D579" s="588" t="s">
        <v>141</v>
      </c>
      <c r="E579" s="588" t="s">
        <v>238</v>
      </c>
      <c r="F579" s="588" t="s">
        <v>141</v>
      </c>
      <c r="G579" s="588" t="s">
        <v>238</v>
      </c>
      <c r="H579" s="588" t="s">
        <v>141</v>
      </c>
      <c r="I579" s="588" t="s">
        <v>238</v>
      </c>
      <c r="J579" s="588" t="s">
        <v>141</v>
      </c>
      <c r="K579" s="588" t="s">
        <v>238</v>
      </c>
      <c r="L579" s="588" t="s">
        <v>141</v>
      </c>
      <c r="M579" s="588" t="s">
        <v>238</v>
      </c>
      <c r="N579" s="588" t="s">
        <v>141</v>
      </c>
      <c r="O579" s="588" t="s">
        <v>238</v>
      </c>
      <c r="P579" s="588" t="s">
        <v>141</v>
      </c>
      <c r="Q579" s="588" t="s">
        <v>238</v>
      </c>
      <c r="R579" s="588" t="s">
        <v>141</v>
      </c>
      <c r="S579" s="588" t="s">
        <v>238</v>
      </c>
      <c r="T579" s="588" t="s">
        <v>141</v>
      </c>
      <c r="U579" s="588" t="s">
        <v>238</v>
      </c>
      <c r="V579" s="588" t="s">
        <v>141</v>
      </c>
      <c r="W579" s="588" t="s">
        <v>238</v>
      </c>
      <c r="X579" s="588" t="s">
        <v>141</v>
      </c>
      <c r="Y579" s="588" t="s">
        <v>238</v>
      </c>
      <c r="Z579" s="588" t="s">
        <v>141</v>
      </c>
      <c r="AA579" s="588" t="s">
        <v>238</v>
      </c>
    </row>
    <row r="580" spans="1:27" x14ac:dyDescent="0.2">
      <c r="A580" s="590" t="s">
        <v>63</v>
      </c>
      <c r="B580" s="588" t="s">
        <v>141</v>
      </c>
      <c r="C580" s="588" t="s">
        <v>238</v>
      </c>
      <c r="D580" s="588" t="s">
        <v>141</v>
      </c>
      <c r="E580" s="588" t="s">
        <v>238</v>
      </c>
      <c r="F580" s="588" t="s">
        <v>141</v>
      </c>
      <c r="G580" s="588" t="s">
        <v>238</v>
      </c>
      <c r="H580" s="588" t="s">
        <v>141</v>
      </c>
      <c r="I580" s="588" t="s">
        <v>238</v>
      </c>
      <c r="J580" s="588" t="s">
        <v>141</v>
      </c>
      <c r="K580" s="588" t="s">
        <v>238</v>
      </c>
      <c r="L580" s="588" t="s">
        <v>141</v>
      </c>
      <c r="M580" s="588" t="s">
        <v>238</v>
      </c>
      <c r="N580" s="588" t="s">
        <v>141</v>
      </c>
      <c r="O580" s="588" t="s">
        <v>238</v>
      </c>
      <c r="P580" s="588" t="s">
        <v>141</v>
      </c>
      <c r="Q580" s="588" t="s">
        <v>238</v>
      </c>
      <c r="R580" s="588" t="s">
        <v>141</v>
      </c>
      <c r="S580" s="588" t="s">
        <v>238</v>
      </c>
      <c r="T580" s="588" t="s">
        <v>141</v>
      </c>
      <c r="U580" s="588" t="s">
        <v>238</v>
      </c>
      <c r="V580" s="588" t="s">
        <v>141</v>
      </c>
      <c r="W580" s="588" t="s">
        <v>238</v>
      </c>
      <c r="X580" s="588" t="s">
        <v>141</v>
      </c>
      <c r="Y580" s="588" t="s">
        <v>238</v>
      </c>
      <c r="Z580" s="588" t="s">
        <v>141</v>
      </c>
      <c r="AA580" s="588" t="s">
        <v>238</v>
      </c>
    </row>
    <row r="581" spans="1:27" x14ac:dyDescent="0.2">
      <c r="A581" s="590" t="s">
        <v>65</v>
      </c>
      <c r="B581" s="588" t="s">
        <v>141</v>
      </c>
      <c r="C581" s="588" t="s">
        <v>238</v>
      </c>
      <c r="D581" s="588" t="s">
        <v>141</v>
      </c>
      <c r="E581" s="588" t="s">
        <v>238</v>
      </c>
      <c r="F581" s="588" t="s">
        <v>141</v>
      </c>
      <c r="G581" s="588" t="s">
        <v>238</v>
      </c>
      <c r="H581" s="588" t="s">
        <v>141</v>
      </c>
      <c r="I581" s="588" t="s">
        <v>238</v>
      </c>
      <c r="J581" s="588" t="s">
        <v>141</v>
      </c>
      <c r="K581" s="588" t="s">
        <v>238</v>
      </c>
      <c r="L581" s="588" t="s">
        <v>141</v>
      </c>
      <c r="M581" s="588" t="s">
        <v>238</v>
      </c>
      <c r="N581" s="588" t="s">
        <v>141</v>
      </c>
      <c r="O581" s="588" t="s">
        <v>238</v>
      </c>
      <c r="P581" s="588" t="s">
        <v>141</v>
      </c>
      <c r="Q581" s="588" t="s">
        <v>238</v>
      </c>
      <c r="R581" s="588" t="s">
        <v>141</v>
      </c>
      <c r="S581" s="588" t="s">
        <v>238</v>
      </c>
      <c r="T581" s="588" t="s">
        <v>141</v>
      </c>
      <c r="U581" s="588" t="s">
        <v>238</v>
      </c>
      <c r="V581" s="588" t="s">
        <v>141</v>
      </c>
      <c r="W581" s="588" t="s">
        <v>238</v>
      </c>
      <c r="X581" s="588" t="s">
        <v>141</v>
      </c>
      <c r="Y581" s="588" t="s">
        <v>238</v>
      </c>
      <c r="Z581" s="588" t="s">
        <v>141</v>
      </c>
      <c r="AA581" s="588" t="s">
        <v>238</v>
      </c>
    </row>
    <row r="582" spans="1:27" x14ac:dyDescent="0.2">
      <c r="A582" s="590" t="s">
        <v>69</v>
      </c>
      <c r="B582" s="588" t="s">
        <v>141</v>
      </c>
      <c r="C582" s="588" t="s">
        <v>238</v>
      </c>
      <c r="D582" s="588" t="s">
        <v>141</v>
      </c>
      <c r="E582" s="588" t="s">
        <v>238</v>
      </c>
      <c r="F582" s="588" t="s">
        <v>141</v>
      </c>
      <c r="G582" s="588" t="s">
        <v>238</v>
      </c>
      <c r="H582" s="588" t="s">
        <v>141</v>
      </c>
      <c r="I582" s="588" t="s">
        <v>238</v>
      </c>
      <c r="J582" s="588" t="s">
        <v>141</v>
      </c>
      <c r="K582" s="588" t="s">
        <v>238</v>
      </c>
      <c r="L582" s="588" t="s">
        <v>141</v>
      </c>
      <c r="M582" s="588" t="s">
        <v>238</v>
      </c>
      <c r="N582" s="588" t="s">
        <v>141</v>
      </c>
      <c r="O582" s="588" t="s">
        <v>238</v>
      </c>
      <c r="P582" s="588" t="s">
        <v>141</v>
      </c>
      <c r="Q582" s="588" t="s">
        <v>238</v>
      </c>
      <c r="R582" s="588" t="s">
        <v>141</v>
      </c>
      <c r="S582" s="588" t="s">
        <v>238</v>
      </c>
      <c r="T582" s="588" t="s">
        <v>141</v>
      </c>
      <c r="U582" s="588" t="s">
        <v>238</v>
      </c>
      <c r="V582" s="588" t="s">
        <v>141</v>
      </c>
      <c r="W582" s="588" t="s">
        <v>238</v>
      </c>
      <c r="X582" s="588" t="s">
        <v>141</v>
      </c>
      <c r="Y582" s="588" t="s">
        <v>238</v>
      </c>
      <c r="Z582" s="588" t="s">
        <v>141</v>
      </c>
      <c r="AA582" s="588" t="s">
        <v>238</v>
      </c>
    </row>
    <row r="583" spans="1:27" x14ac:dyDescent="0.2">
      <c r="A583" s="590" t="s">
        <v>71</v>
      </c>
      <c r="B583" s="588" t="s">
        <v>141</v>
      </c>
      <c r="C583" s="588" t="s">
        <v>238</v>
      </c>
      <c r="D583" s="588" t="s">
        <v>141</v>
      </c>
      <c r="E583" s="588" t="s">
        <v>238</v>
      </c>
      <c r="F583" s="588" t="s">
        <v>141</v>
      </c>
      <c r="G583" s="588" t="s">
        <v>238</v>
      </c>
      <c r="H583" s="588" t="s">
        <v>141</v>
      </c>
      <c r="I583" s="588" t="s">
        <v>238</v>
      </c>
      <c r="J583" s="588" t="s">
        <v>141</v>
      </c>
      <c r="K583" s="588" t="s">
        <v>238</v>
      </c>
      <c r="L583" s="588" t="s">
        <v>141</v>
      </c>
      <c r="M583" s="588" t="s">
        <v>238</v>
      </c>
      <c r="N583" s="588" t="s">
        <v>141</v>
      </c>
      <c r="O583" s="588" t="s">
        <v>238</v>
      </c>
      <c r="P583" s="588" t="s">
        <v>141</v>
      </c>
      <c r="Q583" s="588" t="s">
        <v>238</v>
      </c>
      <c r="R583" s="588" t="s">
        <v>141</v>
      </c>
      <c r="S583" s="588" t="s">
        <v>238</v>
      </c>
      <c r="T583" s="588" t="s">
        <v>141</v>
      </c>
      <c r="U583" s="588" t="s">
        <v>238</v>
      </c>
      <c r="V583" s="588" t="s">
        <v>141</v>
      </c>
      <c r="W583" s="588" t="s">
        <v>238</v>
      </c>
      <c r="X583" s="588" t="s">
        <v>141</v>
      </c>
      <c r="Y583" s="588" t="s">
        <v>238</v>
      </c>
      <c r="Z583" s="588" t="s">
        <v>141</v>
      </c>
      <c r="AA583" s="588" t="s">
        <v>238</v>
      </c>
    </row>
    <row r="584" spans="1:27" x14ac:dyDescent="0.2">
      <c r="A584" s="590" t="s">
        <v>35</v>
      </c>
      <c r="B584" s="588" t="s">
        <v>141</v>
      </c>
      <c r="C584" s="588" t="s">
        <v>238</v>
      </c>
      <c r="D584" s="588" t="s">
        <v>141</v>
      </c>
      <c r="E584" s="588" t="s">
        <v>238</v>
      </c>
      <c r="F584" s="588" t="s">
        <v>141</v>
      </c>
      <c r="G584" s="588" t="s">
        <v>238</v>
      </c>
      <c r="H584" s="588" t="s">
        <v>141</v>
      </c>
      <c r="I584" s="588" t="s">
        <v>238</v>
      </c>
      <c r="J584" s="588" t="s">
        <v>141</v>
      </c>
      <c r="K584" s="588" t="s">
        <v>238</v>
      </c>
      <c r="L584" s="588" t="s">
        <v>141</v>
      </c>
      <c r="M584" s="588" t="s">
        <v>238</v>
      </c>
      <c r="N584" s="588" t="s">
        <v>141</v>
      </c>
      <c r="O584" s="588" t="s">
        <v>238</v>
      </c>
      <c r="P584" s="588" t="s">
        <v>141</v>
      </c>
      <c r="Q584" s="588" t="s">
        <v>238</v>
      </c>
      <c r="R584" s="588" t="s">
        <v>141</v>
      </c>
      <c r="S584" s="588" t="s">
        <v>238</v>
      </c>
      <c r="T584" s="588" t="s">
        <v>141</v>
      </c>
      <c r="U584" s="588" t="s">
        <v>238</v>
      </c>
      <c r="V584" s="588" t="s">
        <v>141</v>
      </c>
      <c r="W584" s="588" t="s">
        <v>238</v>
      </c>
      <c r="X584" s="588" t="s">
        <v>141</v>
      </c>
      <c r="Y584" s="588" t="s">
        <v>238</v>
      </c>
      <c r="Z584" s="588" t="s">
        <v>141</v>
      </c>
      <c r="AA584" s="588" t="s">
        <v>238</v>
      </c>
    </row>
    <row r="585" spans="1:27" x14ac:dyDescent="0.2">
      <c r="A585" s="590" t="s">
        <v>67</v>
      </c>
      <c r="B585" s="588" t="s">
        <v>141</v>
      </c>
      <c r="C585" s="588" t="s">
        <v>238</v>
      </c>
      <c r="D585" s="588" t="s">
        <v>141</v>
      </c>
      <c r="E585" s="588" t="s">
        <v>238</v>
      </c>
      <c r="F585" s="588" t="s">
        <v>141</v>
      </c>
      <c r="G585" s="588" t="s">
        <v>238</v>
      </c>
      <c r="H585" s="588" t="s">
        <v>141</v>
      </c>
      <c r="I585" s="588" t="s">
        <v>238</v>
      </c>
      <c r="J585" s="588" t="s">
        <v>141</v>
      </c>
      <c r="K585" s="588" t="s">
        <v>238</v>
      </c>
      <c r="L585" s="588" t="s">
        <v>141</v>
      </c>
      <c r="M585" s="588" t="s">
        <v>238</v>
      </c>
      <c r="N585" s="588" t="s">
        <v>141</v>
      </c>
      <c r="O585" s="588" t="s">
        <v>238</v>
      </c>
      <c r="P585" s="588" t="s">
        <v>141</v>
      </c>
      <c r="Q585" s="588" t="s">
        <v>238</v>
      </c>
      <c r="R585" s="588" t="s">
        <v>141</v>
      </c>
      <c r="S585" s="588" t="s">
        <v>238</v>
      </c>
      <c r="T585" s="588" t="s">
        <v>141</v>
      </c>
      <c r="U585" s="588" t="s">
        <v>238</v>
      </c>
      <c r="V585" s="588" t="s">
        <v>141</v>
      </c>
      <c r="W585" s="588" t="s">
        <v>238</v>
      </c>
      <c r="X585" s="588" t="s">
        <v>141</v>
      </c>
      <c r="Y585" s="588" t="s">
        <v>238</v>
      </c>
      <c r="Z585" s="588" t="s">
        <v>141</v>
      </c>
      <c r="AA585" s="588" t="s">
        <v>238</v>
      </c>
    </row>
    <row r="586" spans="1:27" x14ac:dyDescent="0.2">
      <c r="A586" s="590" t="s">
        <v>77</v>
      </c>
      <c r="B586" s="588" t="s">
        <v>141</v>
      </c>
      <c r="C586" s="588" t="s">
        <v>238</v>
      </c>
      <c r="D586" s="588" t="s">
        <v>141</v>
      </c>
      <c r="E586" s="588" t="s">
        <v>238</v>
      </c>
      <c r="F586" s="588" t="s">
        <v>141</v>
      </c>
      <c r="G586" s="588" t="s">
        <v>238</v>
      </c>
      <c r="H586" s="588" t="s">
        <v>141</v>
      </c>
      <c r="I586" s="588" t="s">
        <v>238</v>
      </c>
      <c r="J586" s="588" t="s">
        <v>141</v>
      </c>
      <c r="K586" s="588" t="s">
        <v>238</v>
      </c>
      <c r="L586" s="588" t="s">
        <v>141</v>
      </c>
      <c r="M586" s="588" t="s">
        <v>238</v>
      </c>
      <c r="N586" s="588" t="s">
        <v>141</v>
      </c>
      <c r="O586" s="588" t="s">
        <v>238</v>
      </c>
      <c r="P586" s="588" t="s">
        <v>141</v>
      </c>
      <c r="Q586" s="588" t="s">
        <v>238</v>
      </c>
      <c r="R586" s="588" t="s">
        <v>141</v>
      </c>
      <c r="S586" s="588" t="s">
        <v>238</v>
      </c>
      <c r="T586" s="588" t="s">
        <v>141</v>
      </c>
      <c r="U586" s="588" t="s">
        <v>238</v>
      </c>
      <c r="V586" s="588" t="s">
        <v>141</v>
      </c>
      <c r="W586" s="588" t="s">
        <v>238</v>
      </c>
      <c r="X586" s="588" t="s">
        <v>141</v>
      </c>
      <c r="Y586" s="588" t="s">
        <v>238</v>
      </c>
      <c r="Z586" s="588" t="s">
        <v>141</v>
      </c>
      <c r="AA586" s="588" t="s">
        <v>238</v>
      </c>
    </row>
    <row r="587" spans="1:27" x14ac:dyDescent="0.2">
      <c r="A587" s="590" t="s">
        <v>59</v>
      </c>
      <c r="B587" s="588" t="s">
        <v>141</v>
      </c>
      <c r="C587" s="588" t="s">
        <v>238</v>
      </c>
      <c r="D587" s="588" t="s">
        <v>141</v>
      </c>
      <c r="E587" s="588" t="s">
        <v>238</v>
      </c>
      <c r="F587" s="588" t="s">
        <v>141</v>
      </c>
      <c r="G587" s="588" t="s">
        <v>238</v>
      </c>
      <c r="H587" s="588" t="s">
        <v>141</v>
      </c>
      <c r="I587" s="588" t="s">
        <v>238</v>
      </c>
      <c r="J587" s="588" t="s">
        <v>141</v>
      </c>
      <c r="K587" s="588" t="s">
        <v>238</v>
      </c>
      <c r="L587" s="588" t="s">
        <v>141</v>
      </c>
      <c r="M587" s="588" t="s">
        <v>238</v>
      </c>
      <c r="N587" s="588" t="s">
        <v>141</v>
      </c>
      <c r="O587" s="588" t="s">
        <v>238</v>
      </c>
      <c r="P587" s="588" t="s">
        <v>141</v>
      </c>
      <c r="Q587" s="588" t="s">
        <v>238</v>
      </c>
      <c r="R587" s="588" t="s">
        <v>141</v>
      </c>
      <c r="S587" s="588" t="s">
        <v>238</v>
      </c>
      <c r="T587" s="588" t="s">
        <v>141</v>
      </c>
      <c r="U587" s="588" t="s">
        <v>238</v>
      </c>
      <c r="V587" s="588" t="s">
        <v>141</v>
      </c>
      <c r="W587" s="588" t="s">
        <v>238</v>
      </c>
      <c r="X587" s="588" t="s">
        <v>141</v>
      </c>
      <c r="Y587" s="588" t="s">
        <v>238</v>
      </c>
      <c r="Z587" s="588" t="s">
        <v>141</v>
      </c>
      <c r="AA587" s="588" t="s">
        <v>238</v>
      </c>
    </row>
    <row r="589" spans="1:27" x14ac:dyDescent="0.2">
      <c r="A589" s="587" t="s">
        <v>4942</v>
      </c>
      <c r="E589" s="587" t="s">
        <v>4941</v>
      </c>
    </row>
    <row r="590" spans="1:27" x14ac:dyDescent="0.2">
      <c r="A590" s="587" t="s">
        <v>4940</v>
      </c>
      <c r="B590" s="587" t="s">
        <v>4939</v>
      </c>
      <c r="E590" s="587" t="s">
        <v>141</v>
      </c>
      <c r="F590" s="587" t="s">
        <v>4938</v>
      </c>
    </row>
    <row r="591" spans="1:27" x14ac:dyDescent="0.2">
      <c r="A591" s="587" t="s">
        <v>4937</v>
      </c>
      <c r="B591" s="587" t="s">
        <v>4936</v>
      </c>
    </row>
    <row r="592" spans="1:27" x14ac:dyDescent="0.2">
      <c r="A592" s="587" t="s">
        <v>4935</v>
      </c>
      <c r="B592" s="587" t="s">
        <v>4934</v>
      </c>
    </row>
    <row r="593" spans="1:27" x14ac:dyDescent="0.2">
      <c r="A593" s="587" t="s">
        <v>4933</v>
      </c>
      <c r="B593" s="587" t="s">
        <v>4932</v>
      </c>
    </row>
    <row r="594" spans="1:27" x14ac:dyDescent="0.2">
      <c r="A594" s="587" t="s">
        <v>4931</v>
      </c>
      <c r="B594" s="587" t="s">
        <v>4930</v>
      </c>
    </row>
    <row r="595" spans="1:27" x14ac:dyDescent="0.2">
      <c r="A595" s="587" t="s">
        <v>4929</v>
      </c>
      <c r="B595" s="587" t="s">
        <v>4928</v>
      </c>
    </row>
    <row r="596" spans="1:27" x14ac:dyDescent="0.2">
      <c r="A596" s="587" t="s">
        <v>4927</v>
      </c>
      <c r="B596" s="587" t="s">
        <v>4926</v>
      </c>
    </row>
    <row r="597" spans="1:27" x14ac:dyDescent="0.2">
      <c r="A597" s="587" t="s">
        <v>4925</v>
      </c>
      <c r="B597" s="587" t="s">
        <v>4924</v>
      </c>
    </row>
    <row r="598" spans="1:27" x14ac:dyDescent="0.2">
      <c r="A598" s="587" t="s">
        <v>4923</v>
      </c>
      <c r="B598" s="587" t="s">
        <v>4922</v>
      </c>
    </row>
    <row r="599" spans="1:27" x14ac:dyDescent="0.2">
      <c r="A599" s="587" t="s">
        <v>4921</v>
      </c>
      <c r="B599" s="587" t="s">
        <v>4920</v>
      </c>
    </row>
    <row r="600" spans="1:27" x14ac:dyDescent="0.2">
      <c r="A600" s="587" t="s">
        <v>4919</v>
      </c>
      <c r="B600" s="587" t="s">
        <v>4918</v>
      </c>
    </row>
    <row r="601" spans="1:27" x14ac:dyDescent="0.2">
      <c r="A601" s="587" t="s">
        <v>4917</v>
      </c>
      <c r="B601" s="587" t="s">
        <v>4916</v>
      </c>
    </row>
    <row r="603" spans="1:27" x14ac:dyDescent="0.2">
      <c r="A603" s="587" t="s">
        <v>4967</v>
      </c>
      <c r="C603" s="587" t="s">
        <v>4972</v>
      </c>
    </row>
    <row r="604" spans="1:27" x14ac:dyDescent="0.2">
      <c r="A604" s="587" t="s">
        <v>0</v>
      </c>
      <c r="B604" s="40">
        <v>5224</v>
      </c>
      <c r="C604" s="587" t="s">
        <v>182</v>
      </c>
    </row>
    <row r="605" spans="1:27" x14ac:dyDescent="0.2">
      <c r="A605" s="587" t="s">
        <v>4963</v>
      </c>
      <c r="C605" s="587" t="s">
        <v>4962</v>
      </c>
    </row>
    <row r="607" spans="1:27" x14ac:dyDescent="0.2">
      <c r="A607" s="590" t="s">
        <v>4961</v>
      </c>
      <c r="B607" s="590" t="s">
        <v>253</v>
      </c>
      <c r="C607" s="590" t="s">
        <v>4943</v>
      </c>
      <c r="D607" s="590" t="s">
        <v>252</v>
      </c>
      <c r="E607" s="590" t="s">
        <v>4943</v>
      </c>
      <c r="F607" s="590" t="s">
        <v>251</v>
      </c>
      <c r="G607" s="590" t="s">
        <v>4943</v>
      </c>
      <c r="H607" s="590" t="s">
        <v>250</v>
      </c>
      <c r="I607" s="590" t="s">
        <v>4943</v>
      </c>
      <c r="J607" s="590" t="s">
        <v>249</v>
      </c>
      <c r="K607" s="590" t="s">
        <v>4943</v>
      </c>
      <c r="L607" s="590" t="s">
        <v>248</v>
      </c>
      <c r="M607" s="590" t="s">
        <v>4943</v>
      </c>
      <c r="N607" s="590" t="s">
        <v>247</v>
      </c>
      <c r="O607" s="590" t="s">
        <v>4943</v>
      </c>
      <c r="P607" s="590" t="s">
        <v>246</v>
      </c>
      <c r="Q607" s="590" t="s">
        <v>4943</v>
      </c>
      <c r="R607" s="590" t="s">
        <v>82</v>
      </c>
      <c r="S607" s="590" t="s">
        <v>4943</v>
      </c>
      <c r="T607" s="590" t="s">
        <v>83</v>
      </c>
      <c r="U607" s="590" t="s">
        <v>4943</v>
      </c>
      <c r="V607" s="590" t="s">
        <v>84</v>
      </c>
      <c r="W607" s="590" t="s">
        <v>4943</v>
      </c>
      <c r="X607" s="590" t="s">
        <v>245</v>
      </c>
      <c r="Y607" s="590" t="s">
        <v>4943</v>
      </c>
      <c r="Z607" s="590" t="s">
        <v>4699</v>
      </c>
      <c r="AA607" s="590" t="s">
        <v>4943</v>
      </c>
    </row>
    <row r="608" spans="1:27" x14ac:dyDescent="0.2">
      <c r="A608" s="590" t="s">
        <v>7</v>
      </c>
      <c r="B608" s="588" t="s">
        <v>141</v>
      </c>
      <c r="C608" s="588" t="s">
        <v>238</v>
      </c>
      <c r="D608" s="588" t="s">
        <v>141</v>
      </c>
      <c r="E608" s="588" t="s">
        <v>238</v>
      </c>
      <c r="F608" s="588" t="s">
        <v>141</v>
      </c>
      <c r="G608" s="588" t="s">
        <v>238</v>
      </c>
      <c r="H608" s="588" t="s">
        <v>141</v>
      </c>
      <c r="I608" s="588" t="s">
        <v>238</v>
      </c>
      <c r="J608" s="588" t="s">
        <v>141</v>
      </c>
      <c r="K608" s="588" t="s">
        <v>238</v>
      </c>
      <c r="L608" s="588" t="s">
        <v>141</v>
      </c>
      <c r="M608" s="588" t="s">
        <v>238</v>
      </c>
      <c r="N608" s="588" t="s">
        <v>141</v>
      </c>
      <c r="O608" s="588" t="s">
        <v>238</v>
      </c>
      <c r="P608" s="588" t="s">
        <v>141</v>
      </c>
      <c r="Q608" s="588" t="s">
        <v>238</v>
      </c>
      <c r="R608" s="588" t="s">
        <v>141</v>
      </c>
      <c r="S608" s="588" t="s">
        <v>238</v>
      </c>
      <c r="T608" s="588" t="s">
        <v>141</v>
      </c>
      <c r="U608" s="588" t="s">
        <v>238</v>
      </c>
      <c r="V608" s="588" t="s">
        <v>141</v>
      </c>
      <c r="W608" s="588" t="s">
        <v>238</v>
      </c>
      <c r="X608" s="588" t="s">
        <v>141</v>
      </c>
      <c r="Y608" s="588" t="s">
        <v>238</v>
      </c>
      <c r="Z608" s="588" t="s">
        <v>141</v>
      </c>
      <c r="AA608" s="588" t="s">
        <v>238</v>
      </c>
    </row>
    <row r="609" spans="1:27" x14ac:dyDescent="0.2">
      <c r="A609" s="590" t="s">
        <v>19</v>
      </c>
      <c r="B609" s="588" t="s">
        <v>141</v>
      </c>
      <c r="C609" s="588" t="s">
        <v>238</v>
      </c>
      <c r="D609" s="588" t="s">
        <v>141</v>
      </c>
      <c r="E609" s="588" t="s">
        <v>238</v>
      </c>
      <c r="F609" s="588" t="s">
        <v>141</v>
      </c>
      <c r="G609" s="588" t="s">
        <v>238</v>
      </c>
      <c r="H609" s="588" t="s">
        <v>141</v>
      </c>
      <c r="I609" s="588" t="s">
        <v>238</v>
      </c>
      <c r="J609" s="588" t="s">
        <v>141</v>
      </c>
      <c r="K609" s="588" t="s">
        <v>238</v>
      </c>
      <c r="L609" s="588" t="s">
        <v>141</v>
      </c>
      <c r="M609" s="588" t="s">
        <v>238</v>
      </c>
      <c r="N609" s="588" t="s">
        <v>141</v>
      </c>
      <c r="O609" s="588" t="s">
        <v>238</v>
      </c>
      <c r="P609" s="588" t="s">
        <v>141</v>
      </c>
      <c r="Q609" s="588" t="s">
        <v>238</v>
      </c>
      <c r="R609" s="588" t="s">
        <v>141</v>
      </c>
      <c r="S609" s="588" t="s">
        <v>238</v>
      </c>
      <c r="T609" s="588" t="s">
        <v>141</v>
      </c>
      <c r="U609" s="588" t="s">
        <v>238</v>
      </c>
      <c r="V609" s="588" t="s">
        <v>141</v>
      </c>
      <c r="W609" s="588" t="s">
        <v>238</v>
      </c>
      <c r="X609" s="588" t="s">
        <v>141</v>
      </c>
      <c r="Y609" s="588" t="s">
        <v>238</v>
      </c>
      <c r="Z609" s="588" t="s">
        <v>141</v>
      </c>
      <c r="AA609" s="588" t="s">
        <v>238</v>
      </c>
    </row>
    <row r="610" spans="1:27" x14ac:dyDescent="0.2">
      <c r="A610" s="590" t="s">
        <v>25</v>
      </c>
      <c r="B610" s="588" t="s">
        <v>141</v>
      </c>
      <c r="C610" s="588" t="s">
        <v>238</v>
      </c>
      <c r="D610" s="588" t="s">
        <v>141</v>
      </c>
      <c r="E610" s="588" t="s">
        <v>238</v>
      </c>
      <c r="F610" s="588" t="s">
        <v>141</v>
      </c>
      <c r="G610" s="588" t="s">
        <v>238</v>
      </c>
      <c r="H610" s="588" t="s">
        <v>141</v>
      </c>
      <c r="I610" s="588" t="s">
        <v>238</v>
      </c>
      <c r="J610" s="588" t="s">
        <v>141</v>
      </c>
      <c r="K610" s="588" t="s">
        <v>238</v>
      </c>
      <c r="L610" s="588" t="s">
        <v>141</v>
      </c>
      <c r="M610" s="588" t="s">
        <v>238</v>
      </c>
      <c r="N610" s="588" t="s">
        <v>141</v>
      </c>
      <c r="O610" s="588" t="s">
        <v>238</v>
      </c>
      <c r="P610" s="588" t="s">
        <v>141</v>
      </c>
      <c r="Q610" s="588" t="s">
        <v>238</v>
      </c>
      <c r="R610" s="588" t="s">
        <v>141</v>
      </c>
      <c r="S610" s="588" t="s">
        <v>238</v>
      </c>
      <c r="T610" s="588" t="s">
        <v>141</v>
      </c>
      <c r="U610" s="588" t="s">
        <v>238</v>
      </c>
      <c r="V610" s="588" t="s">
        <v>141</v>
      </c>
      <c r="W610" s="588" t="s">
        <v>238</v>
      </c>
      <c r="X610" s="588" t="s">
        <v>141</v>
      </c>
      <c r="Y610" s="588" t="s">
        <v>238</v>
      </c>
      <c r="Z610" s="588" t="s">
        <v>141</v>
      </c>
      <c r="AA610" s="588" t="s">
        <v>238</v>
      </c>
    </row>
    <row r="611" spans="1:27" x14ac:dyDescent="0.2">
      <c r="A611" s="590" t="s">
        <v>27</v>
      </c>
      <c r="B611" s="588" t="s">
        <v>141</v>
      </c>
      <c r="C611" s="588" t="s">
        <v>238</v>
      </c>
      <c r="D611" s="588" t="s">
        <v>141</v>
      </c>
      <c r="E611" s="588" t="s">
        <v>238</v>
      </c>
      <c r="F611" s="588" t="s">
        <v>141</v>
      </c>
      <c r="G611" s="588" t="s">
        <v>238</v>
      </c>
      <c r="H611" s="588" t="s">
        <v>141</v>
      </c>
      <c r="I611" s="588" t="s">
        <v>238</v>
      </c>
      <c r="J611" s="588" t="s">
        <v>141</v>
      </c>
      <c r="K611" s="588" t="s">
        <v>238</v>
      </c>
      <c r="L611" s="588" t="s">
        <v>141</v>
      </c>
      <c r="M611" s="588" t="s">
        <v>238</v>
      </c>
      <c r="N611" s="588" t="s">
        <v>141</v>
      </c>
      <c r="O611" s="588" t="s">
        <v>238</v>
      </c>
      <c r="P611" s="588" t="s">
        <v>141</v>
      </c>
      <c r="Q611" s="588" t="s">
        <v>238</v>
      </c>
      <c r="R611" s="588" t="s">
        <v>141</v>
      </c>
      <c r="S611" s="588" t="s">
        <v>238</v>
      </c>
      <c r="T611" s="588" t="s">
        <v>141</v>
      </c>
      <c r="U611" s="588" t="s">
        <v>238</v>
      </c>
      <c r="V611" s="588" t="s">
        <v>141</v>
      </c>
      <c r="W611" s="588" t="s">
        <v>238</v>
      </c>
      <c r="X611" s="588" t="s">
        <v>141</v>
      </c>
      <c r="Y611" s="588" t="s">
        <v>238</v>
      </c>
      <c r="Z611" s="588" t="s">
        <v>141</v>
      </c>
      <c r="AA611" s="588" t="s">
        <v>238</v>
      </c>
    </row>
    <row r="612" spans="1:27" x14ac:dyDescent="0.2">
      <c r="A612" s="590" t="s">
        <v>9</v>
      </c>
      <c r="B612" s="588" t="s">
        <v>141</v>
      </c>
      <c r="C612" s="588" t="s">
        <v>238</v>
      </c>
      <c r="D612" s="588" t="s">
        <v>141</v>
      </c>
      <c r="E612" s="588" t="s">
        <v>238</v>
      </c>
      <c r="F612" s="588" t="s">
        <v>141</v>
      </c>
      <c r="G612" s="588" t="s">
        <v>238</v>
      </c>
      <c r="H612" s="588" t="s">
        <v>141</v>
      </c>
      <c r="I612" s="588" t="s">
        <v>238</v>
      </c>
      <c r="J612" s="588" t="s">
        <v>141</v>
      </c>
      <c r="K612" s="588" t="s">
        <v>238</v>
      </c>
      <c r="L612" s="588" t="s">
        <v>141</v>
      </c>
      <c r="M612" s="588" t="s">
        <v>238</v>
      </c>
      <c r="N612" s="588" t="s">
        <v>141</v>
      </c>
      <c r="O612" s="588" t="s">
        <v>238</v>
      </c>
      <c r="P612" s="588" t="s">
        <v>141</v>
      </c>
      <c r="Q612" s="588" t="s">
        <v>238</v>
      </c>
      <c r="R612" s="588" t="s">
        <v>141</v>
      </c>
      <c r="S612" s="588" t="s">
        <v>238</v>
      </c>
      <c r="T612" s="588" t="s">
        <v>141</v>
      </c>
      <c r="U612" s="588" t="s">
        <v>238</v>
      </c>
      <c r="V612" s="588" t="s">
        <v>141</v>
      </c>
      <c r="W612" s="588" t="s">
        <v>238</v>
      </c>
      <c r="X612" s="588" t="s">
        <v>141</v>
      </c>
      <c r="Y612" s="588" t="s">
        <v>238</v>
      </c>
      <c r="Z612" s="588" t="s">
        <v>141</v>
      </c>
      <c r="AA612" s="588" t="s">
        <v>238</v>
      </c>
    </row>
    <row r="613" spans="1:27" x14ac:dyDescent="0.2">
      <c r="A613" s="590" t="s">
        <v>29</v>
      </c>
      <c r="B613" s="588" t="s">
        <v>141</v>
      </c>
      <c r="C613" s="588" t="s">
        <v>238</v>
      </c>
      <c r="D613" s="588" t="s">
        <v>141</v>
      </c>
      <c r="E613" s="588" t="s">
        <v>238</v>
      </c>
      <c r="F613" s="588" t="s">
        <v>141</v>
      </c>
      <c r="G613" s="588" t="s">
        <v>238</v>
      </c>
      <c r="H613" s="588" t="s">
        <v>141</v>
      </c>
      <c r="I613" s="588" t="s">
        <v>238</v>
      </c>
      <c r="J613" s="588" t="s">
        <v>141</v>
      </c>
      <c r="K613" s="588" t="s">
        <v>238</v>
      </c>
      <c r="L613" s="588" t="s">
        <v>141</v>
      </c>
      <c r="M613" s="588" t="s">
        <v>238</v>
      </c>
      <c r="N613" s="588" t="s">
        <v>141</v>
      </c>
      <c r="O613" s="588" t="s">
        <v>238</v>
      </c>
      <c r="P613" s="588" t="s">
        <v>141</v>
      </c>
      <c r="Q613" s="588" t="s">
        <v>238</v>
      </c>
      <c r="R613" s="588" t="s">
        <v>141</v>
      </c>
      <c r="S613" s="588" t="s">
        <v>238</v>
      </c>
      <c r="T613" s="588" t="s">
        <v>141</v>
      </c>
      <c r="U613" s="588" t="s">
        <v>238</v>
      </c>
      <c r="V613" s="588" t="s">
        <v>141</v>
      </c>
      <c r="W613" s="588" t="s">
        <v>238</v>
      </c>
      <c r="X613" s="588" t="s">
        <v>141</v>
      </c>
      <c r="Y613" s="588" t="s">
        <v>238</v>
      </c>
      <c r="Z613" s="588" t="s">
        <v>141</v>
      </c>
      <c r="AA613" s="588" t="s">
        <v>238</v>
      </c>
    </row>
    <row r="614" spans="1:27" x14ac:dyDescent="0.2">
      <c r="A614" s="590" t="s">
        <v>15</v>
      </c>
      <c r="B614" s="588" t="s">
        <v>141</v>
      </c>
      <c r="C614" s="588" t="s">
        <v>238</v>
      </c>
      <c r="D614" s="588" t="s">
        <v>141</v>
      </c>
      <c r="E614" s="588" t="s">
        <v>238</v>
      </c>
      <c r="F614" s="588" t="s">
        <v>141</v>
      </c>
      <c r="G614" s="588" t="s">
        <v>238</v>
      </c>
      <c r="H614" s="588" t="s">
        <v>141</v>
      </c>
      <c r="I614" s="588" t="s">
        <v>238</v>
      </c>
      <c r="J614" s="588" t="s">
        <v>141</v>
      </c>
      <c r="K614" s="588" t="s">
        <v>238</v>
      </c>
      <c r="L614" s="588" t="s">
        <v>141</v>
      </c>
      <c r="M614" s="588" t="s">
        <v>238</v>
      </c>
      <c r="N614" s="588" t="s">
        <v>141</v>
      </c>
      <c r="O614" s="588" t="s">
        <v>238</v>
      </c>
      <c r="P614" s="588" t="s">
        <v>141</v>
      </c>
      <c r="Q614" s="588" t="s">
        <v>238</v>
      </c>
      <c r="R614" s="588" t="s">
        <v>141</v>
      </c>
      <c r="S614" s="588" t="s">
        <v>238</v>
      </c>
      <c r="T614" s="588" t="s">
        <v>141</v>
      </c>
      <c r="U614" s="588" t="s">
        <v>238</v>
      </c>
      <c r="V614" s="588" t="s">
        <v>141</v>
      </c>
      <c r="W614" s="588" t="s">
        <v>238</v>
      </c>
      <c r="X614" s="588" t="s">
        <v>141</v>
      </c>
      <c r="Y614" s="588" t="s">
        <v>238</v>
      </c>
      <c r="Z614" s="588" t="s">
        <v>141</v>
      </c>
      <c r="AA614" s="588" t="s">
        <v>238</v>
      </c>
    </row>
    <row r="615" spans="1:27" x14ac:dyDescent="0.2">
      <c r="A615" s="590" t="s">
        <v>31</v>
      </c>
      <c r="B615" s="588" t="s">
        <v>141</v>
      </c>
      <c r="C615" s="588" t="s">
        <v>238</v>
      </c>
      <c r="D615" s="588" t="s">
        <v>141</v>
      </c>
      <c r="E615" s="588" t="s">
        <v>238</v>
      </c>
      <c r="F615" s="588" t="s">
        <v>141</v>
      </c>
      <c r="G615" s="588" t="s">
        <v>238</v>
      </c>
      <c r="H615" s="588" t="s">
        <v>141</v>
      </c>
      <c r="I615" s="588" t="s">
        <v>238</v>
      </c>
      <c r="J615" s="588" t="s">
        <v>141</v>
      </c>
      <c r="K615" s="588" t="s">
        <v>238</v>
      </c>
      <c r="L615" s="588" t="s">
        <v>141</v>
      </c>
      <c r="M615" s="588" t="s">
        <v>238</v>
      </c>
      <c r="N615" s="588" t="s">
        <v>141</v>
      </c>
      <c r="O615" s="588" t="s">
        <v>238</v>
      </c>
      <c r="P615" s="588" t="s">
        <v>141</v>
      </c>
      <c r="Q615" s="588" t="s">
        <v>238</v>
      </c>
      <c r="R615" s="588" t="s">
        <v>141</v>
      </c>
      <c r="S615" s="588" t="s">
        <v>238</v>
      </c>
      <c r="T615" s="588" t="s">
        <v>141</v>
      </c>
      <c r="U615" s="588" t="s">
        <v>238</v>
      </c>
      <c r="V615" s="588" t="s">
        <v>141</v>
      </c>
      <c r="W615" s="588" t="s">
        <v>238</v>
      </c>
      <c r="X615" s="588" t="s">
        <v>141</v>
      </c>
      <c r="Y615" s="588" t="s">
        <v>238</v>
      </c>
      <c r="Z615" s="588" t="s">
        <v>141</v>
      </c>
      <c r="AA615" s="588" t="s">
        <v>238</v>
      </c>
    </row>
    <row r="616" spans="1:27" x14ac:dyDescent="0.2">
      <c r="A616" s="590" t="s">
        <v>11</v>
      </c>
      <c r="B616" s="588" t="s">
        <v>141</v>
      </c>
      <c r="C616" s="588" t="s">
        <v>238</v>
      </c>
      <c r="D616" s="588" t="s">
        <v>141</v>
      </c>
      <c r="E616" s="588" t="s">
        <v>238</v>
      </c>
      <c r="F616" s="588" t="s">
        <v>141</v>
      </c>
      <c r="G616" s="588" t="s">
        <v>238</v>
      </c>
      <c r="H616" s="588" t="s">
        <v>141</v>
      </c>
      <c r="I616" s="588" t="s">
        <v>238</v>
      </c>
      <c r="J616" s="588" t="s">
        <v>141</v>
      </c>
      <c r="K616" s="588" t="s">
        <v>238</v>
      </c>
      <c r="L616" s="588" t="s">
        <v>141</v>
      </c>
      <c r="M616" s="588" t="s">
        <v>238</v>
      </c>
      <c r="N616" s="588" t="s">
        <v>141</v>
      </c>
      <c r="O616" s="588" t="s">
        <v>238</v>
      </c>
      <c r="P616" s="588" t="s">
        <v>141</v>
      </c>
      <c r="Q616" s="588" t="s">
        <v>238</v>
      </c>
      <c r="R616" s="588" t="s">
        <v>141</v>
      </c>
      <c r="S616" s="588" t="s">
        <v>238</v>
      </c>
      <c r="T616" s="588" t="s">
        <v>141</v>
      </c>
      <c r="U616" s="588" t="s">
        <v>238</v>
      </c>
      <c r="V616" s="588" t="s">
        <v>141</v>
      </c>
      <c r="W616" s="588" t="s">
        <v>238</v>
      </c>
      <c r="X616" s="588" t="s">
        <v>141</v>
      </c>
      <c r="Y616" s="588" t="s">
        <v>238</v>
      </c>
      <c r="Z616" s="588" t="s">
        <v>141</v>
      </c>
      <c r="AA616" s="588" t="s">
        <v>238</v>
      </c>
    </row>
    <row r="617" spans="1:27" x14ac:dyDescent="0.2">
      <c r="A617" s="590" t="s">
        <v>13</v>
      </c>
      <c r="B617" s="588" t="s">
        <v>141</v>
      </c>
      <c r="C617" s="588" t="s">
        <v>238</v>
      </c>
      <c r="D617" s="588" t="s">
        <v>141</v>
      </c>
      <c r="E617" s="588" t="s">
        <v>238</v>
      </c>
      <c r="F617" s="588" t="s">
        <v>141</v>
      </c>
      <c r="G617" s="588" t="s">
        <v>238</v>
      </c>
      <c r="H617" s="588" t="s">
        <v>141</v>
      </c>
      <c r="I617" s="588" t="s">
        <v>238</v>
      </c>
      <c r="J617" s="588" t="s">
        <v>141</v>
      </c>
      <c r="K617" s="588" t="s">
        <v>238</v>
      </c>
      <c r="L617" s="588" t="s">
        <v>141</v>
      </c>
      <c r="M617" s="588" t="s">
        <v>238</v>
      </c>
      <c r="N617" s="588" t="s">
        <v>141</v>
      </c>
      <c r="O617" s="588" t="s">
        <v>238</v>
      </c>
      <c r="P617" s="588" t="s">
        <v>141</v>
      </c>
      <c r="Q617" s="588" t="s">
        <v>238</v>
      </c>
      <c r="R617" s="588" t="s">
        <v>141</v>
      </c>
      <c r="S617" s="588" t="s">
        <v>238</v>
      </c>
      <c r="T617" s="588" t="s">
        <v>141</v>
      </c>
      <c r="U617" s="588" t="s">
        <v>238</v>
      </c>
      <c r="V617" s="588" t="s">
        <v>141</v>
      </c>
      <c r="W617" s="588" t="s">
        <v>238</v>
      </c>
      <c r="X617" s="588" t="s">
        <v>141</v>
      </c>
      <c r="Y617" s="588" t="s">
        <v>238</v>
      </c>
      <c r="Z617" s="588" t="s">
        <v>141</v>
      </c>
      <c r="AA617" s="588" t="s">
        <v>238</v>
      </c>
    </row>
    <row r="618" spans="1:27" x14ac:dyDescent="0.2">
      <c r="A618" s="590" t="s">
        <v>37</v>
      </c>
      <c r="B618" s="588" t="s">
        <v>141</v>
      </c>
      <c r="C618" s="588" t="s">
        <v>238</v>
      </c>
      <c r="D618" s="588" t="s">
        <v>141</v>
      </c>
      <c r="E618" s="588" t="s">
        <v>238</v>
      </c>
      <c r="F618" s="588" t="s">
        <v>141</v>
      </c>
      <c r="G618" s="588" t="s">
        <v>238</v>
      </c>
      <c r="H618" s="588" t="s">
        <v>141</v>
      </c>
      <c r="I618" s="588" t="s">
        <v>238</v>
      </c>
      <c r="J618" s="588" t="s">
        <v>141</v>
      </c>
      <c r="K618" s="588" t="s">
        <v>238</v>
      </c>
      <c r="L618" s="588" t="s">
        <v>141</v>
      </c>
      <c r="M618" s="588" t="s">
        <v>238</v>
      </c>
      <c r="N618" s="588" t="s">
        <v>141</v>
      </c>
      <c r="O618" s="588" t="s">
        <v>238</v>
      </c>
      <c r="P618" s="588" t="s">
        <v>141</v>
      </c>
      <c r="Q618" s="588" t="s">
        <v>238</v>
      </c>
      <c r="R618" s="588" t="s">
        <v>141</v>
      </c>
      <c r="S618" s="588" t="s">
        <v>238</v>
      </c>
      <c r="T618" s="588" t="s">
        <v>141</v>
      </c>
      <c r="U618" s="588" t="s">
        <v>238</v>
      </c>
      <c r="V618" s="588" t="s">
        <v>141</v>
      </c>
      <c r="W618" s="588" t="s">
        <v>238</v>
      </c>
      <c r="X618" s="588" t="s">
        <v>141</v>
      </c>
      <c r="Y618" s="588" t="s">
        <v>238</v>
      </c>
      <c r="Z618" s="588" t="s">
        <v>141</v>
      </c>
      <c r="AA618" s="588" t="s">
        <v>238</v>
      </c>
    </row>
    <row r="619" spans="1:27" x14ac:dyDescent="0.2">
      <c r="A619" s="590" t="s">
        <v>43</v>
      </c>
      <c r="B619" s="588" t="s">
        <v>141</v>
      </c>
      <c r="C619" s="588" t="s">
        <v>238</v>
      </c>
      <c r="D619" s="588" t="s">
        <v>141</v>
      </c>
      <c r="E619" s="588" t="s">
        <v>238</v>
      </c>
      <c r="F619" s="588" t="s">
        <v>141</v>
      </c>
      <c r="G619" s="588" t="s">
        <v>238</v>
      </c>
      <c r="H619" s="588" t="s">
        <v>141</v>
      </c>
      <c r="I619" s="588" t="s">
        <v>238</v>
      </c>
      <c r="J619" s="588" t="s">
        <v>141</v>
      </c>
      <c r="K619" s="588" t="s">
        <v>238</v>
      </c>
      <c r="L619" s="588" t="s">
        <v>141</v>
      </c>
      <c r="M619" s="588" t="s">
        <v>238</v>
      </c>
      <c r="N619" s="588" t="s">
        <v>141</v>
      </c>
      <c r="O619" s="588" t="s">
        <v>238</v>
      </c>
      <c r="P619" s="588" t="s">
        <v>141</v>
      </c>
      <c r="Q619" s="588" t="s">
        <v>238</v>
      </c>
      <c r="R619" s="588" t="s">
        <v>141</v>
      </c>
      <c r="S619" s="588" t="s">
        <v>238</v>
      </c>
      <c r="T619" s="588" t="s">
        <v>141</v>
      </c>
      <c r="U619" s="588" t="s">
        <v>238</v>
      </c>
      <c r="V619" s="588" t="s">
        <v>141</v>
      </c>
      <c r="W619" s="588" t="s">
        <v>238</v>
      </c>
      <c r="X619" s="588" t="s">
        <v>141</v>
      </c>
      <c r="Y619" s="588" t="s">
        <v>238</v>
      </c>
      <c r="Z619" s="588" t="s">
        <v>141</v>
      </c>
      <c r="AA619" s="588" t="s">
        <v>238</v>
      </c>
    </row>
    <row r="620" spans="1:27" x14ac:dyDescent="0.2">
      <c r="A620" s="590" t="s">
        <v>23</v>
      </c>
      <c r="B620" s="588" t="s">
        <v>141</v>
      </c>
      <c r="C620" s="588" t="s">
        <v>238</v>
      </c>
      <c r="D620" s="588" t="s">
        <v>141</v>
      </c>
      <c r="E620" s="588" t="s">
        <v>238</v>
      </c>
      <c r="F620" s="588" t="s">
        <v>141</v>
      </c>
      <c r="G620" s="588" t="s">
        <v>238</v>
      </c>
      <c r="H620" s="588" t="s">
        <v>141</v>
      </c>
      <c r="I620" s="588" t="s">
        <v>238</v>
      </c>
      <c r="J620" s="588" t="s">
        <v>141</v>
      </c>
      <c r="K620" s="588" t="s">
        <v>238</v>
      </c>
      <c r="L620" s="588" t="s">
        <v>141</v>
      </c>
      <c r="M620" s="588" t="s">
        <v>238</v>
      </c>
      <c r="N620" s="588" t="s">
        <v>141</v>
      </c>
      <c r="O620" s="588" t="s">
        <v>238</v>
      </c>
      <c r="P620" s="588" t="s">
        <v>141</v>
      </c>
      <c r="Q620" s="588" t="s">
        <v>238</v>
      </c>
      <c r="R620" s="588" t="s">
        <v>141</v>
      </c>
      <c r="S620" s="588" t="s">
        <v>238</v>
      </c>
      <c r="T620" s="588" t="s">
        <v>141</v>
      </c>
      <c r="U620" s="588" t="s">
        <v>238</v>
      </c>
      <c r="V620" s="588" t="s">
        <v>141</v>
      </c>
      <c r="W620" s="588" t="s">
        <v>238</v>
      </c>
      <c r="X620" s="588" t="s">
        <v>141</v>
      </c>
      <c r="Y620" s="588" t="s">
        <v>238</v>
      </c>
      <c r="Z620" s="588" t="s">
        <v>141</v>
      </c>
      <c r="AA620" s="588" t="s">
        <v>238</v>
      </c>
    </row>
    <row r="621" spans="1:27" x14ac:dyDescent="0.2">
      <c r="A621" s="590" t="s">
        <v>51</v>
      </c>
      <c r="B621" s="595">
        <v>61.96</v>
      </c>
      <c r="C621" s="588" t="s">
        <v>238</v>
      </c>
      <c r="D621" s="595">
        <v>60.97</v>
      </c>
      <c r="E621" s="588" t="s">
        <v>238</v>
      </c>
      <c r="F621" s="595">
        <v>64.53</v>
      </c>
      <c r="G621" s="588" t="s">
        <v>238</v>
      </c>
      <c r="H621" s="595">
        <v>52.92</v>
      </c>
      <c r="I621" s="588" t="s">
        <v>238</v>
      </c>
      <c r="J621" s="595">
        <v>53.12</v>
      </c>
      <c r="K621" s="588" t="s">
        <v>238</v>
      </c>
      <c r="L621" s="595">
        <v>72.31</v>
      </c>
      <c r="M621" s="588" t="s">
        <v>238</v>
      </c>
      <c r="N621" s="595">
        <v>74.819999999999993</v>
      </c>
      <c r="O621" s="588" t="s">
        <v>238</v>
      </c>
      <c r="P621" s="595">
        <v>90.47</v>
      </c>
      <c r="Q621" s="588" t="s">
        <v>238</v>
      </c>
      <c r="R621" s="595">
        <v>112.18</v>
      </c>
      <c r="S621" s="588" t="s">
        <v>238</v>
      </c>
      <c r="T621" s="595">
        <v>108.1</v>
      </c>
      <c r="U621" s="588" t="s">
        <v>238</v>
      </c>
      <c r="V621" s="595">
        <v>99.95</v>
      </c>
      <c r="W621" s="588" t="s">
        <v>238</v>
      </c>
      <c r="X621" s="595">
        <v>128.09</v>
      </c>
      <c r="Y621" s="588" t="s">
        <v>238</v>
      </c>
      <c r="Z621" s="595">
        <v>146.52000000000001</v>
      </c>
      <c r="AA621" s="588" t="s">
        <v>238</v>
      </c>
    </row>
    <row r="622" spans="1:27" x14ac:dyDescent="0.2">
      <c r="A622" s="590" t="s">
        <v>47</v>
      </c>
      <c r="B622" s="588" t="s">
        <v>141</v>
      </c>
      <c r="C622" s="588" t="s">
        <v>238</v>
      </c>
      <c r="D622" s="588" t="s">
        <v>141</v>
      </c>
      <c r="E622" s="588" t="s">
        <v>238</v>
      </c>
      <c r="F622" s="588" t="s">
        <v>141</v>
      </c>
      <c r="G622" s="588" t="s">
        <v>238</v>
      </c>
      <c r="H622" s="588" t="s">
        <v>141</v>
      </c>
      <c r="I622" s="588" t="s">
        <v>238</v>
      </c>
      <c r="J622" s="588" t="s">
        <v>141</v>
      </c>
      <c r="K622" s="588" t="s">
        <v>238</v>
      </c>
      <c r="L622" s="588" t="s">
        <v>141</v>
      </c>
      <c r="M622" s="588" t="s">
        <v>238</v>
      </c>
      <c r="N622" s="588" t="s">
        <v>141</v>
      </c>
      <c r="O622" s="588" t="s">
        <v>238</v>
      </c>
      <c r="P622" s="588" t="s">
        <v>141</v>
      </c>
      <c r="Q622" s="588" t="s">
        <v>238</v>
      </c>
      <c r="R622" s="588" t="s">
        <v>141</v>
      </c>
      <c r="S622" s="588" t="s">
        <v>238</v>
      </c>
      <c r="T622" s="588" t="s">
        <v>141</v>
      </c>
      <c r="U622" s="588" t="s">
        <v>238</v>
      </c>
      <c r="V622" s="588" t="s">
        <v>141</v>
      </c>
      <c r="W622" s="588" t="s">
        <v>238</v>
      </c>
      <c r="X622" s="588" t="s">
        <v>141</v>
      </c>
      <c r="Y622" s="588" t="s">
        <v>238</v>
      </c>
      <c r="Z622" s="588" t="s">
        <v>141</v>
      </c>
      <c r="AA622" s="588" t="s">
        <v>238</v>
      </c>
    </row>
    <row r="623" spans="1:27" x14ac:dyDescent="0.2">
      <c r="A623" s="590" t="s">
        <v>49</v>
      </c>
      <c r="B623" s="588" t="s">
        <v>141</v>
      </c>
      <c r="C623" s="588" t="s">
        <v>238</v>
      </c>
      <c r="D623" s="588" t="s">
        <v>141</v>
      </c>
      <c r="E623" s="588" t="s">
        <v>238</v>
      </c>
      <c r="F623" s="588" t="s">
        <v>141</v>
      </c>
      <c r="G623" s="588" t="s">
        <v>238</v>
      </c>
      <c r="H623" s="588" t="s">
        <v>141</v>
      </c>
      <c r="I623" s="588" t="s">
        <v>238</v>
      </c>
      <c r="J623" s="588" t="s">
        <v>141</v>
      </c>
      <c r="K623" s="588" t="s">
        <v>238</v>
      </c>
      <c r="L623" s="588" t="s">
        <v>141</v>
      </c>
      <c r="M623" s="588" t="s">
        <v>238</v>
      </c>
      <c r="N623" s="588" t="s">
        <v>141</v>
      </c>
      <c r="O623" s="588" t="s">
        <v>238</v>
      </c>
      <c r="P623" s="588" t="s">
        <v>141</v>
      </c>
      <c r="Q623" s="588" t="s">
        <v>238</v>
      </c>
      <c r="R623" s="588" t="s">
        <v>141</v>
      </c>
      <c r="S623" s="588" t="s">
        <v>238</v>
      </c>
      <c r="T623" s="588" t="s">
        <v>141</v>
      </c>
      <c r="U623" s="588" t="s">
        <v>238</v>
      </c>
      <c r="V623" s="588" t="s">
        <v>141</v>
      </c>
      <c r="W623" s="588" t="s">
        <v>238</v>
      </c>
      <c r="X623" s="588" t="s">
        <v>141</v>
      </c>
      <c r="Y623" s="588" t="s">
        <v>238</v>
      </c>
      <c r="Z623" s="588" t="s">
        <v>141</v>
      </c>
      <c r="AA623" s="588" t="s">
        <v>238</v>
      </c>
    </row>
    <row r="624" spans="1:27" x14ac:dyDescent="0.2">
      <c r="A624" s="590" t="s">
        <v>39</v>
      </c>
      <c r="B624" s="588" t="s">
        <v>141</v>
      </c>
      <c r="C624" s="588" t="s">
        <v>238</v>
      </c>
      <c r="D624" s="588" t="s">
        <v>141</v>
      </c>
      <c r="E624" s="588" t="s">
        <v>238</v>
      </c>
      <c r="F624" s="588" t="s">
        <v>141</v>
      </c>
      <c r="G624" s="588" t="s">
        <v>238</v>
      </c>
      <c r="H624" s="588" t="s">
        <v>141</v>
      </c>
      <c r="I624" s="588" t="s">
        <v>238</v>
      </c>
      <c r="J624" s="588" t="s">
        <v>141</v>
      </c>
      <c r="K624" s="588" t="s">
        <v>238</v>
      </c>
      <c r="L624" s="588" t="s">
        <v>141</v>
      </c>
      <c r="M624" s="588" t="s">
        <v>238</v>
      </c>
      <c r="N624" s="588" t="s">
        <v>141</v>
      </c>
      <c r="O624" s="588" t="s">
        <v>238</v>
      </c>
      <c r="P624" s="588" t="s">
        <v>141</v>
      </c>
      <c r="Q624" s="588" t="s">
        <v>238</v>
      </c>
      <c r="R624" s="588" t="s">
        <v>141</v>
      </c>
      <c r="S624" s="588" t="s">
        <v>238</v>
      </c>
      <c r="T624" s="588" t="s">
        <v>141</v>
      </c>
      <c r="U624" s="588" t="s">
        <v>238</v>
      </c>
      <c r="V624" s="588" t="s">
        <v>141</v>
      </c>
      <c r="W624" s="588" t="s">
        <v>238</v>
      </c>
      <c r="X624" s="588" t="s">
        <v>141</v>
      </c>
      <c r="Y624" s="588" t="s">
        <v>238</v>
      </c>
      <c r="Z624" s="588" t="s">
        <v>141</v>
      </c>
      <c r="AA624" s="588" t="s">
        <v>238</v>
      </c>
    </row>
    <row r="625" spans="1:27" x14ac:dyDescent="0.2">
      <c r="A625" s="590" t="s">
        <v>55</v>
      </c>
      <c r="B625" s="588" t="s">
        <v>141</v>
      </c>
      <c r="C625" s="588" t="s">
        <v>238</v>
      </c>
      <c r="D625" s="588" t="s">
        <v>141</v>
      </c>
      <c r="E625" s="588" t="s">
        <v>238</v>
      </c>
      <c r="F625" s="588" t="s">
        <v>141</v>
      </c>
      <c r="G625" s="588" t="s">
        <v>238</v>
      </c>
      <c r="H625" s="588" t="s">
        <v>141</v>
      </c>
      <c r="I625" s="588" t="s">
        <v>238</v>
      </c>
      <c r="J625" s="588" t="s">
        <v>141</v>
      </c>
      <c r="K625" s="588" t="s">
        <v>238</v>
      </c>
      <c r="L625" s="588" t="s">
        <v>141</v>
      </c>
      <c r="M625" s="588" t="s">
        <v>238</v>
      </c>
      <c r="N625" s="588" t="s">
        <v>141</v>
      </c>
      <c r="O625" s="588" t="s">
        <v>238</v>
      </c>
      <c r="P625" s="588" t="s">
        <v>141</v>
      </c>
      <c r="Q625" s="588" t="s">
        <v>238</v>
      </c>
      <c r="R625" s="588" t="s">
        <v>141</v>
      </c>
      <c r="S625" s="588" t="s">
        <v>238</v>
      </c>
      <c r="T625" s="588" t="s">
        <v>141</v>
      </c>
      <c r="U625" s="588" t="s">
        <v>238</v>
      </c>
      <c r="V625" s="588" t="s">
        <v>141</v>
      </c>
      <c r="W625" s="588" t="s">
        <v>238</v>
      </c>
      <c r="X625" s="588" t="s">
        <v>141</v>
      </c>
      <c r="Y625" s="588" t="s">
        <v>238</v>
      </c>
      <c r="Z625" s="588" t="s">
        <v>141</v>
      </c>
      <c r="AA625" s="588" t="s">
        <v>238</v>
      </c>
    </row>
    <row r="626" spans="1:27" x14ac:dyDescent="0.2">
      <c r="A626" s="590" t="s">
        <v>57</v>
      </c>
      <c r="B626" s="588" t="s">
        <v>141</v>
      </c>
      <c r="C626" s="588" t="s">
        <v>238</v>
      </c>
      <c r="D626" s="588" t="s">
        <v>141</v>
      </c>
      <c r="E626" s="588" t="s">
        <v>238</v>
      </c>
      <c r="F626" s="588" t="s">
        <v>141</v>
      </c>
      <c r="G626" s="588" t="s">
        <v>238</v>
      </c>
      <c r="H626" s="588" t="s">
        <v>141</v>
      </c>
      <c r="I626" s="588" t="s">
        <v>238</v>
      </c>
      <c r="J626" s="588" t="s">
        <v>141</v>
      </c>
      <c r="K626" s="588" t="s">
        <v>238</v>
      </c>
      <c r="L626" s="588" t="s">
        <v>141</v>
      </c>
      <c r="M626" s="588" t="s">
        <v>238</v>
      </c>
      <c r="N626" s="588" t="s">
        <v>141</v>
      </c>
      <c r="O626" s="588" t="s">
        <v>238</v>
      </c>
      <c r="P626" s="588" t="s">
        <v>141</v>
      </c>
      <c r="Q626" s="588" t="s">
        <v>238</v>
      </c>
      <c r="R626" s="588" t="s">
        <v>141</v>
      </c>
      <c r="S626" s="588" t="s">
        <v>238</v>
      </c>
      <c r="T626" s="588" t="s">
        <v>141</v>
      </c>
      <c r="U626" s="588" t="s">
        <v>238</v>
      </c>
      <c r="V626" s="588" t="s">
        <v>141</v>
      </c>
      <c r="W626" s="588" t="s">
        <v>238</v>
      </c>
      <c r="X626" s="588" t="s">
        <v>141</v>
      </c>
      <c r="Y626" s="588" t="s">
        <v>238</v>
      </c>
      <c r="Z626" s="588" t="s">
        <v>141</v>
      </c>
      <c r="AA626" s="588" t="s">
        <v>238</v>
      </c>
    </row>
    <row r="627" spans="1:27" x14ac:dyDescent="0.2">
      <c r="A627" s="590" t="s">
        <v>17</v>
      </c>
      <c r="B627" s="588" t="s">
        <v>141</v>
      </c>
      <c r="C627" s="588" t="s">
        <v>238</v>
      </c>
      <c r="D627" s="588" t="s">
        <v>141</v>
      </c>
      <c r="E627" s="588" t="s">
        <v>238</v>
      </c>
      <c r="F627" s="588" t="s">
        <v>141</v>
      </c>
      <c r="G627" s="588" t="s">
        <v>238</v>
      </c>
      <c r="H627" s="588" t="s">
        <v>141</v>
      </c>
      <c r="I627" s="588" t="s">
        <v>238</v>
      </c>
      <c r="J627" s="588" t="s">
        <v>141</v>
      </c>
      <c r="K627" s="588" t="s">
        <v>238</v>
      </c>
      <c r="L627" s="588" t="s">
        <v>141</v>
      </c>
      <c r="M627" s="588" t="s">
        <v>238</v>
      </c>
      <c r="N627" s="588" t="s">
        <v>141</v>
      </c>
      <c r="O627" s="588" t="s">
        <v>238</v>
      </c>
      <c r="P627" s="588" t="s">
        <v>141</v>
      </c>
      <c r="Q627" s="588" t="s">
        <v>238</v>
      </c>
      <c r="R627" s="588" t="s">
        <v>141</v>
      </c>
      <c r="S627" s="588" t="s">
        <v>238</v>
      </c>
      <c r="T627" s="588" t="s">
        <v>141</v>
      </c>
      <c r="U627" s="588" t="s">
        <v>238</v>
      </c>
      <c r="V627" s="588" t="s">
        <v>141</v>
      </c>
      <c r="W627" s="588" t="s">
        <v>238</v>
      </c>
      <c r="X627" s="588" t="s">
        <v>141</v>
      </c>
      <c r="Y627" s="588" t="s">
        <v>238</v>
      </c>
      <c r="Z627" s="588" t="s">
        <v>141</v>
      </c>
      <c r="AA627" s="588" t="s">
        <v>238</v>
      </c>
    </row>
    <row r="628" spans="1:27" x14ac:dyDescent="0.2">
      <c r="A628" s="590" t="s">
        <v>61</v>
      </c>
      <c r="B628" s="588" t="s">
        <v>141</v>
      </c>
      <c r="C628" s="588" t="s">
        <v>238</v>
      </c>
      <c r="D628" s="588" t="s">
        <v>141</v>
      </c>
      <c r="E628" s="588" t="s">
        <v>238</v>
      </c>
      <c r="F628" s="588" t="s">
        <v>141</v>
      </c>
      <c r="G628" s="588" t="s">
        <v>238</v>
      </c>
      <c r="H628" s="588" t="s">
        <v>141</v>
      </c>
      <c r="I628" s="588" t="s">
        <v>238</v>
      </c>
      <c r="J628" s="588" t="s">
        <v>141</v>
      </c>
      <c r="K628" s="588" t="s">
        <v>238</v>
      </c>
      <c r="L628" s="588" t="s">
        <v>141</v>
      </c>
      <c r="M628" s="588" t="s">
        <v>238</v>
      </c>
      <c r="N628" s="588" t="s">
        <v>141</v>
      </c>
      <c r="O628" s="588" t="s">
        <v>238</v>
      </c>
      <c r="P628" s="588" t="s">
        <v>141</v>
      </c>
      <c r="Q628" s="588" t="s">
        <v>238</v>
      </c>
      <c r="R628" s="588" t="s">
        <v>141</v>
      </c>
      <c r="S628" s="588" t="s">
        <v>238</v>
      </c>
      <c r="T628" s="588" t="s">
        <v>141</v>
      </c>
      <c r="U628" s="588" t="s">
        <v>238</v>
      </c>
      <c r="V628" s="588" t="s">
        <v>141</v>
      </c>
      <c r="W628" s="588" t="s">
        <v>238</v>
      </c>
      <c r="X628" s="588" t="s">
        <v>141</v>
      </c>
      <c r="Y628" s="588" t="s">
        <v>238</v>
      </c>
      <c r="Z628" s="588" t="s">
        <v>141</v>
      </c>
      <c r="AA628" s="588" t="s">
        <v>238</v>
      </c>
    </row>
    <row r="629" spans="1:27" x14ac:dyDescent="0.2">
      <c r="A629" s="590" t="s">
        <v>63</v>
      </c>
      <c r="B629" s="588" t="s">
        <v>141</v>
      </c>
      <c r="C629" s="588" t="s">
        <v>238</v>
      </c>
      <c r="D629" s="588" t="s">
        <v>141</v>
      </c>
      <c r="E629" s="588" t="s">
        <v>238</v>
      </c>
      <c r="F629" s="588" t="s">
        <v>141</v>
      </c>
      <c r="G629" s="588" t="s">
        <v>238</v>
      </c>
      <c r="H629" s="588" t="s">
        <v>141</v>
      </c>
      <c r="I629" s="588" t="s">
        <v>238</v>
      </c>
      <c r="J629" s="588" t="s">
        <v>141</v>
      </c>
      <c r="K629" s="588" t="s">
        <v>238</v>
      </c>
      <c r="L629" s="588" t="s">
        <v>141</v>
      </c>
      <c r="M629" s="588" t="s">
        <v>238</v>
      </c>
      <c r="N629" s="588" t="s">
        <v>141</v>
      </c>
      <c r="O629" s="588" t="s">
        <v>238</v>
      </c>
      <c r="P629" s="588" t="s">
        <v>141</v>
      </c>
      <c r="Q629" s="588" t="s">
        <v>238</v>
      </c>
      <c r="R629" s="588" t="s">
        <v>141</v>
      </c>
      <c r="S629" s="588" t="s">
        <v>238</v>
      </c>
      <c r="T629" s="588" t="s">
        <v>141</v>
      </c>
      <c r="U629" s="588" t="s">
        <v>238</v>
      </c>
      <c r="V629" s="588" t="s">
        <v>141</v>
      </c>
      <c r="W629" s="588" t="s">
        <v>238</v>
      </c>
      <c r="X629" s="588" t="s">
        <v>141</v>
      </c>
      <c r="Y629" s="588" t="s">
        <v>238</v>
      </c>
      <c r="Z629" s="588" t="s">
        <v>141</v>
      </c>
      <c r="AA629" s="588" t="s">
        <v>238</v>
      </c>
    </row>
    <row r="630" spans="1:27" x14ac:dyDescent="0.2">
      <c r="A630" s="590" t="s">
        <v>65</v>
      </c>
      <c r="B630" s="588" t="s">
        <v>141</v>
      </c>
      <c r="C630" s="588" t="s">
        <v>238</v>
      </c>
      <c r="D630" s="588" t="s">
        <v>141</v>
      </c>
      <c r="E630" s="588" t="s">
        <v>238</v>
      </c>
      <c r="F630" s="588" t="s">
        <v>141</v>
      </c>
      <c r="G630" s="588" t="s">
        <v>238</v>
      </c>
      <c r="H630" s="588" t="s">
        <v>141</v>
      </c>
      <c r="I630" s="588" t="s">
        <v>238</v>
      </c>
      <c r="J630" s="588" t="s">
        <v>141</v>
      </c>
      <c r="K630" s="588" t="s">
        <v>238</v>
      </c>
      <c r="L630" s="588" t="s">
        <v>141</v>
      </c>
      <c r="M630" s="588" t="s">
        <v>238</v>
      </c>
      <c r="N630" s="588" t="s">
        <v>141</v>
      </c>
      <c r="O630" s="588" t="s">
        <v>238</v>
      </c>
      <c r="P630" s="588" t="s">
        <v>141</v>
      </c>
      <c r="Q630" s="588" t="s">
        <v>238</v>
      </c>
      <c r="R630" s="588" t="s">
        <v>141</v>
      </c>
      <c r="S630" s="588" t="s">
        <v>238</v>
      </c>
      <c r="T630" s="588" t="s">
        <v>141</v>
      </c>
      <c r="U630" s="588" t="s">
        <v>238</v>
      </c>
      <c r="V630" s="588" t="s">
        <v>141</v>
      </c>
      <c r="W630" s="588" t="s">
        <v>238</v>
      </c>
      <c r="X630" s="588" t="s">
        <v>141</v>
      </c>
      <c r="Y630" s="588" t="s">
        <v>238</v>
      </c>
      <c r="Z630" s="588" t="s">
        <v>141</v>
      </c>
      <c r="AA630" s="588" t="s">
        <v>238</v>
      </c>
    </row>
    <row r="631" spans="1:27" x14ac:dyDescent="0.2">
      <c r="A631" s="590" t="s">
        <v>69</v>
      </c>
      <c r="B631" s="588" t="s">
        <v>141</v>
      </c>
      <c r="C631" s="588" t="s">
        <v>238</v>
      </c>
      <c r="D631" s="588" t="s">
        <v>141</v>
      </c>
      <c r="E631" s="588" t="s">
        <v>238</v>
      </c>
      <c r="F631" s="588" t="s">
        <v>141</v>
      </c>
      <c r="G631" s="588" t="s">
        <v>238</v>
      </c>
      <c r="H631" s="588" t="s">
        <v>141</v>
      </c>
      <c r="I631" s="588" t="s">
        <v>238</v>
      </c>
      <c r="J631" s="588" t="s">
        <v>141</v>
      </c>
      <c r="K631" s="588" t="s">
        <v>238</v>
      </c>
      <c r="L631" s="588" t="s">
        <v>141</v>
      </c>
      <c r="M631" s="588" t="s">
        <v>238</v>
      </c>
      <c r="N631" s="588" t="s">
        <v>141</v>
      </c>
      <c r="O631" s="588" t="s">
        <v>238</v>
      </c>
      <c r="P631" s="588" t="s">
        <v>141</v>
      </c>
      <c r="Q631" s="588" t="s">
        <v>238</v>
      </c>
      <c r="R631" s="588" t="s">
        <v>141</v>
      </c>
      <c r="S631" s="588" t="s">
        <v>238</v>
      </c>
      <c r="T631" s="588" t="s">
        <v>141</v>
      </c>
      <c r="U631" s="588" t="s">
        <v>238</v>
      </c>
      <c r="V631" s="588" t="s">
        <v>141</v>
      </c>
      <c r="W631" s="588" t="s">
        <v>238</v>
      </c>
      <c r="X631" s="588" t="s">
        <v>141</v>
      </c>
      <c r="Y631" s="588" t="s">
        <v>238</v>
      </c>
      <c r="Z631" s="588" t="s">
        <v>141</v>
      </c>
      <c r="AA631" s="588" t="s">
        <v>238</v>
      </c>
    </row>
    <row r="632" spans="1:27" x14ac:dyDescent="0.2">
      <c r="A632" s="590" t="s">
        <v>71</v>
      </c>
      <c r="B632" s="588" t="s">
        <v>141</v>
      </c>
      <c r="C632" s="588" t="s">
        <v>238</v>
      </c>
      <c r="D632" s="588" t="s">
        <v>141</v>
      </c>
      <c r="E632" s="588" t="s">
        <v>238</v>
      </c>
      <c r="F632" s="588" t="s">
        <v>141</v>
      </c>
      <c r="G632" s="588" t="s">
        <v>238</v>
      </c>
      <c r="H632" s="588" t="s">
        <v>141</v>
      </c>
      <c r="I632" s="588" t="s">
        <v>238</v>
      </c>
      <c r="J632" s="588" t="s">
        <v>141</v>
      </c>
      <c r="K632" s="588" t="s">
        <v>238</v>
      </c>
      <c r="L632" s="588" t="s">
        <v>141</v>
      </c>
      <c r="M632" s="588" t="s">
        <v>238</v>
      </c>
      <c r="N632" s="588" t="s">
        <v>141</v>
      </c>
      <c r="O632" s="588" t="s">
        <v>238</v>
      </c>
      <c r="P632" s="588" t="s">
        <v>141</v>
      </c>
      <c r="Q632" s="588" t="s">
        <v>238</v>
      </c>
      <c r="R632" s="588" t="s">
        <v>141</v>
      </c>
      <c r="S632" s="588" t="s">
        <v>238</v>
      </c>
      <c r="T632" s="588" t="s">
        <v>141</v>
      </c>
      <c r="U632" s="588" t="s">
        <v>238</v>
      </c>
      <c r="V632" s="588" t="s">
        <v>141</v>
      </c>
      <c r="W632" s="588" t="s">
        <v>238</v>
      </c>
      <c r="X632" s="588" t="s">
        <v>141</v>
      </c>
      <c r="Y632" s="588" t="s">
        <v>238</v>
      </c>
      <c r="Z632" s="588" t="s">
        <v>141</v>
      </c>
      <c r="AA632" s="588" t="s">
        <v>238</v>
      </c>
    </row>
    <row r="633" spans="1:27" x14ac:dyDescent="0.2">
      <c r="A633" s="590" t="s">
        <v>35</v>
      </c>
      <c r="B633" s="588" t="s">
        <v>141</v>
      </c>
      <c r="C633" s="588" t="s">
        <v>238</v>
      </c>
      <c r="D633" s="588" t="s">
        <v>141</v>
      </c>
      <c r="E633" s="588" t="s">
        <v>238</v>
      </c>
      <c r="F633" s="588" t="s">
        <v>141</v>
      </c>
      <c r="G633" s="588" t="s">
        <v>238</v>
      </c>
      <c r="H633" s="588" t="s">
        <v>141</v>
      </c>
      <c r="I633" s="588" t="s">
        <v>238</v>
      </c>
      <c r="J633" s="588" t="s">
        <v>141</v>
      </c>
      <c r="K633" s="588" t="s">
        <v>238</v>
      </c>
      <c r="L633" s="588" t="s">
        <v>141</v>
      </c>
      <c r="M633" s="588" t="s">
        <v>238</v>
      </c>
      <c r="N633" s="588" t="s">
        <v>141</v>
      </c>
      <c r="O633" s="588" t="s">
        <v>238</v>
      </c>
      <c r="P633" s="588" t="s">
        <v>141</v>
      </c>
      <c r="Q633" s="588" t="s">
        <v>238</v>
      </c>
      <c r="R633" s="588" t="s">
        <v>141</v>
      </c>
      <c r="S633" s="588" t="s">
        <v>238</v>
      </c>
      <c r="T633" s="588" t="s">
        <v>141</v>
      </c>
      <c r="U633" s="588" t="s">
        <v>238</v>
      </c>
      <c r="V633" s="588" t="s">
        <v>141</v>
      </c>
      <c r="W633" s="588" t="s">
        <v>238</v>
      </c>
      <c r="X633" s="588" t="s">
        <v>141</v>
      </c>
      <c r="Y633" s="588" t="s">
        <v>238</v>
      </c>
      <c r="Z633" s="588" t="s">
        <v>141</v>
      </c>
      <c r="AA633" s="588" t="s">
        <v>238</v>
      </c>
    </row>
    <row r="634" spans="1:27" x14ac:dyDescent="0.2">
      <c r="A634" s="590" t="s">
        <v>67</v>
      </c>
      <c r="B634" s="588" t="s">
        <v>141</v>
      </c>
      <c r="C634" s="588" t="s">
        <v>238</v>
      </c>
      <c r="D634" s="588" t="s">
        <v>141</v>
      </c>
      <c r="E634" s="588" t="s">
        <v>238</v>
      </c>
      <c r="F634" s="588" t="s">
        <v>141</v>
      </c>
      <c r="G634" s="588" t="s">
        <v>238</v>
      </c>
      <c r="H634" s="588" t="s">
        <v>141</v>
      </c>
      <c r="I634" s="588" t="s">
        <v>238</v>
      </c>
      <c r="J634" s="588" t="s">
        <v>141</v>
      </c>
      <c r="K634" s="588" t="s">
        <v>238</v>
      </c>
      <c r="L634" s="588" t="s">
        <v>141</v>
      </c>
      <c r="M634" s="588" t="s">
        <v>238</v>
      </c>
      <c r="N634" s="588" t="s">
        <v>141</v>
      </c>
      <c r="O634" s="588" t="s">
        <v>238</v>
      </c>
      <c r="P634" s="588" t="s">
        <v>141</v>
      </c>
      <c r="Q634" s="588" t="s">
        <v>238</v>
      </c>
      <c r="R634" s="588" t="s">
        <v>141</v>
      </c>
      <c r="S634" s="588" t="s">
        <v>238</v>
      </c>
      <c r="T634" s="588" t="s">
        <v>141</v>
      </c>
      <c r="U634" s="588" t="s">
        <v>238</v>
      </c>
      <c r="V634" s="588" t="s">
        <v>141</v>
      </c>
      <c r="W634" s="588" t="s">
        <v>238</v>
      </c>
      <c r="X634" s="588" t="s">
        <v>141</v>
      </c>
      <c r="Y634" s="588" t="s">
        <v>238</v>
      </c>
      <c r="Z634" s="588" t="s">
        <v>141</v>
      </c>
      <c r="AA634" s="588" t="s">
        <v>238</v>
      </c>
    </row>
    <row r="635" spans="1:27" x14ac:dyDescent="0.2">
      <c r="A635" s="590" t="s">
        <v>77</v>
      </c>
      <c r="B635" s="588" t="s">
        <v>141</v>
      </c>
      <c r="C635" s="588" t="s">
        <v>238</v>
      </c>
      <c r="D635" s="588" t="s">
        <v>141</v>
      </c>
      <c r="E635" s="588" t="s">
        <v>238</v>
      </c>
      <c r="F635" s="588" t="s">
        <v>141</v>
      </c>
      <c r="G635" s="588" t="s">
        <v>238</v>
      </c>
      <c r="H635" s="588" t="s">
        <v>141</v>
      </c>
      <c r="I635" s="588" t="s">
        <v>238</v>
      </c>
      <c r="J635" s="588" t="s">
        <v>141</v>
      </c>
      <c r="K635" s="588" t="s">
        <v>238</v>
      </c>
      <c r="L635" s="588" t="s">
        <v>141</v>
      </c>
      <c r="M635" s="588" t="s">
        <v>238</v>
      </c>
      <c r="N635" s="588" t="s">
        <v>141</v>
      </c>
      <c r="O635" s="588" t="s">
        <v>238</v>
      </c>
      <c r="P635" s="588" t="s">
        <v>141</v>
      </c>
      <c r="Q635" s="588" t="s">
        <v>238</v>
      </c>
      <c r="R635" s="588" t="s">
        <v>141</v>
      </c>
      <c r="S635" s="588" t="s">
        <v>238</v>
      </c>
      <c r="T635" s="588" t="s">
        <v>141</v>
      </c>
      <c r="U635" s="588" t="s">
        <v>238</v>
      </c>
      <c r="V635" s="588" t="s">
        <v>141</v>
      </c>
      <c r="W635" s="588" t="s">
        <v>238</v>
      </c>
      <c r="X635" s="588" t="s">
        <v>141</v>
      </c>
      <c r="Y635" s="588" t="s">
        <v>238</v>
      </c>
      <c r="Z635" s="588" t="s">
        <v>141</v>
      </c>
      <c r="AA635" s="588" t="s">
        <v>238</v>
      </c>
    </row>
    <row r="636" spans="1:27" x14ac:dyDescent="0.2">
      <c r="A636" s="590" t="s">
        <v>59</v>
      </c>
      <c r="B636" s="588" t="s">
        <v>141</v>
      </c>
      <c r="C636" s="588" t="s">
        <v>238</v>
      </c>
      <c r="D636" s="588" t="s">
        <v>141</v>
      </c>
      <c r="E636" s="588" t="s">
        <v>238</v>
      </c>
      <c r="F636" s="588" t="s">
        <v>141</v>
      </c>
      <c r="G636" s="588" t="s">
        <v>238</v>
      </c>
      <c r="H636" s="588" t="s">
        <v>141</v>
      </c>
      <c r="I636" s="588" t="s">
        <v>238</v>
      </c>
      <c r="J636" s="588" t="s">
        <v>141</v>
      </c>
      <c r="K636" s="588" t="s">
        <v>238</v>
      </c>
      <c r="L636" s="588" t="s">
        <v>141</v>
      </c>
      <c r="M636" s="588" t="s">
        <v>238</v>
      </c>
      <c r="N636" s="588" t="s">
        <v>141</v>
      </c>
      <c r="O636" s="588" t="s">
        <v>238</v>
      </c>
      <c r="P636" s="588" t="s">
        <v>141</v>
      </c>
      <c r="Q636" s="588" t="s">
        <v>238</v>
      </c>
      <c r="R636" s="588" t="s">
        <v>141</v>
      </c>
      <c r="S636" s="588" t="s">
        <v>238</v>
      </c>
      <c r="T636" s="588" t="s">
        <v>141</v>
      </c>
      <c r="U636" s="588" t="s">
        <v>238</v>
      </c>
      <c r="V636" s="588" t="s">
        <v>141</v>
      </c>
      <c r="W636" s="588" t="s">
        <v>238</v>
      </c>
      <c r="X636" s="588" t="s">
        <v>141</v>
      </c>
      <c r="Y636" s="588" t="s">
        <v>238</v>
      </c>
      <c r="Z636" s="588" t="s">
        <v>141</v>
      </c>
      <c r="AA636" s="588" t="s">
        <v>238</v>
      </c>
    </row>
    <row r="638" spans="1:27" x14ac:dyDescent="0.2">
      <c r="A638" s="587" t="s">
        <v>4942</v>
      </c>
      <c r="E638" s="587" t="s">
        <v>4941</v>
      </c>
    </row>
    <row r="639" spans="1:27" x14ac:dyDescent="0.2">
      <c r="A639" s="587" t="s">
        <v>4940</v>
      </c>
      <c r="B639" s="587" t="s">
        <v>4939</v>
      </c>
      <c r="E639" s="587" t="s">
        <v>141</v>
      </c>
      <c r="F639" s="587" t="s">
        <v>4938</v>
      </c>
    </row>
    <row r="640" spans="1:27" x14ac:dyDescent="0.2">
      <c r="A640" s="587" t="s">
        <v>4937</v>
      </c>
      <c r="B640" s="587" t="s">
        <v>4936</v>
      </c>
    </row>
    <row r="641" spans="1:27" x14ac:dyDescent="0.2">
      <c r="A641" s="587" t="s">
        <v>4935</v>
      </c>
      <c r="B641" s="587" t="s">
        <v>4934</v>
      </c>
    </row>
    <row r="642" spans="1:27" x14ac:dyDescent="0.2">
      <c r="A642" s="587" t="s">
        <v>4933</v>
      </c>
      <c r="B642" s="587" t="s">
        <v>4932</v>
      </c>
    </row>
    <row r="643" spans="1:27" x14ac:dyDescent="0.2">
      <c r="A643" s="587" t="s">
        <v>4931</v>
      </c>
      <c r="B643" s="587" t="s">
        <v>4930</v>
      </c>
    </row>
    <row r="644" spans="1:27" x14ac:dyDescent="0.2">
      <c r="A644" s="587" t="s">
        <v>4929</v>
      </c>
      <c r="B644" s="587" t="s">
        <v>4928</v>
      </c>
    </row>
    <row r="645" spans="1:27" x14ac:dyDescent="0.2">
      <c r="A645" s="587" t="s">
        <v>4927</v>
      </c>
      <c r="B645" s="587" t="s">
        <v>4926</v>
      </c>
    </row>
    <row r="646" spans="1:27" x14ac:dyDescent="0.2">
      <c r="A646" s="587" t="s">
        <v>4925</v>
      </c>
      <c r="B646" s="587" t="s">
        <v>4924</v>
      </c>
    </row>
    <row r="647" spans="1:27" x14ac:dyDescent="0.2">
      <c r="A647" s="587" t="s">
        <v>4923</v>
      </c>
      <c r="B647" s="587" t="s">
        <v>4922</v>
      </c>
    </row>
    <row r="648" spans="1:27" x14ac:dyDescent="0.2">
      <c r="A648" s="587" t="s">
        <v>4921</v>
      </c>
      <c r="B648" s="587" t="s">
        <v>4920</v>
      </c>
    </row>
    <row r="649" spans="1:27" x14ac:dyDescent="0.2">
      <c r="A649" s="587" t="s">
        <v>4919</v>
      </c>
      <c r="B649" s="587" t="s">
        <v>4918</v>
      </c>
    </row>
    <row r="650" spans="1:27" x14ac:dyDescent="0.2">
      <c r="A650" s="587" t="s">
        <v>4917</v>
      </c>
      <c r="B650" s="587" t="s">
        <v>4916</v>
      </c>
    </row>
    <row r="652" spans="1:27" x14ac:dyDescent="0.2">
      <c r="A652" s="587" t="s">
        <v>4967</v>
      </c>
      <c r="C652" s="587" t="s">
        <v>4972</v>
      </c>
    </row>
    <row r="653" spans="1:27" x14ac:dyDescent="0.2">
      <c r="A653" s="587" t="s">
        <v>0</v>
      </c>
      <c r="B653" s="40">
        <v>55</v>
      </c>
      <c r="C653" s="587" t="s">
        <v>4971</v>
      </c>
    </row>
    <row r="654" spans="1:27" x14ac:dyDescent="0.2">
      <c r="A654" s="587" t="s">
        <v>4963</v>
      </c>
      <c r="C654" s="587" t="s">
        <v>4962</v>
      </c>
    </row>
    <row r="656" spans="1:27" x14ac:dyDescent="0.2">
      <c r="A656" s="590" t="s">
        <v>4961</v>
      </c>
      <c r="B656" s="590" t="s">
        <v>253</v>
      </c>
      <c r="C656" s="590" t="s">
        <v>4943</v>
      </c>
      <c r="D656" s="590" t="s">
        <v>252</v>
      </c>
      <c r="E656" s="590" t="s">
        <v>4943</v>
      </c>
      <c r="F656" s="590" t="s">
        <v>251</v>
      </c>
      <c r="G656" s="590" t="s">
        <v>4943</v>
      </c>
      <c r="H656" s="590" t="s">
        <v>250</v>
      </c>
      <c r="I656" s="590" t="s">
        <v>4943</v>
      </c>
      <c r="J656" s="590" t="s">
        <v>249</v>
      </c>
      <c r="K656" s="590" t="s">
        <v>4943</v>
      </c>
      <c r="L656" s="590" t="s">
        <v>248</v>
      </c>
      <c r="M656" s="590" t="s">
        <v>4943</v>
      </c>
      <c r="N656" s="590" t="s">
        <v>247</v>
      </c>
      <c r="O656" s="590" t="s">
        <v>4943</v>
      </c>
      <c r="P656" s="590" t="s">
        <v>246</v>
      </c>
      <c r="Q656" s="590" t="s">
        <v>4943</v>
      </c>
      <c r="R656" s="590" t="s">
        <v>82</v>
      </c>
      <c r="S656" s="590" t="s">
        <v>4943</v>
      </c>
      <c r="T656" s="590" t="s">
        <v>83</v>
      </c>
      <c r="U656" s="590" t="s">
        <v>4943</v>
      </c>
      <c r="V656" s="590" t="s">
        <v>84</v>
      </c>
      <c r="W656" s="590" t="s">
        <v>4943</v>
      </c>
      <c r="X656" s="590" t="s">
        <v>245</v>
      </c>
      <c r="Y656" s="590" t="s">
        <v>4943</v>
      </c>
      <c r="Z656" s="590" t="s">
        <v>4699</v>
      </c>
      <c r="AA656" s="590" t="s">
        <v>4943</v>
      </c>
    </row>
    <row r="657" spans="1:27" x14ac:dyDescent="0.2">
      <c r="A657" s="590" t="s">
        <v>7</v>
      </c>
      <c r="B657" s="595">
        <v>74.180000000000007</v>
      </c>
      <c r="C657" s="588" t="s">
        <v>4925</v>
      </c>
      <c r="D657" s="595">
        <v>78.67</v>
      </c>
      <c r="E657" s="588" t="s">
        <v>4925</v>
      </c>
      <c r="F657" s="595">
        <v>75.069999999999993</v>
      </c>
      <c r="G657" s="588" t="s">
        <v>4925</v>
      </c>
      <c r="H657" s="595">
        <v>77.44</v>
      </c>
      <c r="I657" s="588" t="s">
        <v>4925</v>
      </c>
      <c r="J657" s="595">
        <v>80.03</v>
      </c>
      <c r="K657" s="588" t="s">
        <v>4925</v>
      </c>
      <c r="L657" s="595">
        <v>85.45</v>
      </c>
      <c r="M657" s="588" t="s">
        <v>4925</v>
      </c>
      <c r="N657" s="595">
        <v>91.15</v>
      </c>
      <c r="O657" s="588" t="s">
        <v>4925</v>
      </c>
      <c r="P657" s="595">
        <v>98.03</v>
      </c>
      <c r="Q657" s="588" t="s">
        <v>4925</v>
      </c>
      <c r="R657" s="595">
        <v>99.99</v>
      </c>
      <c r="S657" s="588" t="s">
        <v>4925</v>
      </c>
      <c r="T657" s="595">
        <v>93.49</v>
      </c>
      <c r="U657" s="588" t="s">
        <v>4925</v>
      </c>
      <c r="V657" s="595">
        <v>100.07</v>
      </c>
      <c r="W657" s="588" t="s">
        <v>4925</v>
      </c>
      <c r="X657" s="595">
        <v>103.26</v>
      </c>
      <c r="Y657" s="588" t="s">
        <v>4925</v>
      </c>
      <c r="Z657" s="595">
        <v>103.64</v>
      </c>
      <c r="AA657" s="588" t="s">
        <v>4925</v>
      </c>
    </row>
    <row r="658" spans="1:27" x14ac:dyDescent="0.2">
      <c r="A658" s="590" t="s">
        <v>19</v>
      </c>
      <c r="B658" s="595">
        <v>34.06</v>
      </c>
      <c r="C658" s="588" t="s">
        <v>238</v>
      </c>
      <c r="D658" s="595">
        <v>34.619999999999997</v>
      </c>
      <c r="E658" s="588" t="s">
        <v>238</v>
      </c>
      <c r="F658" s="595">
        <v>38.18</v>
      </c>
      <c r="G658" s="588" t="s">
        <v>238</v>
      </c>
      <c r="H658" s="595">
        <v>44.98</v>
      </c>
      <c r="I658" s="588" t="s">
        <v>238</v>
      </c>
      <c r="J658" s="595">
        <v>54.61</v>
      </c>
      <c r="K658" s="588" t="s">
        <v>238</v>
      </c>
      <c r="L658" s="595">
        <v>69.150000000000006</v>
      </c>
      <c r="M658" s="588" t="s">
        <v>238</v>
      </c>
      <c r="N658" s="595">
        <v>83.62</v>
      </c>
      <c r="O658" s="588" t="s">
        <v>238</v>
      </c>
      <c r="P658" s="595">
        <v>103.11</v>
      </c>
      <c r="Q658" s="588" t="s">
        <v>238</v>
      </c>
      <c r="R658" s="595">
        <v>109.61</v>
      </c>
      <c r="S658" s="588" t="s">
        <v>238</v>
      </c>
      <c r="T658" s="595">
        <v>99.25</v>
      </c>
      <c r="U658" s="588" t="s">
        <v>238</v>
      </c>
      <c r="V658" s="595">
        <v>100.3</v>
      </c>
      <c r="W658" s="588" t="s">
        <v>238</v>
      </c>
      <c r="X658" s="595">
        <v>115.59</v>
      </c>
      <c r="Y658" s="588" t="s">
        <v>238</v>
      </c>
      <c r="Z658" s="595">
        <v>117.92</v>
      </c>
      <c r="AA658" s="588" t="s">
        <v>238</v>
      </c>
    </row>
    <row r="659" spans="1:27" x14ac:dyDescent="0.2">
      <c r="A659" s="590" t="s">
        <v>25</v>
      </c>
      <c r="B659" s="595">
        <v>88.5</v>
      </c>
      <c r="C659" s="588" t="s">
        <v>4925</v>
      </c>
      <c r="D659" s="595">
        <v>91.94</v>
      </c>
      <c r="E659" s="588" t="s">
        <v>4925</v>
      </c>
      <c r="F659" s="595">
        <v>88.05</v>
      </c>
      <c r="G659" s="588" t="s">
        <v>4925</v>
      </c>
      <c r="H659" s="595">
        <v>89.39</v>
      </c>
      <c r="I659" s="588" t="s">
        <v>4925</v>
      </c>
      <c r="J659" s="595">
        <v>103.37</v>
      </c>
      <c r="K659" s="588" t="s">
        <v>4925</v>
      </c>
      <c r="L659" s="595">
        <v>111.35</v>
      </c>
      <c r="M659" s="588" t="s">
        <v>4925</v>
      </c>
      <c r="N659" s="595">
        <v>119.06</v>
      </c>
      <c r="O659" s="588" t="s">
        <v>4925</v>
      </c>
      <c r="P659" s="595">
        <v>124.21</v>
      </c>
      <c r="Q659" s="588" t="s">
        <v>4925</v>
      </c>
      <c r="R659" s="595">
        <v>118.71</v>
      </c>
      <c r="S659" s="588" t="s">
        <v>4925</v>
      </c>
      <c r="T659" s="595">
        <v>102.58</v>
      </c>
      <c r="U659" s="588" t="s">
        <v>4925</v>
      </c>
      <c r="V659" s="595">
        <v>100.1</v>
      </c>
      <c r="W659" s="588" t="s">
        <v>4925</v>
      </c>
      <c r="X659" s="595">
        <v>103.53</v>
      </c>
      <c r="Y659" s="588" t="s">
        <v>4925</v>
      </c>
      <c r="Z659" s="595">
        <v>104.82</v>
      </c>
      <c r="AA659" s="588" t="s">
        <v>4925</v>
      </c>
    </row>
    <row r="660" spans="1:27" x14ac:dyDescent="0.2">
      <c r="A660" s="590" t="s">
        <v>27</v>
      </c>
      <c r="B660" s="588" t="s">
        <v>141</v>
      </c>
      <c r="C660" s="588" t="s">
        <v>238</v>
      </c>
      <c r="D660" s="588" t="s">
        <v>141</v>
      </c>
      <c r="E660" s="588" t="s">
        <v>238</v>
      </c>
      <c r="F660" s="588" t="s">
        <v>141</v>
      </c>
      <c r="G660" s="588" t="s">
        <v>238</v>
      </c>
      <c r="H660" s="588" t="s">
        <v>141</v>
      </c>
      <c r="I660" s="588" t="s">
        <v>238</v>
      </c>
      <c r="J660" s="588" t="s">
        <v>141</v>
      </c>
      <c r="K660" s="588" t="s">
        <v>238</v>
      </c>
      <c r="L660" s="588" t="s">
        <v>141</v>
      </c>
      <c r="M660" s="588" t="s">
        <v>238</v>
      </c>
      <c r="N660" s="588" t="s">
        <v>141</v>
      </c>
      <c r="O660" s="588" t="s">
        <v>238</v>
      </c>
      <c r="P660" s="588" t="s">
        <v>141</v>
      </c>
      <c r="Q660" s="588" t="s">
        <v>238</v>
      </c>
      <c r="R660" s="588" t="s">
        <v>141</v>
      </c>
      <c r="S660" s="588" t="s">
        <v>238</v>
      </c>
      <c r="T660" s="588" t="s">
        <v>141</v>
      </c>
      <c r="U660" s="588" t="s">
        <v>238</v>
      </c>
      <c r="V660" s="588" t="s">
        <v>141</v>
      </c>
      <c r="W660" s="588" t="s">
        <v>238</v>
      </c>
      <c r="X660" s="588" t="s">
        <v>141</v>
      </c>
      <c r="Y660" s="588" t="s">
        <v>238</v>
      </c>
      <c r="Z660" s="588" t="s">
        <v>141</v>
      </c>
      <c r="AA660" s="588" t="s">
        <v>238</v>
      </c>
    </row>
    <row r="661" spans="1:27" x14ac:dyDescent="0.2">
      <c r="A661" s="590" t="s">
        <v>9</v>
      </c>
      <c r="B661" s="595">
        <v>102.53</v>
      </c>
      <c r="C661" s="588" t="s">
        <v>238</v>
      </c>
      <c r="D661" s="595">
        <v>102.4</v>
      </c>
      <c r="E661" s="588" t="s">
        <v>238</v>
      </c>
      <c r="F661" s="595">
        <v>99.39</v>
      </c>
      <c r="G661" s="588" t="s">
        <v>238</v>
      </c>
      <c r="H661" s="595">
        <v>93.49</v>
      </c>
      <c r="I661" s="588" t="s">
        <v>238</v>
      </c>
      <c r="J661" s="595">
        <v>94.31</v>
      </c>
      <c r="K661" s="588" t="s">
        <v>238</v>
      </c>
      <c r="L661" s="595">
        <v>95.3</v>
      </c>
      <c r="M661" s="588" t="s">
        <v>238</v>
      </c>
      <c r="N661" s="595">
        <v>99.16</v>
      </c>
      <c r="O661" s="588" t="s">
        <v>238</v>
      </c>
      <c r="P661" s="595">
        <v>100.11</v>
      </c>
      <c r="Q661" s="588" t="s">
        <v>238</v>
      </c>
      <c r="R661" s="595">
        <v>100.55</v>
      </c>
      <c r="S661" s="588" t="s">
        <v>238</v>
      </c>
      <c r="T661" s="595">
        <v>93.96</v>
      </c>
      <c r="U661" s="588" t="s">
        <v>238</v>
      </c>
      <c r="V661" s="595">
        <v>100.16</v>
      </c>
      <c r="W661" s="588" t="s">
        <v>238</v>
      </c>
      <c r="X661" s="595">
        <v>103.94</v>
      </c>
      <c r="Y661" s="588" t="s">
        <v>238</v>
      </c>
      <c r="Z661" s="595">
        <v>107.38</v>
      </c>
      <c r="AA661" s="588" t="s">
        <v>4925</v>
      </c>
    </row>
    <row r="662" spans="1:27" x14ac:dyDescent="0.2">
      <c r="A662" s="590" t="s">
        <v>29</v>
      </c>
      <c r="B662" s="588" t="s">
        <v>141</v>
      </c>
      <c r="C662" s="588" t="s">
        <v>238</v>
      </c>
      <c r="D662" s="595">
        <v>49.08</v>
      </c>
      <c r="E662" s="588" t="s">
        <v>238</v>
      </c>
      <c r="F662" s="595">
        <v>56.11</v>
      </c>
      <c r="G662" s="588" t="s">
        <v>238</v>
      </c>
      <c r="H662" s="595">
        <v>51.05</v>
      </c>
      <c r="I662" s="588" t="s">
        <v>238</v>
      </c>
      <c r="J662" s="595">
        <v>69.63</v>
      </c>
      <c r="K662" s="588" t="s">
        <v>238</v>
      </c>
      <c r="L662" s="595">
        <v>91.66</v>
      </c>
      <c r="M662" s="588" t="s">
        <v>238</v>
      </c>
      <c r="N662" s="595">
        <v>102.09</v>
      </c>
      <c r="O662" s="588" t="s">
        <v>238</v>
      </c>
      <c r="P662" s="595">
        <v>111.75</v>
      </c>
      <c r="Q662" s="588" t="s">
        <v>238</v>
      </c>
      <c r="R662" s="595">
        <v>113.89</v>
      </c>
      <c r="S662" s="588" t="s">
        <v>238</v>
      </c>
      <c r="T662" s="595">
        <v>91.8</v>
      </c>
      <c r="U662" s="588" t="s">
        <v>238</v>
      </c>
      <c r="V662" s="595">
        <v>100.15</v>
      </c>
      <c r="W662" s="588" t="s">
        <v>238</v>
      </c>
      <c r="X662" s="595">
        <v>118.83</v>
      </c>
      <c r="Y662" s="588" t="s">
        <v>238</v>
      </c>
      <c r="Z662" s="595">
        <v>138.72999999999999</v>
      </c>
      <c r="AA662" s="588" t="s">
        <v>238</v>
      </c>
    </row>
    <row r="663" spans="1:27" x14ac:dyDescent="0.2">
      <c r="A663" s="590" t="s">
        <v>15</v>
      </c>
      <c r="B663" s="588" t="s">
        <v>141</v>
      </c>
      <c r="C663" s="588" t="s">
        <v>238</v>
      </c>
      <c r="D663" s="588" t="s">
        <v>141</v>
      </c>
      <c r="E663" s="588" t="s">
        <v>238</v>
      </c>
      <c r="F663" s="588" t="s">
        <v>141</v>
      </c>
      <c r="G663" s="588" t="s">
        <v>238</v>
      </c>
      <c r="H663" s="588" t="s">
        <v>141</v>
      </c>
      <c r="I663" s="588" t="s">
        <v>238</v>
      </c>
      <c r="J663" s="588" t="s">
        <v>141</v>
      </c>
      <c r="K663" s="588" t="s">
        <v>238</v>
      </c>
      <c r="L663" s="588" t="s">
        <v>141</v>
      </c>
      <c r="M663" s="588" t="s">
        <v>238</v>
      </c>
      <c r="N663" s="588" t="s">
        <v>141</v>
      </c>
      <c r="O663" s="588" t="s">
        <v>238</v>
      </c>
      <c r="P663" s="588" t="s">
        <v>141</v>
      </c>
      <c r="Q663" s="588" t="s">
        <v>238</v>
      </c>
      <c r="R663" s="588" t="s">
        <v>141</v>
      </c>
      <c r="S663" s="588" t="s">
        <v>238</v>
      </c>
      <c r="T663" s="588" t="s">
        <v>141</v>
      </c>
      <c r="U663" s="588" t="s">
        <v>238</v>
      </c>
      <c r="V663" s="588" t="s">
        <v>141</v>
      </c>
      <c r="W663" s="588" t="s">
        <v>238</v>
      </c>
      <c r="X663" s="588" t="s">
        <v>141</v>
      </c>
      <c r="Y663" s="588" t="s">
        <v>238</v>
      </c>
      <c r="Z663" s="588" t="s">
        <v>141</v>
      </c>
      <c r="AA663" s="588" t="s">
        <v>238</v>
      </c>
    </row>
    <row r="664" spans="1:27" x14ac:dyDescent="0.2">
      <c r="A664" s="590" t="s">
        <v>31</v>
      </c>
      <c r="B664" s="588" t="s">
        <v>141</v>
      </c>
      <c r="C664" s="588" t="s">
        <v>238</v>
      </c>
      <c r="D664" s="588" t="s">
        <v>141</v>
      </c>
      <c r="E664" s="588" t="s">
        <v>238</v>
      </c>
      <c r="F664" s="588" t="s">
        <v>141</v>
      </c>
      <c r="G664" s="588" t="s">
        <v>238</v>
      </c>
      <c r="H664" s="588" t="s">
        <v>141</v>
      </c>
      <c r="I664" s="588" t="s">
        <v>238</v>
      </c>
      <c r="J664" s="588" t="s">
        <v>141</v>
      </c>
      <c r="K664" s="588" t="s">
        <v>238</v>
      </c>
      <c r="L664" s="588" t="s">
        <v>141</v>
      </c>
      <c r="M664" s="588" t="s">
        <v>238</v>
      </c>
      <c r="N664" s="588" t="s">
        <v>141</v>
      </c>
      <c r="O664" s="588" t="s">
        <v>238</v>
      </c>
      <c r="P664" s="588" t="s">
        <v>141</v>
      </c>
      <c r="Q664" s="588" t="s">
        <v>238</v>
      </c>
      <c r="R664" s="588" t="s">
        <v>141</v>
      </c>
      <c r="S664" s="588" t="s">
        <v>238</v>
      </c>
      <c r="T664" s="588" t="s">
        <v>141</v>
      </c>
      <c r="U664" s="588" t="s">
        <v>238</v>
      </c>
      <c r="V664" s="588" t="s">
        <v>141</v>
      </c>
      <c r="W664" s="588" t="s">
        <v>238</v>
      </c>
      <c r="X664" s="588" t="s">
        <v>141</v>
      </c>
      <c r="Y664" s="588" t="s">
        <v>238</v>
      </c>
      <c r="Z664" s="588" t="s">
        <v>141</v>
      </c>
      <c r="AA664" s="588" t="s">
        <v>238</v>
      </c>
    </row>
    <row r="665" spans="1:27" x14ac:dyDescent="0.2">
      <c r="A665" s="590" t="s">
        <v>11</v>
      </c>
      <c r="B665" s="595">
        <v>85.89</v>
      </c>
      <c r="C665" s="588" t="s">
        <v>4925</v>
      </c>
      <c r="D665" s="595">
        <v>88.83</v>
      </c>
      <c r="E665" s="588" t="s">
        <v>4925</v>
      </c>
      <c r="F665" s="595">
        <v>94.61</v>
      </c>
      <c r="G665" s="588" t="s">
        <v>4925</v>
      </c>
      <c r="H665" s="595">
        <v>95.42</v>
      </c>
      <c r="I665" s="588" t="s">
        <v>4925</v>
      </c>
      <c r="J665" s="595">
        <v>95.25</v>
      </c>
      <c r="K665" s="588" t="s">
        <v>4925</v>
      </c>
      <c r="L665" s="595">
        <v>98.78</v>
      </c>
      <c r="M665" s="588" t="s">
        <v>4925</v>
      </c>
      <c r="N665" s="595">
        <v>104.81</v>
      </c>
      <c r="O665" s="588" t="s">
        <v>4925</v>
      </c>
      <c r="P665" s="595">
        <v>110.73</v>
      </c>
      <c r="Q665" s="588" t="s">
        <v>4925</v>
      </c>
      <c r="R665" s="595">
        <v>110.7</v>
      </c>
      <c r="S665" s="588" t="s">
        <v>4925</v>
      </c>
      <c r="T665" s="595">
        <v>97.62</v>
      </c>
      <c r="U665" s="588" t="s">
        <v>4925</v>
      </c>
      <c r="V665" s="595">
        <v>100.28</v>
      </c>
      <c r="W665" s="588" t="s">
        <v>4925</v>
      </c>
      <c r="X665" s="595">
        <v>107.78</v>
      </c>
      <c r="Y665" s="588" t="s">
        <v>4925</v>
      </c>
      <c r="Z665" s="595">
        <v>102.71</v>
      </c>
      <c r="AA665" s="588" t="s">
        <v>4925</v>
      </c>
    </row>
    <row r="666" spans="1:27" x14ac:dyDescent="0.2">
      <c r="A666" s="590" t="s">
        <v>13</v>
      </c>
      <c r="B666" s="595">
        <v>75.97</v>
      </c>
      <c r="C666" s="588" t="s">
        <v>238</v>
      </c>
      <c r="D666" s="595">
        <v>80.19</v>
      </c>
      <c r="E666" s="588" t="s">
        <v>238</v>
      </c>
      <c r="F666" s="595">
        <v>82.41</v>
      </c>
      <c r="G666" s="588" t="s">
        <v>238</v>
      </c>
      <c r="H666" s="595">
        <v>82.19</v>
      </c>
      <c r="I666" s="588" t="s">
        <v>238</v>
      </c>
      <c r="J666" s="595">
        <v>83.86</v>
      </c>
      <c r="K666" s="588" t="s">
        <v>238</v>
      </c>
      <c r="L666" s="595">
        <v>87.67</v>
      </c>
      <c r="M666" s="588" t="s">
        <v>238</v>
      </c>
      <c r="N666" s="595">
        <v>91.33</v>
      </c>
      <c r="O666" s="588" t="s">
        <v>238</v>
      </c>
      <c r="P666" s="595">
        <v>97.41</v>
      </c>
      <c r="Q666" s="588" t="s">
        <v>238</v>
      </c>
      <c r="R666" s="595">
        <v>99.77</v>
      </c>
      <c r="S666" s="588" t="s">
        <v>238</v>
      </c>
      <c r="T666" s="595">
        <v>95.67</v>
      </c>
      <c r="U666" s="588" t="s">
        <v>238</v>
      </c>
      <c r="V666" s="595">
        <v>100.21</v>
      </c>
      <c r="W666" s="588" t="s">
        <v>238</v>
      </c>
      <c r="X666" s="595">
        <v>104.37</v>
      </c>
      <c r="Y666" s="588" t="s">
        <v>238</v>
      </c>
      <c r="Z666" s="595">
        <v>105.64</v>
      </c>
      <c r="AA666" s="588" t="s">
        <v>238</v>
      </c>
    </row>
    <row r="667" spans="1:27" x14ac:dyDescent="0.2">
      <c r="A667" s="590" t="s">
        <v>37</v>
      </c>
      <c r="B667" s="588" t="s">
        <v>141</v>
      </c>
      <c r="C667" s="588" t="s">
        <v>238</v>
      </c>
      <c r="D667" s="588" t="s">
        <v>141</v>
      </c>
      <c r="E667" s="588" t="s">
        <v>238</v>
      </c>
      <c r="F667" s="588" t="s">
        <v>141</v>
      </c>
      <c r="G667" s="588" t="s">
        <v>238</v>
      </c>
      <c r="H667" s="588" t="s">
        <v>141</v>
      </c>
      <c r="I667" s="588" t="s">
        <v>238</v>
      </c>
      <c r="J667" s="588" t="s">
        <v>141</v>
      </c>
      <c r="K667" s="588" t="s">
        <v>238</v>
      </c>
      <c r="L667" s="588" t="s">
        <v>141</v>
      </c>
      <c r="M667" s="588" t="s">
        <v>238</v>
      </c>
      <c r="N667" s="588" t="s">
        <v>141</v>
      </c>
      <c r="O667" s="588" t="s">
        <v>238</v>
      </c>
      <c r="P667" s="588" t="s">
        <v>141</v>
      </c>
      <c r="Q667" s="588" t="s">
        <v>238</v>
      </c>
      <c r="R667" s="588" t="s">
        <v>141</v>
      </c>
      <c r="S667" s="588" t="s">
        <v>238</v>
      </c>
      <c r="T667" s="588" t="s">
        <v>141</v>
      </c>
      <c r="U667" s="588" t="s">
        <v>238</v>
      </c>
      <c r="V667" s="588" t="s">
        <v>141</v>
      </c>
      <c r="W667" s="588" t="s">
        <v>238</v>
      </c>
      <c r="X667" s="588" t="s">
        <v>141</v>
      </c>
      <c r="Y667" s="588" t="s">
        <v>238</v>
      </c>
      <c r="Z667" s="588" t="s">
        <v>141</v>
      </c>
      <c r="AA667" s="588" t="s">
        <v>238</v>
      </c>
    </row>
    <row r="668" spans="1:27" x14ac:dyDescent="0.2">
      <c r="A668" s="590" t="s">
        <v>43</v>
      </c>
      <c r="B668" s="588" t="s">
        <v>141</v>
      </c>
      <c r="C668" s="588" t="s">
        <v>238</v>
      </c>
      <c r="D668" s="588" t="s">
        <v>141</v>
      </c>
      <c r="E668" s="588" t="s">
        <v>238</v>
      </c>
      <c r="F668" s="588" t="s">
        <v>141</v>
      </c>
      <c r="G668" s="588" t="s">
        <v>238</v>
      </c>
      <c r="H668" s="588" t="s">
        <v>141</v>
      </c>
      <c r="I668" s="588" t="s">
        <v>238</v>
      </c>
      <c r="J668" s="588" t="s">
        <v>141</v>
      </c>
      <c r="K668" s="588" t="s">
        <v>238</v>
      </c>
      <c r="L668" s="588" t="s">
        <v>141</v>
      </c>
      <c r="M668" s="588" t="s">
        <v>238</v>
      </c>
      <c r="N668" s="588" t="s">
        <v>141</v>
      </c>
      <c r="O668" s="588" t="s">
        <v>238</v>
      </c>
      <c r="P668" s="588" t="s">
        <v>141</v>
      </c>
      <c r="Q668" s="588" t="s">
        <v>238</v>
      </c>
      <c r="R668" s="588" t="s">
        <v>141</v>
      </c>
      <c r="S668" s="588" t="s">
        <v>238</v>
      </c>
      <c r="T668" s="588" t="s">
        <v>141</v>
      </c>
      <c r="U668" s="588" t="s">
        <v>238</v>
      </c>
      <c r="V668" s="595">
        <v>100.16</v>
      </c>
      <c r="W668" s="588" t="s">
        <v>238</v>
      </c>
      <c r="X668" s="595">
        <v>104.39</v>
      </c>
      <c r="Y668" s="588" t="s">
        <v>238</v>
      </c>
      <c r="Z668" s="595">
        <v>104.57</v>
      </c>
      <c r="AA668" s="588" t="s">
        <v>238</v>
      </c>
    </row>
    <row r="669" spans="1:27" x14ac:dyDescent="0.2">
      <c r="A669" s="590" t="s">
        <v>23</v>
      </c>
      <c r="B669" s="595">
        <v>87.56</v>
      </c>
      <c r="C669" s="588" t="s">
        <v>238</v>
      </c>
      <c r="D669" s="595">
        <v>94.32</v>
      </c>
      <c r="E669" s="588" t="s">
        <v>238</v>
      </c>
      <c r="F669" s="595">
        <v>85.87</v>
      </c>
      <c r="G669" s="588" t="s">
        <v>238</v>
      </c>
      <c r="H669" s="595">
        <v>79.86</v>
      </c>
      <c r="I669" s="588" t="s">
        <v>238</v>
      </c>
      <c r="J669" s="595">
        <v>92.1</v>
      </c>
      <c r="K669" s="588" t="s">
        <v>238</v>
      </c>
      <c r="L669" s="595">
        <v>96.71</v>
      </c>
      <c r="M669" s="588" t="s">
        <v>238</v>
      </c>
      <c r="N669" s="595">
        <v>100.09</v>
      </c>
      <c r="O669" s="588" t="s">
        <v>238</v>
      </c>
      <c r="P669" s="595">
        <v>113.44</v>
      </c>
      <c r="Q669" s="588" t="s">
        <v>238</v>
      </c>
      <c r="R669" s="595">
        <v>112.31</v>
      </c>
      <c r="S669" s="588" t="s">
        <v>238</v>
      </c>
      <c r="T669" s="595">
        <v>97.21</v>
      </c>
      <c r="U669" s="588" t="s">
        <v>238</v>
      </c>
      <c r="V669" s="595">
        <v>97.63</v>
      </c>
      <c r="W669" s="588" t="s">
        <v>238</v>
      </c>
      <c r="X669" s="595">
        <v>101.98</v>
      </c>
      <c r="Y669" s="588" t="s">
        <v>238</v>
      </c>
      <c r="Z669" s="595">
        <v>110.06</v>
      </c>
      <c r="AA669" s="588" t="s">
        <v>238</v>
      </c>
    </row>
    <row r="670" spans="1:27" x14ac:dyDescent="0.2">
      <c r="A670" s="590" t="s">
        <v>51</v>
      </c>
      <c r="B670" s="595">
        <v>33.479999999999997</v>
      </c>
      <c r="C670" s="588" t="s">
        <v>238</v>
      </c>
      <c r="D670" s="595">
        <v>39.840000000000003</v>
      </c>
      <c r="E670" s="588" t="s">
        <v>238</v>
      </c>
      <c r="F670" s="595">
        <v>42.23</v>
      </c>
      <c r="G670" s="588" t="s">
        <v>238</v>
      </c>
      <c r="H670" s="595">
        <v>49.57</v>
      </c>
      <c r="I670" s="588" t="s">
        <v>238</v>
      </c>
      <c r="J670" s="595">
        <v>66.95</v>
      </c>
      <c r="K670" s="588" t="s">
        <v>238</v>
      </c>
      <c r="L670" s="595">
        <v>97.16</v>
      </c>
      <c r="M670" s="588" t="s">
        <v>238</v>
      </c>
      <c r="N670" s="595">
        <v>129.41999999999999</v>
      </c>
      <c r="O670" s="588" t="s">
        <v>238</v>
      </c>
      <c r="P670" s="595">
        <v>158.88999999999999</v>
      </c>
      <c r="Q670" s="588" t="s">
        <v>238</v>
      </c>
      <c r="R670" s="595">
        <v>143.94999999999999</v>
      </c>
      <c r="S670" s="588" t="s">
        <v>238</v>
      </c>
      <c r="T670" s="595">
        <v>91.81</v>
      </c>
      <c r="U670" s="588" t="s">
        <v>238</v>
      </c>
      <c r="V670" s="595">
        <v>100.19</v>
      </c>
      <c r="W670" s="588" t="s">
        <v>238</v>
      </c>
      <c r="X670" s="595">
        <v>126.29</v>
      </c>
      <c r="Y670" s="588" t="s">
        <v>238</v>
      </c>
      <c r="Z670" s="595">
        <v>146.69</v>
      </c>
      <c r="AA670" s="588" t="s">
        <v>238</v>
      </c>
    </row>
    <row r="671" spans="1:27" x14ac:dyDescent="0.2">
      <c r="A671" s="590" t="s">
        <v>47</v>
      </c>
      <c r="B671" s="588" t="s">
        <v>141</v>
      </c>
      <c r="C671" s="588" t="s">
        <v>238</v>
      </c>
      <c r="D671" s="588" t="s">
        <v>141</v>
      </c>
      <c r="E671" s="588" t="s">
        <v>238</v>
      </c>
      <c r="F671" s="588" t="s">
        <v>141</v>
      </c>
      <c r="G671" s="588" t="s">
        <v>238</v>
      </c>
      <c r="H671" s="588" t="s">
        <v>141</v>
      </c>
      <c r="I671" s="588" t="s">
        <v>238</v>
      </c>
      <c r="J671" s="588" t="s">
        <v>141</v>
      </c>
      <c r="K671" s="588" t="s">
        <v>238</v>
      </c>
      <c r="L671" s="588" t="s">
        <v>141</v>
      </c>
      <c r="M671" s="588" t="s">
        <v>238</v>
      </c>
      <c r="N671" s="588" t="s">
        <v>141</v>
      </c>
      <c r="O671" s="588" t="s">
        <v>238</v>
      </c>
      <c r="P671" s="588" t="s">
        <v>141</v>
      </c>
      <c r="Q671" s="588" t="s">
        <v>238</v>
      </c>
      <c r="R671" s="588" t="s">
        <v>141</v>
      </c>
      <c r="S671" s="588" t="s">
        <v>238</v>
      </c>
      <c r="T671" s="588" t="s">
        <v>141</v>
      </c>
      <c r="U671" s="588" t="s">
        <v>238</v>
      </c>
      <c r="V671" s="588" t="s">
        <v>141</v>
      </c>
      <c r="W671" s="588" t="s">
        <v>238</v>
      </c>
      <c r="X671" s="588" t="s">
        <v>141</v>
      </c>
      <c r="Y671" s="588" t="s">
        <v>238</v>
      </c>
      <c r="Z671" s="588" t="s">
        <v>141</v>
      </c>
      <c r="AA671" s="588" t="s">
        <v>238</v>
      </c>
    </row>
    <row r="672" spans="1:27" x14ac:dyDescent="0.2">
      <c r="A672" s="590" t="s">
        <v>49</v>
      </c>
      <c r="B672" s="588" t="s">
        <v>141</v>
      </c>
      <c r="C672" s="588" t="s">
        <v>238</v>
      </c>
      <c r="D672" s="588" t="s">
        <v>141</v>
      </c>
      <c r="E672" s="588" t="s">
        <v>238</v>
      </c>
      <c r="F672" s="588" t="s">
        <v>141</v>
      </c>
      <c r="G672" s="588" t="s">
        <v>238</v>
      </c>
      <c r="H672" s="588" t="s">
        <v>141</v>
      </c>
      <c r="I672" s="588" t="s">
        <v>238</v>
      </c>
      <c r="J672" s="588" t="s">
        <v>141</v>
      </c>
      <c r="K672" s="588" t="s">
        <v>238</v>
      </c>
      <c r="L672" s="588" t="s">
        <v>141</v>
      </c>
      <c r="M672" s="588" t="s">
        <v>238</v>
      </c>
      <c r="N672" s="588" t="s">
        <v>141</v>
      </c>
      <c r="O672" s="588" t="s">
        <v>238</v>
      </c>
      <c r="P672" s="588" t="s">
        <v>141</v>
      </c>
      <c r="Q672" s="588" t="s">
        <v>238</v>
      </c>
      <c r="R672" s="588" t="s">
        <v>141</v>
      </c>
      <c r="S672" s="588" t="s">
        <v>238</v>
      </c>
      <c r="T672" s="588" t="s">
        <v>141</v>
      </c>
      <c r="U672" s="588" t="s">
        <v>238</v>
      </c>
      <c r="V672" s="588" t="s">
        <v>141</v>
      </c>
      <c r="W672" s="588" t="s">
        <v>238</v>
      </c>
      <c r="X672" s="588" t="s">
        <v>141</v>
      </c>
      <c r="Y672" s="588" t="s">
        <v>238</v>
      </c>
      <c r="Z672" s="588" t="s">
        <v>141</v>
      </c>
      <c r="AA672" s="588" t="s">
        <v>238</v>
      </c>
    </row>
    <row r="673" spans="1:27" x14ac:dyDescent="0.2">
      <c r="A673" s="590" t="s">
        <v>39</v>
      </c>
      <c r="B673" s="595">
        <v>4.45</v>
      </c>
      <c r="C673" s="588" t="s">
        <v>238</v>
      </c>
      <c r="D673" s="595">
        <v>3.41</v>
      </c>
      <c r="E673" s="588" t="s">
        <v>238</v>
      </c>
      <c r="F673" s="595">
        <v>3.68</v>
      </c>
      <c r="G673" s="588" t="s">
        <v>238</v>
      </c>
      <c r="H673" s="595">
        <v>4.53</v>
      </c>
      <c r="I673" s="588" t="s">
        <v>238</v>
      </c>
      <c r="J673" s="595">
        <v>88.68</v>
      </c>
      <c r="K673" s="588" t="s">
        <v>238</v>
      </c>
      <c r="L673" s="595">
        <v>91.26</v>
      </c>
      <c r="M673" s="588" t="s">
        <v>238</v>
      </c>
      <c r="N673" s="595">
        <v>107.83</v>
      </c>
      <c r="O673" s="588" t="s">
        <v>238</v>
      </c>
      <c r="P673" s="595">
        <v>107.66</v>
      </c>
      <c r="Q673" s="588" t="s">
        <v>238</v>
      </c>
      <c r="R673" s="595">
        <v>109</v>
      </c>
      <c r="S673" s="588" t="s">
        <v>238</v>
      </c>
      <c r="T673" s="595">
        <v>96.48</v>
      </c>
      <c r="U673" s="588" t="s">
        <v>238</v>
      </c>
      <c r="V673" s="595">
        <v>100.14</v>
      </c>
      <c r="W673" s="588" t="s">
        <v>238</v>
      </c>
      <c r="X673" s="595">
        <v>108.97</v>
      </c>
      <c r="Y673" s="588" t="s">
        <v>238</v>
      </c>
      <c r="Z673" s="595">
        <v>110.4</v>
      </c>
      <c r="AA673" s="588" t="s">
        <v>238</v>
      </c>
    </row>
    <row r="674" spans="1:27" x14ac:dyDescent="0.2">
      <c r="A674" s="590" t="s">
        <v>55</v>
      </c>
      <c r="B674" s="595">
        <v>98.03</v>
      </c>
      <c r="C674" s="588" t="s">
        <v>238</v>
      </c>
      <c r="D674" s="595">
        <v>99.2</v>
      </c>
      <c r="E674" s="588" t="s">
        <v>238</v>
      </c>
      <c r="F674" s="595">
        <v>96.34</v>
      </c>
      <c r="G674" s="588" t="s">
        <v>238</v>
      </c>
      <c r="H674" s="595">
        <v>96.18</v>
      </c>
      <c r="I674" s="588" t="s">
        <v>238</v>
      </c>
      <c r="J674" s="595">
        <v>100.28</v>
      </c>
      <c r="K674" s="588" t="s">
        <v>238</v>
      </c>
      <c r="L674" s="595">
        <v>104.59</v>
      </c>
      <c r="M674" s="588" t="s">
        <v>238</v>
      </c>
      <c r="N674" s="595">
        <v>100.48</v>
      </c>
      <c r="O674" s="588" t="s">
        <v>238</v>
      </c>
      <c r="P674" s="595">
        <v>110.69</v>
      </c>
      <c r="Q674" s="588" t="s">
        <v>238</v>
      </c>
      <c r="R674" s="595">
        <v>107.78</v>
      </c>
      <c r="S674" s="588" t="s">
        <v>238</v>
      </c>
      <c r="T674" s="595">
        <v>96.31</v>
      </c>
      <c r="U674" s="588" t="s">
        <v>238</v>
      </c>
      <c r="V674" s="595">
        <v>100.22</v>
      </c>
      <c r="W674" s="588" t="s">
        <v>238</v>
      </c>
      <c r="X674" s="595">
        <v>102.97</v>
      </c>
      <c r="Y674" s="588" t="s">
        <v>4925</v>
      </c>
      <c r="Z674" s="595">
        <v>103.66</v>
      </c>
      <c r="AA674" s="588" t="s">
        <v>4925</v>
      </c>
    </row>
    <row r="675" spans="1:27" x14ac:dyDescent="0.2">
      <c r="A675" s="590" t="s">
        <v>57</v>
      </c>
      <c r="B675" s="588" t="s">
        <v>141</v>
      </c>
      <c r="C675" s="588" t="s">
        <v>238</v>
      </c>
      <c r="D675" s="588" t="s">
        <v>141</v>
      </c>
      <c r="E675" s="588" t="s">
        <v>238</v>
      </c>
      <c r="F675" s="588" t="s">
        <v>141</v>
      </c>
      <c r="G675" s="588" t="s">
        <v>238</v>
      </c>
      <c r="H675" s="588" t="s">
        <v>141</v>
      </c>
      <c r="I675" s="588" t="s">
        <v>238</v>
      </c>
      <c r="J675" s="588" t="s">
        <v>141</v>
      </c>
      <c r="K675" s="588" t="s">
        <v>238</v>
      </c>
      <c r="L675" s="588" t="s">
        <v>141</v>
      </c>
      <c r="M675" s="588" t="s">
        <v>238</v>
      </c>
      <c r="N675" s="588" t="s">
        <v>141</v>
      </c>
      <c r="O675" s="588" t="s">
        <v>238</v>
      </c>
      <c r="P675" s="588" t="s">
        <v>141</v>
      </c>
      <c r="Q675" s="588" t="s">
        <v>238</v>
      </c>
      <c r="R675" s="588" t="s">
        <v>141</v>
      </c>
      <c r="S675" s="588" t="s">
        <v>238</v>
      </c>
      <c r="T675" s="588" t="s">
        <v>141</v>
      </c>
      <c r="U675" s="588" t="s">
        <v>238</v>
      </c>
      <c r="V675" s="588" t="s">
        <v>141</v>
      </c>
      <c r="W675" s="588" t="s">
        <v>238</v>
      </c>
      <c r="X675" s="588" t="s">
        <v>141</v>
      </c>
      <c r="Y675" s="588" t="s">
        <v>238</v>
      </c>
      <c r="Z675" s="588" t="s">
        <v>141</v>
      </c>
      <c r="AA675" s="588" t="s">
        <v>238</v>
      </c>
    </row>
    <row r="676" spans="1:27" x14ac:dyDescent="0.2">
      <c r="A676" s="590" t="s">
        <v>17</v>
      </c>
      <c r="B676" s="588" t="s">
        <v>141</v>
      </c>
      <c r="C676" s="588" t="s">
        <v>238</v>
      </c>
      <c r="D676" s="588" t="s">
        <v>141</v>
      </c>
      <c r="E676" s="588" t="s">
        <v>238</v>
      </c>
      <c r="F676" s="588" t="s">
        <v>141</v>
      </c>
      <c r="G676" s="588" t="s">
        <v>238</v>
      </c>
      <c r="H676" s="588" t="s">
        <v>141</v>
      </c>
      <c r="I676" s="588" t="s">
        <v>238</v>
      </c>
      <c r="J676" s="588" t="s">
        <v>141</v>
      </c>
      <c r="K676" s="588" t="s">
        <v>238</v>
      </c>
      <c r="L676" s="595">
        <v>84.56</v>
      </c>
      <c r="M676" s="588" t="s">
        <v>238</v>
      </c>
      <c r="N676" s="595">
        <v>88.21</v>
      </c>
      <c r="O676" s="588" t="s">
        <v>238</v>
      </c>
      <c r="P676" s="595">
        <v>92.03</v>
      </c>
      <c r="Q676" s="588" t="s">
        <v>238</v>
      </c>
      <c r="R676" s="595">
        <v>96.78</v>
      </c>
      <c r="S676" s="588" t="s">
        <v>238</v>
      </c>
      <c r="T676" s="595">
        <v>95.59</v>
      </c>
      <c r="U676" s="588" t="s">
        <v>238</v>
      </c>
      <c r="V676" s="595">
        <v>99.86</v>
      </c>
      <c r="W676" s="588" t="s">
        <v>238</v>
      </c>
      <c r="X676" s="595">
        <v>103.73</v>
      </c>
      <c r="Y676" s="588" t="s">
        <v>238</v>
      </c>
      <c r="Z676" s="595">
        <v>108.21</v>
      </c>
      <c r="AA676" s="588" t="s">
        <v>238</v>
      </c>
    </row>
    <row r="677" spans="1:27" x14ac:dyDescent="0.2">
      <c r="A677" s="590" t="s">
        <v>61</v>
      </c>
      <c r="B677" s="595">
        <v>50.39</v>
      </c>
      <c r="C677" s="588" t="s">
        <v>238</v>
      </c>
      <c r="D677" s="595">
        <v>50.66</v>
      </c>
      <c r="E677" s="588" t="s">
        <v>238</v>
      </c>
      <c r="F677" s="595">
        <v>51.86</v>
      </c>
      <c r="G677" s="588" t="s">
        <v>238</v>
      </c>
      <c r="H677" s="595">
        <v>54.97</v>
      </c>
      <c r="I677" s="588" t="s">
        <v>238</v>
      </c>
      <c r="J677" s="595">
        <v>59.47</v>
      </c>
      <c r="K677" s="588" t="s">
        <v>238</v>
      </c>
      <c r="L677" s="595">
        <v>71.41</v>
      </c>
      <c r="M677" s="588" t="s">
        <v>238</v>
      </c>
      <c r="N677" s="595">
        <v>81.150000000000006</v>
      </c>
      <c r="O677" s="588" t="s">
        <v>238</v>
      </c>
      <c r="P677" s="595">
        <v>87.14</v>
      </c>
      <c r="Q677" s="588" t="s">
        <v>238</v>
      </c>
      <c r="R677" s="595">
        <v>91.99</v>
      </c>
      <c r="S677" s="588" t="s">
        <v>238</v>
      </c>
      <c r="T677" s="595">
        <v>88.88</v>
      </c>
      <c r="U677" s="588" t="s">
        <v>238</v>
      </c>
      <c r="V677" s="595">
        <v>100.08</v>
      </c>
      <c r="W677" s="588" t="s">
        <v>238</v>
      </c>
      <c r="X677" s="595">
        <v>117.81</v>
      </c>
      <c r="Y677" s="588" t="s">
        <v>238</v>
      </c>
      <c r="Z677" s="595">
        <v>119.9</v>
      </c>
      <c r="AA677" s="588" t="s">
        <v>238</v>
      </c>
    </row>
    <row r="678" spans="1:27" x14ac:dyDescent="0.2">
      <c r="A678" s="590" t="s">
        <v>63</v>
      </c>
      <c r="B678" s="595">
        <v>91.73</v>
      </c>
      <c r="C678" s="588" t="s">
        <v>238</v>
      </c>
      <c r="D678" s="595">
        <v>104.11</v>
      </c>
      <c r="E678" s="588" t="s">
        <v>238</v>
      </c>
      <c r="F678" s="595">
        <v>91.31</v>
      </c>
      <c r="G678" s="588" t="s">
        <v>238</v>
      </c>
      <c r="H678" s="595">
        <v>82.96</v>
      </c>
      <c r="I678" s="588" t="s">
        <v>238</v>
      </c>
      <c r="J678" s="595">
        <v>104.93</v>
      </c>
      <c r="K678" s="588" t="s">
        <v>238</v>
      </c>
      <c r="L678" s="595">
        <v>101.51</v>
      </c>
      <c r="M678" s="588" t="s">
        <v>238</v>
      </c>
      <c r="N678" s="595">
        <v>105.14</v>
      </c>
      <c r="O678" s="588" t="s">
        <v>238</v>
      </c>
      <c r="P678" s="595">
        <v>113.77</v>
      </c>
      <c r="Q678" s="588" t="s">
        <v>238</v>
      </c>
      <c r="R678" s="595">
        <v>111.07</v>
      </c>
      <c r="S678" s="588" t="s">
        <v>238</v>
      </c>
      <c r="T678" s="595">
        <v>99.29</v>
      </c>
      <c r="U678" s="588" t="s">
        <v>238</v>
      </c>
      <c r="V678" s="595">
        <v>100.34</v>
      </c>
      <c r="W678" s="588" t="s">
        <v>238</v>
      </c>
      <c r="X678" s="595">
        <v>104.86</v>
      </c>
      <c r="Y678" s="588" t="s">
        <v>238</v>
      </c>
      <c r="Z678" s="595">
        <v>97.62</v>
      </c>
      <c r="AA678" s="588" t="s">
        <v>238</v>
      </c>
    </row>
    <row r="679" spans="1:27" x14ac:dyDescent="0.2">
      <c r="A679" s="590" t="s">
        <v>65</v>
      </c>
      <c r="B679" s="588" t="s">
        <v>141</v>
      </c>
      <c r="C679" s="588" t="s">
        <v>238</v>
      </c>
      <c r="D679" s="588" t="s">
        <v>141</v>
      </c>
      <c r="E679" s="588" t="s">
        <v>238</v>
      </c>
      <c r="F679" s="588" t="s">
        <v>141</v>
      </c>
      <c r="G679" s="588" t="s">
        <v>238</v>
      </c>
      <c r="H679" s="588" t="s">
        <v>141</v>
      </c>
      <c r="I679" s="588" t="s">
        <v>238</v>
      </c>
      <c r="J679" s="588" t="s">
        <v>141</v>
      </c>
      <c r="K679" s="588" t="s">
        <v>238</v>
      </c>
      <c r="L679" s="595">
        <v>57.03</v>
      </c>
      <c r="M679" s="588" t="s">
        <v>238</v>
      </c>
      <c r="N679" s="595">
        <v>73.77</v>
      </c>
      <c r="O679" s="588" t="s">
        <v>238</v>
      </c>
      <c r="P679" s="595">
        <v>88.98</v>
      </c>
      <c r="Q679" s="588" t="s">
        <v>238</v>
      </c>
      <c r="R679" s="595">
        <v>103.42</v>
      </c>
      <c r="S679" s="588" t="s">
        <v>238</v>
      </c>
      <c r="T679" s="595">
        <v>89.69</v>
      </c>
      <c r="U679" s="588" t="s">
        <v>238</v>
      </c>
      <c r="V679" s="595">
        <v>100.12</v>
      </c>
      <c r="W679" s="588" t="s">
        <v>238</v>
      </c>
      <c r="X679" s="595">
        <v>116.1</v>
      </c>
      <c r="Y679" s="588" t="s">
        <v>238</v>
      </c>
      <c r="Z679" s="595">
        <v>110.94</v>
      </c>
      <c r="AA679" s="588" t="s">
        <v>238</v>
      </c>
    </row>
    <row r="680" spans="1:27" x14ac:dyDescent="0.2">
      <c r="A680" s="590" t="s">
        <v>69</v>
      </c>
      <c r="B680" s="588" t="s">
        <v>141</v>
      </c>
      <c r="C680" s="588" t="s">
        <v>238</v>
      </c>
      <c r="D680" s="588" t="s">
        <v>141</v>
      </c>
      <c r="E680" s="588" t="s">
        <v>238</v>
      </c>
      <c r="F680" s="588" t="s">
        <v>141</v>
      </c>
      <c r="G680" s="588" t="s">
        <v>238</v>
      </c>
      <c r="H680" s="588" t="s">
        <v>141</v>
      </c>
      <c r="I680" s="588" t="s">
        <v>238</v>
      </c>
      <c r="J680" s="588" t="s">
        <v>141</v>
      </c>
      <c r="K680" s="588" t="s">
        <v>238</v>
      </c>
      <c r="L680" s="588" t="s">
        <v>141</v>
      </c>
      <c r="M680" s="588" t="s">
        <v>238</v>
      </c>
      <c r="N680" s="588" t="s">
        <v>141</v>
      </c>
      <c r="O680" s="588" t="s">
        <v>238</v>
      </c>
      <c r="P680" s="588" t="s">
        <v>141</v>
      </c>
      <c r="Q680" s="588" t="s">
        <v>238</v>
      </c>
      <c r="R680" s="588" t="s">
        <v>141</v>
      </c>
      <c r="S680" s="588" t="s">
        <v>238</v>
      </c>
      <c r="T680" s="588" t="s">
        <v>141</v>
      </c>
      <c r="U680" s="588" t="s">
        <v>238</v>
      </c>
      <c r="V680" s="588" t="s">
        <v>141</v>
      </c>
      <c r="W680" s="588" t="s">
        <v>238</v>
      </c>
      <c r="X680" s="588" t="s">
        <v>141</v>
      </c>
      <c r="Y680" s="588" t="s">
        <v>238</v>
      </c>
      <c r="Z680" s="588" t="s">
        <v>141</v>
      </c>
      <c r="AA680" s="588" t="s">
        <v>238</v>
      </c>
    </row>
    <row r="681" spans="1:27" x14ac:dyDescent="0.2">
      <c r="A681" s="590" t="s">
        <v>71</v>
      </c>
      <c r="B681" s="595">
        <v>96.89</v>
      </c>
      <c r="C681" s="588" t="s">
        <v>238</v>
      </c>
      <c r="D681" s="595">
        <v>107.77</v>
      </c>
      <c r="E681" s="588" t="s">
        <v>238</v>
      </c>
      <c r="F681" s="595">
        <v>106.81</v>
      </c>
      <c r="G681" s="588" t="s">
        <v>238</v>
      </c>
      <c r="H681" s="595">
        <v>76.38</v>
      </c>
      <c r="I681" s="588" t="s">
        <v>238</v>
      </c>
      <c r="J681" s="595">
        <v>86.66</v>
      </c>
      <c r="K681" s="588" t="s">
        <v>238</v>
      </c>
      <c r="L681" s="595">
        <v>142.76</v>
      </c>
      <c r="M681" s="588" t="s">
        <v>238</v>
      </c>
      <c r="N681" s="595">
        <v>110.18</v>
      </c>
      <c r="O681" s="588" t="s">
        <v>238</v>
      </c>
      <c r="P681" s="595">
        <v>124.88</v>
      </c>
      <c r="Q681" s="588" t="s">
        <v>238</v>
      </c>
      <c r="R681" s="595">
        <v>128.38</v>
      </c>
      <c r="S681" s="588" t="s">
        <v>238</v>
      </c>
      <c r="T681" s="595">
        <v>104.1</v>
      </c>
      <c r="U681" s="588" t="s">
        <v>238</v>
      </c>
      <c r="V681" s="595">
        <v>100.05</v>
      </c>
      <c r="W681" s="588" t="s">
        <v>238</v>
      </c>
      <c r="X681" s="595">
        <v>100.98</v>
      </c>
      <c r="Y681" s="588" t="s">
        <v>238</v>
      </c>
      <c r="Z681" s="595">
        <v>103.77</v>
      </c>
      <c r="AA681" s="588" t="s">
        <v>238</v>
      </c>
    </row>
    <row r="682" spans="1:27" x14ac:dyDescent="0.2">
      <c r="A682" s="590" t="s">
        <v>35</v>
      </c>
      <c r="B682" s="595">
        <v>78.790000000000006</v>
      </c>
      <c r="C682" s="588" t="s">
        <v>238</v>
      </c>
      <c r="D682" s="595">
        <v>80.92</v>
      </c>
      <c r="E682" s="588" t="s">
        <v>238</v>
      </c>
      <c r="F682" s="595">
        <v>80.48</v>
      </c>
      <c r="G682" s="588" t="s">
        <v>238</v>
      </c>
      <c r="H682" s="595">
        <v>81.05</v>
      </c>
      <c r="I682" s="588" t="s">
        <v>238</v>
      </c>
      <c r="J682" s="595">
        <v>82.43</v>
      </c>
      <c r="K682" s="588" t="s">
        <v>238</v>
      </c>
      <c r="L682" s="595">
        <v>86.6</v>
      </c>
      <c r="M682" s="588" t="s">
        <v>238</v>
      </c>
      <c r="N682" s="595">
        <v>94.7</v>
      </c>
      <c r="O682" s="588" t="s">
        <v>238</v>
      </c>
      <c r="P682" s="595">
        <v>102.08</v>
      </c>
      <c r="Q682" s="588" t="s">
        <v>238</v>
      </c>
      <c r="R682" s="595">
        <v>106.45</v>
      </c>
      <c r="S682" s="588" t="s">
        <v>238</v>
      </c>
      <c r="T682" s="595">
        <v>97.03</v>
      </c>
      <c r="U682" s="588" t="s">
        <v>238</v>
      </c>
      <c r="V682" s="595">
        <v>100.09</v>
      </c>
      <c r="W682" s="588" t="s">
        <v>238</v>
      </c>
      <c r="X682" s="595">
        <v>106.01</v>
      </c>
      <c r="Y682" s="588" t="s">
        <v>238</v>
      </c>
      <c r="Z682" s="595">
        <v>108.37</v>
      </c>
      <c r="AA682" s="588" t="s">
        <v>238</v>
      </c>
    </row>
    <row r="683" spans="1:27" x14ac:dyDescent="0.2">
      <c r="A683" s="590" t="s">
        <v>67</v>
      </c>
      <c r="B683" s="595">
        <v>65.760000000000005</v>
      </c>
      <c r="C683" s="588" t="s">
        <v>238</v>
      </c>
      <c r="D683" s="595">
        <v>69.290000000000006</v>
      </c>
      <c r="E683" s="588" t="s">
        <v>238</v>
      </c>
      <c r="F683" s="595">
        <v>70.89</v>
      </c>
      <c r="G683" s="588" t="s">
        <v>238</v>
      </c>
      <c r="H683" s="595">
        <v>70.58</v>
      </c>
      <c r="I683" s="588" t="s">
        <v>238</v>
      </c>
      <c r="J683" s="595">
        <v>70.47</v>
      </c>
      <c r="K683" s="588" t="s">
        <v>238</v>
      </c>
      <c r="L683" s="595">
        <v>75.790000000000006</v>
      </c>
      <c r="M683" s="588" t="s">
        <v>238</v>
      </c>
      <c r="N683" s="595">
        <v>82.86</v>
      </c>
      <c r="O683" s="588" t="s">
        <v>238</v>
      </c>
      <c r="P683" s="595">
        <v>91.43</v>
      </c>
      <c r="Q683" s="588" t="s">
        <v>238</v>
      </c>
      <c r="R683" s="595">
        <v>94.72</v>
      </c>
      <c r="S683" s="588" t="s">
        <v>238</v>
      </c>
      <c r="T683" s="595">
        <v>91.18</v>
      </c>
      <c r="U683" s="588" t="s">
        <v>238</v>
      </c>
      <c r="V683" s="595">
        <v>100.13</v>
      </c>
      <c r="W683" s="588" t="s">
        <v>238</v>
      </c>
      <c r="X683" s="595">
        <v>102.55</v>
      </c>
      <c r="Y683" s="588" t="s">
        <v>238</v>
      </c>
      <c r="Z683" s="595">
        <v>107.15</v>
      </c>
      <c r="AA683" s="588" t="s">
        <v>238</v>
      </c>
    </row>
    <row r="684" spans="1:27" x14ac:dyDescent="0.2">
      <c r="A684" s="590" t="s">
        <v>77</v>
      </c>
      <c r="B684" s="595">
        <v>64.510000000000005</v>
      </c>
      <c r="C684" s="588" t="s">
        <v>238</v>
      </c>
      <c r="D684" s="595">
        <v>74.23</v>
      </c>
      <c r="E684" s="588" t="s">
        <v>238</v>
      </c>
      <c r="F684" s="595">
        <v>77.02</v>
      </c>
      <c r="G684" s="588" t="s">
        <v>238</v>
      </c>
      <c r="H684" s="595">
        <v>81.62</v>
      </c>
      <c r="I684" s="588" t="s">
        <v>238</v>
      </c>
      <c r="J684" s="595">
        <v>89.16</v>
      </c>
      <c r="K684" s="588" t="s">
        <v>238</v>
      </c>
      <c r="L684" s="595">
        <v>95.89</v>
      </c>
      <c r="M684" s="588" t="s">
        <v>238</v>
      </c>
      <c r="N684" s="595">
        <v>100.61</v>
      </c>
      <c r="O684" s="588" t="s">
        <v>238</v>
      </c>
      <c r="P684" s="595">
        <v>108.4</v>
      </c>
      <c r="Q684" s="588" t="s">
        <v>238</v>
      </c>
      <c r="R684" s="595">
        <v>113.34</v>
      </c>
      <c r="S684" s="588" t="s">
        <v>238</v>
      </c>
      <c r="T684" s="595">
        <v>105.18</v>
      </c>
      <c r="U684" s="588" t="s">
        <v>238</v>
      </c>
      <c r="V684" s="595">
        <v>100.1</v>
      </c>
      <c r="W684" s="588" t="s">
        <v>238</v>
      </c>
      <c r="X684" s="595">
        <v>108.82</v>
      </c>
      <c r="Y684" s="588" t="s">
        <v>238</v>
      </c>
      <c r="Z684" s="595">
        <v>109.1</v>
      </c>
      <c r="AA684" s="588" t="s">
        <v>238</v>
      </c>
    </row>
    <row r="685" spans="1:27" x14ac:dyDescent="0.2">
      <c r="A685" s="590" t="s">
        <v>59</v>
      </c>
      <c r="B685" s="588" t="s">
        <v>141</v>
      </c>
      <c r="C685" s="588" t="s">
        <v>238</v>
      </c>
      <c r="D685" s="588" t="s">
        <v>141</v>
      </c>
      <c r="E685" s="588" t="s">
        <v>238</v>
      </c>
      <c r="F685" s="595">
        <v>69.709999999999994</v>
      </c>
      <c r="G685" s="588" t="s">
        <v>238</v>
      </c>
      <c r="H685" s="595">
        <v>70.680000000000007</v>
      </c>
      <c r="I685" s="588" t="s">
        <v>238</v>
      </c>
      <c r="J685" s="595">
        <v>72.709999999999994</v>
      </c>
      <c r="K685" s="588" t="s">
        <v>238</v>
      </c>
      <c r="L685" s="595">
        <v>77.2</v>
      </c>
      <c r="M685" s="588" t="s">
        <v>238</v>
      </c>
      <c r="N685" s="595">
        <v>83.66</v>
      </c>
      <c r="O685" s="588" t="s">
        <v>238</v>
      </c>
      <c r="P685" s="595">
        <v>95.92</v>
      </c>
      <c r="Q685" s="588" t="s">
        <v>238</v>
      </c>
      <c r="R685" s="595">
        <v>100.89</v>
      </c>
      <c r="S685" s="588" t="s">
        <v>238</v>
      </c>
      <c r="T685" s="595">
        <v>96.38</v>
      </c>
      <c r="U685" s="588" t="s">
        <v>238</v>
      </c>
      <c r="V685" s="595">
        <v>100.07</v>
      </c>
      <c r="W685" s="588" t="s">
        <v>238</v>
      </c>
      <c r="X685" s="595">
        <v>107.55</v>
      </c>
      <c r="Y685" s="588" t="s">
        <v>238</v>
      </c>
      <c r="Z685" s="595">
        <v>112.47</v>
      </c>
      <c r="AA685" s="588" t="s">
        <v>238</v>
      </c>
    </row>
    <row r="687" spans="1:27" x14ac:dyDescent="0.2">
      <c r="A687" s="587" t="s">
        <v>4942</v>
      </c>
      <c r="E687" s="587" t="s">
        <v>4941</v>
      </c>
    </row>
    <row r="688" spans="1:27" x14ac:dyDescent="0.2">
      <c r="A688" s="587" t="s">
        <v>4940</v>
      </c>
      <c r="B688" s="587" t="s">
        <v>4939</v>
      </c>
      <c r="E688" s="587" t="s">
        <v>141</v>
      </c>
      <c r="F688" s="587" t="s">
        <v>4938</v>
      </c>
    </row>
    <row r="689" spans="1:2" x14ac:dyDescent="0.2">
      <c r="A689" s="587" t="s">
        <v>4937</v>
      </c>
      <c r="B689" s="587" t="s">
        <v>4936</v>
      </c>
    </row>
    <row r="690" spans="1:2" x14ac:dyDescent="0.2">
      <c r="A690" s="587" t="s">
        <v>4935</v>
      </c>
      <c r="B690" s="587" t="s">
        <v>4934</v>
      </c>
    </row>
    <row r="691" spans="1:2" x14ac:dyDescent="0.2">
      <c r="A691" s="587" t="s">
        <v>4933</v>
      </c>
      <c r="B691" s="587" t="s">
        <v>4932</v>
      </c>
    </row>
    <row r="692" spans="1:2" x14ac:dyDescent="0.2">
      <c r="A692" s="587" t="s">
        <v>4931</v>
      </c>
      <c r="B692" s="587" t="s">
        <v>4930</v>
      </c>
    </row>
    <row r="693" spans="1:2" x14ac:dyDescent="0.2">
      <c r="A693" s="587" t="s">
        <v>4929</v>
      </c>
      <c r="B693" s="587" t="s">
        <v>4928</v>
      </c>
    </row>
    <row r="694" spans="1:2" x14ac:dyDescent="0.2">
      <c r="A694" s="587" t="s">
        <v>4927</v>
      </c>
      <c r="B694" s="587" t="s">
        <v>4926</v>
      </c>
    </row>
    <row r="695" spans="1:2" x14ac:dyDescent="0.2">
      <c r="A695" s="587" t="s">
        <v>4925</v>
      </c>
      <c r="B695" s="587" t="s">
        <v>4924</v>
      </c>
    </row>
    <row r="696" spans="1:2" x14ac:dyDescent="0.2">
      <c r="A696" s="587" t="s">
        <v>4923</v>
      </c>
      <c r="B696" s="587" t="s">
        <v>4922</v>
      </c>
    </row>
    <row r="697" spans="1:2" x14ac:dyDescent="0.2">
      <c r="A697" s="587" t="s">
        <v>4921</v>
      </c>
      <c r="B697" s="587" t="s">
        <v>4920</v>
      </c>
    </row>
    <row r="698" spans="1:2" x14ac:dyDescent="0.2">
      <c r="A698" s="587" t="s">
        <v>4919</v>
      </c>
      <c r="B698" s="587" t="s">
        <v>4918</v>
      </c>
    </row>
    <row r="699" spans="1:2" x14ac:dyDescent="0.2">
      <c r="A699" s="587" t="s">
        <v>4917</v>
      </c>
      <c r="B699" s="587" t="s">
        <v>4916</v>
      </c>
    </row>
    <row r="704" spans="1:2" x14ac:dyDescent="0.2">
      <c r="A704" s="587" t="s">
        <v>4970</v>
      </c>
    </row>
    <row r="706" spans="1:21" x14ac:dyDescent="0.2">
      <c r="A706" s="587" t="s">
        <v>3834</v>
      </c>
      <c r="B706" s="591">
        <v>41480.088472222225</v>
      </c>
    </row>
    <row r="707" spans="1:21" x14ac:dyDescent="0.2">
      <c r="A707" s="587" t="s">
        <v>3833</v>
      </c>
      <c r="B707" s="591">
        <v>41480.734652905092</v>
      </c>
    </row>
    <row r="708" spans="1:21" x14ac:dyDescent="0.2">
      <c r="A708" s="587" t="s">
        <v>3831</v>
      </c>
      <c r="B708" s="587" t="s">
        <v>219</v>
      </c>
    </row>
    <row r="710" spans="1:21" x14ac:dyDescent="0.2">
      <c r="A710" s="587" t="s">
        <v>4967</v>
      </c>
      <c r="C710" s="587" t="s">
        <v>4966</v>
      </c>
    </row>
    <row r="711" spans="1:21" x14ac:dyDescent="0.2">
      <c r="A711" s="587" t="s">
        <v>0</v>
      </c>
      <c r="B711" s="597" t="s">
        <v>4969</v>
      </c>
      <c r="C711" s="587" t="s">
        <v>4968</v>
      </c>
    </row>
    <row r="712" spans="1:21" x14ac:dyDescent="0.2">
      <c r="A712" s="587" t="s">
        <v>4963</v>
      </c>
      <c r="C712" s="587" t="s">
        <v>4962</v>
      </c>
    </row>
    <row r="714" spans="1:21" x14ac:dyDescent="0.2">
      <c r="A714" s="590" t="s">
        <v>4961</v>
      </c>
      <c r="B714" s="590" t="s">
        <v>250</v>
      </c>
      <c r="C714" s="590" t="s">
        <v>4943</v>
      </c>
      <c r="D714" s="590" t="s">
        <v>249</v>
      </c>
      <c r="E714" s="590" t="s">
        <v>4943</v>
      </c>
      <c r="F714" s="590" t="s">
        <v>248</v>
      </c>
      <c r="G714" s="590" t="s">
        <v>4943</v>
      </c>
      <c r="H714" s="590" t="s">
        <v>247</v>
      </c>
      <c r="I714" s="590" t="s">
        <v>4943</v>
      </c>
      <c r="J714" s="590" t="s">
        <v>246</v>
      </c>
      <c r="K714" s="590" t="s">
        <v>4943</v>
      </c>
      <c r="L714" s="590" t="s">
        <v>82</v>
      </c>
      <c r="M714" s="590" t="s">
        <v>4943</v>
      </c>
      <c r="N714" s="590" t="s">
        <v>83</v>
      </c>
      <c r="O714" s="590" t="s">
        <v>4943</v>
      </c>
      <c r="P714" s="590" t="s">
        <v>84</v>
      </c>
      <c r="Q714" s="590" t="s">
        <v>4943</v>
      </c>
      <c r="R714" s="590" t="s">
        <v>245</v>
      </c>
      <c r="S714" s="590" t="s">
        <v>4943</v>
      </c>
      <c r="T714" s="590" t="s">
        <v>4699</v>
      </c>
      <c r="U714" s="590" t="s">
        <v>4943</v>
      </c>
    </row>
    <row r="715" spans="1:21" x14ac:dyDescent="0.2">
      <c r="A715" s="590" t="s">
        <v>7</v>
      </c>
      <c r="B715" s="588" t="s">
        <v>141</v>
      </c>
      <c r="C715" s="588" t="s">
        <v>238</v>
      </c>
      <c r="D715" s="588" t="s">
        <v>141</v>
      </c>
      <c r="E715" s="588" t="s">
        <v>238</v>
      </c>
      <c r="F715" s="588" t="s">
        <v>141</v>
      </c>
      <c r="G715" s="588" t="s">
        <v>238</v>
      </c>
      <c r="H715" s="588" t="s">
        <v>141</v>
      </c>
      <c r="I715" s="588" t="s">
        <v>238</v>
      </c>
      <c r="J715" s="588" t="s">
        <v>141</v>
      </c>
      <c r="K715" s="588" t="s">
        <v>238</v>
      </c>
      <c r="L715" s="588" t="s">
        <v>141</v>
      </c>
      <c r="M715" s="588" t="s">
        <v>238</v>
      </c>
      <c r="N715" s="588" t="s">
        <v>141</v>
      </c>
      <c r="O715" s="588" t="s">
        <v>238</v>
      </c>
      <c r="P715" s="588" t="s">
        <v>141</v>
      </c>
      <c r="Q715" s="588" t="s">
        <v>238</v>
      </c>
      <c r="R715" s="588" t="s">
        <v>141</v>
      </c>
      <c r="S715" s="588" t="s">
        <v>238</v>
      </c>
      <c r="T715" s="588" t="s">
        <v>141</v>
      </c>
      <c r="U715" s="588" t="s">
        <v>238</v>
      </c>
    </row>
    <row r="716" spans="1:21" x14ac:dyDescent="0.2">
      <c r="A716" s="590" t="s">
        <v>19</v>
      </c>
      <c r="B716" s="588" t="s">
        <v>141</v>
      </c>
      <c r="C716" s="588" t="s">
        <v>238</v>
      </c>
      <c r="D716" s="588" t="s">
        <v>141</v>
      </c>
      <c r="E716" s="588" t="s">
        <v>238</v>
      </c>
      <c r="F716" s="588" t="s">
        <v>141</v>
      </c>
      <c r="G716" s="588" t="s">
        <v>238</v>
      </c>
      <c r="H716" s="588" t="s">
        <v>141</v>
      </c>
      <c r="I716" s="588" t="s">
        <v>238</v>
      </c>
      <c r="J716" s="588" t="s">
        <v>141</v>
      </c>
      <c r="K716" s="588" t="s">
        <v>238</v>
      </c>
      <c r="L716" s="588" t="s">
        <v>141</v>
      </c>
      <c r="M716" s="588" t="s">
        <v>238</v>
      </c>
      <c r="N716" s="588" t="s">
        <v>141</v>
      </c>
      <c r="O716" s="588" t="s">
        <v>238</v>
      </c>
      <c r="P716" s="588" t="s">
        <v>141</v>
      </c>
      <c r="Q716" s="588" t="s">
        <v>238</v>
      </c>
      <c r="R716" s="588" t="s">
        <v>141</v>
      </c>
      <c r="S716" s="588" t="s">
        <v>238</v>
      </c>
      <c r="T716" s="588" t="s">
        <v>141</v>
      </c>
      <c r="U716" s="588" t="s">
        <v>238</v>
      </c>
    </row>
    <row r="717" spans="1:21" x14ac:dyDescent="0.2">
      <c r="A717" s="590" t="s">
        <v>25</v>
      </c>
      <c r="B717" s="588" t="s">
        <v>141</v>
      </c>
      <c r="C717" s="588" t="s">
        <v>238</v>
      </c>
      <c r="D717" s="588" t="s">
        <v>141</v>
      </c>
      <c r="E717" s="588" t="s">
        <v>238</v>
      </c>
      <c r="F717" s="588" t="s">
        <v>141</v>
      </c>
      <c r="G717" s="588" t="s">
        <v>238</v>
      </c>
      <c r="H717" s="588" t="s">
        <v>141</v>
      </c>
      <c r="I717" s="588" t="s">
        <v>238</v>
      </c>
      <c r="J717" s="588" t="s">
        <v>141</v>
      </c>
      <c r="K717" s="588" t="s">
        <v>238</v>
      </c>
      <c r="L717" s="588" t="s">
        <v>141</v>
      </c>
      <c r="M717" s="588" t="s">
        <v>238</v>
      </c>
      <c r="N717" s="588" t="s">
        <v>141</v>
      </c>
      <c r="O717" s="588" t="s">
        <v>238</v>
      </c>
      <c r="P717" s="588" t="s">
        <v>141</v>
      </c>
      <c r="Q717" s="588" t="s">
        <v>238</v>
      </c>
      <c r="R717" s="588" t="s">
        <v>141</v>
      </c>
      <c r="S717" s="588" t="s">
        <v>238</v>
      </c>
      <c r="T717" s="588" t="s">
        <v>141</v>
      </c>
      <c r="U717" s="588" t="s">
        <v>238</v>
      </c>
    </row>
    <row r="718" spans="1:21" x14ac:dyDescent="0.2">
      <c r="A718" s="590" t="s">
        <v>27</v>
      </c>
      <c r="B718" s="588" t="s">
        <v>141</v>
      </c>
      <c r="C718" s="588" t="s">
        <v>238</v>
      </c>
      <c r="D718" s="588" t="s">
        <v>141</v>
      </c>
      <c r="E718" s="588" t="s">
        <v>238</v>
      </c>
      <c r="F718" s="588" t="s">
        <v>141</v>
      </c>
      <c r="G718" s="588" t="s">
        <v>238</v>
      </c>
      <c r="H718" s="588" t="s">
        <v>141</v>
      </c>
      <c r="I718" s="588" t="s">
        <v>238</v>
      </c>
      <c r="J718" s="588" t="s">
        <v>141</v>
      </c>
      <c r="K718" s="588" t="s">
        <v>238</v>
      </c>
      <c r="L718" s="588" t="s">
        <v>141</v>
      </c>
      <c r="M718" s="588" t="s">
        <v>238</v>
      </c>
      <c r="N718" s="588" t="s">
        <v>141</v>
      </c>
      <c r="O718" s="588" t="s">
        <v>238</v>
      </c>
      <c r="P718" s="588" t="s">
        <v>141</v>
      </c>
      <c r="Q718" s="588" t="s">
        <v>238</v>
      </c>
      <c r="R718" s="588" t="s">
        <v>141</v>
      </c>
      <c r="S718" s="588" t="s">
        <v>238</v>
      </c>
      <c r="T718" s="588" t="s">
        <v>141</v>
      </c>
      <c r="U718" s="588" t="s">
        <v>238</v>
      </c>
    </row>
    <row r="719" spans="1:21" x14ac:dyDescent="0.2">
      <c r="A719" s="590" t="s">
        <v>9</v>
      </c>
      <c r="B719" s="595">
        <v>106.44</v>
      </c>
      <c r="C719" s="588" t="s">
        <v>4925</v>
      </c>
      <c r="D719" s="595">
        <v>105.01</v>
      </c>
      <c r="E719" s="588" t="s">
        <v>4925</v>
      </c>
      <c r="F719" s="595">
        <v>111.04</v>
      </c>
      <c r="G719" s="588" t="s">
        <v>238</v>
      </c>
      <c r="H719" s="595">
        <v>110.13</v>
      </c>
      <c r="I719" s="588" t="s">
        <v>238</v>
      </c>
      <c r="J719" s="595">
        <v>104.07</v>
      </c>
      <c r="K719" s="588" t="s">
        <v>238</v>
      </c>
      <c r="L719" s="595">
        <v>107.17</v>
      </c>
      <c r="M719" s="588" t="s">
        <v>238</v>
      </c>
      <c r="N719" s="595">
        <v>99.46</v>
      </c>
      <c r="O719" s="588" t="s">
        <v>238</v>
      </c>
      <c r="P719" s="595">
        <v>100.09</v>
      </c>
      <c r="Q719" s="588" t="s">
        <v>238</v>
      </c>
      <c r="R719" s="595">
        <v>98.86</v>
      </c>
      <c r="S719" s="588" t="s">
        <v>238</v>
      </c>
      <c r="T719" s="595">
        <v>97.58</v>
      </c>
      <c r="U719" s="588" t="s">
        <v>4925</v>
      </c>
    </row>
    <row r="720" spans="1:21" x14ac:dyDescent="0.2">
      <c r="A720" s="590" t="s">
        <v>29</v>
      </c>
      <c r="B720" s="588" t="s">
        <v>141</v>
      </c>
      <c r="C720" s="588" t="s">
        <v>238</v>
      </c>
      <c r="D720" s="588" t="s">
        <v>141</v>
      </c>
      <c r="E720" s="588" t="s">
        <v>238</v>
      </c>
      <c r="F720" s="588" t="s">
        <v>141</v>
      </c>
      <c r="G720" s="588" t="s">
        <v>238</v>
      </c>
      <c r="H720" s="588" t="s">
        <v>141</v>
      </c>
      <c r="I720" s="588" t="s">
        <v>238</v>
      </c>
      <c r="J720" s="588" t="s">
        <v>141</v>
      </c>
      <c r="K720" s="588" t="s">
        <v>238</v>
      </c>
      <c r="L720" s="588" t="s">
        <v>141</v>
      </c>
      <c r="M720" s="588" t="s">
        <v>238</v>
      </c>
      <c r="N720" s="588" t="s">
        <v>141</v>
      </c>
      <c r="O720" s="588" t="s">
        <v>238</v>
      </c>
      <c r="P720" s="588" t="s">
        <v>141</v>
      </c>
      <c r="Q720" s="588" t="s">
        <v>238</v>
      </c>
      <c r="R720" s="588" t="s">
        <v>141</v>
      </c>
      <c r="S720" s="588" t="s">
        <v>238</v>
      </c>
      <c r="T720" s="588" t="s">
        <v>141</v>
      </c>
      <c r="U720" s="588" t="s">
        <v>238</v>
      </c>
    </row>
    <row r="721" spans="1:21" x14ac:dyDescent="0.2">
      <c r="A721" s="590" t="s">
        <v>15</v>
      </c>
      <c r="B721" s="588" t="s">
        <v>141</v>
      </c>
      <c r="C721" s="588" t="s">
        <v>238</v>
      </c>
      <c r="D721" s="588" t="s">
        <v>141</v>
      </c>
      <c r="E721" s="588" t="s">
        <v>238</v>
      </c>
      <c r="F721" s="588" t="s">
        <v>141</v>
      </c>
      <c r="G721" s="588" t="s">
        <v>238</v>
      </c>
      <c r="H721" s="588" t="s">
        <v>141</v>
      </c>
      <c r="I721" s="588" t="s">
        <v>238</v>
      </c>
      <c r="J721" s="588" t="s">
        <v>141</v>
      </c>
      <c r="K721" s="588" t="s">
        <v>238</v>
      </c>
      <c r="L721" s="588" t="s">
        <v>141</v>
      </c>
      <c r="M721" s="588" t="s">
        <v>238</v>
      </c>
      <c r="N721" s="588" t="s">
        <v>141</v>
      </c>
      <c r="O721" s="588" t="s">
        <v>238</v>
      </c>
      <c r="P721" s="588" t="s">
        <v>141</v>
      </c>
      <c r="Q721" s="588" t="s">
        <v>238</v>
      </c>
      <c r="R721" s="588" t="s">
        <v>141</v>
      </c>
      <c r="S721" s="588" t="s">
        <v>238</v>
      </c>
      <c r="T721" s="588" t="s">
        <v>141</v>
      </c>
      <c r="U721" s="588" t="s">
        <v>238</v>
      </c>
    </row>
    <row r="722" spans="1:21" x14ac:dyDescent="0.2">
      <c r="A722" s="590" t="s">
        <v>31</v>
      </c>
      <c r="B722" s="588" t="s">
        <v>141</v>
      </c>
      <c r="C722" s="588" t="s">
        <v>238</v>
      </c>
      <c r="D722" s="588" t="s">
        <v>141</v>
      </c>
      <c r="E722" s="588" t="s">
        <v>238</v>
      </c>
      <c r="F722" s="588" t="s">
        <v>141</v>
      </c>
      <c r="G722" s="588" t="s">
        <v>238</v>
      </c>
      <c r="H722" s="588" t="s">
        <v>141</v>
      </c>
      <c r="I722" s="588" t="s">
        <v>238</v>
      </c>
      <c r="J722" s="588" t="s">
        <v>141</v>
      </c>
      <c r="K722" s="588" t="s">
        <v>238</v>
      </c>
      <c r="L722" s="588" t="s">
        <v>141</v>
      </c>
      <c r="M722" s="588" t="s">
        <v>238</v>
      </c>
      <c r="N722" s="588" t="s">
        <v>141</v>
      </c>
      <c r="O722" s="588" t="s">
        <v>238</v>
      </c>
      <c r="P722" s="588" t="s">
        <v>141</v>
      </c>
      <c r="Q722" s="588" t="s">
        <v>238</v>
      </c>
      <c r="R722" s="588" t="s">
        <v>141</v>
      </c>
      <c r="S722" s="588" t="s">
        <v>238</v>
      </c>
      <c r="T722" s="588" t="s">
        <v>141</v>
      </c>
      <c r="U722" s="588" t="s">
        <v>238</v>
      </c>
    </row>
    <row r="723" spans="1:21" x14ac:dyDescent="0.2">
      <c r="A723" s="590" t="s">
        <v>11</v>
      </c>
      <c r="B723" s="588" t="s">
        <v>141</v>
      </c>
      <c r="C723" s="588" t="s">
        <v>238</v>
      </c>
      <c r="D723" s="588" t="s">
        <v>141</v>
      </c>
      <c r="E723" s="588" t="s">
        <v>238</v>
      </c>
      <c r="F723" s="588" t="s">
        <v>141</v>
      </c>
      <c r="G723" s="588" t="s">
        <v>238</v>
      </c>
      <c r="H723" s="588" t="s">
        <v>141</v>
      </c>
      <c r="I723" s="588" t="s">
        <v>238</v>
      </c>
      <c r="J723" s="588" t="s">
        <v>141</v>
      </c>
      <c r="K723" s="588" t="s">
        <v>238</v>
      </c>
      <c r="L723" s="588" t="s">
        <v>141</v>
      </c>
      <c r="M723" s="588" t="s">
        <v>238</v>
      </c>
      <c r="N723" s="588" t="s">
        <v>141</v>
      </c>
      <c r="O723" s="588" t="s">
        <v>238</v>
      </c>
      <c r="P723" s="588" t="s">
        <v>141</v>
      </c>
      <c r="Q723" s="588" t="s">
        <v>238</v>
      </c>
      <c r="R723" s="588" t="s">
        <v>141</v>
      </c>
      <c r="S723" s="588" t="s">
        <v>238</v>
      </c>
      <c r="T723" s="588" t="s">
        <v>141</v>
      </c>
      <c r="U723" s="588" t="s">
        <v>238</v>
      </c>
    </row>
    <row r="724" spans="1:21" x14ac:dyDescent="0.2">
      <c r="A724" s="590" t="s">
        <v>13</v>
      </c>
      <c r="B724" s="588" t="s">
        <v>141</v>
      </c>
      <c r="C724" s="588" t="s">
        <v>238</v>
      </c>
      <c r="D724" s="588" t="s">
        <v>141</v>
      </c>
      <c r="E724" s="588" t="s">
        <v>238</v>
      </c>
      <c r="F724" s="588" t="s">
        <v>141</v>
      </c>
      <c r="G724" s="588" t="s">
        <v>238</v>
      </c>
      <c r="H724" s="588" t="s">
        <v>141</v>
      </c>
      <c r="I724" s="588" t="s">
        <v>238</v>
      </c>
      <c r="J724" s="588" t="s">
        <v>141</v>
      </c>
      <c r="K724" s="588" t="s">
        <v>238</v>
      </c>
      <c r="L724" s="588" t="s">
        <v>141</v>
      </c>
      <c r="M724" s="588" t="s">
        <v>238</v>
      </c>
      <c r="N724" s="588" t="s">
        <v>141</v>
      </c>
      <c r="O724" s="588" t="s">
        <v>238</v>
      </c>
      <c r="P724" s="588" t="s">
        <v>141</v>
      </c>
      <c r="Q724" s="588" t="s">
        <v>238</v>
      </c>
      <c r="R724" s="588" t="s">
        <v>141</v>
      </c>
      <c r="S724" s="588" t="s">
        <v>238</v>
      </c>
      <c r="T724" s="588" t="s">
        <v>141</v>
      </c>
      <c r="U724" s="588" t="s">
        <v>238</v>
      </c>
    </row>
    <row r="725" spans="1:21" x14ac:dyDescent="0.2">
      <c r="A725" s="590" t="s">
        <v>37</v>
      </c>
      <c r="B725" s="588" t="s">
        <v>141</v>
      </c>
      <c r="C725" s="588" t="s">
        <v>238</v>
      </c>
      <c r="D725" s="588" t="s">
        <v>141</v>
      </c>
      <c r="E725" s="588" t="s">
        <v>238</v>
      </c>
      <c r="F725" s="588" t="s">
        <v>141</v>
      </c>
      <c r="G725" s="588" t="s">
        <v>238</v>
      </c>
      <c r="H725" s="588" t="s">
        <v>141</v>
      </c>
      <c r="I725" s="588" t="s">
        <v>238</v>
      </c>
      <c r="J725" s="588" t="s">
        <v>141</v>
      </c>
      <c r="K725" s="588" t="s">
        <v>238</v>
      </c>
      <c r="L725" s="588" t="s">
        <v>141</v>
      </c>
      <c r="M725" s="588" t="s">
        <v>238</v>
      </c>
      <c r="N725" s="588" t="s">
        <v>141</v>
      </c>
      <c r="O725" s="588" t="s">
        <v>238</v>
      </c>
      <c r="P725" s="588" t="s">
        <v>141</v>
      </c>
      <c r="Q725" s="588" t="s">
        <v>238</v>
      </c>
      <c r="R725" s="588" t="s">
        <v>141</v>
      </c>
      <c r="S725" s="588" t="s">
        <v>238</v>
      </c>
      <c r="T725" s="588" t="s">
        <v>141</v>
      </c>
      <c r="U725" s="588" t="s">
        <v>238</v>
      </c>
    </row>
    <row r="726" spans="1:21" x14ac:dyDescent="0.2">
      <c r="A726" s="590" t="s">
        <v>43</v>
      </c>
      <c r="B726" s="588" t="s">
        <v>141</v>
      </c>
      <c r="C726" s="588" t="s">
        <v>238</v>
      </c>
      <c r="D726" s="588" t="s">
        <v>141</v>
      </c>
      <c r="E726" s="588" t="s">
        <v>238</v>
      </c>
      <c r="F726" s="588" t="s">
        <v>141</v>
      </c>
      <c r="G726" s="588" t="s">
        <v>238</v>
      </c>
      <c r="H726" s="588" t="s">
        <v>141</v>
      </c>
      <c r="I726" s="588" t="s">
        <v>238</v>
      </c>
      <c r="J726" s="588" t="s">
        <v>141</v>
      </c>
      <c r="K726" s="588" t="s">
        <v>238</v>
      </c>
      <c r="L726" s="588" t="s">
        <v>141</v>
      </c>
      <c r="M726" s="588" t="s">
        <v>238</v>
      </c>
      <c r="N726" s="588" t="s">
        <v>141</v>
      </c>
      <c r="O726" s="588" t="s">
        <v>238</v>
      </c>
      <c r="P726" s="588" t="s">
        <v>141</v>
      </c>
      <c r="Q726" s="588" t="s">
        <v>238</v>
      </c>
      <c r="R726" s="588" t="s">
        <v>141</v>
      </c>
      <c r="S726" s="588" t="s">
        <v>238</v>
      </c>
      <c r="T726" s="588" t="s">
        <v>141</v>
      </c>
      <c r="U726" s="588" t="s">
        <v>238</v>
      </c>
    </row>
    <row r="727" spans="1:21" x14ac:dyDescent="0.2">
      <c r="A727" s="590" t="s">
        <v>23</v>
      </c>
      <c r="B727" s="588" t="s">
        <v>141</v>
      </c>
      <c r="C727" s="588" t="s">
        <v>238</v>
      </c>
      <c r="D727" s="588" t="s">
        <v>141</v>
      </c>
      <c r="E727" s="588" t="s">
        <v>238</v>
      </c>
      <c r="F727" s="588" t="s">
        <v>141</v>
      </c>
      <c r="G727" s="588" t="s">
        <v>238</v>
      </c>
      <c r="H727" s="588" t="s">
        <v>141</v>
      </c>
      <c r="I727" s="588" t="s">
        <v>238</v>
      </c>
      <c r="J727" s="588" t="s">
        <v>141</v>
      </c>
      <c r="K727" s="588" t="s">
        <v>238</v>
      </c>
      <c r="L727" s="588" t="s">
        <v>141</v>
      </c>
      <c r="M727" s="588" t="s">
        <v>238</v>
      </c>
      <c r="N727" s="588" t="s">
        <v>141</v>
      </c>
      <c r="O727" s="588" t="s">
        <v>238</v>
      </c>
      <c r="P727" s="588" t="s">
        <v>141</v>
      </c>
      <c r="Q727" s="588" t="s">
        <v>238</v>
      </c>
      <c r="R727" s="588" t="s">
        <v>141</v>
      </c>
      <c r="S727" s="588" t="s">
        <v>238</v>
      </c>
      <c r="T727" s="588" t="s">
        <v>141</v>
      </c>
      <c r="U727" s="588" t="s">
        <v>238</v>
      </c>
    </row>
    <row r="728" spans="1:21" x14ac:dyDescent="0.2">
      <c r="A728" s="590" t="s">
        <v>51</v>
      </c>
      <c r="B728" s="588" t="s">
        <v>141</v>
      </c>
      <c r="C728" s="588" t="s">
        <v>238</v>
      </c>
      <c r="D728" s="588" t="s">
        <v>141</v>
      </c>
      <c r="E728" s="588" t="s">
        <v>238</v>
      </c>
      <c r="F728" s="588" t="s">
        <v>141</v>
      </c>
      <c r="G728" s="588" t="s">
        <v>238</v>
      </c>
      <c r="H728" s="588" t="s">
        <v>141</v>
      </c>
      <c r="I728" s="588" t="s">
        <v>238</v>
      </c>
      <c r="J728" s="588" t="s">
        <v>141</v>
      </c>
      <c r="K728" s="588" t="s">
        <v>238</v>
      </c>
      <c r="L728" s="588" t="s">
        <v>141</v>
      </c>
      <c r="M728" s="588" t="s">
        <v>238</v>
      </c>
      <c r="N728" s="588" t="s">
        <v>141</v>
      </c>
      <c r="O728" s="588" t="s">
        <v>238</v>
      </c>
      <c r="P728" s="588" t="s">
        <v>141</v>
      </c>
      <c r="Q728" s="588" t="s">
        <v>238</v>
      </c>
      <c r="R728" s="588" t="s">
        <v>141</v>
      </c>
      <c r="S728" s="588" t="s">
        <v>238</v>
      </c>
      <c r="T728" s="588" t="s">
        <v>141</v>
      </c>
      <c r="U728" s="588" t="s">
        <v>238</v>
      </c>
    </row>
    <row r="729" spans="1:21" x14ac:dyDescent="0.2">
      <c r="A729" s="590" t="s">
        <v>47</v>
      </c>
      <c r="B729" s="588" t="s">
        <v>141</v>
      </c>
      <c r="C729" s="588" t="s">
        <v>238</v>
      </c>
      <c r="D729" s="588" t="s">
        <v>141</v>
      </c>
      <c r="E729" s="588" t="s">
        <v>238</v>
      </c>
      <c r="F729" s="588" t="s">
        <v>141</v>
      </c>
      <c r="G729" s="588" t="s">
        <v>238</v>
      </c>
      <c r="H729" s="588" t="s">
        <v>141</v>
      </c>
      <c r="I729" s="588" t="s">
        <v>238</v>
      </c>
      <c r="J729" s="588" t="s">
        <v>141</v>
      </c>
      <c r="K729" s="588" t="s">
        <v>238</v>
      </c>
      <c r="L729" s="588" t="s">
        <v>141</v>
      </c>
      <c r="M729" s="588" t="s">
        <v>238</v>
      </c>
      <c r="N729" s="588" t="s">
        <v>141</v>
      </c>
      <c r="O729" s="588" t="s">
        <v>238</v>
      </c>
      <c r="P729" s="588" t="s">
        <v>141</v>
      </c>
      <c r="Q729" s="588" t="s">
        <v>238</v>
      </c>
      <c r="R729" s="588" t="s">
        <v>141</v>
      </c>
      <c r="S729" s="588" t="s">
        <v>238</v>
      </c>
      <c r="T729" s="588" t="s">
        <v>141</v>
      </c>
      <c r="U729" s="588" t="s">
        <v>238</v>
      </c>
    </row>
    <row r="730" spans="1:21" x14ac:dyDescent="0.2">
      <c r="A730" s="590" t="s">
        <v>49</v>
      </c>
      <c r="B730" s="588" t="s">
        <v>141</v>
      </c>
      <c r="C730" s="588" t="s">
        <v>238</v>
      </c>
      <c r="D730" s="588" t="s">
        <v>141</v>
      </c>
      <c r="E730" s="588" t="s">
        <v>238</v>
      </c>
      <c r="F730" s="588" t="s">
        <v>141</v>
      </c>
      <c r="G730" s="588" t="s">
        <v>238</v>
      </c>
      <c r="H730" s="588" t="s">
        <v>141</v>
      </c>
      <c r="I730" s="588" t="s">
        <v>238</v>
      </c>
      <c r="J730" s="588" t="s">
        <v>141</v>
      </c>
      <c r="K730" s="588" t="s">
        <v>238</v>
      </c>
      <c r="L730" s="588" t="s">
        <v>141</v>
      </c>
      <c r="M730" s="588" t="s">
        <v>238</v>
      </c>
      <c r="N730" s="588" t="s">
        <v>141</v>
      </c>
      <c r="O730" s="588" t="s">
        <v>238</v>
      </c>
      <c r="P730" s="588" t="s">
        <v>141</v>
      </c>
      <c r="Q730" s="588" t="s">
        <v>238</v>
      </c>
      <c r="R730" s="588" t="s">
        <v>141</v>
      </c>
      <c r="S730" s="588" t="s">
        <v>238</v>
      </c>
      <c r="T730" s="588" t="s">
        <v>141</v>
      </c>
      <c r="U730" s="588" t="s">
        <v>238</v>
      </c>
    </row>
    <row r="731" spans="1:21" x14ac:dyDescent="0.2">
      <c r="A731" s="590" t="s">
        <v>39</v>
      </c>
      <c r="B731" s="588" t="s">
        <v>141</v>
      </c>
      <c r="C731" s="588" t="s">
        <v>238</v>
      </c>
      <c r="D731" s="588" t="s">
        <v>141</v>
      </c>
      <c r="E731" s="588" t="s">
        <v>238</v>
      </c>
      <c r="F731" s="588" t="s">
        <v>141</v>
      </c>
      <c r="G731" s="588" t="s">
        <v>238</v>
      </c>
      <c r="H731" s="588" t="s">
        <v>141</v>
      </c>
      <c r="I731" s="588" t="s">
        <v>238</v>
      </c>
      <c r="J731" s="588" t="s">
        <v>141</v>
      </c>
      <c r="K731" s="588" t="s">
        <v>238</v>
      </c>
      <c r="L731" s="588" t="s">
        <v>141</v>
      </c>
      <c r="M731" s="588" t="s">
        <v>238</v>
      </c>
      <c r="N731" s="588" t="s">
        <v>141</v>
      </c>
      <c r="O731" s="588" t="s">
        <v>238</v>
      </c>
      <c r="P731" s="588" t="s">
        <v>141</v>
      </c>
      <c r="Q731" s="588" t="s">
        <v>238</v>
      </c>
      <c r="R731" s="588" t="s">
        <v>141</v>
      </c>
      <c r="S731" s="588" t="s">
        <v>238</v>
      </c>
      <c r="T731" s="588" t="s">
        <v>141</v>
      </c>
      <c r="U731" s="588" t="s">
        <v>238</v>
      </c>
    </row>
    <row r="732" spans="1:21" x14ac:dyDescent="0.2">
      <c r="A732" s="590" t="s">
        <v>55</v>
      </c>
      <c r="B732" s="588" t="s">
        <v>141</v>
      </c>
      <c r="C732" s="588" t="s">
        <v>238</v>
      </c>
      <c r="D732" s="588" t="s">
        <v>141</v>
      </c>
      <c r="E732" s="588" t="s">
        <v>238</v>
      </c>
      <c r="F732" s="588" t="s">
        <v>141</v>
      </c>
      <c r="G732" s="588" t="s">
        <v>238</v>
      </c>
      <c r="H732" s="588" t="s">
        <v>141</v>
      </c>
      <c r="I732" s="588" t="s">
        <v>238</v>
      </c>
      <c r="J732" s="588" t="s">
        <v>141</v>
      </c>
      <c r="K732" s="588" t="s">
        <v>238</v>
      </c>
      <c r="L732" s="588" t="s">
        <v>141</v>
      </c>
      <c r="M732" s="588" t="s">
        <v>238</v>
      </c>
      <c r="N732" s="588" t="s">
        <v>141</v>
      </c>
      <c r="O732" s="588" t="s">
        <v>238</v>
      </c>
      <c r="P732" s="588" t="s">
        <v>141</v>
      </c>
      <c r="Q732" s="588" t="s">
        <v>238</v>
      </c>
      <c r="R732" s="588" t="s">
        <v>141</v>
      </c>
      <c r="S732" s="588" t="s">
        <v>238</v>
      </c>
      <c r="T732" s="588" t="s">
        <v>141</v>
      </c>
      <c r="U732" s="588" t="s">
        <v>238</v>
      </c>
    </row>
    <row r="733" spans="1:21" x14ac:dyDescent="0.2">
      <c r="A733" s="590" t="s">
        <v>57</v>
      </c>
      <c r="B733" s="588" t="s">
        <v>141</v>
      </c>
      <c r="C733" s="588" t="s">
        <v>238</v>
      </c>
      <c r="D733" s="588" t="s">
        <v>141</v>
      </c>
      <c r="E733" s="588" t="s">
        <v>238</v>
      </c>
      <c r="F733" s="588" t="s">
        <v>141</v>
      </c>
      <c r="G733" s="588" t="s">
        <v>238</v>
      </c>
      <c r="H733" s="588" t="s">
        <v>141</v>
      </c>
      <c r="I733" s="588" t="s">
        <v>238</v>
      </c>
      <c r="J733" s="588" t="s">
        <v>141</v>
      </c>
      <c r="K733" s="588" t="s">
        <v>238</v>
      </c>
      <c r="L733" s="588" t="s">
        <v>141</v>
      </c>
      <c r="M733" s="588" t="s">
        <v>238</v>
      </c>
      <c r="N733" s="588" t="s">
        <v>141</v>
      </c>
      <c r="O733" s="588" t="s">
        <v>238</v>
      </c>
      <c r="P733" s="588" t="s">
        <v>141</v>
      </c>
      <c r="Q733" s="588" t="s">
        <v>238</v>
      </c>
      <c r="R733" s="588" t="s">
        <v>141</v>
      </c>
      <c r="S733" s="588" t="s">
        <v>238</v>
      </c>
      <c r="T733" s="588" t="s">
        <v>141</v>
      </c>
      <c r="U733" s="588" t="s">
        <v>238</v>
      </c>
    </row>
    <row r="734" spans="1:21" x14ac:dyDescent="0.2">
      <c r="A734" s="590" t="s">
        <v>17</v>
      </c>
      <c r="B734" s="588" t="s">
        <v>141</v>
      </c>
      <c r="C734" s="588" t="s">
        <v>238</v>
      </c>
      <c r="D734" s="588" t="s">
        <v>141</v>
      </c>
      <c r="E734" s="588" t="s">
        <v>238</v>
      </c>
      <c r="F734" s="588" t="s">
        <v>141</v>
      </c>
      <c r="G734" s="588" t="s">
        <v>238</v>
      </c>
      <c r="H734" s="588" t="s">
        <v>141</v>
      </c>
      <c r="I734" s="588" t="s">
        <v>238</v>
      </c>
      <c r="J734" s="588" t="s">
        <v>141</v>
      </c>
      <c r="K734" s="588" t="s">
        <v>238</v>
      </c>
      <c r="L734" s="588" t="s">
        <v>141</v>
      </c>
      <c r="M734" s="588" t="s">
        <v>238</v>
      </c>
      <c r="N734" s="588" t="s">
        <v>141</v>
      </c>
      <c r="O734" s="588" t="s">
        <v>238</v>
      </c>
      <c r="P734" s="588" t="s">
        <v>141</v>
      </c>
      <c r="Q734" s="588" t="s">
        <v>238</v>
      </c>
      <c r="R734" s="588" t="s">
        <v>141</v>
      </c>
      <c r="S734" s="588" t="s">
        <v>238</v>
      </c>
      <c r="T734" s="588" t="s">
        <v>141</v>
      </c>
      <c r="U734" s="588" t="s">
        <v>238</v>
      </c>
    </row>
    <row r="735" spans="1:21" x14ac:dyDescent="0.2">
      <c r="A735" s="590" t="s">
        <v>61</v>
      </c>
      <c r="B735" s="588" t="s">
        <v>141</v>
      </c>
      <c r="C735" s="588" t="s">
        <v>238</v>
      </c>
      <c r="D735" s="588" t="s">
        <v>141</v>
      </c>
      <c r="E735" s="588" t="s">
        <v>238</v>
      </c>
      <c r="F735" s="588" t="s">
        <v>141</v>
      </c>
      <c r="G735" s="588" t="s">
        <v>238</v>
      </c>
      <c r="H735" s="588" t="s">
        <v>141</v>
      </c>
      <c r="I735" s="588" t="s">
        <v>238</v>
      </c>
      <c r="J735" s="588" t="s">
        <v>141</v>
      </c>
      <c r="K735" s="588" t="s">
        <v>238</v>
      </c>
      <c r="L735" s="588" t="s">
        <v>141</v>
      </c>
      <c r="M735" s="588" t="s">
        <v>238</v>
      </c>
      <c r="N735" s="588" t="s">
        <v>141</v>
      </c>
      <c r="O735" s="588" t="s">
        <v>238</v>
      </c>
      <c r="P735" s="588" t="s">
        <v>141</v>
      </c>
      <c r="Q735" s="588" t="s">
        <v>238</v>
      </c>
      <c r="R735" s="588" t="s">
        <v>141</v>
      </c>
      <c r="S735" s="588" t="s">
        <v>238</v>
      </c>
      <c r="T735" s="588" t="s">
        <v>141</v>
      </c>
      <c r="U735" s="588" t="s">
        <v>238</v>
      </c>
    </row>
    <row r="736" spans="1:21" x14ac:dyDescent="0.2">
      <c r="A736" s="590" t="s">
        <v>63</v>
      </c>
      <c r="B736" s="588" t="s">
        <v>141</v>
      </c>
      <c r="C736" s="588" t="s">
        <v>238</v>
      </c>
      <c r="D736" s="588" t="s">
        <v>141</v>
      </c>
      <c r="E736" s="588" t="s">
        <v>238</v>
      </c>
      <c r="F736" s="588" t="s">
        <v>141</v>
      </c>
      <c r="G736" s="588" t="s">
        <v>238</v>
      </c>
      <c r="H736" s="588" t="s">
        <v>141</v>
      </c>
      <c r="I736" s="588" t="s">
        <v>238</v>
      </c>
      <c r="J736" s="588" t="s">
        <v>141</v>
      </c>
      <c r="K736" s="588" t="s">
        <v>238</v>
      </c>
      <c r="L736" s="588" t="s">
        <v>141</v>
      </c>
      <c r="M736" s="588" t="s">
        <v>238</v>
      </c>
      <c r="N736" s="588" t="s">
        <v>141</v>
      </c>
      <c r="O736" s="588" t="s">
        <v>238</v>
      </c>
      <c r="P736" s="588" t="s">
        <v>141</v>
      </c>
      <c r="Q736" s="588" t="s">
        <v>238</v>
      </c>
      <c r="R736" s="588" t="s">
        <v>141</v>
      </c>
      <c r="S736" s="588" t="s">
        <v>238</v>
      </c>
      <c r="T736" s="588" t="s">
        <v>141</v>
      </c>
      <c r="U736" s="588" t="s">
        <v>238</v>
      </c>
    </row>
    <row r="737" spans="1:21" x14ac:dyDescent="0.2">
      <c r="A737" s="590" t="s">
        <v>65</v>
      </c>
      <c r="B737" s="588" t="s">
        <v>141</v>
      </c>
      <c r="C737" s="588" t="s">
        <v>238</v>
      </c>
      <c r="D737" s="588" t="s">
        <v>141</v>
      </c>
      <c r="E737" s="588" t="s">
        <v>238</v>
      </c>
      <c r="F737" s="588" t="s">
        <v>141</v>
      </c>
      <c r="G737" s="588" t="s">
        <v>238</v>
      </c>
      <c r="H737" s="588" t="s">
        <v>141</v>
      </c>
      <c r="I737" s="588" t="s">
        <v>238</v>
      </c>
      <c r="J737" s="588" t="s">
        <v>141</v>
      </c>
      <c r="K737" s="588" t="s">
        <v>238</v>
      </c>
      <c r="L737" s="588" t="s">
        <v>141</v>
      </c>
      <c r="M737" s="588" t="s">
        <v>238</v>
      </c>
      <c r="N737" s="588" t="s">
        <v>141</v>
      </c>
      <c r="O737" s="588" t="s">
        <v>238</v>
      </c>
      <c r="P737" s="588" t="s">
        <v>141</v>
      </c>
      <c r="Q737" s="588" t="s">
        <v>238</v>
      </c>
      <c r="R737" s="588" t="s">
        <v>141</v>
      </c>
      <c r="S737" s="588" t="s">
        <v>238</v>
      </c>
      <c r="T737" s="588" t="s">
        <v>141</v>
      </c>
      <c r="U737" s="588" t="s">
        <v>238</v>
      </c>
    </row>
    <row r="738" spans="1:21" x14ac:dyDescent="0.2">
      <c r="A738" s="590" t="s">
        <v>69</v>
      </c>
      <c r="B738" s="588" t="s">
        <v>141</v>
      </c>
      <c r="C738" s="588" t="s">
        <v>238</v>
      </c>
      <c r="D738" s="588" t="s">
        <v>141</v>
      </c>
      <c r="E738" s="588" t="s">
        <v>238</v>
      </c>
      <c r="F738" s="588" t="s">
        <v>141</v>
      </c>
      <c r="G738" s="588" t="s">
        <v>238</v>
      </c>
      <c r="H738" s="588" t="s">
        <v>141</v>
      </c>
      <c r="I738" s="588" t="s">
        <v>238</v>
      </c>
      <c r="J738" s="588" t="s">
        <v>141</v>
      </c>
      <c r="K738" s="588" t="s">
        <v>238</v>
      </c>
      <c r="L738" s="588" t="s">
        <v>141</v>
      </c>
      <c r="M738" s="588" t="s">
        <v>238</v>
      </c>
      <c r="N738" s="588" t="s">
        <v>141</v>
      </c>
      <c r="O738" s="588" t="s">
        <v>238</v>
      </c>
      <c r="P738" s="588" t="s">
        <v>141</v>
      </c>
      <c r="Q738" s="588" t="s">
        <v>238</v>
      </c>
      <c r="R738" s="588" t="s">
        <v>141</v>
      </c>
      <c r="S738" s="588" t="s">
        <v>238</v>
      </c>
      <c r="T738" s="588" t="s">
        <v>141</v>
      </c>
      <c r="U738" s="588" t="s">
        <v>238</v>
      </c>
    </row>
    <row r="739" spans="1:21" x14ac:dyDescent="0.2">
      <c r="A739" s="590" t="s">
        <v>71</v>
      </c>
      <c r="B739" s="588" t="s">
        <v>141</v>
      </c>
      <c r="C739" s="588" t="s">
        <v>238</v>
      </c>
      <c r="D739" s="588" t="s">
        <v>141</v>
      </c>
      <c r="E739" s="588" t="s">
        <v>238</v>
      </c>
      <c r="F739" s="588" t="s">
        <v>141</v>
      </c>
      <c r="G739" s="588" t="s">
        <v>238</v>
      </c>
      <c r="H739" s="588" t="s">
        <v>141</v>
      </c>
      <c r="I739" s="588" t="s">
        <v>238</v>
      </c>
      <c r="J739" s="588" t="s">
        <v>141</v>
      </c>
      <c r="K739" s="588" t="s">
        <v>238</v>
      </c>
      <c r="L739" s="588" t="s">
        <v>141</v>
      </c>
      <c r="M739" s="588" t="s">
        <v>238</v>
      </c>
      <c r="N739" s="588" t="s">
        <v>141</v>
      </c>
      <c r="O739" s="588" t="s">
        <v>238</v>
      </c>
      <c r="P739" s="588" t="s">
        <v>141</v>
      </c>
      <c r="Q739" s="588" t="s">
        <v>238</v>
      </c>
      <c r="R739" s="588" t="s">
        <v>141</v>
      </c>
      <c r="S739" s="588" t="s">
        <v>238</v>
      </c>
      <c r="T739" s="588" t="s">
        <v>141</v>
      </c>
      <c r="U739" s="588" t="s">
        <v>238</v>
      </c>
    </row>
    <row r="740" spans="1:21" x14ac:dyDescent="0.2">
      <c r="A740" s="590" t="s">
        <v>35</v>
      </c>
      <c r="B740" s="588" t="s">
        <v>141</v>
      </c>
      <c r="C740" s="588" t="s">
        <v>238</v>
      </c>
      <c r="D740" s="588" t="s">
        <v>141</v>
      </c>
      <c r="E740" s="588" t="s">
        <v>238</v>
      </c>
      <c r="F740" s="588" t="s">
        <v>141</v>
      </c>
      <c r="G740" s="588" t="s">
        <v>238</v>
      </c>
      <c r="H740" s="588" t="s">
        <v>141</v>
      </c>
      <c r="I740" s="588" t="s">
        <v>238</v>
      </c>
      <c r="J740" s="588" t="s">
        <v>141</v>
      </c>
      <c r="K740" s="588" t="s">
        <v>238</v>
      </c>
      <c r="L740" s="588" t="s">
        <v>141</v>
      </c>
      <c r="M740" s="588" t="s">
        <v>238</v>
      </c>
      <c r="N740" s="588" t="s">
        <v>141</v>
      </c>
      <c r="O740" s="588" t="s">
        <v>238</v>
      </c>
      <c r="P740" s="588" t="s">
        <v>141</v>
      </c>
      <c r="Q740" s="588" t="s">
        <v>238</v>
      </c>
      <c r="R740" s="588" t="s">
        <v>141</v>
      </c>
      <c r="S740" s="588" t="s">
        <v>238</v>
      </c>
      <c r="T740" s="588" t="s">
        <v>141</v>
      </c>
      <c r="U740" s="588" t="s">
        <v>238</v>
      </c>
    </row>
    <row r="741" spans="1:21" x14ac:dyDescent="0.2">
      <c r="A741" s="590" t="s">
        <v>67</v>
      </c>
      <c r="B741" s="588" t="s">
        <v>141</v>
      </c>
      <c r="C741" s="588" t="s">
        <v>238</v>
      </c>
      <c r="D741" s="588" t="s">
        <v>141</v>
      </c>
      <c r="E741" s="588" t="s">
        <v>238</v>
      </c>
      <c r="F741" s="588" t="s">
        <v>141</v>
      </c>
      <c r="G741" s="588" t="s">
        <v>238</v>
      </c>
      <c r="H741" s="588" t="s">
        <v>141</v>
      </c>
      <c r="I741" s="588" t="s">
        <v>238</v>
      </c>
      <c r="J741" s="588" t="s">
        <v>141</v>
      </c>
      <c r="K741" s="588" t="s">
        <v>238</v>
      </c>
      <c r="L741" s="588" t="s">
        <v>141</v>
      </c>
      <c r="M741" s="588" t="s">
        <v>238</v>
      </c>
      <c r="N741" s="588" t="s">
        <v>141</v>
      </c>
      <c r="O741" s="588" t="s">
        <v>238</v>
      </c>
      <c r="P741" s="588" t="s">
        <v>141</v>
      </c>
      <c r="Q741" s="588" t="s">
        <v>238</v>
      </c>
      <c r="R741" s="588" t="s">
        <v>141</v>
      </c>
      <c r="S741" s="588" t="s">
        <v>238</v>
      </c>
      <c r="T741" s="588" t="s">
        <v>141</v>
      </c>
      <c r="U741" s="588" t="s">
        <v>238</v>
      </c>
    </row>
    <row r="742" spans="1:21" x14ac:dyDescent="0.2">
      <c r="A742" s="590" t="s">
        <v>77</v>
      </c>
      <c r="B742" s="588" t="s">
        <v>141</v>
      </c>
      <c r="C742" s="588" t="s">
        <v>238</v>
      </c>
      <c r="D742" s="588" t="s">
        <v>141</v>
      </c>
      <c r="E742" s="588" t="s">
        <v>238</v>
      </c>
      <c r="F742" s="588" t="s">
        <v>141</v>
      </c>
      <c r="G742" s="588" t="s">
        <v>238</v>
      </c>
      <c r="H742" s="588" t="s">
        <v>141</v>
      </c>
      <c r="I742" s="588" t="s">
        <v>238</v>
      </c>
      <c r="J742" s="588" t="s">
        <v>141</v>
      </c>
      <c r="K742" s="588" t="s">
        <v>238</v>
      </c>
      <c r="L742" s="588" t="s">
        <v>141</v>
      </c>
      <c r="M742" s="588" t="s">
        <v>238</v>
      </c>
      <c r="N742" s="588" t="s">
        <v>141</v>
      </c>
      <c r="O742" s="588" t="s">
        <v>238</v>
      </c>
      <c r="P742" s="588" t="s">
        <v>141</v>
      </c>
      <c r="Q742" s="588" t="s">
        <v>238</v>
      </c>
      <c r="R742" s="588" t="s">
        <v>141</v>
      </c>
      <c r="S742" s="588" t="s">
        <v>238</v>
      </c>
      <c r="T742" s="588" t="s">
        <v>141</v>
      </c>
      <c r="U742" s="588" t="s">
        <v>238</v>
      </c>
    </row>
    <row r="743" spans="1:21" x14ac:dyDescent="0.2">
      <c r="A743" s="590" t="s">
        <v>59</v>
      </c>
      <c r="B743" s="588" t="s">
        <v>141</v>
      </c>
      <c r="C743" s="588" t="s">
        <v>238</v>
      </c>
      <c r="D743" s="588" t="s">
        <v>141</v>
      </c>
      <c r="E743" s="588" t="s">
        <v>238</v>
      </c>
      <c r="F743" s="588" t="s">
        <v>141</v>
      </c>
      <c r="G743" s="588" t="s">
        <v>238</v>
      </c>
      <c r="H743" s="588" t="s">
        <v>141</v>
      </c>
      <c r="I743" s="588" t="s">
        <v>238</v>
      </c>
      <c r="J743" s="588" t="s">
        <v>141</v>
      </c>
      <c r="K743" s="588" t="s">
        <v>238</v>
      </c>
      <c r="L743" s="588" t="s">
        <v>141</v>
      </c>
      <c r="M743" s="588" t="s">
        <v>238</v>
      </c>
      <c r="N743" s="588" t="s">
        <v>141</v>
      </c>
      <c r="O743" s="588" t="s">
        <v>238</v>
      </c>
      <c r="P743" s="588" t="s">
        <v>141</v>
      </c>
      <c r="Q743" s="588" t="s">
        <v>238</v>
      </c>
      <c r="R743" s="588" t="s">
        <v>141</v>
      </c>
      <c r="S743" s="588" t="s">
        <v>238</v>
      </c>
      <c r="T743" s="588" t="s">
        <v>141</v>
      </c>
      <c r="U743" s="588" t="s">
        <v>238</v>
      </c>
    </row>
    <row r="744" spans="1:21" x14ac:dyDescent="0.2">
      <c r="A744" s="590" t="s">
        <v>75</v>
      </c>
      <c r="B744" s="588" t="s">
        <v>141</v>
      </c>
      <c r="C744" s="588" t="s">
        <v>238</v>
      </c>
      <c r="D744" s="588" t="s">
        <v>141</v>
      </c>
      <c r="E744" s="588" t="s">
        <v>238</v>
      </c>
      <c r="F744" s="588" t="s">
        <v>141</v>
      </c>
      <c r="G744" s="588" t="s">
        <v>238</v>
      </c>
      <c r="H744" s="588" t="s">
        <v>141</v>
      </c>
      <c r="I744" s="588" t="s">
        <v>238</v>
      </c>
      <c r="J744" s="588" t="s">
        <v>141</v>
      </c>
      <c r="K744" s="588" t="s">
        <v>238</v>
      </c>
      <c r="L744" s="588" t="s">
        <v>141</v>
      </c>
      <c r="M744" s="588" t="s">
        <v>238</v>
      </c>
      <c r="N744" s="588" t="s">
        <v>141</v>
      </c>
      <c r="O744" s="588" t="s">
        <v>238</v>
      </c>
      <c r="P744" s="588" t="s">
        <v>141</v>
      </c>
      <c r="Q744" s="588" t="s">
        <v>238</v>
      </c>
      <c r="R744" s="588" t="s">
        <v>141</v>
      </c>
      <c r="S744" s="588" t="s">
        <v>238</v>
      </c>
      <c r="T744" s="588" t="s">
        <v>141</v>
      </c>
      <c r="U744" s="588" t="s">
        <v>238</v>
      </c>
    </row>
    <row r="746" spans="1:21" x14ac:dyDescent="0.2">
      <c r="A746" s="587" t="s">
        <v>4942</v>
      </c>
      <c r="E746" s="587" t="s">
        <v>4941</v>
      </c>
    </row>
    <row r="747" spans="1:21" x14ac:dyDescent="0.2">
      <c r="A747" s="587" t="s">
        <v>4940</v>
      </c>
      <c r="B747" s="587" t="s">
        <v>4939</v>
      </c>
      <c r="E747" s="587" t="s">
        <v>141</v>
      </c>
      <c r="F747" s="587" t="s">
        <v>4938</v>
      </c>
    </row>
    <row r="748" spans="1:21" x14ac:dyDescent="0.2">
      <c r="A748" s="587" t="s">
        <v>4937</v>
      </c>
      <c r="B748" s="587" t="s">
        <v>4936</v>
      </c>
    </row>
    <row r="749" spans="1:21" x14ac:dyDescent="0.2">
      <c r="A749" s="587" t="s">
        <v>4935</v>
      </c>
      <c r="B749" s="587" t="s">
        <v>4934</v>
      </c>
    </row>
    <row r="750" spans="1:21" x14ac:dyDescent="0.2">
      <c r="A750" s="587" t="s">
        <v>4933</v>
      </c>
      <c r="B750" s="587" t="s">
        <v>4932</v>
      </c>
    </row>
    <row r="751" spans="1:21" x14ac:dyDescent="0.2">
      <c r="A751" s="587" t="s">
        <v>4931</v>
      </c>
      <c r="B751" s="587" t="s">
        <v>4930</v>
      </c>
    </row>
    <row r="752" spans="1:21" x14ac:dyDescent="0.2">
      <c r="A752" s="587" t="s">
        <v>4929</v>
      </c>
      <c r="B752" s="587" t="s">
        <v>4928</v>
      </c>
    </row>
    <row r="753" spans="1:21" x14ac:dyDescent="0.2">
      <c r="A753" s="587" t="s">
        <v>4927</v>
      </c>
      <c r="B753" s="587" t="s">
        <v>4926</v>
      </c>
    </row>
    <row r="754" spans="1:21" x14ac:dyDescent="0.2">
      <c r="A754" s="587" t="s">
        <v>4925</v>
      </c>
      <c r="B754" s="587" t="s">
        <v>4924</v>
      </c>
    </row>
    <row r="755" spans="1:21" x14ac:dyDescent="0.2">
      <c r="A755" s="587" t="s">
        <v>4923</v>
      </c>
      <c r="B755" s="587" t="s">
        <v>4922</v>
      </c>
    </row>
    <row r="756" spans="1:21" x14ac:dyDescent="0.2">
      <c r="A756" s="587" t="s">
        <v>4921</v>
      </c>
      <c r="B756" s="587" t="s">
        <v>4920</v>
      </c>
    </row>
    <row r="757" spans="1:21" x14ac:dyDescent="0.2">
      <c r="A757" s="587" t="s">
        <v>4919</v>
      </c>
      <c r="B757" s="587" t="s">
        <v>4918</v>
      </c>
    </row>
    <row r="758" spans="1:21" x14ac:dyDescent="0.2">
      <c r="A758" s="587" t="s">
        <v>4917</v>
      </c>
      <c r="B758" s="587" t="s">
        <v>4916</v>
      </c>
    </row>
    <row r="760" spans="1:21" x14ac:dyDescent="0.2">
      <c r="A760" s="587" t="s">
        <v>4967</v>
      </c>
      <c r="C760" s="587" t="s">
        <v>4966</v>
      </c>
    </row>
    <row r="761" spans="1:21" x14ac:dyDescent="0.2">
      <c r="A761" s="587" t="s">
        <v>0</v>
      </c>
      <c r="B761" s="596" t="s">
        <v>4965</v>
      </c>
      <c r="C761" s="587" t="s">
        <v>4964</v>
      </c>
    </row>
    <row r="762" spans="1:21" x14ac:dyDescent="0.2">
      <c r="A762" s="587" t="s">
        <v>4963</v>
      </c>
      <c r="C762" s="587" t="s">
        <v>4962</v>
      </c>
    </row>
    <row r="764" spans="1:21" x14ac:dyDescent="0.2">
      <c r="A764" s="590" t="s">
        <v>4961</v>
      </c>
      <c r="B764" s="590" t="s">
        <v>250</v>
      </c>
      <c r="C764" s="590" t="s">
        <v>4943</v>
      </c>
      <c r="D764" s="590" t="s">
        <v>249</v>
      </c>
      <c r="E764" s="590" t="s">
        <v>4943</v>
      </c>
      <c r="F764" s="590" t="s">
        <v>248</v>
      </c>
      <c r="G764" s="590" t="s">
        <v>4943</v>
      </c>
      <c r="H764" s="590" t="s">
        <v>247</v>
      </c>
      <c r="I764" s="590" t="s">
        <v>4943</v>
      </c>
      <c r="J764" s="590" t="s">
        <v>246</v>
      </c>
      <c r="K764" s="590" t="s">
        <v>4943</v>
      </c>
      <c r="L764" s="590" t="s">
        <v>82</v>
      </c>
      <c r="M764" s="590" t="s">
        <v>4943</v>
      </c>
      <c r="N764" s="590" t="s">
        <v>83</v>
      </c>
      <c r="O764" s="590" t="s">
        <v>4943</v>
      </c>
      <c r="P764" s="590" t="s">
        <v>84</v>
      </c>
      <c r="Q764" s="590" t="s">
        <v>4943</v>
      </c>
      <c r="R764" s="590" t="s">
        <v>245</v>
      </c>
      <c r="S764" s="590" t="s">
        <v>4943</v>
      </c>
      <c r="T764" s="590" t="s">
        <v>4699</v>
      </c>
      <c r="U764" s="590" t="s">
        <v>4943</v>
      </c>
    </row>
    <row r="765" spans="1:21" x14ac:dyDescent="0.2">
      <c r="A765" s="590" t="s">
        <v>7</v>
      </c>
      <c r="B765" s="595">
        <v>121.24</v>
      </c>
      <c r="C765" s="588" t="s">
        <v>4925</v>
      </c>
      <c r="D765" s="595">
        <v>116.24</v>
      </c>
      <c r="E765" s="588" t="s">
        <v>4925</v>
      </c>
      <c r="F765" s="595">
        <v>112.25</v>
      </c>
      <c r="G765" s="588" t="s">
        <v>4925</v>
      </c>
      <c r="H765" s="595">
        <v>105.21</v>
      </c>
      <c r="I765" s="588" t="s">
        <v>4925</v>
      </c>
      <c r="J765" s="595">
        <v>97.19</v>
      </c>
      <c r="K765" s="588" t="s">
        <v>4925</v>
      </c>
      <c r="L765" s="595">
        <v>97.6</v>
      </c>
      <c r="M765" s="588" t="s">
        <v>4925</v>
      </c>
      <c r="N765" s="595">
        <v>95.76</v>
      </c>
      <c r="O765" s="588" t="s">
        <v>4925</v>
      </c>
      <c r="P765" s="595">
        <v>100.07</v>
      </c>
      <c r="Q765" s="588" t="s">
        <v>4925</v>
      </c>
      <c r="R765" s="595">
        <v>101.92</v>
      </c>
      <c r="S765" s="588" t="s">
        <v>4925</v>
      </c>
      <c r="T765" s="595">
        <v>97.97</v>
      </c>
      <c r="U765" s="588" t="s">
        <v>4925</v>
      </c>
    </row>
    <row r="766" spans="1:21" x14ac:dyDescent="0.2">
      <c r="A766" s="590" t="s">
        <v>19</v>
      </c>
      <c r="B766" s="595">
        <v>84.7</v>
      </c>
      <c r="C766" s="588" t="s">
        <v>238</v>
      </c>
      <c r="D766" s="595">
        <v>83.87</v>
      </c>
      <c r="E766" s="588" t="s">
        <v>238</v>
      </c>
      <c r="F766" s="595">
        <v>84.26</v>
      </c>
      <c r="G766" s="588" t="s">
        <v>238</v>
      </c>
      <c r="H766" s="595">
        <v>78.41</v>
      </c>
      <c r="I766" s="588" t="s">
        <v>238</v>
      </c>
      <c r="J766" s="595">
        <v>78.92</v>
      </c>
      <c r="K766" s="588" t="s">
        <v>238</v>
      </c>
      <c r="L766" s="595">
        <v>85.62</v>
      </c>
      <c r="M766" s="588" t="s">
        <v>238</v>
      </c>
      <c r="N766" s="595">
        <v>97.32</v>
      </c>
      <c r="O766" s="588" t="s">
        <v>238</v>
      </c>
      <c r="P766" s="595">
        <v>100.08</v>
      </c>
      <c r="Q766" s="588" t="s">
        <v>238</v>
      </c>
      <c r="R766" s="595">
        <v>101.79</v>
      </c>
      <c r="S766" s="588" t="s">
        <v>238</v>
      </c>
      <c r="T766" s="595">
        <v>103.1</v>
      </c>
      <c r="U766" s="588" t="s">
        <v>238</v>
      </c>
    </row>
    <row r="767" spans="1:21" x14ac:dyDescent="0.2">
      <c r="A767" s="590" t="s">
        <v>25</v>
      </c>
      <c r="B767" s="595">
        <v>117.64</v>
      </c>
      <c r="C767" s="588" t="s">
        <v>4925</v>
      </c>
      <c r="D767" s="595">
        <v>116.48</v>
      </c>
      <c r="E767" s="588" t="s">
        <v>4925</v>
      </c>
      <c r="F767" s="595">
        <v>125.9</v>
      </c>
      <c r="G767" s="588" t="s">
        <v>4925</v>
      </c>
      <c r="H767" s="595">
        <v>121.9</v>
      </c>
      <c r="I767" s="588" t="s">
        <v>4925</v>
      </c>
      <c r="J767" s="595">
        <v>118.26</v>
      </c>
      <c r="K767" s="588" t="s">
        <v>4925</v>
      </c>
      <c r="L767" s="595">
        <v>113.52</v>
      </c>
      <c r="M767" s="588" t="s">
        <v>4925</v>
      </c>
      <c r="N767" s="595">
        <v>104.45</v>
      </c>
      <c r="O767" s="588" t="s">
        <v>4925</v>
      </c>
      <c r="P767" s="595">
        <v>100.08</v>
      </c>
      <c r="Q767" s="588" t="s">
        <v>4925</v>
      </c>
      <c r="R767" s="595">
        <v>98.44</v>
      </c>
      <c r="S767" s="588" t="s">
        <v>4925</v>
      </c>
      <c r="T767" s="595">
        <v>94.42</v>
      </c>
      <c r="U767" s="588" t="s">
        <v>4925</v>
      </c>
    </row>
    <row r="768" spans="1:21" x14ac:dyDescent="0.2">
      <c r="A768" s="590" t="s">
        <v>27</v>
      </c>
      <c r="B768" s="595">
        <v>114.19</v>
      </c>
      <c r="C768" s="588" t="s">
        <v>238</v>
      </c>
      <c r="D768" s="595">
        <v>121.24</v>
      </c>
      <c r="E768" s="588" t="s">
        <v>238</v>
      </c>
      <c r="F768" s="595">
        <v>121.23</v>
      </c>
      <c r="G768" s="588" t="s">
        <v>238</v>
      </c>
      <c r="H768" s="595">
        <v>123.93</v>
      </c>
      <c r="I768" s="588" t="s">
        <v>238</v>
      </c>
      <c r="J768" s="595">
        <v>122.74</v>
      </c>
      <c r="K768" s="588" t="s">
        <v>238</v>
      </c>
      <c r="L768" s="595">
        <v>113.41</v>
      </c>
      <c r="M768" s="588" t="s">
        <v>238</v>
      </c>
      <c r="N768" s="595">
        <v>105.59</v>
      </c>
      <c r="O768" s="588" t="s">
        <v>238</v>
      </c>
      <c r="P768" s="595">
        <v>100.13</v>
      </c>
      <c r="Q768" s="588" t="s">
        <v>238</v>
      </c>
      <c r="R768" s="595">
        <v>94.95</v>
      </c>
      <c r="S768" s="588" t="s">
        <v>238</v>
      </c>
      <c r="T768" s="595">
        <v>88.11</v>
      </c>
      <c r="U768" s="588" t="s">
        <v>238</v>
      </c>
    </row>
    <row r="769" spans="1:21" x14ac:dyDescent="0.2">
      <c r="A769" s="590" t="s">
        <v>9</v>
      </c>
      <c r="B769" s="595">
        <v>127.66</v>
      </c>
      <c r="C769" s="588" t="s">
        <v>4925</v>
      </c>
      <c r="D769" s="595">
        <v>124.06</v>
      </c>
      <c r="E769" s="588" t="s">
        <v>4925</v>
      </c>
      <c r="F769" s="595">
        <v>119.9</v>
      </c>
      <c r="G769" s="588" t="s">
        <v>4925</v>
      </c>
      <c r="H769" s="595">
        <v>117.47</v>
      </c>
      <c r="I769" s="588" t="s">
        <v>4925</v>
      </c>
      <c r="J769" s="595">
        <v>112.11</v>
      </c>
      <c r="K769" s="588" t="s">
        <v>4925</v>
      </c>
      <c r="L769" s="595">
        <v>106.87</v>
      </c>
      <c r="M769" s="588" t="s">
        <v>4925</v>
      </c>
      <c r="N769" s="595">
        <v>100.97</v>
      </c>
      <c r="O769" s="588" t="s">
        <v>4925</v>
      </c>
      <c r="P769" s="595">
        <v>100.1</v>
      </c>
      <c r="Q769" s="588" t="s">
        <v>4925</v>
      </c>
      <c r="R769" s="595">
        <v>100.41</v>
      </c>
      <c r="S769" s="588" t="s">
        <v>4925</v>
      </c>
      <c r="T769" s="595">
        <v>98.5</v>
      </c>
      <c r="U769" s="588" t="s">
        <v>4925</v>
      </c>
    </row>
    <row r="770" spans="1:21" x14ac:dyDescent="0.2">
      <c r="A770" s="590" t="s">
        <v>29</v>
      </c>
      <c r="B770" s="595">
        <v>96.84</v>
      </c>
      <c r="C770" s="588" t="s">
        <v>238</v>
      </c>
      <c r="D770" s="595">
        <v>78.599999999999994</v>
      </c>
      <c r="E770" s="588" t="s">
        <v>238</v>
      </c>
      <c r="F770" s="595">
        <v>65.97</v>
      </c>
      <c r="G770" s="588" t="s">
        <v>238</v>
      </c>
      <c r="H770" s="595">
        <v>73.849999999999994</v>
      </c>
      <c r="I770" s="588" t="s">
        <v>238</v>
      </c>
      <c r="J770" s="595">
        <v>98.49</v>
      </c>
      <c r="K770" s="588" t="s">
        <v>238</v>
      </c>
      <c r="L770" s="595">
        <v>96.54</v>
      </c>
      <c r="M770" s="588" t="s">
        <v>238</v>
      </c>
      <c r="N770" s="595">
        <v>71.47</v>
      </c>
      <c r="O770" s="588" t="s">
        <v>238</v>
      </c>
      <c r="P770" s="595">
        <v>100.05</v>
      </c>
      <c r="Q770" s="588" t="s">
        <v>238</v>
      </c>
      <c r="R770" s="595">
        <v>119.47</v>
      </c>
      <c r="S770" s="588" t="s">
        <v>238</v>
      </c>
      <c r="T770" s="595">
        <v>118.63</v>
      </c>
      <c r="U770" s="588" t="s">
        <v>238</v>
      </c>
    </row>
    <row r="771" spans="1:21" x14ac:dyDescent="0.2">
      <c r="A771" s="590" t="s">
        <v>15</v>
      </c>
      <c r="B771" s="588" t="s">
        <v>141</v>
      </c>
      <c r="C771" s="588" t="s">
        <v>238</v>
      </c>
      <c r="D771" s="588" t="s">
        <v>141</v>
      </c>
      <c r="E771" s="588" t="s">
        <v>238</v>
      </c>
      <c r="F771" s="588" t="s">
        <v>141</v>
      </c>
      <c r="G771" s="588" t="s">
        <v>238</v>
      </c>
      <c r="H771" s="588" t="s">
        <v>141</v>
      </c>
      <c r="I771" s="588" t="s">
        <v>238</v>
      </c>
      <c r="J771" s="588" t="s">
        <v>141</v>
      </c>
      <c r="K771" s="588" t="s">
        <v>238</v>
      </c>
      <c r="L771" s="588" t="s">
        <v>141</v>
      </c>
      <c r="M771" s="588" t="s">
        <v>238</v>
      </c>
      <c r="N771" s="588" t="s">
        <v>141</v>
      </c>
      <c r="O771" s="588" t="s">
        <v>238</v>
      </c>
      <c r="P771" s="588" t="s">
        <v>141</v>
      </c>
      <c r="Q771" s="588" t="s">
        <v>238</v>
      </c>
      <c r="R771" s="588" t="s">
        <v>141</v>
      </c>
      <c r="S771" s="588" t="s">
        <v>238</v>
      </c>
      <c r="T771" s="588" t="s">
        <v>141</v>
      </c>
      <c r="U771" s="588" t="s">
        <v>238</v>
      </c>
    </row>
    <row r="772" spans="1:21" x14ac:dyDescent="0.2">
      <c r="A772" s="590" t="s">
        <v>31</v>
      </c>
      <c r="B772" s="595">
        <v>102.26</v>
      </c>
      <c r="C772" s="588" t="s">
        <v>238</v>
      </c>
      <c r="D772" s="595">
        <v>107.08</v>
      </c>
      <c r="E772" s="588" t="s">
        <v>238</v>
      </c>
      <c r="F772" s="595">
        <v>110.36</v>
      </c>
      <c r="G772" s="588" t="s">
        <v>238</v>
      </c>
      <c r="H772" s="595">
        <v>111.04</v>
      </c>
      <c r="I772" s="588" t="s">
        <v>238</v>
      </c>
      <c r="J772" s="595">
        <v>109.2</v>
      </c>
      <c r="K772" s="588" t="s">
        <v>238</v>
      </c>
      <c r="L772" s="595">
        <v>104.71</v>
      </c>
      <c r="M772" s="588" t="s">
        <v>238</v>
      </c>
      <c r="N772" s="595">
        <v>105.04</v>
      </c>
      <c r="O772" s="588" t="s">
        <v>4925</v>
      </c>
      <c r="P772" s="595">
        <v>100.06</v>
      </c>
      <c r="Q772" s="588" t="s">
        <v>238</v>
      </c>
      <c r="R772" s="595">
        <v>85.22</v>
      </c>
      <c r="S772" s="588" t="s">
        <v>238</v>
      </c>
      <c r="T772" s="595">
        <v>73.53</v>
      </c>
      <c r="U772" s="588" t="s">
        <v>238</v>
      </c>
    </row>
    <row r="773" spans="1:21" x14ac:dyDescent="0.2">
      <c r="A773" s="590" t="s">
        <v>11</v>
      </c>
      <c r="B773" s="595">
        <v>109.29</v>
      </c>
      <c r="C773" s="588" t="s">
        <v>4925</v>
      </c>
      <c r="D773" s="595">
        <v>107.49</v>
      </c>
      <c r="E773" s="588" t="s">
        <v>4925</v>
      </c>
      <c r="F773" s="595">
        <v>106.44</v>
      </c>
      <c r="G773" s="588" t="s">
        <v>4925</v>
      </c>
      <c r="H773" s="595">
        <v>104.22</v>
      </c>
      <c r="I773" s="588" t="s">
        <v>4925</v>
      </c>
      <c r="J773" s="595">
        <v>105.38</v>
      </c>
      <c r="K773" s="588" t="s">
        <v>4925</v>
      </c>
      <c r="L773" s="595">
        <v>102.83</v>
      </c>
      <c r="M773" s="588" t="s">
        <v>4925</v>
      </c>
      <c r="N773" s="595">
        <v>101.88</v>
      </c>
      <c r="O773" s="588" t="s">
        <v>4925</v>
      </c>
      <c r="P773" s="595">
        <v>100.06</v>
      </c>
      <c r="Q773" s="588" t="s">
        <v>4925</v>
      </c>
      <c r="R773" s="595">
        <v>93.03</v>
      </c>
      <c r="S773" s="588" t="s">
        <v>4925</v>
      </c>
      <c r="T773" s="595">
        <v>87.33</v>
      </c>
      <c r="U773" s="588" t="s">
        <v>4925</v>
      </c>
    </row>
    <row r="774" spans="1:21" x14ac:dyDescent="0.2">
      <c r="A774" s="590" t="s">
        <v>13</v>
      </c>
      <c r="B774" s="595">
        <v>104.68</v>
      </c>
      <c r="C774" s="588" t="s">
        <v>238</v>
      </c>
      <c r="D774" s="595">
        <v>102.93</v>
      </c>
      <c r="E774" s="588" t="s">
        <v>238</v>
      </c>
      <c r="F774" s="595">
        <v>102.85</v>
      </c>
      <c r="G774" s="588" t="s">
        <v>238</v>
      </c>
      <c r="H774" s="595">
        <v>103.45</v>
      </c>
      <c r="I774" s="588" t="s">
        <v>238</v>
      </c>
      <c r="J774" s="595">
        <v>103.56</v>
      </c>
      <c r="K774" s="588" t="s">
        <v>238</v>
      </c>
      <c r="L774" s="595">
        <v>101.81</v>
      </c>
      <c r="M774" s="588" t="s">
        <v>238</v>
      </c>
      <c r="N774" s="595">
        <v>100.32</v>
      </c>
      <c r="O774" s="588" t="s">
        <v>238</v>
      </c>
      <c r="P774" s="595">
        <v>100.17</v>
      </c>
      <c r="Q774" s="588" t="s">
        <v>238</v>
      </c>
      <c r="R774" s="595">
        <v>101.71</v>
      </c>
      <c r="S774" s="588" t="s">
        <v>238</v>
      </c>
      <c r="T774" s="595">
        <v>100.39</v>
      </c>
      <c r="U774" s="588" t="s">
        <v>238</v>
      </c>
    </row>
    <row r="775" spans="1:21" x14ac:dyDescent="0.2">
      <c r="A775" s="590" t="s">
        <v>37</v>
      </c>
      <c r="B775" s="595">
        <v>173.36</v>
      </c>
      <c r="C775" s="588" t="s">
        <v>238</v>
      </c>
      <c r="D775" s="595">
        <v>150.97999999999999</v>
      </c>
      <c r="E775" s="588" t="s">
        <v>238</v>
      </c>
      <c r="F775" s="595">
        <v>153.86000000000001</v>
      </c>
      <c r="G775" s="588" t="s">
        <v>238</v>
      </c>
      <c r="H775" s="595">
        <v>163.37</v>
      </c>
      <c r="I775" s="588" t="s">
        <v>238</v>
      </c>
      <c r="J775" s="595">
        <v>134.33000000000001</v>
      </c>
      <c r="K775" s="588" t="s">
        <v>238</v>
      </c>
      <c r="L775" s="595">
        <v>110.26</v>
      </c>
      <c r="M775" s="588" t="s">
        <v>238</v>
      </c>
      <c r="N775" s="595">
        <v>104.78</v>
      </c>
      <c r="O775" s="588" t="s">
        <v>238</v>
      </c>
      <c r="P775" s="595">
        <v>100.15</v>
      </c>
      <c r="Q775" s="588" t="s">
        <v>238</v>
      </c>
      <c r="R775" s="595">
        <v>100.27</v>
      </c>
      <c r="S775" s="588" t="s">
        <v>238</v>
      </c>
      <c r="T775" s="588" t="s">
        <v>141</v>
      </c>
      <c r="U775" s="588" t="s">
        <v>4960</v>
      </c>
    </row>
    <row r="776" spans="1:21" x14ac:dyDescent="0.2">
      <c r="A776" s="590" t="s">
        <v>43</v>
      </c>
      <c r="B776" s="595">
        <v>119.22</v>
      </c>
      <c r="C776" s="588" t="s">
        <v>238</v>
      </c>
      <c r="D776" s="595">
        <v>114.8</v>
      </c>
      <c r="E776" s="588" t="s">
        <v>238</v>
      </c>
      <c r="F776" s="595">
        <v>114.04</v>
      </c>
      <c r="G776" s="588" t="s">
        <v>238</v>
      </c>
      <c r="H776" s="595">
        <v>113.22</v>
      </c>
      <c r="I776" s="588" t="s">
        <v>238</v>
      </c>
      <c r="J776" s="595">
        <v>110.1</v>
      </c>
      <c r="K776" s="588" t="s">
        <v>238</v>
      </c>
      <c r="L776" s="595">
        <v>103.87</v>
      </c>
      <c r="M776" s="588" t="s">
        <v>238</v>
      </c>
      <c r="N776" s="595">
        <v>100.06</v>
      </c>
      <c r="O776" s="588" t="s">
        <v>238</v>
      </c>
      <c r="P776" s="595">
        <v>100.09</v>
      </c>
      <c r="Q776" s="588" t="s">
        <v>238</v>
      </c>
      <c r="R776" s="595">
        <v>97.23</v>
      </c>
      <c r="S776" s="588" t="s">
        <v>238</v>
      </c>
      <c r="T776" s="595">
        <v>91.88</v>
      </c>
      <c r="U776" s="588" t="s">
        <v>238</v>
      </c>
    </row>
    <row r="777" spans="1:21" x14ac:dyDescent="0.2">
      <c r="A777" s="590" t="s">
        <v>23</v>
      </c>
      <c r="B777" s="588" t="s">
        <v>141</v>
      </c>
      <c r="C777" s="588" t="s">
        <v>238</v>
      </c>
      <c r="D777" s="588" t="s">
        <v>141</v>
      </c>
      <c r="E777" s="588" t="s">
        <v>238</v>
      </c>
      <c r="F777" s="588" t="s">
        <v>141</v>
      </c>
      <c r="G777" s="588" t="s">
        <v>238</v>
      </c>
      <c r="H777" s="588" t="s">
        <v>141</v>
      </c>
      <c r="I777" s="588" t="s">
        <v>238</v>
      </c>
      <c r="J777" s="588" t="s">
        <v>141</v>
      </c>
      <c r="K777" s="588" t="s">
        <v>238</v>
      </c>
      <c r="L777" s="588" t="s">
        <v>141</v>
      </c>
      <c r="M777" s="588" t="s">
        <v>238</v>
      </c>
      <c r="N777" s="588" t="s">
        <v>141</v>
      </c>
      <c r="O777" s="588" t="s">
        <v>238</v>
      </c>
      <c r="P777" s="588" t="s">
        <v>141</v>
      </c>
      <c r="Q777" s="588" t="s">
        <v>238</v>
      </c>
      <c r="R777" s="588" t="s">
        <v>141</v>
      </c>
      <c r="S777" s="588" t="s">
        <v>238</v>
      </c>
      <c r="T777" s="588" t="s">
        <v>141</v>
      </c>
      <c r="U777" s="588" t="s">
        <v>238</v>
      </c>
    </row>
    <row r="778" spans="1:21" x14ac:dyDescent="0.2">
      <c r="A778" s="590" t="s">
        <v>51</v>
      </c>
      <c r="B778" s="595">
        <v>82.46</v>
      </c>
      <c r="C778" s="588" t="s">
        <v>238</v>
      </c>
      <c r="D778" s="595">
        <v>108.69</v>
      </c>
      <c r="E778" s="588" t="s">
        <v>238</v>
      </c>
      <c r="F778" s="595">
        <v>110.78</v>
      </c>
      <c r="G778" s="588" t="s">
        <v>238</v>
      </c>
      <c r="H778" s="595">
        <v>119.47</v>
      </c>
      <c r="I778" s="588" t="s">
        <v>238</v>
      </c>
      <c r="J778" s="595">
        <v>120.61</v>
      </c>
      <c r="K778" s="588" t="s">
        <v>238</v>
      </c>
      <c r="L778" s="595">
        <v>103.73</v>
      </c>
      <c r="M778" s="588" t="s">
        <v>238</v>
      </c>
      <c r="N778" s="595">
        <v>82.78</v>
      </c>
      <c r="O778" s="588" t="s">
        <v>238</v>
      </c>
      <c r="P778" s="595">
        <v>100.11</v>
      </c>
      <c r="Q778" s="588" t="s">
        <v>238</v>
      </c>
      <c r="R778" s="595">
        <v>104.6</v>
      </c>
      <c r="S778" s="588" t="s">
        <v>238</v>
      </c>
      <c r="T778" s="595">
        <v>109.25</v>
      </c>
      <c r="U778" s="588" t="s">
        <v>238</v>
      </c>
    </row>
    <row r="779" spans="1:21" x14ac:dyDescent="0.2">
      <c r="A779" s="590" t="s">
        <v>47</v>
      </c>
      <c r="B779" s="595">
        <v>79.3</v>
      </c>
      <c r="C779" s="588" t="s">
        <v>238</v>
      </c>
      <c r="D779" s="595">
        <v>79.790000000000006</v>
      </c>
      <c r="E779" s="588" t="s">
        <v>238</v>
      </c>
      <c r="F779" s="595">
        <v>92.02</v>
      </c>
      <c r="G779" s="588" t="s">
        <v>238</v>
      </c>
      <c r="H779" s="595">
        <v>104.97</v>
      </c>
      <c r="I779" s="588" t="s">
        <v>238</v>
      </c>
      <c r="J779" s="595">
        <v>129.6</v>
      </c>
      <c r="K779" s="588" t="s">
        <v>238</v>
      </c>
      <c r="L779" s="595">
        <v>145.68</v>
      </c>
      <c r="M779" s="588" t="s">
        <v>238</v>
      </c>
      <c r="N779" s="595">
        <v>108.37</v>
      </c>
      <c r="O779" s="588" t="s">
        <v>238</v>
      </c>
      <c r="P779" s="595">
        <v>100.13</v>
      </c>
      <c r="Q779" s="588" t="s">
        <v>238</v>
      </c>
      <c r="R779" s="595">
        <v>126.37</v>
      </c>
      <c r="S779" s="588" t="s">
        <v>238</v>
      </c>
      <c r="T779" s="595">
        <v>136.38999999999999</v>
      </c>
      <c r="U779" s="588" t="s">
        <v>238</v>
      </c>
    </row>
    <row r="780" spans="1:21" x14ac:dyDescent="0.2">
      <c r="A780" s="590" t="s">
        <v>49</v>
      </c>
      <c r="B780" s="588" t="s">
        <v>141</v>
      </c>
      <c r="C780" s="588" t="s">
        <v>238</v>
      </c>
      <c r="D780" s="588" t="s">
        <v>141</v>
      </c>
      <c r="E780" s="588" t="s">
        <v>238</v>
      </c>
      <c r="F780" s="588" t="s">
        <v>141</v>
      </c>
      <c r="G780" s="588" t="s">
        <v>238</v>
      </c>
      <c r="H780" s="588" t="s">
        <v>141</v>
      </c>
      <c r="I780" s="588" t="s">
        <v>238</v>
      </c>
      <c r="J780" s="588" t="s">
        <v>141</v>
      </c>
      <c r="K780" s="588" t="s">
        <v>238</v>
      </c>
      <c r="L780" s="588" t="s">
        <v>141</v>
      </c>
      <c r="M780" s="588" t="s">
        <v>238</v>
      </c>
      <c r="N780" s="588" t="s">
        <v>141</v>
      </c>
      <c r="O780" s="588" t="s">
        <v>238</v>
      </c>
      <c r="P780" s="588" t="s">
        <v>141</v>
      </c>
      <c r="Q780" s="588" t="s">
        <v>238</v>
      </c>
      <c r="R780" s="588" t="s">
        <v>141</v>
      </c>
      <c r="S780" s="588" t="s">
        <v>238</v>
      </c>
      <c r="T780" s="588" t="s">
        <v>141</v>
      </c>
      <c r="U780" s="588" t="s">
        <v>238</v>
      </c>
    </row>
    <row r="781" spans="1:21" x14ac:dyDescent="0.2">
      <c r="A781" s="590" t="s">
        <v>39</v>
      </c>
      <c r="B781" s="595">
        <v>95.17</v>
      </c>
      <c r="C781" s="588" t="s">
        <v>238</v>
      </c>
      <c r="D781" s="595">
        <v>98.22</v>
      </c>
      <c r="E781" s="588" t="s">
        <v>238</v>
      </c>
      <c r="F781" s="595">
        <v>101.41</v>
      </c>
      <c r="G781" s="588" t="s">
        <v>238</v>
      </c>
      <c r="H781" s="595">
        <v>103.68</v>
      </c>
      <c r="I781" s="588" t="s">
        <v>238</v>
      </c>
      <c r="J781" s="595">
        <v>98.56</v>
      </c>
      <c r="K781" s="588" t="s">
        <v>238</v>
      </c>
      <c r="L781" s="595">
        <v>98.98</v>
      </c>
      <c r="M781" s="588" t="s">
        <v>238</v>
      </c>
      <c r="N781" s="595">
        <v>97.31</v>
      </c>
      <c r="O781" s="588" t="s">
        <v>238</v>
      </c>
      <c r="P781" s="595">
        <v>100.13</v>
      </c>
      <c r="Q781" s="588" t="s">
        <v>238</v>
      </c>
      <c r="R781" s="595">
        <v>101.15</v>
      </c>
      <c r="S781" s="588" t="s">
        <v>238</v>
      </c>
      <c r="T781" s="595">
        <v>103.4</v>
      </c>
      <c r="U781" s="588" t="s">
        <v>238</v>
      </c>
    </row>
    <row r="782" spans="1:21" x14ac:dyDescent="0.2">
      <c r="A782" s="590" t="s">
        <v>55</v>
      </c>
      <c r="B782" s="588" t="s">
        <v>141</v>
      </c>
      <c r="C782" s="588" t="s">
        <v>238</v>
      </c>
      <c r="D782" s="588" t="s">
        <v>141</v>
      </c>
      <c r="E782" s="588" t="s">
        <v>238</v>
      </c>
      <c r="F782" s="588" t="s">
        <v>141</v>
      </c>
      <c r="G782" s="588" t="s">
        <v>238</v>
      </c>
      <c r="H782" s="588" t="s">
        <v>141</v>
      </c>
      <c r="I782" s="588" t="s">
        <v>238</v>
      </c>
      <c r="J782" s="588" t="s">
        <v>141</v>
      </c>
      <c r="K782" s="588" t="s">
        <v>238</v>
      </c>
      <c r="L782" s="588" t="s">
        <v>141</v>
      </c>
      <c r="M782" s="588" t="s">
        <v>238</v>
      </c>
      <c r="N782" s="588" t="s">
        <v>141</v>
      </c>
      <c r="O782" s="588" t="s">
        <v>238</v>
      </c>
      <c r="P782" s="588" t="s">
        <v>141</v>
      </c>
      <c r="Q782" s="588" t="s">
        <v>238</v>
      </c>
      <c r="R782" s="588" t="s">
        <v>141</v>
      </c>
      <c r="S782" s="588" t="s">
        <v>238</v>
      </c>
      <c r="T782" s="588" t="s">
        <v>141</v>
      </c>
      <c r="U782" s="588" t="s">
        <v>238</v>
      </c>
    </row>
    <row r="783" spans="1:21" x14ac:dyDescent="0.2">
      <c r="A783" s="590" t="s">
        <v>57</v>
      </c>
      <c r="B783" s="595">
        <v>128.97999999999999</v>
      </c>
      <c r="C783" s="588" t="s">
        <v>4925</v>
      </c>
      <c r="D783" s="595">
        <v>123.71</v>
      </c>
      <c r="E783" s="588" t="s">
        <v>4925</v>
      </c>
      <c r="F783" s="595">
        <v>122.07</v>
      </c>
      <c r="G783" s="588" t="s">
        <v>4925</v>
      </c>
      <c r="H783" s="595">
        <v>122.39</v>
      </c>
      <c r="I783" s="588" t="s">
        <v>4925</v>
      </c>
      <c r="J783" s="595">
        <v>121.35</v>
      </c>
      <c r="K783" s="588" t="s">
        <v>4925</v>
      </c>
      <c r="L783" s="595">
        <v>113.61</v>
      </c>
      <c r="M783" s="588" t="s">
        <v>4925</v>
      </c>
      <c r="N783" s="595">
        <v>105.22</v>
      </c>
      <c r="O783" s="588" t="s">
        <v>4925</v>
      </c>
      <c r="P783" s="595">
        <v>100.1</v>
      </c>
      <c r="Q783" s="588" t="s">
        <v>4925</v>
      </c>
      <c r="R783" s="595">
        <v>95.71</v>
      </c>
      <c r="S783" s="588" t="s">
        <v>4925</v>
      </c>
      <c r="T783" s="595">
        <v>91.06</v>
      </c>
      <c r="U783" s="588" t="s">
        <v>4925</v>
      </c>
    </row>
    <row r="784" spans="1:21" x14ac:dyDescent="0.2">
      <c r="A784" s="590" t="s">
        <v>17</v>
      </c>
      <c r="B784" s="595">
        <v>123.22</v>
      </c>
      <c r="C784" s="588" t="s">
        <v>238</v>
      </c>
      <c r="D784" s="595">
        <v>116.94</v>
      </c>
      <c r="E784" s="588" t="s">
        <v>238</v>
      </c>
      <c r="F784" s="595">
        <v>111.7</v>
      </c>
      <c r="G784" s="588" t="s">
        <v>238</v>
      </c>
      <c r="H784" s="595">
        <v>109.84</v>
      </c>
      <c r="I784" s="588" t="s">
        <v>238</v>
      </c>
      <c r="J784" s="595">
        <v>106.07</v>
      </c>
      <c r="K784" s="588" t="s">
        <v>238</v>
      </c>
      <c r="L784" s="595">
        <v>101.32</v>
      </c>
      <c r="M784" s="588" t="s">
        <v>238</v>
      </c>
      <c r="N784" s="595">
        <v>100.32</v>
      </c>
      <c r="O784" s="588" t="s">
        <v>238</v>
      </c>
      <c r="P784" s="595">
        <v>100.07</v>
      </c>
      <c r="Q784" s="588" t="s">
        <v>238</v>
      </c>
      <c r="R784" s="595">
        <v>99.71</v>
      </c>
      <c r="S784" s="588" t="s">
        <v>238</v>
      </c>
      <c r="T784" s="595">
        <v>99.43</v>
      </c>
      <c r="U784" s="588" t="s">
        <v>238</v>
      </c>
    </row>
    <row r="785" spans="1:21" x14ac:dyDescent="0.2">
      <c r="A785" s="590" t="s">
        <v>61</v>
      </c>
      <c r="B785" s="595">
        <v>88.46</v>
      </c>
      <c r="C785" s="588" t="s">
        <v>238</v>
      </c>
      <c r="D785" s="595">
        <v>85.51</v>
      </c>
      <c r="E785" s="588" t="s">
        <v>238</v>
      </c>
      <c r="F785" s="595">
        <v>90.28</v>
      </c>
      <c r="G785" s="588" t="s">
        <v>238</v>
      </c>
      <c r="H785" s="595">
        <v>101.22</v>
      </c>
      <c r="I785" s="588" t="s">
        <v>238</v>
      </c>
      <c r="J785" s="595">
        <v>104.93</v>
      </c>
      <c r="K785" s="588" t="s">
        <v>238</v>
      </c>
      <c r="L785" s="595">
        <v>97.39</v>
      </c>
      <c r="M785" s="588" t="s">
        <v>238</v>
      </c>
      <c r="N785" s="595">
        <v>99.42</v>
      </c>
      <c r="O785" s="588" t="s">
        <v>238</v>
      </c>
      <c r="P785" s="595">
        <v>100.12</v>
      </c>
      <c r="Q785" s="588" t="s">
        <v>238</v>
      </c>
      <c r="R785" s="595">
        <v>63.21</v>
      </c>
      <c r="S785" s="588" t="s">
        <v>238</v>
      </c>
      <c r="T785" s="595">
        <v>59.27</v>
      </c>
      <c r="U785" s="588" t="s">
        <v>238</v>
      </c>
    </row>
    <row r="786" spans="1:21" x14ac:dyDescent="0.2">
      <c r="A786" s="590" t="s">
        <v>63</v>
      </c>
      <c r="B786" s="595">
        <v>116.71</v>
      </c>
      <c r="C786" s="588" t="s">
        <v>238</v>
      </c>
      <c r="D786" s="595">
        <v>110.9</v>
      </c>
      <c r="E786" s="588" t="s">
        <v>238</v>
      </c>
      <c r="F786" s="595">
        <v>116.23</v>
      </c>
      <c r="G786" s="588" t="s">
        <v>238</v>
      </c>
      <c r="H786" s="595">
        <v>114.56</v>
      </c>
      <c r="I786" s="588" t="s">
        <v>238</v>
      </c>
      <c r="J786" s="595">
        <v>112</v>
      </c>
      <c r="K786" s="588" t="s">
        <v>238</v>
      </c>
      <c r="L786" s="595">
        <v>105.74</v>
      </c>
      <c r="M786" s="588" t="s">
        <v>238</v>
      </c>
      <c r="N786" s="595">
        <v>101.73</v>
      </c>
      <c r="O786" s="588" t="s">
        <v>238</v>
      </c>
      <c r="P786" s="595">
        <v>100.15</v>
      </c>
      <c r="Q786" s="588" t="s">
        <v>238</v>
      </c>
      <c r="R786" s="595">
        <v>97.01</v>
      </c>
      <c r="S786" s="588" t="s">
        <v>238</v>
      </c>
      <c r="T786" s="588" t="s">
        <v>141</v>
      </c>
      <c r="U786" s="588" t="s">
        <v>4937</v>
      </c>
    </row>
    <row r="787" spans="1:21" x14ac:dyDescent="0.2">
      <c r="A787" s="590" t="s">
        <v>65</v>
      </c>
      <c r="B787" s="595">
        <v>130.01</v>
      </c>
      <c r="C787" s="588" t="s">
        <v>238</v>
      </c>
      <c r="D787" s="595">
        <v>130.15</v>
      </c>
      <c r="E787" s="588" t="s">
        <v>238</v>
      </c>
      <c r="F787" s="595">
        <v>147.59</v>
      </c>
      <c r="G787" s="588" t="s">
        <v>238</v>
      </c>
      <c r="H787" s="595">
        <v>186.01</v>
      </c>
      <c r="I787" s="588" t="s">
        <v>238</v>
      </c>
      <c r="J787" s="595">
        <v>192.53</v>
      </c>
      <c r="K787" s="588" t="s">
        <v>238</v>
      </c>
      <c r="L787" s="595">
        <v>157.06</v>
      </c>
      <c r="M787" s="588" t="s">
        <v>238</v>
      </c>
      <c r="N787" s="595">
        <v>126.6</v>
      </c>
      <c r="O787" s="588" t="s">
        <v>238</v>
      </c>
      <c r="P787" s="595">
        <v>100.1</v>
      </c>
      <c r="Q787" s="588" t="s">
        <v>238</v>
      </c>
      <c r="R787" s="595">
        <v>82.98</v>
      </c>
      <c r="S787" s="588" t="s">
        <v>238</v>
      </c>
      <c r="T787" s="595">
        <v>98.31</v>
      </c>
      <c r="U787" s="588" t="s">
        <v>238</v>
      </c>
    </row>
    <row r="788" spans="1:21" x14ac:dyDescent="0.2">
      <c r="A788" s="590" t="s">
        <v>69</v>
      </c>
      <c r="B788" s="588" t="s">
        <v>141</v>
      </c>
      <c r="C788" s="588" t="s">
        <v>238</v>
      </c>
      <c r="D788" s="588" t="s">
        <v>141</v>
      </c>
      <c r="E788" s="588" t="s">
        <v>238</v>
      </c>
      <c r="F788" s="588" t="s">
        <v>141</v>
      </c>
      <c r="G788" s="588" t="s">
        <v>238</v>
      </c>
      <c r="H788" s="588" t="s">
        <v>141</v>
      </c>
      <c r="I788" s="588" t="s">
        <v>238</v>
      </c>
      <c r="J788" s="588" t="s">
        <v>141</v>
      </c>
      <c r="K788" s="588" t="s">
        <v>238</v>
      </c>
      <c r="L788" s="588" t="s">
        <v>141</v>
      </c>
      <c r="M788" s="588" t="s">
        <v>238</v>
      </c>
      <c r="N788" s="588" t="s">
        <v>141</v>
      </c>
      <c r="O788" s="588" t="s">
        <v>238</v>
      </c>
      <c r="P788" s="588" t="s">
        <v>141</v>
      </c>
      <c r="Q788" s="588" t="s">
        <v>238</v>
      </c>
      <c r="R788" s="588" t="s">
        <v>141</v>
      </c>
      <c r="S788" s="588" t="s">
        <v>238</v>
      </c>
      <c r="T788" s="588" t="s">
        <v>141</v>
      </c>
      <c r="U788" s="588" t="s">
        <v>238</v>
      </c>
    </row>
    <row r="789" spans="1:21" x14ac:dyDescent="0.2">
      <c r="A789" s="590" t="s">
        <v>71</v>
      </c>
      <c r="B789" s="588" t="s">
        <v>141</v>
      </c>
      <c r="C789" s="588" t="s">
        <v>238</v>
      </c>
      <c r="D789" s="588" t="s">
        <v>141</v>
      </c>
      <c r="E789" s="588" t="s">
        <v>238</v>
      </c>
      <c r="F789" s="588" t="s">
        <v>141</v>
      </c>
      <c r="G789" s="588" t="s">
        <v>238</v>
      </c>
      <c r="H789" s="588" t="s">
        <v>141</v>
      </c>
      <c r="I789" s="588" t="s">
        <v>238</v>
      </c>
      <c r="J789" s="588" t="s">
        <v>141</v>
      </c>
      <c r="K789" s="588" t="s">
        <v>238</v>
      </c>
      <c r="L789" s="588" t="s">
        <v>141</v>
      </c>
      <c r="M789" s="588" t="s">
        <v>238</v>
      </c>
      <c r="N789" s="588" t="s">
        <v>141</v>
      </c>
      <c r="O789" s="588" t="s">
        <v>238</v>
      </c>
      <c r="P789" s="588" t="s">
        <v>141</v>
      </c>
      <c r="Q789" s="588" t="s">
        <v>238</v>
      </c>
      <c r="R789" s="588" t="s">
        <v>141</v>
      </c>
      <c r="S789" s="588" t="s">
        <v>238</v>
      </c>
      <c r="T789" s="588" t="s">
        <v>141</v>
      </c>
      <c r="U789" s="588" t="s">
        <v>238</v>
      </c>
    </row>
    <row r="790" spans="1:21" x14ac:dyDescent="0.2">
      <c r="A790" s="590" t="s">
        <v>35</v>
      </c>
      <c r="B790" s="595">
        <v>92.26</v>
      </c>
      <c r="C790" s="588" t="s">
        <v>238</v>
      </c>
      <c r="D790" s="595">
        <v>96.31</v>
      </c>
      <c r="E790" s="588" t="s">
        <v>238</v>
      </c>
      <c r="F790" s="595">
        <v>98.53</v>
      </c>
      <c r="G790" s="588" t="s">
        <v>238</v>
      </c>
      <c r="H790" s="595">
        <v>102.75</v>
      </c>
      <c r="I790" s="588" t="s">
        <v>238</v>
      </c>
      <c r="J790" s="595">
        <v>106.07</v>
      </c>
      <c r="K790" s="588" t="s">
        <v>238</v>
      </c>
      <c r="L790" s="595">
        <v>104.43</v>
      </c>
      <c r="M790" s="588" t="s">
        <v>238</v>
      </c>
      <c r="N790" s="595">
        <v>101.36</v>
      </c>
      <c r="O790" s="588" t="s">
        <v>238</v>
      </c>
      <c r="P790" s="595">
        <v>100.17</v>
      </c>
      <c r="Q790" s="588" t="s">
        <v>238</v>
      </c>
      <c r="R790" s="595">
        <v>101.45</v>
      </c>
      <c r="S790" s="588" t="s">
        <v>238</v>
      </c>
      <c r="T790" s="595">
        <v>98.41</v>
      </c>
      <c r="U790" s="588" t="s">
        <v>238</v>
      </c>
    </row>
    <row r="791" spans="1:21" x14ac:dyDescent="0.2">
      <c r="A791" s="590" t="s">
        <v>67</v>
      </c>
      <c r="B791" s="595">
        <v>86.47</v>
      </c>
      <c r="C791" s="588" t="s">
        <v>238</v>
      </c>
      <c r="D791" s="595">
        <v>83.19</v>
      </c>
      <c r="E791" s="588" t="s">
        <v>238</v>
      </c>
      <c r="F791" s="595">
        <v>84.08</v>
      </c>
      <c r="G791" s="588" t="s">
        <v>238</v>
      </c>
      <c r="H791" s="595">
        <v>88.2</v>
      </c>
      <c r="I791" s="588" t="s">
        <v>238</v>
      </c>
      <c r="J791" s="595">
        <v>92.21</v>
      </c>
      <c r="K791" s="588" t="s">
        <v>238</v>
      </c>
      <c r="L791" s="595">
        <v>91.91</v>
      </c>
      <c r="M791" s="588" t="s">
        <v>238</v>
      </c>
      <c r="N791" s="595">
        <v>96.96</v>
      </c>
      <c r="O791" s="588" t="s">
        <v>238</v>
      </c>
      <c r="P791" s="595">
        <v>100.15</v>
      </c>
      <c r="Q791" s="588" t="s">
        <v>238</v>
      </c>
      <c r="R791" s="595">
        <v>98.69</v>
      </c>
      <c r="S791" s="588" t="s">
        <v>238</v>
      </c>
      <c r="T791" s="595">
        <v>98.58</v>
      </c>
      <c r="U791" s="588" t="s">
        <v>238</v>
      </c>
    </row>
    <row r="792" spans="1:21" x14ac:dyDescent="0.2">
      <c r="A792" s="590" t="s">
        <v>77</v>
      </c>
      <c r="B792" s="595">
        <v>145.37</v>
      </c>
      <c r="C792" s="588" t="s">
        <v>238</v>
      </c>
      <c r="D792" s="595">
        <v>140.83000000000001</v>
      </c>
      <c r="E792" s="588" t="s">
        <v>238</v>
      </c>
      <c r="F792" s="595">
        <v>138.59</v>
      </c>
      <c r="G792" s="588" t="s">
        <v>238</v>
      </c>
      <c r="H792" s="595">
        <v>131.35</v>
      </c>
      <c r="I792" s="588" t="s">
        <v>238</v>
      </c>
      <c r="J792" s="595">
        <v>125.37</v>
      </c>
      <c r="K792" s="588" t="s">
        <v>238</v>
      </c>
      <c r="L792" s="595">
        <v>120.37</v>
      </c>
      <c r="M792" s="588" t="s">
        <v>238</v>
      </c>
      <c r="N792" s="595">
        <v>113.08</v>
      </c>
      <c r="O792" s="588" t="s">
        <v>238</v>
      </c>
      <c r="P792" s="595">
        <v>100.03</v>
      </c>
      <c r="Q792" s="588" t="s">
        <v>238</v>
      </c>
      <c r="R792" s="595">
        <v>97.72</v>
      </c>
      <c r="S792" s="588" t="s">
        <v>238</v>
      </c>
      <c r="T792" s="595">
        <v>92.93</v>
      </c>
      <c r="U792" s="588" t="s">
        <v>238</v>
      </c>
    </row>
    <row r="793" spans="1:21" x14ac:dyDescent="0.2">
      <c r="A793" s="590" t="s">
        <v>59</v>
      </c>
      <c r="B793" s="595">
        <v>77.89</v>
      </c>
      <c r="C793" s="588" t="s">
        <v>238</v>
      </c>
      <c r="D793" s="595">
        <v>79.709999999999994</v>
      </c>
      <c r="E793" s="588" t="s">
        <v>238</v>
      </c>
      <c r="F793" s="595">
        <v>83.76</v>
      </c>
      <c r="G793" s="588" t="s">
        <v>238</v>
      </c>
      <c r="H793" s="595">
        <v>91.47</v>
      </c>
      <c r="I793" s="588" t="s">
        <v>238</v>
      </c>
      <c r="J793" s="595">
        <v>97.18</v>
      </c>
      <c r="K793" s="588" t="s">
        <v>238</v>
      </c>
      <c r="L793" s="595">
        <v>99.89</v>
      </c>
      <c r="M793" s="588" t="s">
        <v>238</v>
      </c>
      <c r="N793" s="595">
        <v>99.72</v>
      </c>
      <c r="O793" s="588" t="s">
        <v>238</v>
      </c>
      <c r="P793" s="595">
        <v>100.22</v>
      </c>
      <c r="Q793" s="588" t="s">
        <v>238</v>
      </c>
      <c r="R793" s="595">
        <v>102.16</v>
      </c>
      <c r="S793" s="588" t="s">
        <v>238</v>
      </c>
      <c r="T793" s="595">
        <v>104.57</v>
      </c>
      <c r="U793" s="588" t="s">
        <v>238</v>
      </c>
    </row>
    <row r="794" spans="1:21" x14ac:dyDescent="0.2">
      <c r="A794" s="590" t="s">
        <v>75</v>
      </c>
      <c r="B794" s="588" t="s">
        <v>141</v>
      </c>
      <c r="C794" s="588" t="s">
        <v>238</v>
      </c>
      <c r="D794" s="588" t="s">
        <v>141</v>
      </c>
      <c r="E794" s="588" t="s">
        <v>238</v>
      </c>
      <c r="F794" s="588" t="s">
        <v>141</v>
      </c>
      <c r="G794" s="588" t="s">
        <v>238</v>
      </c>
      <c r="H794" s="588" t="s">
        <v>141</v>
      </c>
      <c r="I794" s="588" t="s">
        <v>238</v>
      </c>
      <c r="J794" s="588" t="s">
        <v>141</v>
      </c>
      <c r="K794" s="588" t="s">
        <v>238</v>
      </c>
      <c r="L794" s="588" t="s">
        <v>141</v>
      </c>
      <c r="M794" s="588" t="s">
        <v>238</v>
      </c>
      <c r="N794" s="588" t="s">
        <v>141</v>
      </c>
      <c r="O794" s="588" t="s">
        <v>238</v>
      </c>
      <c r="P794" s="595">
        <v>100.06</v>
      </c>
      <c r="Q794" s="588" t="s">
        <v>238</v>
      </c>
      <c r="R794" s="595">
        <v>92.91</v>
      </c>
      <c r="S794" s="588" t="s">
        <v>238</v>
      </c>
      <c r="T794" s="595">
        <v>89.73</v>
      </c>
      <c r="U794" s="588" t="s">
        <v>238</v>
      </c>
    </row>
    <row r="796" spans="1:21" x14ac:dyDescent="0.2">
      <c r="A796" s="587" t="s">
        <v>4942</v>
      </c>
      <c r="E796" s="587" t="s">
        <v>4941</v>
      </c>
    </row>
    <row r="797" spans="1:21" x14ac:dyDescent="0.2">
      <c r="A797" s="587" t="s">
        <v>4940</v>
      </c>
      <c r="B797" s="587" t="s">
        <v>4939</v>
      </c>
      <c r="E797" s="587" t="s">
        <v>141</v>
      </c>
      <c r="F797" s="587" t="s">
        <v>4938</v>
      </c>
    </row>
    <row r="798" spans="1:21" x14ac:dyDescent="0.2">
      <c r="A798" s="587" t="s">
        <v>4937</v>
      </c>
      <c r="B798" s="587" t="s">
        <v>4936</v>
      </c>
    </row>
    <row r="799" spans="1:21" x14ac:dyDescent="0.2">
      <c r="A799" s="587" t="s">
        <v>4935</v>
      </c>
      <c r="B799" s="587" t="s">
        <v>4934</v>
      </c>
    </row>
    <row r="800" spans="1:21" x14ac:dyDescent="0.2">
      <c r="A800" s="587" t="s">
        <v>4933</v>
      </c>
      <c r="B800" s="587" t="s">
        <v>4932</v>
      </c>
    </row>
    <row r="801" spans="1:2" x14ac:dyDescent="0.2">
      <c r="A801" s="587" t="s">
        <v>4931</v>
      </c>
      <c r="B801" s="587" t="s">
        <v>4930</v>
      </c>
    </row>
    <row r="802" spans="1:2" x14ac:dyDescent="0.2">
      <c r="A802" s="587" t="s">
        <v>4929</v>
      </c>
      <c r="B802" s="587" t="s">
        <v>4928</v>
      </c>
    </row>
    <row r="803" spans="1:2" x14ac:dyDescent="0.2">
      <c r="A803" s="587" t="s">
        <v>4927</v>
      </c>
      <c r="B803" s="587" t="s">
        <v>4926</v>
      </c>
    </row>
    <row r="804" spans="1:2" x14ac:dyDescent="0.2">
      <c r="A804" s="587" t="s">
        <v>4925</v>
      </c>
      <c r="B804" s="587" t="s">
        <v>4924</v>
      </c>
    </row>
    <row r="805" spans="1:2" x14ac:dyDescent="0.2">
      <c r="A805" s="587" t="s">
        <v>4923</v>
      </c>
      <c r="B805" s="587" t="s">
        <v>4922</v>
      </c>
    </row>
    <row r="806" spans="1:2" x14ac:dyDescent="0.2">
      <c r="A806" s="587" t="s">
        <v>4921</v>
      </c>
      <c r="B806" s="587" t="s">
        <v>4920</v>
      </c>
    </row>
    <row r="807" spans="1:2" x14ac:dyDescent="0.2">
      <c r="A807" s="587" t="s">
        <v>4919</v>
      </c>
      <c r="B807" s="587" t="s">
        <v>4918</v>
      </c>
    </row>
    <row r="808" spans="1:2" x14ac:dyDescent="0.2">
      <c r="A808" s="587" t="s">
        <v>4917</v>
      </c>
      <c r="B808" s="587" t="s">
        <v>4916</v>
      </c>
    </row>
    <row r="813" spans="1:2" x14ac:dyDescent="0.2">
      <c r="A813" s="587" t="s">
        <v>4959</v>
      </c>
    </row>
    <row r="815" spans="1:2" x14ac:dyDescent="0.2">
      <c r="A815" s="587" t="s">
        <v>3834</v>
      </c>
      <c r="B815" s="591">
        <v>41344.646168981482</v>
      </c>
    </row>
    <row r="816" spans="1:2" x14ac:dyDescent="0.2">
      <c r="A816" s="587" t="s">
        <v>3833</v>
      </c>
      <c r="B816" s="591">
        <v>41481.447646608794</v>
      </c>
    </row>
    <row r="817" spans="1:25" x14ac:dyDescent="0.2">
      <c r="A817" s="587" t="s">
        <v>3831</v>
      </c>
      <c r="B817" s="587" t="s">
        <v>219</v>
      </c>
    </row>
    <row r="819" spans="1:25" x14ac:dyDescent="0.2">
      <c r="A819" s="587" t="s">
        <v>148</v>
      </c>
      <c r="B819" s="587" t="s">
        <v>149</v>
      </c>
    </row>
    <row r="820" spans="1:25" x14ac:dyDescent="0.2">
      <c r="A820" s="587" t="s">
        <v>4957</v>
      </c>
      <c r="B820" s="587" t="s">
        <v>73</v>
      </c>
    </row>
    <row r="822" spans="1:25" x14ac:dyDescent="0.2">
      <c r="A822" s="590" t="s">
        <v>4956</v>
      </c>
      <c r="B822" s="590" t="s">
        <v>253</v>
      </c>
      <c r="C822" s="590" t="s">
        <v>4943</v>
      </c>
      <c r="D822" s="590" t="s">
        <v>252</v>
      </c>
      <c r="E822" s="590" t="s">
        <v>4943</v>
      </c>
      <c r="F822" s="590" t="s">
        <v>251</v>
      </c>
      <c r="G822" s="590" t="s">
        <v>4943</v>
      </c>
      <c r="H822" s="590" t="s">
        <v>250</v>
      </c>
      <c r="I822" s="590" t="s">
        <v>4943</v>
      </c>
      <c r="J822" s="590" t="s">
        <v>249</v>
      </c>
      <c r="K822" s="590" t="s">
        <v>4943</v>
      </c>
      <c r="L822" s="590" t="s">
        <v>248</v>
      </c>
      <c r="M822" s="590" t="s">
        <v>4943</v>
      </c>
      <c r="N822" s="590" t="s">
        <v>247</v>
      </c>
      <c r="O822" s="590" t="s">
        <v>4943</v>
      </c>
      <c r="P822" s="590" t="s">
        <v>246</v>
      </c>
      <c r="Q822" s="590" t="s">
        <v>4943</v>
      </c>
      <c r="R822" s="590" t="s">
        <v>82</v>
      </c>
      <c r="S822" s="590" t="s">
        <v>4943</v>
      </c>
      <c r="T822" s="590" t="s">
        <v>83</v>
      </c>
      <c r="U822" s="590" t="s">
        <v>4943</v>
      </c>
      <c r="V822" s="590" t="s">
        <v>84</v>
      </c>
      <c r="W822" s="590" t="s">
        <v>4943</v>
      </c>
      <c r="X822" s="590" t="s">
        <v>245</v>
      </c>
      <c r="Y822" s="590" t="s">
        <v>4943</v>
      </c>
    </row>
    <row r="823" spans="1:25" x14ac:dyDescent="0.2">
      <c r="A823" s="590" t="s">
        <v>7</v>
      </c>
      <c r="B823" s="588" t="s">
        <v>141</v>
      </c>
      <c r="C823" s="588" t="s">
        <v>238</v>
      </c>
      <c r="D823" s="588" t="s">
        <v>141</v>
      </c>
      <c r="E823" s="588" t="s">
        <v>238</v>
      </c>
      <c r="F823" s="588" t="s">
        <v>141</v>
      </c>
      <c r="G823" s="588" t="s">
        <v>238</v>
      </c>
      <c r="H823" s="588" t="s">
        <v>141</v>
      </c>
      <c r="I823" s="588" t="s">
        <v>238</v>
      </c>
      <c r="J823" s="589">
        <v>744</v>
      </c>
      <c r="K823" s="588" t="s">
        <v>238</v>
      </c>
      <c r="L823" s="589">
        <v>782</v>
      </c>
      <c r="M823" s="588" t="s">
        <v>238</v>
      </c>
      <c r="N823" s="589">
        <v>749</v>
      </c>
      <c r="O823" s="588" t="s">
        <v>238</v>
      </c>
      <c r="P823" s="589">
        <v>759</v>
      </c>
      <c r="Q823" s="588" t="s">
        <v>238</v>
      </c>
      <c r="R823" s="589">
        <v>672</v>
      </c>
      <c r="S823" s="588" t="s">
        <v>238</v>
      </c>
      <c r="T823" s="589">
        <v>566</v>
      </c>
      <c r="U823" s="588" t="s">
        <v>238</v>
      </c>
      <c r="V823" s="589">
        <v>611</v>
      </c>
      <c r="W823" s="588" t="s">
        <v>238</v>
      </c>
      <c r="X823" s="589">
        <v>496</v>
      </c>
      <c r="Y823" s="588" t="s">
        <v>238</v>
      </c>
    </row>
    <row r="824" spans="1:25" x14ac:dyDescent="0.2">
      <c r="A824" s="590" t="s">
        <v>19</v>
      </c>
      <c r="B824" s="588" t="s">
        <v>141</v>
      </c>
      <c r="C824" s="588" t="s">
        <v>238</v>
      </c>
      <c r="D824" s="588" t="s">
        <v>141</v>
      </c>
      <c r="E824" s="588" t="s">
        <v>238</v>
      </c>
      <c r="F824" s="588" t="s">
        <v>141</v>
      </c>
      <c r="G824" s="588" t="s">
        <v>238</v>
      </c>
      <c r="H824" s="588" t="s">
        <v>141</v>
      </c>
      <c r="I824" s="588" t="s">
        <v>238</v>
      </c>
      <c r="J824" s="588" t="s">
        <v>141</v>
      </c>
      <c r="K824" s="588" t="s">
        <v>238</v>
      </c>
      <c r="L824" s="588" t="s">
        <v>141</v>
      </c>
      <c r="M824" s="588" t="s">
        <v>238</v>
      </c>
      <c r="N824" s="588" t="s">
        <v>141</v>
      </c>
      <c r="O824" s="588" t="s">
        <v>238</v>
      </c>
      <c r="P824" s="589">
        <v>10</v>
      </c>
      <c r="Q824" s="588" t="s">
        <v>238</v>
      </c>
      <c r="R824" s="589">
        <v>8</v>
      </c>
      <c r="S824" s="588" t="s">
        <v>238</v>
      </c>
      <c r="T824" s="589">
        <v>0</v>
      </c>
      <c r="U824" s="588" t="s">
        <v>238</v>
      </c>
      <c r="V824" s="589">
        <v>0</v>
      </c>
      <c r="W824" s="588" t="s">
        <v>238</v>
      </c>
      <c r="X824" s="589">
        <v>1</v>
      </c>
      <c r="Y824" s="588" t="s">
        <v>238</v>
      </c>
    </row>
    <row r="825" spans="1:25" x14ac:dyDescent="0.2">
      <c r="A825" s="590" t="s">
        <v>27</v>
      </c>
      <c r="B825" s="588" t="s">
        <v>141</v>
      </c>
      <c r="C825" s="588" t="s">
        <v>238</v>
      </c>
      <c r="D825" s="588" t="s">
        <v>141</v>
      </c>
      <c r="E825" s="588" t="s">
        <v>238</v>
      </c>
      <c r="F825" s="588" t="s">
        <v>141</v>
      </c>
      <c r="G825" s="588" t="s">
        <v>238</v>
      </c>
      <c r="H825" s="588" t="s">
        <v>141</v>
      </c>
      <c r="I825" s="588" t="s">
        <v>238</v>
      </c>
      <c r="J825" s="589">
        <v>48350</v>
      </c>
      <c r="K825" s="588" t="s">
        <v>238</v>
      </c>
      <c r="L825" s="589">
        <v>47678</v>
      </c>
      <c r="M825" s="588" t="s">
        <v>238</v>
      </c>
      <c r="N825" s="589">
        <v>47882</v>
      </c>
      <c r="O825" s="588" t="s">
        <v>238</v>
      </c>
      <c r="P825" s="589">
        <v>48120</v>
      </c>
      <c r="Q825" s="588" t="s">
        <v>238</v>
      </c>
      <c r="R825" s="589">
        <v>46342</v>
      </c>
      <c r="S825" s="588" t="s">
        <v>238</v>
      </c>
      <c r="T825" s="589">
        <v>43152</v>
      </c>
      <c r="U825" s="588" t="s">
        <v>238</v>
      </c>
      <c r="V825" s="589">
        <v>41655</v>
      </c>
      <c r="W825" s="588" t="s">
        <v>238</v>
      </c>
      <c r="X825" s="589">
        <v>41092</v>
      </c>
      <c r="Y825" s="588" t="s">
        <v>238</v>
      </c>
    </row>
    <row r="826" spans="1:25" x14ac:dyDescent="0.2">
      <c r="A826" s="590" t="s">
        <v>136</v>
      </c>
      <c r="B826" s="588" t="s">
        <v>141</v>
      </c>
      <c r="C826" s="588" t="s">
        <v>238</v>
      </c>
      <c r="D826" s="588" t="s">
        <v>141</v>
      </c>
      <c r="E826" s="588" t="s">
        <v>238</v>
      </c>
      <c r="F826" s="588" t="s">
        <v>141</v>
      </c>
      <c r="G826" s="588" t="s">
        <v>238</v>
      </c>
      <c r="H826" s="588" t="s">
        <v>141</v>
      </c>
      <c r="I826" s="588" t="s">
        <v>238</v>
      </c>
      <c r="J826" s="589">
        <v>29455</v>
      </c>
      <c r="K826" s="588" t="s">
        <v>238</v>
      </c>
      <c r="L826" s="589">
        <v>29105</v>
      </c>
      <c r="M826" s="588" t="s">
        <v>238</v>
      </c>
      <c r="N826" s="589">
        <v>28824</v>
      </c>
      <c r="O826" s="588" t="s">
        <v>238</v>
      </c>
      <c r="P826" s="589">
        <v>29717</v>
      </c>
      <c r="Q826" s="588" t="s">
        <v>238</v>
      </c>
      <c r="R826" s="589">
        <v>28224</v>
      </c>
      <c r="S826" s="588" t="s">
        <v>238</v>
      </c>
      <c r="T826" s="589">
        <v>28712</v>
      </c>
      <c r="U826" s="588" t="s">
        <v>238</v>
      </c>
      <c r="V826" s="589">
        <v>28055</v>
      </c>
      <c r="W826" s="588" t="s">
        <v>238</v>
      </c>
      <c r="X826" s="589">
        <v>28373</v>
      </c>
      <c r="Y826" s="588" t="s">
        <v>238</v>
      </c>
    </row>
    <row r="827" spans="1:25" x14ac:dyDescent="0.2">
      <c r="A827" s="590" t="s">
        <v>29</v>
      </c>
      <c r="B827" s="588" t="s">
        <v>141</v>
      </c>
      <c r="C827" s="588" t="s">
        <v>238</v>
      </c>
      <c r="D827" s="588" t="s">
        <v>141</v>
      </c>
      <c r="E827" s="588" t="s">
        <v>238</v>
      </c>
      <c r="F827" s="588" t="s">
        <v>141</v>
      </c>
      <c r="G827" s="588" t="s">
        <v>238</v>
      </c>
      <c r="H827" s="588" t="s">
        <v>141</v>
      </c>
      <c r="I827" s="588" t="s">
        <v>238</v>
      </c>
      <c r="J827" s="589">
        <v>6452</v>
      </c>
      <c r="K827" s="588" t="s">
        <v>238</v>
      </c>
      <c r="L827" s="589">
        <v>8639</v>
      </c>
      <c r="M827" s="588" t="s">
        <v>238</v>
      </c>
      <c r="N827" s="589">
        <v>8546</v>
      </c>
      <c r="O827" s="588" t="s">
        <v>238</v>
      </c>
      <c r="P827" s="589">
        <v>8665</v>
      </c>
      <c r="Q827" s="588" t="s">
        <v>238</v>
      </c>
      <c r="R827" s="589">
        <v>9190</v>
      </c>
      <c r="S827" s="588" t="s">
        <v>238</v>
      </c>
      <c r="T827" s="589">
        <v>9140</v>
      </c>
      <c r="U827" s="588" t="s">
        <v>238</v>
      </c>
      <c r="V827" s="589">
        <v>11186</v>
      </c>
      <c r="W827" s="588" t="s">
        <v>238</v>
      </c>
      <c r="X827" s="589">
        <v>11839</v>
      </c>
      <c r="Y827" s="588" t="s">
        <v>238</v>
      </c>
    </row>
    <row r="828" spans="1:25" x14ac:dyDescent="0.2">
      <c r="A828" s="590" t="s">
        <v>15</v>
      </c>
      <c r="B828" s="588" t="s">
        <v>141</v>
      </c>
      <c r="C828" s="588" t="s">
        <v>238</v>
      </c>
      <c r="D828" s="588" t="s">
        <v>141</v>
      </c>
      <c r="E828" s="588" t="s">
        <v>238</v>
      </c>
      <c r="F828" s="588" t="s">
        <v>141</v>
      </c>
      <c r="G828" s="588" t="s">
        <v>238</v>
      </c>
      <c r="H828" s="588" t="s">
        <v>141</v>
      </c>
      <c r="I828" s="588" t="s">
        <v>238</v>
      </c>
      <c r="J828" s="589">
        <v>3550</v>
      </c>
      <c r="K828" s="588" t="s">
        <v>238</v>
      </c>
      <c r="L828" s="589">
        <v>3245</v>
      </c>
      <c r="M828" s="588" t="s">
        <v>238</v>
      </c>
      <c r="N828" s="589">
        <v>3114</v>
      </c>
      <c r="O828" s="588" t="s">
        <v>238</v>
      </c>
      <c r="P828" s="589">
        <v>3121</v>
      </c>
      <c r="Q828" s="588" t="s">
        <v>238</v>
      </c>
      <c r="R828" s="589">
        <v>2962</v>
      </c>
      <c r="S828" s="588" t="s">
        <v>238</v>
      </c>
      <c r="T828" s="589">
        <v>2875</v>
      </c>
      <c r="U828" s="588" t="s">
        <v>238</v>
      </c>
      <c r="V828" s="589">
        <v>3079</v>
      </c>
      <c r="W828" s="588" t="s">
        <v>238</v>
      </c>
      <c r="X828" s="589">
        <v>2901</v>
      </c>
      <c r="Y828" s="588" t="s">
        <v>238</v>
      </c>
    </row>
    <row r="829" spans="1:25" x14ac:dyDescent="0.2">
      <c r="A829" s="590" t="s">
        <v>31</v>
      </c>
      <c r="B829" s="589">
        <v>27867</v>
      </c>
      <c r="C829" s="588" t="s">
        <v>238</v>
      </c>
      <c r="D829" s="589">
        <v>50149</v>
      </c>
      <c r="E829" s="588" t="s">
        <v>238</v>
      </c>
      <c r="F829" s="589">
        <v>101210</v>
      </c>
      <c r="G829" s="588" t="s">
        <v>238</v>
      </c>
      <c r="H829" s="589">
        <v>102760</v>
      </c>
      <c r="I829" s="588" t="s">
        <v>238</v>
      </c>
      <c r="J829" s="589">
        <v>96416</v>
      </c>
      <c r="K829" s="588" t="s">
        <v>238</v>
      </c>
      <c r="L829" s="589">
        <v>85392</v>
      </c>
      <c r="M829" s="588" t="s">
        <v>238</v>
      </c>
      <c r="N829" s="589">
        <v>89973</v>
      </c>
      <c r="O829" s="588" t="s">
        <v>238</v>
      </c>
      <c r="P829" s="589">
        <v>91894</v>
      </c>
      <c r="Q829" s="588" t="s">
        <v>238</v>
      </c>
      <c r="R829" s="589">
        <v>90440</v>
      </c>
      <c r="S829" s="588" t="s">
        <v>238</v>
      </c>
      <c r="T829" s="589">
        <v>87739</v>
      </c>
      <c r="U829" s="588" t="s">
        <v>238</v>
      </c>
      <c r="V829" s="589">
        <v>83993</v>
      </c>
      <c r="W829" s="588" t="s">
        <v>238</v>
      </c>
      <c r="X829" s="589">
        <v>78576</v>
      </c>
      <c r="Y829" s="588" t="s">
        <v>238</v>
      </c>
    </row>
    <row r="830" spans="1:25" x14ac:dyDescent="0.2">
      <c r="A830" s="590" t="s">
        <v>11</v>
      </c>
      <c r="B830" s="588" t="s">
        <v>141</v>
      </c>
      <c r="C830" s="588" t="s">
        <v>238</v>
      </c>
      <c r="D830" s="588" t="s">
        <v>141</v>
      </c>
      <c r="E830" s="588" t="s">
        <v>238</v>
      </c>
      <c r="F830" s="588" t="s">
        <v>141</v>
      </c>
      <c r="G830" s="588" t="s">
        <v>238</v>
      </c>
      <c r="H830" s="588" t="s">
        <v>141</v>
      </c>
      <c r="I830" s="588" t="s">
        <v>238</v>
      </c>
      <c r="J830" s="589">
        <v>20879</v>
      </c>
      <c r="K830" s="588" t="s">
        <v>238</v>
      </c>
      <c r="L830" s="589">
        <v>21560</v>
      </c>
      <c r="M830" s="588" t="s">
        <v>238</v>
      </c>
      <c r="N830" s="589">
        <v>20417</v>
      </c>
      <c r="O830" s="588" t="s">
        <v>238</v>
      </c>
      <c r="P830" s="589">
        <v>21324</v>
      </c>
      <c r="Q830" s="588" t="s">
        <v>238</v>
      </c>
      <c r="R830" s="589">
        <v>20437</v>
      </c>
      <c r="S830" s="588" t="s">
        <v>238</v>
      </c>
      <c r="T830" s="589">
        <v>19347</v>
      </c>
      <c r="U830" s="588" t="s">
        <v>238</v>
      </c>
      <c r="V830" s="589">
        <v>18835</v>
      </c>
      <c r="W830" s="588" t="s">
        <v>238</v>
      </c>
      <c r="X830" s="589">
        <v>19187</v>
      </c>
      <c r="Y830" s="588" t="s">
        <v>238</v>
      </c>
    </row>
    <row r="831" spans="1:25" x14ac:dyDescent="0.2">
      <c r="A831" s="590" t="s">
        <v>13</v>
      </c>
      <c r="B831" s="588" t="s">
        <v>141</v>
      </c>
      <c r="C831" s="588" t="s">
        <v>238</v>
      </c>
      <c r="D831" s="588" t="s">
        <v>141</v>
      </c>
      <c r="E831" s="588" t="s">
        <v>238</v>
      </c>
      <c r="F831" s="588" t="s">
        <v>141</v>
      </c>
      <c r="G831" s="588" t="s">
        <v>238</v>
      </c>
      <c r="H831" s="588" t="s">
        <v>141</v>
      </c>
      <c r="I831" s="588" t="s">
        <v>238</v>
      </c>
      <c r="J831" s="589">
        <v>26836</v>
      </c>
      <c r="K831" s="588" t="s">
        <v>238</v>
      </c>
      <c r="L831" s="589">
        <v>25552</v>
      </c>
      <c r="M831" s="588" t="s">
        <v>238</v>
      </c>
      <c r="N831" s="589">
        <v>26093</v>
      </c>
      <c r="O831" s="588" t="s">
        <v>238</v>
      </c>
      <c r="P831" s="589">
        <v>26586</v>
      </c>
      <c r="Q831" s="588" t="s">
        <v>238</v>
      </c>
      <c r="R831" s="589">
        <v>26510</v>
      </c>
      <c r="S831" s="588" t="s">
        <v>238</v>
      </c>
      <c r="T831" s="589">
        <v>24735</v>
      </c>
      <c r="U831" s="588" t="s">
        <v>238</v>
      </c>
      <c r="V831" s="589">
        <v>26744</v>
      </c>
      <c r="W831" s="588" t="s">
        <v>238</v>
      </c>
      <c r="X831" s="589">
        <v>25074</v>
      </c>
      <c r="Y831" s="588" t="s">
        <v>238</v>
      </c>
    </row>
    <row r="832" spans="1:25" x14ac:dyDescent="0.2">
      <c r="A832" s="590" t="s">
        <v>43</v>
      </c>
      <c r="B832" s="588" t="s">
        <v>141</v>
      </c>
      <c r="C832" s="588" t="s">
        <v>238</v>
      </c>
      <c r="D832" s="588" t="s">
        <v>141</v>
      </c>
      <c r="E832" s="588" t="s">
        <v>238</v>
      </c>
      <c r="F832" s="588" t="s">
        <v>141</v>
      </c>
      <c r="G832" s="588" t="s">
        <v>238</v>
      </c>
      <c r="H832" s="588" t="s">
        <v>141</v>
      </c>
      <c r="I832" s="588" t="s">
        <v>238</v>
      </c>
      <c r="J832" s="589">
        <v>81743</v>
      </c>
      <c r="K832" s="588" t="s">
        <v>238</v>
      </c>
      <c r="L832" s="589">
        <v>76930</v>
      </c>
      <c r="M832" s="588" t="s">
        <v>238</v>
      </c>
      <c r="N832" s="589">
        <v>85809</v>
      </c>
      <c r="O832" s="588" t="s">
        <v>238</v>
      </c>
      <c r="P832" s="589">
        <v>84602</v>
      </c>
      <c r="Q832" s="588" t="s">
        <v>238</v>
      </c>
      <c r="R832" s="589">
        <v>88404</v>
      </c>
      <c r="S832" s="588" t="s">
        <v>238</v>
      </c>
      <c r="T832" s="589">
        <v>88329</v>
      </c>
      <c r="U832" s="588" t="s">
        <v>238</v>
      </c>
      <c r="V832" s="589">
        <v>83976</v>
      </c>
      <c r="W832" s="588" t="s">
        <v>238</v>
      </c>
      <c r="X832" s="589">
        <v>77374</v>
      </c>
      <c r="Y832" s="588" t="s">
        <v>238</v>
      </c>
    </row>
    <row r="833" spans="1:25" x14ac:dyDescent="0.2">
      <c r="A833" s="590" t="s">
        <v>23</v>
      </c>
      <c r="B833" s="588" t="s">
        <v>141</v>
      </c>
      <c r="C833" s="588" t="s">
        <v>238</v>
      </c>
      <c r="D833" s="588" t="s">
        <v>141</v>
      </c>
      <c r="E833" s="588" t="s">
        <v>238</v>
      </c>
      <c r="F833" s="588" t="s">
        <v>141</v>
      </c>
      <c r="G833" s="588" t="s">
        <v>238</v>
      </c>
      <c r="H833" s="588" t="s">
        <v>141</v>
      </c>
      <c r="I833" s="588" t="s">
        <v>238</v>
      </c>
      <c r="J833" s="588" t="s">
        <v>141</v>
      </c>
      <c r="K833" s="588" t="s">
        <v>238</v>
      </c>
      <c r="L833" s="588" t="s">
        <v>141</v>
      </c>
      <c r="M833" s="588" t="s">
        <v>238</v>
      </c>
      <c r="N833" s="589">
        <v>24</v>
      </c>
      <c r="O833" s="588" t="s">
        <v>238</v>
      </c>
      <c r="P833" s="589">
        <v>1</v>
      </c>
      <c r="Q833" s="588" t="s">
        <v>238</v>
      </c>
      <c r="R833" s="589">
        <v>2</v>
      </c>
      <c r="S833" s="588" t="s">
        <v>238</v>
      </c>
      <c r="T833" s="589">
        <v>1</v>
      </c>
      <c r="U833" s="588" t="s">
        <v>238</v>
      </c>
      <c r="V833" s="589">
        <v>1</v>
      </c>
      <c r="W833" s="588" t="s">
        <v>238</v>
      </c>
      <c r="X833" s="589">
        <v>0</v>
      </c>
      <c r="Y833" s="588" t="s">
        <v>238</v>
      </c>
    </row>
    <row r="834" spans="1:25" x14ac:dyDescent="0.2">
      <c r="A834" s="590" t="s">
        <v>51</v>
      </c>
      <c r="B834" s="588" t="s">
        <v>141</v>
      </c>
      <c r="C834" s="588" t="s">
        <v>238</v>
      </c>
      <c r="D834" s="588" t="s">
        <v>141</v>
      </c>
      <c r="E834" s="588" t="s">
        <v>238</v>
      </c>
      <c r="F834" s="588" t="s">
        <v>141</v>
      </c>
      <c r="G834" s="588" t="s">
        <v>238</v>
      </c>
      <c r="H834" s="588" t="s">
        <v>141</v>
      </c>
      <c r="I834" s="588" t="s">
        <v>238</v>
      </c>
      <c r="J834" s="589">
        <v>130</v>
      </c>
      <c r="K834" s="588" t="s">
        <v>238</v>
      </c>
      <c r="L834" s="589">
        <v>144</v>
      </c>
      <c r="M834" s="588" t="s">
        <v>238</v>
      </c>
      <c r="N834" s="589">
        <v>217</v>
      </c>
      <c r="O834" s="588" t="s">
        <v>238</v>
      </c>
      <c r="P834" s="589">
        <v>362</v>
      </c>
      <c r="Q834" s="588" t="s">
        <v>238</v>
      </c>
      <c r="R834" s="589">
        <v>437</v>
      </c>
      <c r="S834" s="588" t="s">
        <v>238</v>
      </c>
      <c r="T834" s="589">
        <v>591</v>
      </c>
      <c r="U834" s="588" t="s">
        <v>238</v>
      </c>
      <c r="V834" s="589">
        <v>676</v>
      </c>
      <c r="W834" s="588" t="s">
        <v>238</v>
      </c>
      <c r="X834" s="589">
        <v>786</v>
      </c>
      <c r="Y834" s="588" t="s">
        <v>238</v>
      </c>
    </row>
    <row r="835" spans="1:25" x14ac:dyDescent="0.2">
      <c r="A835" s="590" t="s">
        <v>47</v>
      </c>
      <c r="B835" s="588" t="s">
        <v>141</v>
      </c>
      <c r="C835" s="588" t="s">
        <v>238</v>
      </c>
      <c r="D835" s="588" t="s">
        <v>141</v>
      </c>
      <c r="E835" s="588" t="s">
        <v>238</v>
      </c>
      <c r="F835" s="588" t="s">
        <v>141</v>
      </c>
      <c r="G835" s="588" t="s">
        <v>238</v>
      </c>
      <c r="H835" s="588" t="s">
        <v>141</v>
      </c>
      <c r="I835" s="588" t="s">
        <v>238</v>
      </c>
      <c r="J835" s="589">
        <v>146</v>
      </c>
      <c r="K835" s="588" t="s">
        <v>238</v>
      </c>
      <c r="L835" s="589">
        <v>166</v>
      </c>
      <c r="M835" s="588" t="s">
        <v>238</v>
      </c>
      <c r="N835" s="589">
        <v>190</v>
      </c>
      <c r="O835" s="588" t="s">
        <v>238</v>
      </c>
      <c r="P835" s="589">
        <v>212</v>
      </c>
      <c r="Q835" s="588" t="s">
        <v>238</v>
      </c>
      <c r="R835" s="589">
        <v>212</v>
      </c>
      <c r="S835" s="588" t="s">
        <v>238</v>
      </c>
      <c r="T835" s="589">
        <v>205</v>
      </c>
      <c r="U835" s="588" t="s">
        <v>238</v>
      </c>
      <c r="V835" s="589">
        <v>251</v>
      </c>
      <c r="W835" s="588" t="s">
        <v>238</v>
      </c>
      <c r="X835" s="589">
        <v>281</v>
      </c>
      <c r="Y835" s="588" t="s">
        <v>238</v>
      </c>
    </row>
    <row r="836" spans="1:25" x14ac:dyDescent="0.2">
      <c r="A836" s="590" t="s">
        <v>55</v>
      </c>
      <c r="B836" s="588" t="s">
        <v>141</v>
      </c>
      <c r="C836" s="588" t="s">
        <v>238</v>
      </c>
      <c r="D836" s="588" t="s">
        <v>141</v>
      </c>
      <c r="E836" s="588" t="s">
        <v>238</v>
      </c>
      <c r="F836" s="589">
        <v>6781</v>
      </c>
      <c r="G836" s="588" t="s">
        <v>238</v>
      </c>
      <c r="H836" s="589">
        <v>6933</v>
      </c>
      <c r="I836" s="588" t="s">
        <v>238</v>
      </c>
      <c r="J836" s="589">
        <v>7210</v>
      </c>
      <c r="K836" s="588" t="s">
        <v>238</v>
      </c>
      <c r="L836" s="589">
        <v>7090</v>
      </c>
      <c r="M836" s="588" t="s">
        <v>238</v>
      </c>
      <c r="N836" s="589">
        <v>7304</v>
      </c>
      <c r="O836" s="588" t="s">
        <v>238</v>
      </c>
      <c r="P836" s="589">
        <v>7784</v>
      </c>
      <c r="Q836" s="588" t="s">
        <v>238</v>
      </c>
      <c r="R836" s="589">
        <v>8103</v>
      </c>
      <c r="S836" s="588" t="s">
        <v>238</v>
      </c>
      <c r="T836" s="589">
        <v>7771</v>
      </c>
      <c r="U836" s="588" t="s">
        <v>238</v>
      </c>
      <c r="V836" s="589">
        <v>8063</v>
      </c>
      <c r="W836" s="588" t="s">
        <v>238</v>
      </c>
      <c r="X836" s="589">
        <v>8250</v>
      </c>
      <c r="Y836" s="588" t="s">
        <v>238</v>
      </c>
    </row>
    <row r="837" spans="1:25" x14ac:dyDescent="0.2">
      <c r="A837" s="590" t="s">
        <v>57</v>
      </c>
      <c r="B837" s="589">
        <v>2004</v>
      </c>
      <c r="C837" s="588" t="s">
        <v>238</v>
      </c>
      <c r="D837" s="589">
        <v>2041</v>
      </c>
      <c r="E837" s="588" t="s">
        <v>238</v>
      </c>
      <c r="F837" s="589">
        <v>2202</v>
      </c>
      <c r="G837" s="588" t="s">
        <v>238</v>
      </c>
      <c r="H837" s="589">
        <v>2015</v>
      </c>
      <c r="I837" s="588" t="s">
        <v>238</v>
      </c>
      <c r="J837" s="589">
        <v>2012</v>
      </c>
      <c r="K837" s="588" t="s">
        <v>238</v>
      </c>
      <c r="L837" s="589">
        <v>2116</v>
      </c>
      <c r="M837" s="588" t="s">
        <v>238</v>
      </c>
      <c r="N837" s="589">
        <v>2127</v>
      </c>
      <c r="O837" s="588" t="s">
        <v>238</v>
      </c>
      <c r="P837" s="589">
        <v>1871</v>
      </c>
      <c r="Q837" s="588" t="s">
        <v>238</v>
      </c>
      <c r="R837" s="589">
        <v>1959</v>
      </c>
      <c r="S837" s="588" t="s">
        <v>238</v>
      </c>
      <c r="T837" s="589">
        <v>1632</v>
      </c>
      <c r="U837" s="588" t="s">
        <v>238</v>
      </c>
      <c r="V837" s="589">
        <v>1994</v>
      </c>
      <c r="W837" s="588" t="s">
        <v>238</v>
      </c>
      <c r="X837" s="589">
        <v>1770</v>
      </c>
      <c r="Y837" s="588" t="s">
        <v>238</v>
      </c>
    </row>
    <row r="838" spans="1:25" x14ac:dyDescent="0.2">
      <c r="A838" s="590" t="s">
        <v>61</v>
      </c>
      <c r="B838" s="588" t="s">
        <v>141</v>
      </c>
      <c r="C838" s="588" t="s">
        <v>238</v>
      </c>
      <c r="D838" s="588" t="s">
        <v>141</v>
      </c>
      <c r="E838" s="588" t="s">
        <v>238</v>
      </c>
      <c r="F838" s="588" t="s">
        <v>141</v>
      </c>
      <c r="G838" s="588" t="s">
        <v>238</v>
      </c>
      <c r="H838" s="588" t="s">
        <v>141</v>
      </c>
      <c r="I838" s="588" t="s">
        <v>238</v>
      </c>
      <c r="J838" s="589">
        <v>2031</v>
      </c>
      <c r="K838" s="588" t="s">
        <v>238</v>
      </c>
      <c r="L838" s="589">
        <v>1640</v>
      </c>
      <c r="M838" s="588" t="s">
        <v>238</v>
      </c>
      <c r="N838" s="589">
        <v>1737</v>
      </c>
      <c r="O838" s="588" t="s">
        <v>238</v>
      </c>
      <c r="P838" s="589">
        <v>2456</v>
      </c>
      <c r="Q838" s="588" t="s">
        <v>238</v>
      </c>
      <c r="R838" s="589">
        <v>2646</v>
      </c>
      <c r="S838" s="588" t="s">
        <v>238</v>
      </c>
      <c r="T838" s="589">
        <v>2481</v>
      </c>
      <c r="U838" s="588" t="s">
        <v>238</v>
      </c>
      <c r="V838" s="589">
        <v>2601</v>
      </c>
      <c r="W838" s="588" t="s">
        <v>238</v>
      </c>
      <c r="X838" s="589">
        <v>2526</v>
      </c>
      <c r="Y838" s="588" t="s">
        <v>238</v>
      </c>
    </row>
    <row r="839" spans="1:25" x14ac:dyDescent="0.2">
      <c r="A839" s="590" t="s">
        <v>63</v>
      </c>
      <c r="B839" s="589">
        <v>534</v>
      </c>
      <c r="C839" s="588" t="s">
        <v>238</v>
      </c>
      <c r="D839" s="589">
        <v>542</v>
      </c>
      <c r="E839" s="588" t="s">
        <v>238</v>
      </c>
      <c r="F839" s="589">
        <v>502</v>
      </c>
      <c r="G839" s="588" t="s">
        <v>238</v>
      </c>
      <c r="H839" s="589">
        <v>616</v>
      </c>
      <c r="I839" s="588" t="s">
        <v>238</v>
      </c>
      <c r="J839" s="589">
        <v>650</v>
      </c>
      <c r="K839" s="588" t="s">
        <v>238</v>
      </c>
      <c r="L839" s="589">
        <v>662</v>
      </c>
      <c r="M839" s="588" t="s">
        <v>238</v>
      </c>
      <c r="N839" s="589">
        <v>686</v>
      </c>
      <c r="O839" s="588" t="s">
        <v>238</v>
      </c>
      <c r="P839" s="589">
        <v>735</v>
      </c>
      <c r="Q839" s="588" t="s">
        <v>238</v>
      </c>
      <c r="R839" s="589">
        <v>762</v>
      </c>
      <c r="S839" s="588" t="s">
        <v>238</v>
      </c>
      <c r="T839" s="589">
        <v>833</v>
      </c>
      <c r="U839" s="588" t="s">
        <v>238</v>
      </c>
      <c r="V839" s="589">
        <v>701</v>
      </c>
      <c r="W839" s="588" t="s">
        <v>238</v>
      </c>
      <c r="X839" s="589">
        <v>659</v>
      </c>
      <c r="Y839" s="588" t="s">
        <v>238</v>
      </c>
    </row>
    <row r="840" spans="1:25" x14ac:dyDescent="0.2">
      <c r="A840" s="590" t="s">
        <v>65</v>
      </c>
      <c r="B840" s="588" t="s">
        <v>141</v>
      </c>
      <c r="C840" s="588" t="s">
        <v>238</v>
      </c>
      <c r="D840" s="588" t="s">
        <v>141</v>
      </c>
      <c r="E840" s="588" t="s">
        <v>238</v>
      </c>
      <c r="F840" s="588" t="s">
        <v>141</v>
      </c>
      <c r="G840" s="588" t="s">
        <v>238</v>
      </c>
      <c r="H840" s="588" t="s">
        <v>141</v>
      </c>
      <c r="I840" s="588" t="s">
        <v>238</v>
      </c>
      <c r="J840" s="588" t="s">
        <v>141</v>
      </c>
      <c r="K840" s="588" t="s">
        <v>238</v>
      </c>
      <c r="L840" s="588" t="s">
        <v>141</v>
      </c>
      <c r="M840" s="588" t="s">
        <v>238</v>
      </c>
      <c r="N840" s="588" t="s">
        <v>141</v>
      </c>
      <c r="O840" s="588" t="s">
        <v>238</v>
      </c>
      <c r="P840" s="588" t="s">
        <v>141</v>
      </c>
      <c r="Q840" s="588" t="s">
        <v>238</v>
      </c>
      <c r="R840" s="588" t="s">
        <v>141</v>
      </c>
      <c r="S840" s="588" t="s">
        <v>238</v>
      </c>
      <c r="T840" s="588" t="s">
        <v>141</v>
      </c>
      <c r="U840" s="588" t="s">
        <v>238</v>
      </c>
      <c r="V840" s="588" t="s">
        <v>141</v>
      </c>
      <c r="W840" s="588" t="s">
        <v>238</v>
      </c>
      <c r="X840" s="588" t="s">
        <v>141</v>
      </c>
      <c r="Y840" s="588" t="s">
        <v>238</v>
      </c>
    </row>
    <row r="841" spans="1:25" x14ac:dyDescent="0.2">
      <c r="A841" s="590" t="s">
        <v>69</v>
      </c>
      <c r="B841" s="588" t="s">
        <v>141</v>
      </c>
      <c r="C841" s="588" t="s">
        <v>238</v>
      </c>
      <c r="D841" s="588" t="s">
        <v>141</v>
      </c>
      <c r="E841" s="588" t="s">
        <v>238</v>
      </c>
      <c r="F841" s="588" t="s">
        <v>141</v>
      </c>
      <c r="G841" s="588" t="s">
        <v>238</v>
      </c>
      <c r="H841" s="588" t="s">
        <v>141</v>
      </c>
      <c r="I841" s="588" t="s">
        <v>238</v>
      </c>
      <c r="J841" s="588" t="s">
        <v>141</v>
      </c>
      <c r="K841" s="588" t="s">
        <v>238</v>
      </c>
      <c r="L841" s="588" t="s">
        <v>141</v>
      </c>
      <c r="M841" s="588" t="s">
        <v>238</v>
      </c>
      <c r="N841" s="588" t="s">
        <v>141</v>
      </c>
      <c r="O841" s="588" t="s">
        <v>238</v>
      </c>
      <c r="P841" s="588" t="s">
        <v>141</v>
      </c>
      <c r="Q841" s="588" t="s">
        <v>238</v>
      </c>
      <c r="R841" s="589">
        <v>31</v>
      </c>
      <c r="S841" s="588" t="s">
        <v>238</v>
      </c>
      <c r="T841" s="589">
        <v>49</v>
      </c>
      <c r="U841" s="588" t="s">
        <v>238</v>
      </c>
      <c r="V841" s="589">
        <v>33</v>
      </c>
      <c r="W841" s="588" t="s">
        <v>238</v>
      </c>
      <c r="X841" s="589">
        <v>31</v>
      </c>
      <c r="Y841" s="588" t="s">
        <v>238</v>
      </c>
    </row>
    <row r="842" spans="1:25" x14ac:dyDescent="0.2">
      <c r="A842" s="590" t="s">
        <v>35</v>
      </c>
      <c r="B842" s="588" t="s">
        <v>141</v>
      </c>
      <c r="C842" s="588" t="s">
        <v>238</v>
      </c>
      <c r="D842" s="588" t="s">
        <v>141</v>
      </c>
      <c r="E842" s="588" t="s">
        <v>238</v>
      </c>
      <c r="F842" s="588" t="s">
        <v>141</v>
      </c>
      <c r="G842" s="588" t="s">
        <v>238</v>
      </c>
      <c r="H842" s="588" t="s">
        <v>141</v>
      </c>
      <c r="I842" s="588" t="s">
        <v>238</v>
      </c>
      <c r="J842" s="589">
        <v>16806</v>
      </c>
      <c r="K842" s="588" t="s">
        <v>238</v>
      </c>
      <c r="L842" s="589">
        <v>17100</v>
      </c>
      <c r="M842" s="588" t="s">
        <v>238</v>
      </c>
      <c r="N842" s="589">
        <v>16739</v>
      </c>
      <c r="O842" s="588" t="s">
        <v>238</v>
      </c>
      <c r="P842" s="589">
        <v>16436</v>
      </c>
      <c r="Q842" s="588" t="s">
        <v>238</v>
      </c>
      <c r="R842" s="589">
        <v>16935</v>
      </c>
      <c r="S842" s="588" t="s">
        <v>238</v>
      </c>
      <c r="T842" s="589">
        <v>17183</v>
      </c>
      <c r="U842" s="588" t="s">
        <v>238</v>
      </c>
      <c r="V842" s="589">
        <v>17825</v>
      </c>
      <c r="W842" s="588" t="s">
        <v>238</v>
      </c>
      <c r="X842" s="589">
        <v>18044</v>
      </c>
      <c r="Y842" s="588" t="s">
        <v>238</v>
      </c>
    </row>
    <row r="843" spans="1:25" x14ac:dyDescent="0.2">
      <c r="A843" s="590" t="s">
        <v>67</v>
      </c>
      <c r="B843" s="588" t="s">
        <v>141</v>
      </c>
      <c r="C843" s="588" t="s">
        <v>238</v>
      </c>
      <c r="D843" s="588" t="s">
        <v>141</v>
      </c>
      <c r="E843" s="588" t="s">
        <v>238</v>
      </c>
      <c r="F843" s="588" t="s">
        <v>141</v>
      </c>
      <c r="G843" s="588" t="s">
        <v>238</v>
      </c>
      <c r="H843" s="588" t="s">
        <v>141</v>
      </c>
      <c r="I843" s="588" t="s">
        <v>238</v>
      </c>
      <c r="J843" s="589">
        <v>33305</v>
      </c>
      <c r="K843" s="588" t="s">
        <v>238</v>
      </c>
      <c r="L843" s="589">
        <v>32590</v>
      </c>
      <c r="M843" s="588" t="s">
        <v>238</v>
      </c>
      <c r="N843" s="589">
        <v>32313</v>
      </c>
      <c r="O843" s="588" t="s">
        <v>238</v>
      </c>
      <c r="P843" s="589">
        <v>32647</v>
      </c>
      <c r="Q843" s="588" t="s">
        <v>238</v>
      </c>
      <c r="R843" s="589">
        <v>32705</v>
      </c>
      <c r="S843" s="588" t="s">
        <v>238</v>
      </c>
      <c r="T843" s="589">
        <v>31000</v>
      </c>
      <c r="U843" s="588" t="s">
        <v>238</v>
      </c>
      <c r="V843" s="589">
        <v>30120</v>
      </c>
      <c r="W843" s="588" t="s">
        <v>238</v>
      </c>
      <c r="X843" s="589">
        <v>30035</v>
      </c>
      <c r="Y843" s="588" t="s">
        <v>238</v>
      </c>
    </row>
    <row r="844" spans="1:25" x14ac:dyDescent="0.2">
      <c r="A844" s="590" t="s">
        <v>77</v>
      </c>
      <c r="B844" s="588" t="s">
        <v>141</v>
      </c>
      <c r="C844" s="588" t="s">
        <v>238</v>
      </c>
      <c r="D844" s="588" t="s">
        <v>141</v>
      </c>
      <c r="E844" s="588" t="s">
        <v>238</v>
      </c>
      <c r="F844" s="588" t="s">
        <v>141</v>
      </c>
      <c r="G844" s="588" t="s">
        <v>238</v>
      </c>
      <c r="H844" s="588" t="s">
        <v>141</v>
      </c>
      <c r="I844" s="588" t="s">
        <v>238</v>
      </c>
      <c r="J844" s="589">
        <v>32030</v>
      </c>
      <c r="K844" s="588" t="s">
        <v>238</v>
      </c>
      <c r="L844" s="589">
        <v>29220</v>
      </c>
      <c r="M844" s="588" t="s">
        <v>238</v>
      </c>
      <c r="N844" s="589">
        <v>28866</v>
      </c>
      <c r="O844" s="588" t="s">
        <v>238</v>
      </c>
      <c r="P844" s="589">
        <v>29333</v>
      </c>
      <c r="Q844" s="588" t="s">
        <v>238</v>
      </c>
      <c r="R844" s="589">
        <v>28141</v>
      </c>
      <c r="S844" s="588" t="s">
        <v>238</v>
      </c>
      <c r="T844" s="589">
        <v>26879</v>
      </c>
      <c r="U844" s="588" t="s">
        <v>238</v>
      </c>
      <c r="V844" s="589">
        <v>27212</v>
      </c>
      <c r="W844" s="588" t="s">
        <v>238</v>
      </c>
      <c r="X844" s="589">
        <v>26327</v>
      </c>
      <c r="Y844" s="588" t="s">
        <v>238</v>
      </c>
    </row>
    <row r="845" spans="1:25" x14ac:dyDescent="0.2">
      <c r="A845" s="590" t="s">
        <v>37</v>
      </c>
      <c r="B845" s="588" t="s">
        <v>141</v>
      </c>
      <c r="C845" s="588" t="s">
        <v>238</v>
      </c>
      <c r="D845" s="588" t="s">
        <v>141</v>
      </c>
      <c r="E845" s="588" t="s">
        <v>238</v>
      </c>
      <c r="F845" s="588" t="s">
        <v>141</v>
      </c>
      <c r="G845" s="588" t="s">
        <v>238</v>
      </c>
      <c r="H845" s="588" t="s">
        <v>141</v>
      </c>
      <c r="I845" s="588" t="s">
        <v>238</v>
      </c>
      <c r="J845" s="589">
        <v>21360</v>
      </c>
      <c r="K845" s="588" t="s">
        <v>238</v>
      </c>
      <c r="L845" s="589">
        <v>22057</v>
      </c>
      <c r="M845" s="588" t="s">
        <v>238</v>
      </c>
      <c r="N845" s="589">
        <v>23013</v>
      </c>
      <c r="O845" s="588" t="s">
        <v>238</v>
      </c>
      <c r="P845" s="589">
        <v>24537</v>
      </c>
      <c r="Q845" s="588" t="s">
        <v>238</v>
      </c>
      <c r="R845" s="589">
        <v>26021</v>
      </c>
      <c r="S845" s="588" t="s">
        <v>238</v>
      </c>
      <c r="T845" s="589">
        <v>26020</v>
      </c>
      <c r="U845" s="588" t="s">
        <v>238</v>
      </c>
      <c r="V845" s="589">
        <v>25109</v>
      </c>
      <c r="W845" s="588" t="s">
        <v>238</v>
      </c>
      <c r="X845" s="589">
        <v>26934</v>
      </c>
      <c r="Y845" s="588" t="s">
        <v>238</v>
      </c>
    </row>
    <row r="846" spans="1:25" x14ac:dyDescent="0.2">
      <c r="A846" s="590" t="s">
        <v>59</v>
      </c>
      <c r="B846" s="588" t="s">
        <v>141</v>
      </c>
      <c r="C846" s="588" t="s">
        <v>238</v>
      </c>
      <c r="D846" s="588" t="s">
        <v>141</v>
      </c>
      <c r="E846" s="588" t="s">
        <v>238</v>
      </c>
      <c r="F846" s="588" t="s">
        <v>141</v>
      </c>
      <c r="G846" s="588" t="s">
        <v>238</v>
      </c>
      <c r="H846" s="588" t="s">
        <v>141</v>
      </c>
      <c r="I846" s="588" t="s">
        <v>238</v>
      </c>
      <c r="J846" s="589">
        <v>5777</v>
      </c>
      <c r="K846" s="588" t="s">
        <v>238</v>
      </c>
      <c r="L846" s="589">
        <v>6460</v>
      </c>
      <c r="M846" s="588" t="s">
        <v>238</v>
      </c>
      <c r="N846" s="589">
        <v>6233</v>
      </c>
      <c r="O846" s="588" t="s">
        <v>238</v>
      </c>
      <c r="P846" s="589">
        <v>6272</v>
      </c>
      <c r="Q846" s="588" t="s">
        <v>238</v>
      </c>
      <c r="R846" s="589">
        <v>6133</v>
      </c>
      <c r="S846" s="588" t="s">
        <v>238</v>
      </c>
      <c r="T846" s="589">
        <v>5633</v>
      </c>
      <c r="U846" s="588" t="s">
        <v>238</v>
      </c>
      <c r="V846" s="589">
        <v>5724</v>
      </c>
      <c r="W846" s="588" t="s">
        <v>238</v>
      </c>
      <c r="X846" s="589">
        <v>5776</v>
      </c>
      <c r="Y846" s="588" t="s">
        <v>238</v>
      </c>
    </row>
    <row r="848" spans="1:25" x14ac:dyDescent="0.2">
      <c r="A848" s="587" t="s">
        <v>4942</v>
      </c>
      <c r="E848" s="587" t="s">
        <v>4941</v>
      </c>
    </row>
    <row r="849" spans="1:6" x14ac:dyDescent="0.2">
      <c r="A849" s="587" t="s">
        <v>4940</v>
      </c>
      <c r="B849" s="587" t="s">
        <v>4939</v>
      </c>
      <c r="E849" s="587" t="s">
        <v>141</v>
      </c>
      <c r="F849" s="587" t="s">
        <v>4938</v>
      </c>
    </row>
    <row r="850" spans="1:6" x14ac:dyDescent="0.2">
      <c r="A850" s="587" t="s">
        <v>4937</v>
      </c>
      <c r="B850" s="587" t="s">
        <v>4936</v>
      </c>
    </row>
    <row r="851" spans="1:6" x14ac:dyDescent="0.2">
      <c r="A851" s="587" t="s">
        <v>4935</v>
      </c>
      <c r="B851" s="587" t="s">
        <v>4934</v>
      </c>
    </row>
    <row r="852" spans="1:6" x14ac:dyDescent="0.2">
      <c r="A852" s="587" t="s">
        <v>4933</v>
      </c>
      <c r="B852" s="587" t="s">
        <v>4932</v>
      </c>
    </row>
    <row r="853" spans="1:6" x14ac:dyDescent="0.2">
      <c r="A853" s="587" t="s">
        <v>4931</v>
      </c>
      <c r="B853" s="587" t="s">
        <v>4930</v>
      </c>
    </row>
    <row r="854" spans="1:6" x14ac:dyDescent="0.2">
      <c r="A854" s="587" t="s">
        <v>4929</v>
      </c>
      <c r="B854" s="587" t="s">
        <v>4928</v>
      </c>
    </row>
    <row r="855" spans="1:6" x14ac:dyDescent="0.2">
      <c r="A855" s="587" t="s">
        <v>4927</v>
      </c>
      <c r="B855" s="587" t="s">
        <v>4926</v>
      </c>
    </row>
    <row r="856" spans="1:6" x14ac:dyDescent="0.2">
      <c r="A856" s="587" t="s">
        <v>4925</v>
      </c>
      <c r="B856" s="587" t="s">
        <v>4924</v>
      </c>
    </row>
    <row r="857" spans="1:6" x14ac:dyDescent="0.2">
      <c r="A857" s="587" t="s">
        <v>4923</v>
      </c>
      <c r="B857" s="587" t="s">
        <v>4922</v>
      </c>
    </row>
    <row r="858" spans="1:6" x14ac:dyDescent="0.2">
      <c r="A858" s="587" t="s">
        <v>4921</v>
      </c>
      <c r="B858" s="587" t="s">
        <v>4920</v>
      </c>
    </row>
    <row r="859" spans="1:6" x14ac:dyDescent="0.2">
      <c r="A859" s="587" t="s">
        <v>4919</v>
      </c>
      <c r="B859" s="587" t="s">
        <v>4918</v>
      </c>
    </row>
    <row r="860" spans="1:6" x14ac:dyDescent="0.2">
      <c r="A860" s="587" t="s">
        <v>4917</v>
      </c>
      <c r="B860" s="587" t="s">
        <v>4916</v>
      </c>
    </row>
    <row r="862" spans="1:6" x14ac:dyDescent="0.2">
      <c r="A862" s="587" t="s">
        <v>148</v>
      </c>
      <c r="B862" s="587" t="s">
        <v>4958</v>
      </c>
    </row>
    <row r="863" spans="1:6" x14ac:dyDescent="0.2">
      <c r="A863" s="587" t="s">
        <v>4957</v>
      </c>
      <c r="B863" s="587" t="s">
        <v>73</v>
      </c>
    </row>
    <row r="865" spans="1:25" x14ac:dyDescent="0.2">
      <c r="A865" s="590" t="s">
        <v>4956</v>
      </c>
      <c r="B865" s="590" t="s">
        <v>253</v>
      </c>
      <c r="C865" s="590" t="s">
        <v>4943</v>
      </c>
      <c r="D865" s="590" t="s">
        <v>252</v>
      </c>
      <c r="E865" s="590" t="s">
        <v>4943</v>
      </c>
      <c r="F865" s="590" t="s">
        <v>251</v>
      </c>
      <c r="G865" s="590" t="s">
        <v>4943</v>
      </c>
      <c r="H865" s="590" t="s">
        <v>250</v>
      </c>
      <c r="I865" s="590" t="s">
        <v>4943</v>
      </c>
      <c r="J865" s="590" t="s">
        <v>249</v>
      </c>
      <c r="K865" s="590" t="s">
        <v>4943</v>
      </c>
      <c r="L865" s="590" t="s">
        <v>248</v>
      </c>
      <c r="M865" s="590" t="s">
        <v>4943</v>
      </c>
      <c r="N865" s="590" t="s">
        <v>247</v>
      </c>
      <c r="O865" s="590" t="s">
        <v>4943</v>
      </c>
      <c r="P865" s="590" t="s">
        <v>246</v>
      </c>
      <c r="Q865" s="590" t="s">
        <v>4943</v>
      </c>
      <c r="R865" s="590" t="s">
        <v>82</v>
      </c>
      <c r="S865" s="590" t="s">
        <v>4943</v>
      </c>
      <c r="T865" s="590" t="s">
        <v>83</v>
      </c>
      <c r="U865" s="590" t="s">
        <v>4943</v>
      </c>
      <c r="V865" s="590" t="s">
        <v>84</v>
      </c>
      <c r="W865" s="590" t="s">
        <v>4943</v>
      </c>
      <c r="X865" s="590" t="s">
        <v>245</v>
      </c>
      <c r="Y865" s="590" t="s">
        <v>4943</v>
      </c>
    </row>
    <row r="866" spans="1:25" x14ac:dyDescent="0.2">
      <c r="A866" s="590" t="s">
        <v>7</v>
      </c>
      <c r="B866" s="588" t="s">
        <v>141</v>
      </c>
      <c r="C866" s="588" t="s">
        <v>238</v>
      </c>
      <c r="D866" s="588" t="s">
        <v>141</v>
      </c>
      <c r="E866" s="588" t="s">
        <v>238</v>
      </c>
      <c r="F866" s="588" t="s">
        <v>141</v>
      </c>
      <c r="G866" s="588" t="s">
        <v>238</v>
      </c>
      <c r="H866" s="588" t="s">
        <v>141</v>
      </c>
      <c r="I866" s="588" t="s">
        <v>238</v>
      </c>
      <c r="J866" s="589">
        <v>43</v>
      </c>
      <c r="K866" s="588" t="s">
        <v>238</v>
      </c>
      <c r="L866" s="589">
        <v>141</v>
      </c>
      <c r="M866" s="588" t="s">
        <v>238</v>
      </c>
      <c r="N866" s="589">
        <v>142</v>
      </c>
      <c r="O866" s="588" t="s">
        <v>238</v>
      </c>
      <c r="P866" s="589">
        <v>151</v>
      </c>
      <c r="Q866" s="588" t="s">
        <v>238</v>
      </c>
      <c r="R866" s="589">
        <v>127</v>
      </c>
      <c r="S866" s="588" t="s">
        <v>238</v>
      </c>
      <c r="T866" s="589">
        <v>184</v>
      </c>
      <c r="U866" s="588" t="s">
        <v>238</v>
      </c>
      <c r="V866" s="589">
        <v>219</v>
      </c>
      <c r="W866" s="588" t="s">
        <v>238</v>
      </c>
      <c r="X866" s="589">
        <v>328</v>
      </c>
      <c r="Y866" s="588" t="s">
        <v>238</v>
      </c>
    </row>
    <row r="867" spans="1:25" x14ac:dyDescent="0.2">
      <c r="A867" s="590" t="s">
        <v>19</v>
      </c>
      <c r="B867" s="588" t="s">
        <v>141</v>
      </c>
      <c r="C867" s="588" t="s">
        <v>238</v>
      </c>
      <c r="D867" s="588" t="s">
        <v>141</v>
      </c>
      <c r="E867" s="588" t="s">
        <v>238</v>
      </c>
      <c r="F867" s="588" t="s">
        <v>141</v>
      </c>
      <c r="G867" s="588" t="s">
        <v>238</v>
      </c>
      <c r="H867" s="588" t="s">
        <v>141</v>
      </c>
      <c r="I867" s="588" t="s">
        <v>238</v>
      </c>
      <c r="J867" s="588" t="s">
        <v>141</v>
      </c>
      <c r="K867" s="588" t="s">
        <v>238</v>
      </c>
      <c r="L867" s="588" t="s">
        <v>141</v>
      </c>
      <c r="M867" s="588" t="s">
        <v>238</v>
      </c>
      <c r="N867" s="588" t="s">
        <v>141</v>
      </c>
      <c r="O867" s="588" t="s">
        <v>238</v>
      </c>
      <c r="P867" s="589">
        <v>0</v>
      </c>
      <c r="Q867" s="588" t="s">
        <v>238</v>
      </c>
      <c r="R867" s="588" t="s">
        <v>141</v>
      </c>
      <c r="S867" s="588" t="s">
        <v>238</v>
      </c>
      <c r="T867" s="589">
        <v>0</v>
      </c>
      <c r="U867" s="588" t="s">
        <v>238</v>
      </c>
      <c r="V867" s="589">
        <v>1</v>
      </c>
      <c r="W867" s="588" t="s">
        <v>238</v>
      </c>
      <c r="X867" s="588" t="s">
        <v>141</v>
      </c>
      <c r="Y867" s="588" t="s">
        <v>238</v>
      </c>
    </row>
    <row r="868" spans="1:25" x14ac:dyDescent="0.2">
      <c r="A868" s="590" t="s">
        <v>27</v>
      </c>
      <c r="B868" s="588" t="s">
        <v>141</v>
      </c>
      <c r="C868" s="588" t="s">
        <v>238</v>
      </c>
      <c r="D868" s="588" t="s">
        <v>141</v>
      </c>
      <c r="E868" s="588" t="s">
        <v>238</v>
      </c>
      <c r="F868" s="588" t="s">
        <v>141</v>
      </c>
      <c r="G868" s="588" t="s">
        <v>238</v>
      </c>
      <c r="H868" s="588" t="s">
        <v>141</v>
      </c>
      <c r="I868" s="588" t="s">
        <v>238</v>
      </c>
      <c r="J868" s="589">
        <v>205</v>
      </c>
      <c r="K868" s="588" t="s">
        <v>238</v>
      </c>
      <c r="L868" s="589">
        <v>246</v>
      </c>
      <c r="M868" s="588" t="s">
        <v>238</v>
      </c>
      <c r="N868" s="589">
        <v>264</v>
      </c>
      <c r="O868" s="588" t="s">
        <v>238</v>
      </c>
      <c r="P868" s="589">
        <v>289</v>
      </c>
      <c r="Q868" s="588" t="s">
        <v>238</v>
      </c>
      <c r="R868" s="589">
        <v>315</v>
      </c>
      <c r="S868" s="588" t="s">
        <v>238</v>
      </c>
      <c r="T868" s="589">
        <v>408</v>
      </c>
      <c r="U868" s="588" t="s">
        <v>238</v>
      </c>
      <c r="V868" s="589">
        <v>338</v>
      </c>
      <c r="W868" s="588" t="s">
        <v>238</v>
      </c>
      <c r="X868" s="589">
        <v>435</v>
      </c>
      <c r="Y868" s="588" t="s">
        <v>238</v>
      </c>
    </row>
    <row r="869" spans="1:25" x14ac:dyDescent="0.2">
      <c r="A869" s="590" t="s">
        <v>136</v>
      </c>
      <c r="B869" s="588" t="s">
        <v>141</v>
      </c>
      <c r="C869" s="588" t="s">
        <v>238</v>
      </c>
      <c r="D869" s="588" t="s">
        <v>141</v>
      </c>
      <c r="E869" s="588" t="s">
        <v>238</v>
      </c>
      <c r="F869" s="588" t="s">
        <v>141</v>
      </c>
      <c r="G869" s="588" t="s">
        <v>238</v>
      </c>
      <c r="H869" s="588" t="s">
        <v>141</v>
      </c>
      <c r="I869" s="588" t="s">
        <v>238</v>
      </c>
      <c r="J869" s="589">
        <v>360</v>
      </c>
      <c r="K869" s="588" t="s">
        <v>238</v>
      </c>
      <c r="L869" s="589">
        <v>385</v>
      </c>
      <c r="M869" s="588" t="s">
        <v>238</v>
      </c>
      <c r="N869" s="589">
        <v>432</v>
      </c>
      <c r="O869" s="588" t="s">
        <v>238</v>
      </c>
      <c r="P869" s="589">
        <v>483</v>
      </c>
      <c r="Q869" s="588" t="s">
        <v>238</v>
      </c>
      <c r="R869" s="589">
        <v>721</v>
      </c>
      <c r="S869" s="588" t="s">
        <v>238</v>
      </c>
      <c r="T869" s="589">
        <v>861</v>
      </c>
      <c r="U869" s="588" t="s">
        <v>238</v>
      </c>
      <c r="V869" s="589">
        <v>725</v>
      </c>
      <c r="W869" s="588" t="s">
        <v>238</v>
      </c>
      <c r="X869" s="589">
        <v>860</v>
      </c>
      <c r="Y869" s="588" t="s">
        <v>238</v>
      </c>
    </row>
    <row r="870" spans="1:25" x14ac:dyDescent="0.2">
      <c r="A870" s="590" t="s">
        <v>29</v>
      </c>
      <c r="B870" s="588" t="s">
        <v>141</v>
      </c>
      <c r="C870" s="588" t="s">
        <v>238</v>
      </c>
      <c r="D870" s="588" t="s">
        <v>141</v>
      </c>
      <c r="E870" s="588" t="s">
        <v>238</v>
      </c>
      <c r="F870" s="588" t="s">
        <v>141</v>
      </c>
      <c r="G870" s="588" t="s">
        <v>238</v>
      </c>
      <c r="H870" s="588" t="s">
        <v>141</v>
      </c>
      <c r="I870" s="588" t="s">
        <v>238</v>
      </c>
      <c r="J870" s="588" t="s">
        <v>141</v>
      </c>
      <c r="K870" s="588" t="s">
        <v>238</v>
      </c>
      <c r="L870" s="588" t="s">
        <v>141</v>
      </c>
      <c r="M870" s="588" t="s">
        <v>238</v>
      </c>
      <c r="N870" s="588" t="s">
        <v>141</v>
      </c>
      <c r="O870" s="588" t="s">
        <v>238</v>
      </c>
      <c r="P870" s="588" t="s">
        <v>141</v>
      </c>
      <c r="Q870" s="588" t="s">
        <v>238</v>
      </c>
      <c r="R870" s="588" t="s">
        <v>141</v>
      </c>
      <c r="S870" s="588" t="s">
        <v>238</v>
      </c>
      <c r="T870" s="588" t="s">
        <v>141</v>
      </c>
      <c r="U870" s="588" t="s">
        <v>238</v>
      </c>
      <c r="V870" s="588" t="s">
        <v>141</v>
      </c>
      <c r="W870" s="588" t="s">
        <v>238</v>
      </c>
      <c r="X870" s="589">
        <v>1</v>
      </c>
      <c r="Y870" s="588" t="s">
        <v>238</v>
      </c>
    </row>
    <row r="871" spans="1:25" x14ac:dyDescent="0.2">
      <c r="A871" s="590" t="s">
        <v>15</v>
      </c>
      <c r="B871" s="588" t="s">
        <v>141</v>
      </c>
      <c r="C871" s="588" t="s">
        <v>238</v>
      </c>
      <c r="D871" s="588" t="s">
        <v>141</v>
      </c>
      <c r="E871" s="588" t="s">
        <v>238</v>
      </c>
      <c r="F871" s="588" t="s">
        <v>141</v>
      </c>
      <c r="G871" s="588" t="s">
        <v>238</v>
      </c>
      <c r="H871" s="588" t="s">
        <v>141</v>
      </c>
      <c r="I871" s="588" t="s">
        <v>238</v>
      </c>
      <c r="J871" s="589">
        <v>0</v>
      </c>
      <c r="K871" s="588" t="s">
        <v>238</v>
      </c>
      <c r="L871" s="589">
        <v>30</v>
      </c>
      <c r="M871" s="588" t="s">
        <v>238</v>
      </c>
      <c r="N871" s="589">
        <v>93</v>
      </c>
      <c r="O871" s="588" t="s">
        <v>238</v>
      </c>
      <c r="P871" s="589">
        <v>104</v>
      </c>
      <c r="Q871" s="588" t="s">
        <v>238</v>
      </c>
      <c r="R871" s="589">
        <v>146</v>
      </c>
      <c r="S871" s="588" t="s">
        <v>238</v>
      </c>
      <c r="T871" s="589">
        <v>3</v>
      </c>
      <c r="U871" s="588" t="s">
        <v>238</v>
      </c>
      <c r="V871" s="589">
        <v>10</v>
      </c>
      <c r="W871" s="588" t="s">
        <v>238</v>
      </c>
      <c r="X871" s="589">
        <v>5</v>
      </c>
      <c r="Y871" s="588" t="s">
        <v>238</v>
      </c>
    </row>
    <row r="872" spans="1:25" x14ac:dyDescent="0.2">
      <c r="A872" s="590" t="s">
        <v>31</v>
      </c>
      <c r="B872" s="588" t="s">
        <v>141</v>
      </c>
      <c r="C872" s="588" t="s">
        <v>238</v>
      </c>
      <c r="D872" s="588" t="s">
        <v>141</v>
      </c>
      <c r="E872" s="588" t="s">
        <v>238</v>
      </c>
      <c r="F872" s="588" t="s">
        <v>141</v>
      </c>
      <c r="G872" s="588" t="s">
        <v>238</v>
      </c>
      <c r="H872" s="588" t="s">
        <v>141</v>
      </c>
      <c r="I872" s="588" t="s">
        <v>238</v>
      </c>
      <c r="J872" s="589">
        <v>328</v>
      </c>
      <c r="K872" s="588" t="s">
        <v>238</v>
      </c>
      <c r="L872" s="589">
        <v>676</v>
      </c>
      <c r="M872" s="588" t="s">
        <v>238</v>
      </c>
      <c r="N872" s="589">
        <v>430</v>
      </c>
      <c r="O872" s="588" t="s">
        <v>238</v>
      </c>
      <c r="P872" s="589">
        <v>528</v>
      </c>
      <c r="Q872" s="588" t="s">
        <v>238</v>
      </c>
      <c r="R872" s="589">
        <v>660</v>
      </c>
      <c r="S872" s="588" t="s">
        <v>238</v>
      </c>
      <c r="T872" s="589">
        <v>612</v>
      </c>
      <c r="U872" s="588" t="s">
        <v>238</v>
      </c>
      <c r="V872" s="589">
        <v>2196</v>
      </c>
      <c r="W872" s="588" t="s">
        <v>238</v>
      </c>
      <c r="X872" s="589">
        <v>607</v>
      </c>
      <c r="Y872" s="588" t="s">
        <v>238</v>
      </c>
    </row>
    <row r="873" spans="1:25" x14ac:dyDescent="0.2">
      <c r="A873" s="590" t="s">
        <v>11</v>
      </c>
      <c r="B873" s="588" t="s">
        <v>141</v>
      </c>
      <c r="C873" s="588" t="s">
        <v>238</v>
      </c>
      <c r="D873" s="588" t="s">
        <v>141</v>
      </c>
      <c r="E873" s="588" t="s">
        <v>238</v>
      </c>
      <c r="F873" s="588" t="s">
        <v>141</v>
      </c>
      <c r="G873" s="588" t="s">
        <v>238</v>
      </c>
      <c r="H873" s="588" t="s">
        <v>141</v>
      </c>
      <c r="I873" s="588" t="s">
        <v>238</v>
      </c>
      <c r="J873" s="589">
        <v>816</v>
      </c>
      <c r="K873" s="588" t="s">
        <v>238</v>
      </c>
      <c r="L873" s="589">
        <v>850</v>
      </c>
      <c r="M873" s="588" t="s">
        <v>238</v>
      </c>
      <c r="N873" s="589">
        <v>1750</v>
      </c>
      <c r="O873" s="588" t="s">
        <v>238</v>
      </c>
      <c r="P873" s="589">
        <v>1810</v>
      </c>
      <c r="Q873" s="588" t="s">
        <v>238</v>
      </c>
      <c r="R873" s="589">
        <v>2040</v>
      </c>
      <c r="S873" s="588" t="s">
        <v>238</v>
      </c>
      <c r="T873" s="589">
        <v>2110</v>
      </c>
      <c r="U873" s="588" t="s">
        <v>238</v>
      </c>
      <c r="V873" s="589">
        <v>2379</v>
      </c>
      <c r="W873" s="588" t="s">
        <v>238</v>
      </c>
      <c r="X873" s="589">
        <v>2681</v>
      </c>
      <c r="Y873" s="588" t="s">
        <v>238</v>
      </c>
    </row>
    <row r="874" spans="1:25" x14ac:dyDescent="0.2">
      <c r="A874" s="590" t="s">
        <v>13</v>
      </c>
      <c r="B874" s="588" t="s">
        <v>141</v>
      </c>
      <c r="C874" s="588" t="s">
        <v>238</v>
      </c>
      <c r="D874" s="588" t="s">
        <v>141</v>
      </c>
      <c r="E874" s="588" t="s">
        <v>238</v>
      </c>
      <c r="F874" s="588" t="s">
        <v>141</v>
      </c>
      <c r="G874" s="588" t="s">
        <v>238</v>
      </c>
      <c r="H874" s="588" t="s">
        <v>141</v>
      </c>
      <c r="I874" s="588" t="s">
        <v>238</v>
      </c>
      <c r="J874" s="589">
        <v>232</v>
      </c>
      <c r="K874" s="588" t="s">
        <v>238</v>
      </c>
      <c r="L874" s="589">
        <v>252</v>
      </c>
      <c r="M874" s="588" t="s">
        <v>238</v>
      </c>
      <c r="N874" s="589">
        <v>309</v>
      </c>
      <c r="O874" s="588" t="s">
        <v>238</v>
      </c>
      <c r="P874" s="589">
        <v>462</v>
      </c>
      <c r="Q874" s="588" t="s">
        <v>238</v>
      </c>
      <c r="R874" s="589">
        <v>303</v>
      </c>
      <c r="S874" s="588" t="s">
        <v>238</v>
      </c>
      <c r="T874" s="589">
        <v>332</v>
      </c>
      <c r="U874" s="588" t="s">
        <v>238</v>
      </c>
      <c r="V874" s="589">
        <v>474</v>
      </c>
      <c r="W874" s="588" t="s">
        <v>238</v>
      </c>
      <c r="X874" s="589">
        <v>478</v>
      </c>
      <c r="Y874" s="588" t="s">
        <v>238</v>
      </c>
    </row>
    <row r="875" spans="1:25" x14ac:dyDescent="0.2">
      <c r="A875" s="590" t="s">
        <v>43</v>
      </c>
      <c r="B875" s="588" t="s">
        <v>141</v>
      </c>
      <c r="C875" s="588" t="s">
        <v>238</v>
      </c>
      <c r="D875" s="588" t="s">
        <v>141</v>
      </c>
      <c r="E875" s="588" t="s">
        <v>238</v>
      </c>
      <c r="F875" s="588" t="s">
        <v>141</v>
      </c>
      <c r="G875" s="588" t="s">
        <v>238</v>
      </c>
      <c r="H875" s="588" t="s">
        <v>141</v>
      </c>
      <c r="I875" s="588" t="s">
        <v>238</v>
      </c>
      <c r="J875" s="589">
        <v>1573</v>
      </c>
      <c r="K875" s="588" t="s">
        <v>238</v>
      </c>
      <c r="L875" s="589">
        <v>1823</v>
      </c>
      <c r="M875" s="588" t="s">
        <v>238</v>
      </c>
      <c r="N875" s="589">
        <v>175</v>
      </c>
      <c r="O875" s="588" t="s">
        <v>238</v>
      </c>
      <c r="P875" s="589">
        <v>2368</v>
      </c>
      <c r="Q875" s="588" t="s">
        <v>238</v>
      </c>
      <c r="R875" s="589">
        <v>1752</v>
      </c>
      <c r="S875" s="588" t="s">
        <v>238</v>
      </c>
      <c r="T875" s="589">
        <v>4378</v>
      </c>
      <c r="U875" s="588" t="s">
        <v>238</v>
      </c>
      <c r="V875" s="589">
        <v>3682</v>
      </c>
      <c r="W875" s="588" t="s">
        <v>238</v>
      </c>
      <c r="X875" s="589">
        <v>4521</v>
      </c>
      <c r="Y875" s="588" t="s">
        <v>238</v>
      </c>
    </row>
    <row r="876" spans="1:25" x14ac:dyDescent="0.2">
      <c r="A876" s="590" t="s">
        <v>23</v>
      </c>
      <c r="B876" s="588" t="s">
        <v>141</v>
      </c>
      <c r="C876" s="588" t="s">
        <v>238</v>
      </c>
      <c r="D876" s="588" t="s">
        <v>141</v>
      </c>
      <c r="E876" s="588" t="s">
        <v>238</v>
      </c>
      <c r="F876" s="588" t="s">
        <v>141</v>
      </c>
      <c r="G876" s="588" t="s">
        <v>238</v>
      </c>
      <c r="H876" s="589">
        <v>287</v>
      </c>
      <c r="I876" s="588" t="s">
        <v>238</v>
      </c>
      <c r="J876" s="589">
        <v>247</v>
      </c>
      <c r="K876" s="588" t="s">
        <v>238</v>
      </c>
      <c r="L876" s="589">
        <v>194</v>
      </c>
      <c r="M876" s="588" t="s">
        <v>238</v>
      </c>
      <c r="N876" s="589">
        <v>204</v>
      </c>
      <c r="O876" s="588" t="s">
        <v>238</v>
      </c>
      <c r="P876" s="589">
        <v>173</v>
      </c>
      <c r="Q876" s="588" t="s">
        <v>238</v>
      </c>
      <c r="R876" s="589">
        <v>148</v>
      </c>
      <c r="S876" s="588" t="s">
        <v>238</v>
      </c>
      <c r="T876" s="589">
        <v>96</v>
      </c>
      <c r="U876" s="588" t="s">
        <v>238</v>
      </c>
      <c r="V876" s="589">
        <v>107</v>
      </c>
      <c r="W876" s="588" t="s">
        <v>238</v>
      </c>
      <c r="X876" s="589">
        <v>92</v>
      </c>
      <c r="Y876" s="588" t="s">
        <v>238</v>
      </c>
    </row>
    <row r="877" spans="1:25" x14ac:dyDescent="0.2">
      <c r="A877" s="590" t="s">
        <v>51</v>
      </c>
      <c r="B877" s="588" t="s">
        <v>141</v>
      </c>
      <c r="C877" s="588" t="s">
        <v>238</v>
      </c>
      <c r="D877" s="588" t="s">
        <v>141</v>
      </c>
      <c r="E877" s="588" t="s">
        <v>238</v>
      </c>
      <c r="F877" s="588" t="s">
        <v>141</v>
      </c>
      <c r="G877" s="588" t="s">
        <v>238</v>
      </c>
      <c r="H877" s="588" t="s">
        <v>141</v>
      </c>
      <c r="I877" s="588" t="s">
        <v>238</v>
      </c>
      <c r="J877" s="588" t="s">
        <v>141</v>
      </c>
      <c r="K877" s="588" t="s">
        <v>238</v>
      </c>
      <c r="L877" s="588" t="s">
        <v>141</v>
      </c>
      <c r="M877" s="588" t="s">
        <v>238</v>
      </c>
      <c r="N877" s="588" t="s">
        <v>141</v>
      </c>
      <c r="O877" s="588" t="s">
        <v>238</v>
      </c>
      <c r="P877" s="588" t="s">
        <v>141</v>
      </c>
      <c r="Q877" s="588" t="s">
        <v>238</v>
      </c>
      <c r="R877" s="588" t="s">
        <v>141</v>
      </c>
      <c r="S877" s="588" t="s">
        <v>238</v>
      </c>
      <c r="T877" s="588" t="s">
        <v>141</v>
      </c>
      <c r="U877" s="588" t="s">
        <v>238</v>
      </c>
      <c r="V877" s="588" t="s">
        <v>141</v>
      </c>
      <c r="W877" s="588" t="s">
        <v>238</v>
      </c>
      <c r="X877" s="588" t="s">
        <v>141</v>
      </c>
      <c r="Y877" s="588" t="s">
        <v>238</v>
      </c>
    </row>
    <row r="878" spans="1:25" x14ac:dyDescent="0.2">
      <c r="A878" s="590" t="s">
        <v>47</v>
      </c>
      <c r="B878" s="588" t="s">
        <v>141</v>
      </c>
      <c r="C878" s="588" t="s">
        <v>238</v>
      </c>
      <c r="D878" s="588" t="s">
        <v>141</v>
      </c>
      <c r="E878" s="588" t="s">
        <v>238</v>
      </c>
      <c r="F878" s="588" t="s">
        <v>141</v>
      </c>
      <c r="G878" s="588" t="s">
        <v>238</v>
      </c>
      <c r="H878" s="588" t="s">
        <v>141</v>
      </c>
      <c r="I878" s="588" t="s">
        <v>238</v>
      </c>
      <c r="J878" s="588" t="s">
        <v>141</v>
      </c>
      <c r="K878" s="588" t="s">
        <v>238</v>
      </c>
      <c r="L878" s="588" t="s">
        <v>141</v>
      </c>
      <c r="M878" s="588" t="s">
        <v>238</v>
      </c>
      <c r="N878" s="588" t="s">
        <v>141</v>
      </c>
      <c r="O878" s="588" t="s">
        <v>238</v>
      </c>
      <c r="P878" s="588" t="s">
        <v>141</v>
      </c>
      <c r="Q878" s="588" t="s">
        <v>238</v>
      </c>
      <c r="R878" s="588" t="s">
        <v>141</v>
      </c>
      <c r="S878" s="588" t="s">
        <v>238</v>
      </c>
      <c r="T878" s="588" t="s">
        <v>141</v>
      </c>
      <c r="U878" s="588" t="s">
        <v>238</v>
      </c>
      <c r="V878" s="588" t="s">
        <v>141</v>
      </c>
      <c r="W878" s="588" t="s">
        <v>238</v>
      </c>
      <c r="X878" s="588" t="s">
        <v>141</v>
      </c>
      <c r="Y878" s="588" t="s">
        <v>238</v>
      </c>
    </row>
    <row r="879" spans="1:25" x14ac:dyDescent="0.2">
      <c r="A879" s="590" t="s">
        <v>55</v>
      </c>
      <c r="B879" s="588" t="s">
        <v>141</v>
      </c>
      <c r="C879" s="588" t="s">
        <v>238</v>
      </c>
      <c r="D879" s="588" t="s">
        <v>141</v>
      </c>
      <c r="E879" s="588" t="s">
        <v>238</v>
      </c>
      <c r="F879" s="589">
        <v>8</v>
      </c>
      <c r="G879" s="588" t="s">
        <v>238</v>
      </c>
      <c r="H879" s="589">
        <v>9</v>
      </c>
      <c r="I879" s="588" t="s">
        <v>238</v>
      </c>
      <c r="J879" s="589">
        <v>40</v>
      </c>
      <c r="K879" s="588" t="s">
        <v>238</v>
      </c>
      <c r="L879" s="589">
        <v>14</v>
      </c>
      <c r="M879" s="588" t="s">
        <v>238</v>
      </c>
      <c r="N879" s="589">
        <v>23</v>
      </c>
      <c r="O879" s="588" t="s">
        <v>238</v>
      </c>
      <c r="P879" s="589">
        <v>18</v>
      </c>
      <c r="Q879" s="588" t="s">
        <v>238</v>
      </c>
      <c r="R879" s="589">
        <v>29</v>
      </c>
      <c r="S879" s="588" t="s">
        <v>238</v>
      </c>
      <c r="T879" s="589">
        <v>28</v>
      </c>
      <c r="U879" s="588" t="s">
        <v>238</v>
      </c>
      <c r="V879" s="588" t="s">
        <v>141</v>
      </c>
      <c r="W879" s="588" t="s">
        <v>238</v>
      </c>
      <c r="X879" s="588" t="s">
        <v>141</v>
      </c>
      <c r="Y879" s="588" t="s">
        <v>238</v>
      </c>
    </row>
    <row r="880" spans="1:25" x14ac:dyDescent="0.2">
      <c r="A880" s="590" t="s">
        <v>57</v>
      </c>
      <c r="B880" s="588" t="s">
        <v>141</v>
      </c>
      <c r="C880" s="588" t="s">
        <v>238</v>
      </c>
      <c r="D880" s="588" t="s">
        <v>141</v>
      </c>
      <c r="E880" s="588" t="s">
        <v>238</v>
      </c>
      <c r="F880" s="588" t="s">
        <v>141</v>
      </c>
      <c r="G880" s="588" t="s">
        <v>238</v>
      </c>
      <c r="H880" s="588" t="s">
        <v>141</v>
      </c>
      <c r="I880" s="588" t="s">
        <v>238</v>
      </c>
      <c r="J880" s="588" t="s">
        <v>141</v>
      </c>
      <c r="K880" s="588" t="s">
        <v>238</v>
      </c>
      <c r="L880" s="588" t="s">
        <v>141</v>
      </c>
      <c r="M880" s="588" t="s">
        <v>238</v>
      </c>
      <c r="N880" s="588" t="s">
        <v>141</v>
      </c>
      <c r="O880" s="588" t="s">
        <v>238</v>
      </c>
      <c r="P880" s="588" t="s">
        <v>141</v>
      </c>
      <c r="Q880" s="588" t="s">
        <v>238</v>
      </c>
      <c r="R880" s="588" t="s">
        <v>141</v>
      </c>
      <c r="S880" s="588" t="s">
        <v>238</v>
      </c>
      <c r="T880" s="588" t="s">
        <v>141</v>
      </c>
      <c r="U880" s="588" t="s">
        <v>238</v>
      </c>
      <c r="V880" s="588" t="s">
        <v>141</v>
      </c>
      <c r="W880" s="588" t="s">
        <v>238</v>
      </c>
      <c r="X880" s="588" t="s">
        <v>141</v>
      </c>
      <c r="Y880" s="588" t="s">
        <v>238</v>
      </c>
    </row>
    <row r="881" spans="1:25" x14ac:dyDescent="0.2">
      <c r="A881" s="590" t="s">
        <v>61</v>
      </c>
      <c r="B881" s="588" t="s">
        <v>141</v>
      </c>
      <c r="C881" s="588" t="s">
        <v>238</v>
      </c>
      <c r="D881" s="588" t="s">
        <v>141</v>
      </c>
      <c r="E881" s="588" t="s">
        <v>238</v>
      </c>
      <c r="F881" s="588" t="s">
        <v>141</v>
      </c>
      <c r="G881" s="588" t="s">
        <v>238</v>
      </c>
      <c r="H881" s="588" t="s">
        <v>141</v>
      </c>
      <c r="I881" s="588" t="s">
        <v>238</v>
      </c>
      <c r="J881" s="589">
        <v>0</v>
      </c>
      <c r="K881" s="588" t="s">
        <v>238</v>
      </c>
      <c r="L881" s="589">
        <v>0</v>
      </c>
      <c r="M881" s="588" t="s">
        <v>238</v>
      </c>
      <c r="N881" s="589">
        <v>0</v>
      </c>
      <c r="O881" s="588" t="s">
        <v>238</v>
      </c>
      <c r="P881" s="589">
        <v>0</v>
      </c>
      <c r="Q881" s="588" t="s">
        <v>238</v>
      </c>
      <c r="R881" s="589">
        <v>0</v>
      </c>
      <c r="S881" s="588" t="s">
        <v>238</v>
      </c>
      <c r="T881" s="589">
        <v>0</v>
      </c>
      <c r="U881" s="588" t="s">
        <v>238</v>
      </c>
      <c r="V881" s="589">
        <v>0</v>
      </c>
      <c r="W881" s="588" t="s">
        <v>238</v>
      </c>
      <c r="X881" s="589">
        <v>2</v>
      </c>
      <c r="Y881" s="588" t="s">
        <v>238</v>
      </c>
    </row>
    <row r="882" spans="1:25" x14ac:dyDescent="0.2">
      <c r="A882" s="590" t="s">
        <v>63</v>
      </c>
      <c r="B882" s="588" t="s">
        <v>141</v>
      </c>
      <c r="C882" s="588" t="s">
        <v>238</v>
      </c>
      <c r="D882" s="588" t="s">
        <v>141</v>
      </c>
      <c r="E882" s="588" t="s">
        <v>238</v>
      </c>
      <c r="F882" s="588" t="s">
        <v>141</v>
      </c>
      <c r="G882" s="588" t="s">
        <v>238</v>
      </c>
      <c r="H882" s="588" t="s">
        <v>141</v>
      </c>
      <c r="I882" s="588" t="s">
        <v>238</v>
      </c>
      <c r="J882" s="588" t="s">
        <v>141</v>
      </c>
      <c r="K882" s="588" t="s">
        <v>238</v>
      </c>
      <c r="L882" s="588" t="s">
        <v>141</v>
      </c>
      <c r="M882" s="588" t="s">
        <v>238</v>
      </c>
      <c r="N882" s="588" t="s">
        <v>141</v>
      </c>
      <c r="O882" s="588" t="s">
        <v>238</v>
      </c>
      <c r="P882" s="588" t="s">
        <v>141</v>
      </c>
      <c r="Q882" s="588" t="s">
        <v>238</v>
      </c>
      <c r="R882" s="588" t="s">
        <v>141</v>
      </c>
      <c r="S882" s="588" t="s">
        <v>238</v>
      </c>
      <c r="T882" s="588" t="s">
        <v>141</v>
      </c>
      <c r="U882" s="588" t="s">
        <v>238</v>
      </c>
      <c r="V882" s="588" t="s">
        <v>141</v>
      </c>
      <c r="W882" s="588" t="s">
        <v>238</v>
      </c>
      <c r="X882" s="588" t="s">
        <v>141</v>
      </c>
      <c r="Y882" s="588" t="s">
        <v>238</v>
      </c>
    </row>
    <row r="883" spans="1:25" x14ac:dyDescent="0.2">
      <c r="A883" s="590" t="s">
        <v>65</v>
      </c>
      <c r="B883" s="588" t="s">
        <v>141</v>
      </c>
      <c r="C883" s="588" t="s">
        <v>238</v>
      </c>
      <c r="D883" s="588" t="s">
        <v>141</v>
      </c>
      <c r="E883" s="588" t="s">
        <v>238</v>
      </c>
      <c r="F883" s="588" t="s">
        <v>141</v>
      </c>
      <c r="G883" s="588" t="s">
        <v>238</v>
      </c>
      <c r="H883" s="588" t="s">
        <v>141</v>
      </c>
      <c r="I883" s="588" t="s">
        <v>238</v>
      </c>
      <c r="J883" s="588" t="s">
        <v>141</v>
      </c>
      <c r="K883" s="588" t="s">
        <v>238</v>
      </c>
      <c r="L883" s="588" t="s">
        <v>141</v>
      </c>
      <c r="M883" s="588" t="s">
        <v>238</v>
      </c>
      <c r="N883" s="588" t="s">
        <v>141</v>
      </c>
      <c r="O883" s="588" t="s">
        <v>238</v>
      </c>
      <c r="P883" s="589">
        <v>0</v>
      </c>
      <c r="Q883" s="588" t="s">
        <v>238</v>
      </c>
      <c r="R883" s="589">
        <v>1</v>
      </c>
      <c r="S883" s="588" t="s">
        <v>238</v>
      </c>
      <c r="T883" s="589">
        <v>0</v>
      </c>
      <c r="U883" s="588" t="s">
        <v>238</v>
      </c>
      <c r="V883" s="589">
        <v>0</v>
      </c>
      <c r="W883" s="588" t="s">
        <v>238</v>
      </c>
      <c r="X883" s="589">
        <v>0</v>
      </c>
      <c r="Y883" s="588" t="s">
        <v>238</v>
      </c>
    </row>
    <row r="884" spans="1:25" x14ac:dyDescent="0.2">
      <c r="A884" s="590" t="s">
        <v>69</v>
      </c>
      <c r="B884" s="588" t="s">
        <v>141</v>
      </c>
      <c r="C884" s="588" t="s">
        <v>238</v>
      </c>
      <c r="D884" s="588" t="s">
        <v>141</v>
      </c>
      <c r="E884" s="588" t="s">
        <v>238</v>
      </c>
      <c r="F884" s="588" t="s">
        <v>141</v>
      </c>
      <c r="G884" s="588" t="s">
        <v>238</v>
      </c>
      <c r="H884" s="588" t="s">
        <v>141</v>
      </c>
      <c r="I884" s="588" t="s">
        <v>238</v>
      </c>
      <c r="J884" s="588" t="s">
        <v>141</v>
      </c>
      <c r="K884" s="588" t="s">
        <v>238</v>
      </c>
      <c r="L884" s="588" t="s">
        <v>141</v>
      </c>
      <c r="M884" s="588" t="s">
        <v>238</v>
      </c>
      <c r="N884" s="588" t="s">
        <v>141</v>
      </c>
      <c r="O884" s="588" t="s">
        <v>238</v>
      </c>
      <c r="P884" s="588" t="s">
        <v>141</v>
      </c>
      <c r="Q884" s="588" t="s">
        <v>238</v>
      </c>
      <c r="R884" s="589">
        <v>18</v>
      </c>
      <c r="S884" s="588" t="s">
        <v>238</v>
      </c>
      <c r="T884" s="589">
        <v>7</v>
      </c>
      <c r="U884" s="588" t="s">
        <v>238</v>
      </c>
      <c r="V884" s="589">
        <v>6</v>
      </c>
      <c r="W884" s="588" t="s">
        <v>238</v>
      </c>
      <c r="X884" s="589">
        <v>5</v>
      </c>
      <c r="Y884" s="588" t="s">
        <v>238</v>
      </c>
    </row>
    <row r="885" spans="1:25" x14ac:dyDescent="0.2">
      <c r="A885" s="590" t="s">
        <v>35</v>
      </c>
      <c r="B885" s="588" t="s">
        <v>141</v>
      </c>
      <c r="C885" s="588" t="s">
        <v>238</v>
      </c>
      <c r="D885" s="588" t="s">
        <v>141</v>
      </c>
      <c r="E885" s="588" t="s">
        <v>238</v>
      </c>
      <c r="F885" s="588" t="s">
        <v>141</v>
      </c>
      <c r="G885" s="588" t="s">
        <v>238</v>
      </c>
      <c r="H885" s="588" t="s">
        <v>141</v>
      </c>
      <c r="I885" s="588" t="s">
        <v>238</v>
      </c>
      <c r="J885" s="589">
        <v>0</v>
      </c>
      <c r="K885" s="588" t="s">
        <v>238</v>
      </c>
      <c r="L885" s="589">
        <v>12</v>
      </c>
      <c r="M885" s="588" t="s">
        <v>238</v>
      </c>
      <c r="N885" s="588" t="s">
        <v>141</v>
      </c>
      <c r="O885" s="588" t="s">
        <v>238</v>
      </c>
      <c r="P885" s="589">
        <v>15</v>
      </c>
      <c r="Q885" s="588" t="s">
        <v>238</v>
      </c>
      <c r="R885" s="589">
        <v>40</v>
      </c>
      <c r="S885" s="588" t="s">
        <v>238</v>
      </c>
      <c r="T885" s="589">
        <v>43</v>
      </c>
      <c r="U885" s="588" t="s">
        <v>238</v>
      </c>
      <c r="V885" s="589">
        <v>41</v>
      </c>
      <c r="W885" s="588" t="s">
        <v>238</v>
      </c>
      <c r="X885" s="589">
        <v>30</v>
      </c>
      <c r="Y885" s="588" t="s">
        <v>238</v>
      </c>
    </row>
    <row r="886" spans="1:25" x14ac:dyDescent="0.2">
      <c r="A886" s="590" t="s">
        <v>67</v>
      </c>
      <c r="B886" s="588" t="s">
        <v>141</v>
      </c>
      <c r="C886" s="588" t="s">
        <v>238</v>
      </c>
      <c r="D886" s="588" t="s">
        <v>141</v>
      </c>
      <c r="E886" s="588" t="s">
        <v>238</v>
      </c>
      <c r="F886" s="588" t="s">
        <v>141</v>
      </c>
      <c r="G886" s="588" t="s">
        <v>238</v>
      </c>
      <c r="H886" s="588" t="s">
        <v>141</v>
      </c>
      <c r="I886" s="588" t="s">
        <v>238</v>
      </c>
      <c r="J886" s="589">
        <v>13</v>
      </c>
      <c r="K886" s="588" t="s">
        <v>238</v>
      </c>
      <c r="L886" s="589">
        <v>26</v>
      </c>
      <c r="M886" s="588" t="s">
        <v>238</v>
      </c>
      <c r="N886" s="589">
        <v>22</v>
      </c>
      <c r="O886" s="588" t="s">
        <v>238</v>
      </c>
      <c r="P886" s="589">
        <v>15</v>
      </c>
      <c r="Q886" s="588" t="s">
        <v>238</v>
      </c>
      <c r="R886" s="589">
        <v>40</v>
      </c>
      <c r="S886" s="588" t="s">
        <v>238</v>
      </c>
      <c r="T886" s="589">
        <v>66</v>
      </c>
      <c r="U886" s="588" t="s">
        <v>238</v>
      </c>
      <c r="V886" s="589">
        <v>66</v>
      </c>
      <c r="W886" s="588" t="s">
        <v>238</v>
      </c>
      <c r="X886" s="589">
        <v>59</v>
      </c>
      <c r="Y886" s="588" t="s">
        <v>238</v>
      </c>
    </row>
    <row r="887" spans="1:25" x14ac:dyDescent="0.2">
      <c r="A887" s="590" t="s">
        <v>77</v>
      </c>
      <c r="B887" s="588" t="s">
        <v>141</v>
      </c>
      <c r="C887" s="588" t="s">
        <v>238</v>
      </c>
      <c r="D887" s="588" t="s">
        <v>141</v>
      </c>
      <c r="E887" s="588" t="s">
        <v>238</v>
      </c>
      <c r="F887" s="588" t="s">
        <v>141</v>
      </c>
      <c r="G887" s="588" t="s">
        <v>238</v>
      </c>
      <c r="H887" s="588" t="s">
        <v>141</v>
      </c>
      <c r="I887" s="588" t="s">
        <v>238</v>
      </c>
      <c r="J887" s="589">
        <v>807</v>
      </c>
      <c r="K887" s="588" t="s">
        <v>238</v>
      </c>
      <c r="L887" s="589">
        <v>986</v>
      </c>
      <c r="M887" s="588" t="s">
        <v>238</v>
      </c>
      <c r="N887" s="589">
        <v>1064</v>
      </c>
      <c r="O887" s="588" t="s">
        <v>238</v>
      </c>
      <c r="P887" s="589">
        <v>1132</v>
      </c>
      <c r="Q887" s="588" t="s">
        <v>238</v>
      </c>
      <c r="R887" s="589">
        <v>1414</v>
      </c>
      <c r="S887" s="588" t="s">
        <v>238</v>
      </c>
      <c r="T887" s="589">
        <v>1402</v>
      </c>
      <c r="U887" s="588" t="s">
        <v>238</v>
      </c>
      <c r="V887" s="589">
        <v>1612</v>
      </c>
      <c r="W887" s="588" t="s">
        <v>238</v>
      </c>
      <c r="X887" s="589">
        <v>1675</v>
      </c>
      <c r="Y887" s="588" t="s">
        <v>238</v>
      </c>
    </row>
    <row r="888" spans="1:25" x14ac:dyDescent="0.2">
      <c r="A888" s="590" t="s">
        <v>37</v>
      </c>
      <c r="B888" s="588" t="s">
        <v>141</v>
      </c>
      <c r="C888" s="588" t="s">
        <v>238</v>
      </c>
      <c r="D888" s="588" t="s">
        <v>141</v>
      </c>
      <c r="E888" s="588" t="s">
        <v>238</v>
      </c>
      <c r="F888" s="588" t="s">
        <v>141</v>
      </c>
      <c r="G888" s="588" t="s">
        <v>238</v>
      </c>
      <c r="H888" s="588" t="s">
        <v>141</v>
      </c>
      <c r="I888" s="588" t="s">
        <v>238</v>
      </c>
      <c r="J888" s="589">
        <v>159</v>
      </c>
      <c r="K888" s="588" t="s">
        <v>238</v>
      </c>
      <c r="L888" s="589">
        <v>125</v>
      </c>
      <c r="M888" s="588" t="s">
        <v>238</v>
      </c>
      <c r="N888" s="589">
        <v>48</v>
      </c>
      <c r="O888" s="588" t="s">
        <v>238</v>
      </c>
      <c r="P888" s="589">
        <v>74</v>
      </c>
      <c r="Q888" s="588" t="s">
        <v>238</v>
      </c>
      <c r="R888" s="589">
        <v>23</v>
      </c>
      <c r="S888" s="588" t="s">
        <v>238</v>
      </c>
      <c r="T888" s="589">
        <v>17</v>
      </c>
      <c r="U888" s="588" t="s">
        <v>238</v>
      </c>
      <c r="V888" s="589">
        <v>15</v>
      </c>
      <c r="W888" s="588" t="s">
        <v>238</v>
      </c>
      <c r="X888" s="589">
        <v>12</v>
      </c>
      <c r="Y888" s="588" t="s">
        <v>238</v>
      </c>
    </row>
    <row r="889" spans="1:25" x14ac:dyDescent="0.2">
      <c r="A889" s="590" t="s">
        <v>59</v>
      </c>
      <c r="B889" s="588" t="s">
        <v>141</v>
      </c>
      <c r="C889" s="588" t="s">
        <v>238</v>
      </c>
      <c r="D889" s="588" t="s">
        <v>141</v>
      </c>
      <c r="E889" s="588" t="s">
        <v>238</v>
      </c>
      <c r="F889" s="588" t="s">
        <v>141</v>
      </c>
      <c r="G889" s="588" t="s">
        <v>238</v>
      </c>
      <c r="H889" s="588" t="s">
        <v>141</v>
      </c>
      <c r="I889" s="588" t="s">
        <v>238</v>
      </c>
      <c r="J889" s="589">
        <v>10</v>
      </c>
      <c r="K889" s="588" t="s">
        <v>238</v>
      </c>
      <c r="L889" s="589">
        <v>203</v>
      </c>
      <c r="M889" s="588" t="s">
        <v>238</v>
      </c>
      <c r="N889" s="589">
        <v>47</v>
      </c>
      <c r="O889" s="588" t="s">
        <v>238</v>
      </c>
      <c r="P889" s="589">
        <v>174</v>
      </c>
      <c r="Q889" s="588" t="s">
        <v>238</v>
      </c>
      <c r="R889" s="589">
        <v>75</v>
      </c>
      <c r="S889" s="588" t="s">
        <v>238</v>
      </c>
      <c r="T889" s="589">
        <v>95</v>
      </c>
      <c r="U889" s="588" t="s">
        <v>238</v>
      </c>
      <c r="V889" s="589">
        <v>151</v>
      </c>
      <c r="W889" s="588" t="s">
        <v>238</v>
      </c>
      <c r="X889" s="589">
        <v>354</v>
      </c>
      <c r="Y889" s="588" t="s">
        <v>238</v>
      </c>
    </row>
    <row r="891" spans="1:25" x14ac:dyDescent="0.2">
      <c r="A891" s="587" t="s">
        <v>4942</v>
      </c>
      <c r="E891" s="587" t="s">
        <v>4941</v>
      </c>
    </row>
    <row r="892" spans="1:25" x14ac:dyDescent="0.2">
      <c r="A892" s="587" t="s">
        <v>4940</v>
      </c>
      <c r="B892" s="587" t="s">
        <v>4939</v>
      </c>
      <c r="E892" s="587" t="s">
        <v>141</v>
      </c>
      <c r="F892" s="587" t="s">
        <v>4938</v>
      </c>
    </row>
    <row r="893" spans="1:25" x14ac:dyDescent="0.2">
      <c r="A893" s="587" t="s">
        <v>4937</v>
      </c>
      <c r="B893" s="587" t="s">
        <v>4936</v>
      </c>
    </row>
    <row r="894" spans="1:25" x14ac:dyDescent="0.2">
      <c r="A894" s="587" t="s">
        <v>4935</v>
      </c>
      <c r="B894" s="587" t="s">
        <v>4934</v>
      </c>
    </row>
    <row r="895" spans="1:25" x14ac:dyDescent="0.2">
      <c r="A895" s="587" t="s">
        <v>4933</v>
      </c>
      <c r="B895" s="587" t="s">
        <v>4932</v>
      </c>
    </row>
    <row r="896" spans="1:25" x14ac:dyDescent="0.2">
      <c r="A896" s="587" t="s">
        <v>4931</v>
      </c>
      <c r="B896" s="587" t="s">
        <v>4930</v>
      </c>
    </row>
    <row r="897" spans="1:30" x14ac:dyDescent="0.2">
      <c r="A897" s="587" t="s">
        <v>4929</v>
      </c>
      <c r="B897" s="587" t="s">
        <v>4928</v>
      </c>
    </row>
    <row r="898" spans="1:30" x14ac:dyDescent="0.2">
      <c r="A898" s="587" t="s">
        <v>4927</v>
      </c>
      <c r="B898" s="587" t="s">
        <v>4926</v>
      </c>
    </row>
    <row r="899" spans="1:30" x14ac:dyDescent="0.2">
      <c r="A899" s="587" t="s">
        <v>4925</v>
      </c>
      <c r="B899" s="587" t="s">
        <v>4924</v>
      </c>
    </row>
    <row r="900" spans="1:30" x14ac:dyDescent="0.2">
      <c r="A900" s="587" t="s">
        <v>4923</v>
      </c>
      <c r="B900" s="587" t="s">
        <v>4922</v>
      </c>
    </row>
    <row r="901" spans="1:30" x14ac:dyDescent="0.2">
      <c r="A901" s="587" t="s">
        <v>4921</v>
      </c>
      <c r="B901" s="587" t="s">
        <v>4920</v>
      </c>
    </row>
    <row r="902" spans="1:30" x14ac:dyDescent="0.2">
      <c r="A902" s="587" t="s">
        <v>4919</v>
      </c>
      <c r="B902" s="587" t="s">
        <v>4918</v>
      </c>
    </row>
    <row r="903" spans="1:30" x14ac:dyDescent="0.2">
      <c r="A903" s="587" t="s">
        <v>4917</v>
      </c>
      <c r="B903" s="587" t="s">
        <v>4916</v>
      </c>
    </row>
    <row r="908" spans="1:30" x14ac:dyDescent="0.2">
      <c r="A908" s="593" t="s">
        <v>261</v>
      </c>
      <c r="B908" s="593"/>
      <c r="C908" s="593"/>
      <c r="D908" s="593"/>
      <c r="E908" s="593"/>
      <c r="F908" s="593"/>
      <c r="G908" s="593"/>
      <c r="H908" s="593"/>
      <c r="I908" s="593"/>
      <c r="J908" s="593"/>
      <c r="K908" s="593"/>
      <c r="L908" s="593"/>
      <c r="M908" s="593"/>
      <c r="N908" s="593"/>
      <c r="O908" s="593"/>
      <c r="P908" s="593"/>
      <c r="Q908" s="593"/>
      <c r="R908" s="593"/>
      <c r="S908" s="593"/>
      <c r="T908" s="593"/>
      <c r="U908" s="593"/>
      <c r="V908" s="593"/>
      <c r="W908" s="593"/>
      <c r="X908" s="593"/>
      <c r="Y908" s="593"/>
      <c r="Z908" s="593"/>
      <c r="AA908" s="593"/>
      <c r="AB908" s="593"/>
      <c r="AC908" s="593"/>
      <c r="AD908" s="593"/>
    </row>
    <row r="909" spans="1:30" x14ac:dyDescent="0.2">
      <c r="A909" s="593" t="s">
        <v>255</v>
      </c>
      <c r="B909" s="593"/>
      <c r="C909" s="593"/>
      <c r="D909" s="593"/>
      <c r="E909" s="593"/>
      <c r="F909" s="593"/>
      <c r="G909" s="593"/>
      <c r="H909" s="593"/>
      <c r="I909" s="593"/>
      <c r="J909" s="593"/>
      <c r="K909" s="593"/>
      <c r="L909" s="593"/>
      <c r="M909" s="593"/>
      <c r="N909" s="593"/>
      <c r="O909" s="593"/>
      <c r="P909" s="593"/>
      <c r="Q909" s="593"/>
      <c r="R909" s="593"/>
      <c r="S909" s="593"/>
      <c r="T909" s="593"/>
      <c r="U909" s="593"/>
      <c r="V909" s="593"/>
      <c r="W909" s="593"/>
      <c r="X909" s="593"/>
      <c r="Y909" s="593"/>
      <c r="Z909" s="593"/>
      <c r="AA909" s="593"/>
      <c r="AB909" s="593"/>
      <c r="AC909" s="593"/>
      <c r="AD909" s="593"/>
    </row>
    <row r="910" spans="1:30" x14ac:dyDescent="0.2">
      <c r="A910" s="593" t="s">
        <v>254</v>
      </c>
      <c r="B910" s="593" t="s">
        <v>253</v>
      </c>
      <c r="C910" s="593" t="s">
        <v>238</v>
      </c>
      <c r="D910" s="593" t="s">
        <v>252</v>
      </c>
      <c r="E910" s="593" t="s">
        <v>238</v>
      </c>
      <c r="F910" s="593" t="s">
        <v>251</v>
      </c>
      <c r="G910" s="593" t="s">
        <v>238</v>
      </c>
      <c r="H910" s="593" t="s">
        <v>250</v>
      </c>
      <c r="I910" s="593" t="s">
        <v>238</v>
      </c>
      <c r="J910" s="593" t="s">
        <v>249</v>
      </c>
      <c r="K910" s="593" t="s">
        <v>238</v>
      </c>
      <c r="L910" s="593" t="s">
        <v>248</v>
      </c>
      <c r="M910" s="593" t="s">
        <v>238</v>
      </c>
      <c r="N910" s="593" t="s">
        <v>247</v>
      </c>
      <c r="O910" s="593" t="s">
        <v>238</v>
      </c>
      <c r="P910" s="593" t="s">
        <v>246</v>
      </c>
      <c r="Q910" s="593" t="s">
        <v>238</v>
      </c>
      <c r="R910" s="593" t="s">
        <v>82</v>
      </c>
      <c r="S910" s="593" t="s">
        <v>238</v>
      </c>
      <c r="T910" s="593" t="s">
        <v>83</v>
      </c>
      <c r="U910" s="593" t="s">
        <v>238</v>
      </c>
      <c r="V910" s="593" t="s">
        <v>84</v>
      </c>
      <c r="W910" s="593" t="s">
        <v>238</v>
      </c>
      <c r="X910" s="593" t="s">
        <v>245</v>
      </c>
      <c r="Y910" s="593" t="s">
        <v>238</v>
      </c>
      <c r="Z910" s="593"/>
      <c r="AA910" s="593"/>
      <c r="AB910" s="593"/>
      <c r="AC910" s="593"/>
      <c r="AD910" s="593"/>
    </row>
    <row r="911" spans="1:30" x14ac:dyDescent="0.2">
      <c r="A911" s="593" t="s">
        <v>244</v>
      </c>
      <c r="B911" s="593">
        <v>172767</v>
      </c>
      <c r="C911" s="593" t="s">
        <v>238</v>
      </c>
      <c r="D911" s="593">
        <v>161189</v>
      </c>
      <c r="E911" s="593" t="s">
        <v>238</v>
      </c>
      <c r="F911" s="593">
        <v>165734</v>
      </c>
      <c r="G911" s="593" t="s">
        <v>238</v>
      </c>
      <c r="H911" s="593">
        <v>155632</v>
      </c>
      <c r="I911" s="593" t="s">
        <v>238</v>
      </c>
      <c r="J911" s="593">
        <v>144645</v>
      </c>
      <c r="K911" s="593" t="s">
        <v>238</v>
      </c>
      <c r="L911" s="593">
        <v>132728</v>
      </c>
      <c r="M911" s="593" t="s">
        <v>238</v>
      </c>
      <c r="N911" s="593">
        <v>121435</v>
      </c>
      <c r="O911" s="593" t="s">
        <v>238</v>
      </c>
      <c r="P911" s="593">
        <v>119861</v>
      </c>
      <c r="Q911" s="593" t="s">
        <v>238</v>
      </c>
      <c r="R911" s="593">
        <v>111997</v>
      </c>
      <c r="S911" s="593" t="s">
        <v>238</v>
      </c>
      <c r="T911" s="593">
        <v>105127</v>
      </c>
      <c r="U911" s="593" t="s">
        <v>238</v>
      </c>
      <c r="V911" s="593">
        <v>97357</v>
      </c>
      <c r="W911" s="593" t="s">
        <v>238</v>
      </c>
      <c r="X911" s="593">
        <v>84549</v>
      </c>
      <c r="Y911" s="593" t="s">
        <v>238</v>
      </c>
      <c r="Z911" s="593"/>
      <c r="AA911" s="593"/>
      <c r="AB911" s="593"/>
      <c r="AC911" s="593"/>
      <c r="AD911" s="593"/>
    </row>
    <row r="912" spans="1:30" x14ac:dyDescent="0.2">
      <c r="A912" s="593" t="s">
        <v>243</v>
      </c>
      <c r="B912" s="593">
        <v>15045</v>
      </c>
      <c r="C912" s="593" t="s">
        <v>238</v>
      </c>
      <c r="D912" s="593">
        <v>14322</v>
      </c>
      <c r="E912" s="593" t="s">
        <v>238</v>
      </c>
      <c r="F912" s="593">
        <v>16975</v>
      </c>
      <c r="G912" s="593" t="s">
        <v>238</v>
      </c>
      <c r="H912" s="593">
        <v>17230</v>
      </c>
      <c r="I912" s="593" t="s">
        <v>238</v>
      </c>
      <c r="J912" s="593">
        <v>17090</v>
      </c>
      <c r="K912" s="593" t="s">
        <v>238</v>
      </c>
      <c r="L912" s="593">
        <v>16882</v>
      </c>
      <c r="M912" s="593" t="s">
        <v>238</v>
      </c>
      <c r="N912" s="593">
        <v>16419</v>
      </c>
      <c r="O912" s="593" t="s">
        <v>238</v>
      </c>
      <c r="P912" s="593">
        <v>17667</v>
      </c>
      <c r="Q912" s="593" t="s">
        <v>238</v>
      </c>
      <c r="R912" s="593">
        <v>16406</v>
      </c>
      <c r="S912" s="593" t="s">
        <v>238</v>
      </c>
      <c r="T912" s="593">
        <v>14636</v>
      </c>
      <c r="U912" s="593" t="s">
        <v>238</v>
      </c>
      <c r="V912" s="593">
        <v>14205</v>
      </c>
      <c r="W912" s="593" t="s">
        <v>238</v>
      </c>
      <c r="X912" s="593">
        <v>13983</v>
      </c>
      <c r="Y912" s="593" t="s">
        <v>238</v>
      </c>
      <c r="Z912" s="593"/>
      <c r="AA912" s="593"/>
      <c r="AB912" s="593"/>
      <c r="AC912" s="593"/>
      <c r="AD912" s="593"/>
    </row>
    <row r="913" spans="1:30" x14ac:dyDescent="0.2">
      <c r="A913" s="593" t="s">
        <v>242</v>
      </c>
      <c r="B913" s="593">
        <v>15387</v>
      </c>
      <c r="C913" s="593" t="s">
        <v>238</v>
      </c>
      <c r="D913" s="593">
        <v>14378</v>
      </c>
      <c r="E913" s="593" t="s">
        <v>238</v>
      </c>
      <c r="F913" s="593">
        <v>17028</v>
      </c>
      <c r="G913" s="593" t="s">
        <v>238</v>
      </c>
      <c r="H913" s="593">
        <v>17279</v>
      </c>
      <c r="I913" s="593" t="s">
        <v>238</v>
      </c>
      <c r="J913" s="593">
        <v>17133</v>
      </c>
      <c r="K913" s="593" t="s">
        <v>238</v>
      </c>
      <c r="L913" s="593">
        <v>16917</v>
      </c>
      <c r="M913" s="593" t="s">
        <v>238</v>
      </c>
      <c r="N913" s="593">
        <v>16451</v>
      </c>
      <c r="O913" s="593" t="s">
        <v>238</v>
      </c>
      <c r="P913" s="593">
        <v>17690</v>
      </c>
      <c r="Q913" s="593" t="s">
        <v>238</v>
      </c>
      <c r="R913" s="593">
        <v>16427</v>
      </c>
      <c r="S913" s="593" t="s">
        <v>238</v>
      </c>
      <c r="T913" s="593">
        <v>14636</v>
      </c>
      <c r="U913" s="593" t="s">
        <v>238</v>
      </c>
      <c r="V913" s="593">
        <v>14205</v>
      </c>
      <c r="W913" s="593" t="s">
        <v>238</v>
      </c>
      <c r="X913" s="593">
        <v>13983</v>
      </c>
      <c r="Y913" s="593" t="s">
        <v>238</v>
      </c>
      <c r="Z913" s="593"/>
      <c r="AA913" s="593"/>
      <c r="AB913" s="593"/>
      <c r="AC913" s="593"/>
      <c r="AD913" s="593"/>
    </row>
    <row r="914" spans="1:30" x14ac:dyDescent="0.2">
      <c r="A914" s="593" t="s">
        <v>241</v>
      </c>
      <c r="B914" s="593">
        <v>15387</v>
      </c>
      <c r="C914" s="593" t="s">
        <v>238</v>
      </c>
      <c r="D914" s="593">
        <v>14378</v>
      </c>
      <c r="E914" s="593" t="s">
        <v>238</v>
      </c>
      <c r="F914" s="593">
        <v>17028</v>
      </c>
      <c r="G914" s="593" t="s">
        <v>238</v>
      </c>
      <c r="H914" s="593">
        <v>17279</v>
      </c>
      <c r="I914" s="593" t="s">
        <v>238</v>
      </c>
      <c r="J914" s="593">
        <v>17133</v>
      </c>
      <c r="K914" s="593" t="s">
        <v>238</v>
      </c>
      <c r="L914" s="593">
        <v>16917</v>
      </c>
      <c r="M914" s="593" t="s">
        <v>238</v>
      </c>
      <c r="N914" s="593">
        <v>16451</v>
      </c>
      <c r="O914" s="593" t="s">
        <v>238</v>
      </c>
      <c r="P914" s="593">
        <v>17690</v>
      </c>
      <c r="Q914" s="593" t="s">
        <v>238</v>
      </c>
      <c r="R914" s="593">
        <v>16427</v>
      </c>
      <c r="S914" s="593" t="s">
        <v>238</v>
      </c>
      <c r="T914" s="593">
        <v>14636</v>
      </c>
      <c r="U914" s="593" t="s">
        <v>238</v>
      </c>
      <c r="V914" s="593">
        <v>14205</v>
      </c>
      <c r="W914" s="593" t="s">
        <v>238</v>
      </c>
      <c r="X914" s="593">
        <v>13983</v>
      </c>
      <c r="Y914" s="593" t="s">
        <v>238</v>
      </c>
      <c r="Z914" s="593"/>
      <c r="AA914" s="593"/>
      <c r="AB914" s="593"/>
      <c r="AC914" s="593"/>
      <c r="AD914" s="593"/>
    </row>
    <row r="915" spans="1:30" x14ac:dyDescent="0.2">
      <c r="A915" s="593" t="s">
        <v>7</v>
      </c>
      <c r="B915" s="593">
        <v>0</v>
      </c>
      <c r="C915" s="593" t="s">
        <v>238</v>
      </c>
      <c r="D915" s="593">
        <v>0</v>
      </c>
      <c r="E915" s="593" t="s">
        <v>238</v>
      </c>
      <c r="F915" s="593">
        <v>0</v>
      </c>
      <c r="G915" s="593" t="s">
        <v>238</v>
      </c>
      <c r="H915" s="593">
        <v>0</v>
      </c>
      <c r="I915" s="593" t="s">
        <v>238</v>
      </c>
      <c r="J915" s="593">
        <v>0</v>
      </c>
      <c r="K915" s="593" t="s">
        <v>238</v>
      </c>
      <c r="L915" s="593">
        <v>0</v>
      </c>
      <c r="M915" s="593" t="s">
        <v>238</v>
      </c>
      <c r="N915" s="593">
        <v>0</v>
      </c>
      <c r="O915" s="593" t="s">
        <v>238</v>
      </c>
      <c r="P915" s="593">
        <v>0</v>
      </c>
      <c r="Q915" s="593" t="s">
        <v>238</v>
      </c>
      <c r="R915" s="593">
        <v>0</v>
      </c>
      <c r="S915" s="593" t="s">
        <v>238</v>
      </c>
      <c r="T915" s="593">
        <v>0</v>
      </c>
      <c r="U915" s="593" t="s">
        <v>238</v>
      </c>
      <c r="V915" s="593">
        <v>0</v>
      </c>
      <c r="W915" s="593" t="s">
        <v>238</v>
      </c>
      <c r="X915" s="593">
        <v>0</v>
      </c>
      <c r="Y915" s="593" t="s">
        <v>238</v>
      </c>
      <c r="Z915" s="593"/>
      <c r="AA915" s="593"/>
      <c r="AB915" s="593"/>
      <c r="AC915" s="593"/>
      <c r="AD915" s="593"/>
    </row>
    <row r="916" spans="1:30" x14ac:dyDescent="0.2">
      <c r="A916" s="593" t="s">
        <v>19</v>
      </c>
      <c r="B916" s="593">
        <v>47</v>
      </c>
      <c r="C916" s="593" t="s">
        <v>238</v>
      </c>
      <c r="D916" s="593">
        <v>36</v>
      </c>
      <c r="E916" s="593" t="s">
        <v>238</v>
      </c>
      <c r="F916" s="593">
        <v>38</v>
      </c>
      <c r="G916" s="593" t="s">
        <v>238</v>
      </c>
      <c r="H916" s="593">
        <v>31</v>
      </c>
      <c r="I916" s="593" t="s">
        <v>238</v>
      </c>
      <c r="J916" s="593">
        <v>31</v>
      </c>
      <c r="K916" s="593" t="s">
        <v>238</v>
      </c>
      <c r="L916" s="593">
        <v>31</v>
      </c>
      <c r="M916" s="593" t="s">
        <v>238</v>
      </c>
      <c r="N916" s="593">
        <v>28</v>
      </c>
      <c r="O916" s="593" t="s">
        <v>238</v>
      </c>
      <c r="P916" s="593">
        <v>26</v>
      </c>
      <c r="Q916" s="593" t="s">
        <v>238</v>
      </c>
      <c r="R916" s="593">
        <v>24</v>
      </c>
      <c r="S916" s="593" t="s">
        <v>238</v>
      </c>
      <c r="T916" s="593">
        <v>25</v>
      </c>
      <c r="U916" s="593" t="s">
        <v>238</v>
      </c>
      <c r="V916" s="593">
        <v>23</v>
      </c>
      <c r="W916" s="593" t="s">
        <v>238</v>
      </c>
      <c r="X916" s="593">
        <v>22</v>
      </c>
      <c r="Y916" s="593" t="s">
        <v>238</v>
      </c>
      <c r="Z916" s="593"/>
      <c r="AA916" s="593"/>
      <c r="AB916" s="593"/>
      <c r="AC916" s="593"/>
      <c r="AD916" s="593"/>
    </row>
    <row r="917" spans="1:30" x14ac:dyDescent="0.2">
      <c r="A917" s="593" t="s">
        <v>25</v>
      </c>
      <c r="B917" s="593">
        <v>389</v>
      </c>
      <c r="C917" s="593" t="s">
        <v>238</v>
      </c>
      <c r="D917" s="593">
        <v>371</v>
      </c>
      <c r="E917" s="593" t="s">
        <v>238</v>
      </c>
      <c r="F917" s="593">
        <v>427</v>
      </c>
      <c r="G917" s="593" t="s">
        <v>238</v>
      </c>
      <c r="H917" s="593">
        <v>481</v>
      </c>
      <c r="I917" s="593" t="s">
        <v>238</v>
      </c>
      <c r="J917" s="593">
        <v>588</v>
      </c>
      <c r="K917" s="593" t="s">
        <v>238</v>
      </c>
      <c r="L917" s="593">
        <v>597</v>
      </c>
      <c r="M917" s="593" t="s">
        <v>238</v>
      </c>
      <c r="N917" s="593">
        <v>450</v>
      </c>
      <c r="O917" s="593" t="s">
        <v>238</v>
      </c>
      <c r="P917" s="593">
        <v>440</v>
      </c>
      <c r="Q917" s="593" t="s">
        <v>238</v>
      </c>
      <c r="R917" s="593">
        <v>353</v>
      </c>
      <c r="S917" s="593" t="s">
        <v>238</v>
      </c>
      <c r="T917" s="593">
        <v>315</v>
      </c>
      <c r="U917" s="593" t="s">
        <v>238</v>
      </c>
      <c r="V917" s="593">
        <v>276</v>
      </c>
      <c r="W917" s="593" t="s">
        <v>238</v>
      </c>
      <c r="X917" s="593">
        <v>341</v>
      </c>
      <c r="Y917" s="593" t="s">
        <v>238</v>
      </c>
      <c r="Z917" s="593"/>
      <c r="AA917" s="593"/>
      <c r="AB917" s="593"/>
      <c r="AC917" s="593"/>
      <c r="AD917" s="593"/>
    </row>
    <row r="918" spans="1:30" x14ac:dyDescent="0.2">
      <c r="A918" s="593" t="s">
        <v>27</v>
      </c>
      <c r="B918" s="593">
        <v>18227</v>
      </c>
      <c r="C918" s="593" t="s">
        <v>238</v>
      </c>
      <c r="D918" s="593">
        <v>17334</v>
      </c>
      <c r="E918" s="593" t="s">
        <v>238</v>
      </c>
      <c r="F918" s="593">
        <v>18605</v>
      </c>
      <c r="G918" s="593" t="s">
        <v>238</v>
      </c>
      <c r="H918" s="593">
        <v>18624</v>
      </c>
      <c r="I918" s="593" t="s">
        <v>238</v>
      </c>
      <c r="J918" s="593">
        <v>19756</v>
      </c>
      <c r="K918" s="593" t="s">
        <v>238</v>
      </c>
      <c r="L918" s="593">
        <v>19004</v>
      </c>
      <c r="M918" s="593" t="s">
        <v>238</v>
      </c>
      <c r="N918" s="593">
        <v>17288</v>
      </c>
      <c r="O918" s="593" t="s">
        <v>238</v>
      </c>
      <c r="P918" s="593">
        <v>15579</v>
      </c>
      <c r="Q918" s="593" t="s">
        <v>238</v>
      </c>
      <c r="R918" s="593">
        <v>14399</v>
      </c>
      <c r="S918" s="593" t="s">
        <v>238</v>
      </c>
      <c r="T918" s="593">
        <v>13260</v>
      </c>
      <c r="U918" s="593" t="s">
        <v>238</v>
      </c>
      <c r="V918" s="593">
        <v>12478</v>
      </c>
      <c r="W918" s="593" t="s">
        <v>238</v>
      </c>
      <c r="X918" s="593">
        <v>11250</v>
      </c>
      <c r="Y918" s="593" t="s">
        <v>238</v>
      </c>
      <c r="Z918" s="593"/>
      <c r="AA918" s="593"/>
      <c r="AB918" s="593"/>
      <c r="AC918" s="593"/>
      <c r="AD918" s="593"/>
    </row>
    <row r="919" spans="1:30" x14ac:dyDescent="0.2">
      <c r="A919" s="593" t="s">
        <v>136</v>
      </c>
      <c r="B919" s="593">
        <v>4429</v>
      </c>
      <c r="C919" s="593" t="s">
        <v>238</v>
      </c>
      <c r="D919" s="593">
        <v>4390</v>
      </c>
      <c r="E919" s="593" t="s">
        <v>238</v>
      </c>
      <c r="F919" s="593">
        <v>4692</v>
      </c>
      <c r="G919" s="593" t="s">
        <v>238</v>
      </c>
      <c r="H919" s="593">
        <v>4865</v>
      </c>
      <c r="I919" s="593" t="s">
        <v>238</v>
      </c>
      <c r="J919" s="593">
        <v>5020</v>
      </c>
      <c r="K919" s="593" t="s">
        <v>238</v>
      </c>
      <c r="L919" s="593">
        <v>5300</v>
      </c>
      <c r="M919" s="593" t="s">
        <v>238</v>
      </c>
      <c r="N919" s="593">
        <v>5295</v>
      </c>
      <c r="O919" s="593" t="s">
        <v>238</v>
      </c>
      <c r="P919" s="593">
        <v>5267</v>
      </c>
      <c r="Q919" s="593" t="s">
        <v>238</v>
      </c>
      <c r="R919" s="593">
        <v>5016</v>
      </c>
      <c r="S919" s="593" t="s">
        <v>238</v>
      </c>
      <c r="T919" s="593">
        <v>4565</v>
      </c>
      <c r="U919" s="593" t="s">
        <v>238</v>
      </c>
      <c r="V919" s="593">
        <v>3837</v>
      </c>
      <c r="W919" s="593" t="s">
        <v>238</v>
      </c>
      <c r="X919" s="593">
        <v>3973</v>
      </c>
      <c r="Y919" s="593" t="s">
        <v>238</v>
      </c>
      <c r="Z919" s="593"/>
      <c r="AA919" s="593"/>
      <c r="AB919" s="593"/>
      <c r="AC919" s="593"/>
      <c r="AD919" s="593"/>
    </row>
    <row r="920" spans="1:30" x14ac:dyDescent="0.2">
      <c r="A920" s="593" t="s">
        <v>29</v>
      </c>
      <c r="B920" s="593">
        <v>0</v>
      </c>
      <c r="C920" s="593" t="s">
        <v>238</v>
      </c>
      <c r="D920" s="593">
        <v>0</v>
      </c>
      <c r="E920" s="593" t="s">
        <v>238</v>
      </c>
      <c r="F920" s="593">
        <v>0</v>
      </c>
      <c r="G920" s="593" t="s">
        <v>238</v>
      </c>
      <c r="H920" s="593">
        <v>0</v>
      </c>
      <c r="I920" s="593" t="s">
        <v>238</v>
      </c>
      <c r="J920" s="593">
        <v>0</v>
      </c>
      <c r="K920" s="593" t="s">
        <v>238</v>
      </c>
      <c r="L920" s="593">
        <v>0</v>
      </c>
      <c r="M920" s="593" t="s">
        <v>238</v>
      </c>
      <c r="N920" s="593">
        <v>0</v>
      </c>
      <c r="O920" s="593" t="s">
        <v>238</v>
      </c>
      <c r="P920" s="593">
        <v>0</v>
      </c>
      <c r="Q920" s="593" t="s">
        <v>238</v>
      </c>
      <c r="R920" s="593">
        <v>0</v>
      </c>
      <c r="S920" s="593" t="s">
        <v>238</v>
      </c>
      <c r="T920" s="593">
        <v>0</v>
      </c>
      <c r="U920" s="593" t="s">
        <v>238</v>
      </c>
      <c r="V920" s="593">
        <v>0</v>
      </c>
      <c r="W920" s="593" t="s">
        <v>238</v>
      </c>
      <c r="X920" s="593">
        <v>0</v>
      </c>
      <c r="Y920" s="593" t="s">
        <v>238</v>
      </c>
      <c r="Z920" s="593"/>
      <c r="AA920" s="593"/>
      <c r="AB920" s="593"/>
      <c r="AC920" s="593"/>
      <c r="AD920" s="593"/>
    </row>
    <row r="921" spans="1:30" x14ac:dyDescent="0.2">
      <c r="A921" s="593" t="s">
        <v>15</v>
      </c>
      <c r="B921" s="593">
        <v>0</v>
      </c>
      <c r="C921" s="593" t="s">
        <v>238</v>
      </c>
      <c r="D921" s="593">
        <v>0</v>
      </c>
      <c r="E921" s="593" t="s">
        <v>238</v>
      </c>
      <c r="F921" s="593">
        <v>0</v>
      </c>
      <c r="G921" s="593" t="s">
        <v>238</v>
      </c>
      <c r="H921" s="593">
        <v>0</v>
      </c>
      <c r="I921" s="593" t="s">
        <v>238</v>
      </c>
      <c r="J921" s="593">
        <v>0</v>
      </c>
      <c r="K921" s="593" t="s">
        <v>238</v>
      </c>
      <c r="L921" s="593">
        <v>0</v>
      </c>
      <c r="M921" s="593" t="s">
        <v>238</v>
      </c>
      <c r="N921" s="593">
        <v>0</v>
      </c>
      <c r="O921" s="593" t="s">
        <v>238</v>
      </c>
      <c r="P921" s="593">
        <v>0</v>
      </c>
      <c r="Q921" s="593" t="s">
        <v>238</v>
      </c>
      <c r="R921" s="593">
        <v>0</v>
      </c>
      <c r="S921" s="593" t="s">
        <v>238</v>
      </c>
      <c r="T921" s="593">
        <v>0</v>
      </c>
      <c r="U921" s="593" t="s">
        <v>238</v>
      </c>
      <c r="V921" s="593">
        <v>0</v>
      </c>
      <c r="W921" s="593" t="s">
        <v>238</v>
      </c>
      <c r="X921" s="593">
        <v>0</v>
      </c>
      <c r="Y921" s="593" t="s">
        <v>238</v>
      </c>
      <c r="Z921" s="593"/>
      <c r="AA921" s="593"/>
      <c r="AB921" s="593"/>
      <c r="AC921" s="593"/>
      <c r="AD921" s="593"/>
    </row>
    <row r="922" spans="1:30" x14ac:dyDescent="0.2">
      <c r="A922" s="593" t="s">
        <v>31</v>
      </c>
      <c r="B922" s="593">
        <v>281</v>
      </c>
      <c r="C922" s="593" t="s">
        <v>238</v>
      </c>
      <c r="D922" s="593">
        <v>192</v>
      </c>
      <c r="E922" s="593" t="s">
        <v>238</v>
      </c>
      <c r="F922" s="593">
        <v>190</v>
      </c>
      <c r="G922" s="593" t="s">
        <v>238</v>
      </c>
      <c r="H922" s="593">
        <v>138</v>
      </c>
      <c r="I922" s="593" t="s">
        <v>238</v>
      </c>
      <c r="J922" s="593">
        <v>134</v>
      </c>
      <c r="K922" s="593" t="s">
        <v>238</v>
      </c>
      <c r="L922" s="593">
        <v>101</v>
      </c>
      <c r="M922" s="593" t="s">
        <v>238</v>
      </c>
      <c r="N922" s="593">
        <v>95</v>
      </c>
      <c r="O922" s="593" t="s">
        <v>238</v>
      </c>
      <c r="P922" s="593">
        <v>82</v>
      </c>
      <c r="Q922" s="593" t="s">
        <v>238</v>
      </c>
      <c r="R922" s="593">
        <v>63</v>
      </c>
      <c r="S922" s="593" t="s">
        <v>238</v>
      </c>
      <c r="T922" s="593">
        <v>81</v>
      </c>
      <c r="U922" s="593" t="s">
        <v>238</v>
      </c>
      <c r="V922" s="593">
        <v>116</v>
      </c>
      <c r="W922" s="593" t="s">
        <v>238</v>
      </c>
      <c r="X922" s="593">
        <v>99</v>
      </c>
      <c r="Y922" s="593" t="s">
        <v>238</v>
      </c>
      <c r="Z922" s="593"/>
      <c r="AA922" s="593"/>
      <c r="AB922" s="593"/>
      <c r="AC922" s="593"/>
      <c r="AD922" s="593"/>
    </row>
    <row r="923" spans="1:30" x14ac:dyDescent="0.2">
      <c r="A923" s="593" t="s">
        <v>11</v>
      </c>
      <c r="B923" s="593">
        <v>229</v>
      </c>
      <c r="C923" s="593" t="s">
        <v>238</v>
      </c>
      <c r="D923" s="593">
        <v>341</v>
      </c>
      <c r="E923" s="593" t="s">
        <v>238</v>
      </c>
      <c r="F923" s="593">
        <v>319</v>
      </c>
      <c r="G923" s="593" t="s">
        <v>238</v>
      </c>
      <c r="H923" s="593">
        <v>325</v>
      </c>
      <c r="I923" s="593" t="s">
        <v>238</v>
      </c>
      <c r="J923" s="593">
        <v>257</v>
      </c>
      <c r="K923" s="593" t="s">
        <v>238</v>
      </c>
      <c r="L923" s="593">
        <v>168</v>
      </c>
      <c r="M923" s="593" t="s">
        <v>238</v>
      </c>
      <c r="N923" s="593">
        <v>140</v>
      </c>
      <c r="O923" s="593" t="s">
        <v>238</v>
      </c>
      <c r="P923" s="593">
        <v>143</v>
      </c>
      <c r="Q923" s="593" t="s">
        <v>238</v>
      </c>
      <c r="R923" s="593">
        <v>128</v>
      </c>
      <c r="S923" s="593" t="s">
        <v>238</v>
      </c>
      <c r="T923" s="593">
        <v>106</v>
      </c>
      <c r="U923" s="593" t="s">
        <v>238</v>
      </c>
      <c r="V923" s="593">
        <v>124</v>
      </c>
      <c r="W923" s="593" t="s">
        <v>238</v>
      </c>
      <c r="X923" s="593">
        <v>101</v>
      </c>
      <c r="Y923" s="593" t="s">
        <v>238</v>
      </c>
      <c r="Z923" s="593"/>
      <c r="AA923" s="593"/>
      <c r="AB923" s="593"/>
      <c r="AC923" s="593"/>
      <c r="AD923" s="593"/>
    </row>
    <row r="924" spans="1:30" x14ac:dyDescent="0.2">
      <c r="A924" s="593" t="s">
        <v>13</v>
      </c>
      <c r="B924" s="593">
        <v>1940</v>
      </c>
      <c r="C924" s="593" t="s">
        <v>238</v>
      </c>
      <c r="D924" s="593">
        <v>1661</v>
      </c>
      <c r="E924" s="593" t="s">
        <v>238</v>
      </c>
      <c r="F924" s="593">
        <v>1545</v>
      </c>
      <c r="G924" s="593" t="s">
        <v>238</v>
      </c>
      <c r="H924" s="593">
        <v>1614</v>
      </c>
      <c r="I924" s="593" t="s">
        <v>238</v>
      </c>
      <c r="J924" s="593">
        <v>1660</v>
      </c>
      <c r="K924" s="593" t="s">
        <v>238</v>
      </c>
      <c r="L924" s="593">
        <v>1392</v>
      </c>
      <c r="M924" s="593" t="s">
        <v>238</v>
      </c>
      <c r="N924" s="593">
        <v>1237</v>
      </c>
      <c r="O924" s="593" t="s">
        <v>238</v>
      </c>
      <c r="P924" s="593">
        <v>1412</v>
      </c>
      <c r="Q924" s="593" t="s">
        <v>238</v>
      </c>
      <c r="R924" s="593">
        <v>1507</v>
      </c>
      <c r="S924" s="593" t="s">
        <v>238</v>
      </c>
      <c r="T924" s="593">
        <v>1247</v>
      </c>
      <c r="U924" s="593" t="s">
        <v>238</v>
      </c>
      <c r="V924" s="593">
        <v>1208</v>
      </c>
      <c r="W924" s="593" t="s">
        <v>238</v>
      </c>
      <c r="X924" s="593">
        <v>1154</v>
      </c>
      <c r="Y924" s="593" t="s">
        <v>238</v>
      </c>
      <c r="Z924" s="593"/>
      <c r="AA924" s="593"/>
      <c r="AB924" s="593"/>
      <c r="AC924" s="593"/>
      <c r="AD924" s="593"/>
    </row>
    <row r="925" spans="1:30" x14ac:dyDescent="0.2">
      <c r="A925" s="593" t="s">
        <v>43</v>
      </c>
      <c r="B925" s="593">
        <v>4824</v>
      </c>
      <c r="C925" s="593" t="s">
        <v>238</v>
      </c>
      <c r="D925" s="593">
        <v>4282</v>
      </c>
      <c r="E925" s="593" t="s">
        <v>238</v>
      </c>
      <c r="F925" s="593">
        <v>5897</v>
      </c>
      <c r="G925" s="593" t="s">
        <v>238</v>
      </c>
      <c r="H925" s="593">
        <v>5985</v>
      </c>
      <c r="I925" s="593" t="s">
        <v>238</v>
      </c>
      <c r="J925" s="593">
        <v>5817</v>
      </c>
      <c r="K925" s="593" t="s">
        <v>238</v>
      </c>
      <c r="L925" s="593">
        <v>6453</v>
      </c>
      <c r="M925" s="593" t="s">
        <v>238</v>
      </c>
      <c r="N925" s="593">
        <v>6426</v>
      </c>
      <c r="O925" s="593" t="s">
        <v>238</v>
      </c>
      <c r="P925" s="593">
        <v>6718</v>
      </c>
      <c r="Q925" s="593" t="s">
        <v>238</v>
      </c>
      <c r="R925" s="593">
        <v>6096</v>
      </c>
      <c r="S925" s="593" t="s">
        <v>238</v>
      </c>
      <c r="T925" s="593">
        <v>5246</v>
      </c>
      <c r="U925" s="593" t="s">
        <v>238</v>
      </c>
      <c r="V925" s="593">
        <v>5971</v>
      </c>
      <c r="W925" s="593" t="s">
        <v>238</v>
      </c>
      <c r="X925" s="593">
        <v>5886</v>
      </c>
      <c r="Y925" s="593" t="s">
        <v>238</v>
      </c>
      <c r="Z925" s="593"/>
      <c r="AA925" s="593"/>
      <c r="AB925" s="593"/>
      <c r="AC925" s="593"/>
      <c r="AD925" s="593"/>
    </row>
    <row r="926" spans="1:30" x14ac:dyDescent="0.2">
      <c r="A926" s="593" t="s">
        <v>23</v>
      </c>
      <c r="B926" s="593">
        <v>0</v>
      </c>
      <c r="C926" s="593" t="s">
        <v>238</v>
      </c>
      <c r="D926" s="593">
        <v>0</v>
      </c>
      <c r="E926" s="593" t="s">
        <v>238</v>
      </c>
      <c r="F926" s="593">
        <v>0</v>
      </c>
      <c r="G926" s="593" t="s">
        <v>238</v>
      </c>
      <c r="H926" s="593">
        <v>0</v>
      </c>
      <c r="I926" s="593" t="s">
        <v>238</v>
      </c>
      <c r="J926" s="593">
        <v>0</v>
      </c>
      <c r="K926" s="593" t="s">
        <v>238</v>
      </c>
      <c r="L926" s="593">
        <v>0</v>
      </c>
      <c r="M926" s="593" t="s">
        <v>238</v>
      </c>
      <c r="N926" s="593">
        <v>0</v>
      </c>
      <c r="O926" s="593" t="s">
        <v>238</v>
      </c>
      <c r="P926" s="593">
        <v>0</v>
      </c>
      <c r="Q926" s="593" t="s">
        <v>238</v>
      </c>
      <c r="R926" s="593">
        <v>0</v>
      </c>
      <c r="S926" s="593" t="s">
        <v>238</v>
      </c>
      <c r="T926" s="593">
        <v>0</v>
      </c>
      <c r="U926" s="593" t="s">
        <v>238</v>
      </c>
      <c r="V926" s="593">
        <v>0</v>
      </c>
      <c r="W926" s="593" t="s">
        <v>238</v>
      </c>
      <c r="X926" s="593">
        <v>0</v>
      </c>
      <c r="Y926" s="593" t="s">
        <v>238</v>
      </c>
      <c r="Z926" s="593"/>
      <c r="AA926" s="593"/>
      <c r="AB926" s="593"/>
      <c r="AC926" s="593"/>
      <c r="AD926" s="593"/>
    </row>
    <row r="927" spans="1:30" x14ac:dyDescent="0.2">
      <c r="A927" s="593" t="s">
        <v>51</v>
      </c>
      <c r="B927" s="593">
        <v>0</v>
      </c>
      <c r="C927" s="593" t="s">
        <v>238</v>
      </c>
      <c r="D927" s="593">
        <v>0</v>
      </c>
      <c r="E927" s="593" t="s">
        <v>238</v>
      </c>
      <c r="F927" s="593">
        <v>0</v>
      </c>
      <c r="G927" s="593" t="s">
        <v>238</v>
      </c>
      <c r="H927" s="593">
        <v>0</v>
      </c>
      <c r="I927" s="593" t="s">
        <v>238</v>
      </c>
      <c r="J927" s="593">
        <v>0</v>
      </c>
      <c r="K927" s="593" t="s">
        <v>238</v>
      </c>
      <c r="L927" s="593">
        <v>0</v>
      </c>
      <c r="M927" s="593" t="s">
        <v>238</v>
      </c>
      <c r="N927" s="593">
        <v>0</v>
      </c>
      <c r="O927" s="593" t="s">
        <v>238</v>
      </c>
      <c r="P927" s="593">
        <v>0</v>
      </c>
      <c r="Q927" s="593" t="s">
        <v>238</v>
      </c>
      <c r="R927" s="593">
        <v>0</v>
      </c>
      <c r="S927" s="593" t="s">
        <v>238</v>
      </c>
      <c r="T927" s="593">
        <v>0</v>
      </c>
      <c r="U927" s="593" t="s">
        <v>238</v>
      </c>
      <c r="V927" s="593">
        <v>0</v>
      </c>
      <c r="W927" s="593" t="s">
        <v>238</v>
      </c>
      <c r="X927" s="593">
        <v>0</v>
      </c>
      <c r="Y927" s="593" t="s">
        <v>238</v>
      </c>
      <c r="Z927" s="593"/>
      <c r="AA927" s="593"/>
      <c r="AB927" s="593"/>
      <c r="AC927" s="593"/>
      <c r="AD927" s="593"/>
    </row>
    <row r="928" spans="1:30" x14ac:dyDescent="0.2">
      <c r="A928" s="593" t="s">
        <v>47</v>
      </c>
      <c r="B928" s="593">
        <v>324</v>
      </c>
      <c r="C928" s="593" t="s">
        <v>238</v>
      </c>
      <c r="D928" s="593">
        <v>483</v>
      </c>
      <c r="E928" s="593" t="s">
        <v>238</v>
      </c>
      <c r="F928" s="593">
        <v>445</v>
      </c>
      <c r="G928" s="593" t="s">
        <v>238</v>
      </c>
      <c r="H928" s="593">
        <v>391</v>
      </c>
      <c r="I928" s="593" t="s">
        <v>238</v>
      </c>
      <c r="J928" s="593">
        <v>309</v>
      </c>
      <c r="K928" s="593" t="s">
        <v>238</v>
      </c>
      <c r="L928" s="593">
        <v>221</v>
      </c>
      <c r="M928" s="593" t="s">
        <v>238</v>
      </c>
      <c r="N928" s="593">
        <v>184</v>
      </c>
      <c r="O928" s="593" t="s">
        <v>238</v>
      </c>
      <c r="P928" s="593">
        <v>157</v>
      </c>
      <c r="Q928" s="593" t="s">
        <v>238</v>
      </c>
      <c r="R928" s="593">
        <v>130</v>
      </c>
      <c r="S928" s="593" t="s">
        <v>238</v>
      </c>
      <c r="T928" s="593">
        <v>117</v>
      </c>
      <c r="U928" s="593" t="s">
        <v>238</v>
      </c>
      <c r="V928" s="593">
        <v>117</v>
      </c>
      <c r="W928" s="593" t="s">
        <v>238</v>
      </c>
      <c r="X928" s="593">
        <v>116</v>
      </c>
      <c r="Y928" s="593" t="s">
        <v>238</v>
      </c>
      <c r="Z928" s="593"/>
      <c r="AA928" s="593"/>
      <c r="AB928" s="593"/>
      <c r="AC928" s="593"/>
      <c r="AD928" s="593"/>
    </row>
    <row r="929" spans="1:30" x14ac:dyDescent="0.2">
      <c r="A929" s="593" t="s">
        <v>49</v>
      </c>
      <c r="B929" s="593">
        <v>0</v>
      </c>
      <c r="C929" s="593" t="s">
        <v>238</v>
      </c>
      <c r="D929" s="593">
        <v>0</v>
      </c>
      <c r="E929" s="593" t="s">
        <v>238</v>
      </c>
      <c r="F929" s="593">
        <v>0</v>
      </c>
      <c r="G929" s="593" t="s">
        <v>238</v>
      </c>
      <c r="H929" s="593">
        <v>0</v>
      </c>
      <c r="I929" s="593" t="s">
        <v>238</v>
      </c>
      <c r="J929" s="593">
        <v>0</v>
      </c>
      <c r="K929" s="593" t="s">
        <v>238</v>
      </c>
      <c r="L929" s="593">
        <v>0</v>
      </c>
      <c r="M929" s="593" t="s">
        <v>238</v>
      </c>
      <c r="N929" s="593">
        <v>0</v>
      </c>
      <c r="O929" s="593" t="s">
        <v>238</v>
      </c>
      <c r="P929" s="593">
        <v>0</v>
      </c>
      <c r="Q929" s="593" t="s">
        <v>238</v>
      </c>
      <c r="R929" s="593">
        <v>0</v>
      </c>
      <c r="S929" s="593" t="s">
        <v>238</v>
      </c>
      <c r="T929" s="593">
        <v>0</v>
      </c>
      <c r="U929" s="593" t="s">
        <v>238</v>
      </c>
      <c r="V929" s="593">
        <v>0</v>
      </c>
      <c r="W929" s="593" t="s">
        <v>238</v>
      </c>
      <c r="X929" s="593">
        <v>0</v>
      </c>
      <c r="Y929" s="593" t="s">
        <v>238</v>
      </c>
      <c r="Z929" s="593"/>
      <c r="AA929" s="593"/>
      <c r="AB929" s="593"/>
      <c r="AC929" s="593"/>
      <c r="AD929" s="593"/>
    </row>
    <row r="930" spans="1:30" x14ac:dyDescent="0.2">
      <c r="A930" s="593" t="s">
        <v>39</v>
      </c>
      <c r="B930" s="593">
        <v>1698</v>
      </c>
      <c r="C930" s="593" t="s">
        <v>238</v>
      </c>
      <c r="D930" s="593">
        <v>1586</v>
      </c>
      <c r="E930" s="593" t="s">
        <v>238</v>
      </c>
      <c r="F930" s="593">
        <v>1627</v>
      </c>
      <c r="G930" s="593" t="s">
        <v>238</v>
      </c>
      <c r="H930" s="593">
        <v>1646</v>
      </c>
      <c r="I930" s="593" t="s">
        <v>238</v>
      </c>
      <c r="J930" s="593">
        <v>1582</v>
      </c>
      <c r="K930" s="593" t="s">
        <v>238</v>
      </c>
      <c r="L930" s="593">
        <v>1406</v>
      </c>
      <c r="M930" s="593" t="s">
        <v>238</v>
      </c>
      <c r="N930" s="593">
        <v>1340</v>
      </c>
      <c r="O930" s="593" t="s">
        <v>238</v>
      </c>
      <c r="P930" s="593">
        <v>1225</v>
      </c>
      <c r="Q930" s="593" t="s">
        <v>238</v>
      </c>
      <c r="R930" s="593">
        <v>1242</v>
      </c>
      <c r="S930" s="593" t="s">
        <v>238</v>
      </c>
      <c r="T930" s="593">
        <v>1206</v>
      </c>
      <c r="U930" s="593" t="s">
        <v>238</v>
      </c>
      <c r="V930" s="593">
        <v>1082</v>
      </c>
      <c r="W930" s="593" t="s">
        <v>238</v>
      </c>
      <c r="X930" s="593">
        <v>949</v>
      </c>
      <c r="Y930" s="593" t="s">
        <v>238</v>
      </c>
      <c r="Z930" s="593"/>
      <c r="AA930" s="593"/>
      <c r="AB930" s="593"/>
      <c r="AC930" s="593"/>
      <c r="AD930" s="593"/>
    </row>
    <row r="931" spans="1:30" x14ac:dyDescent="0.2">
      <c r="A931" s="593" t="s">
        <v>55</v>
      </c>
      <c r="B931" s="593">
        <v>0</v>
      </c>
      <c r="C931" s="593" t="s">
        <v>238</v>
      </c>
      <c r="D931" s="593">
        <v>0</v>
      </c>
      <c r="E931" s="593" t="s">
        <v>238</v>
      </c>
      <c r="F931" s="593">
        <v>0</v>
      </c>
      <c r="G931" s="593" t="s">
        <v>238</v>
      </c>
      <c r="H931" s="593">
        <v>0</v>
      </c>
      <c r="I931" s="593" t="s">
        <v>238</v>
      </c>
      <c r="J931" s="593">
        <v>0</v>
      </c>
      <c r="K931" s="593" t="s">
        <v>238</v>
      </c>
      <c r="L931" s="593">
        <v>0</v>
      </c>
      <c r="M931" s="593" t="s">
        <v>238</v>
      </c>
      <c r="N931" s="593">
        <v>0</v>
      </c>
      <c r="O931" s="593" t="s">
        <v>238</v>
      </c>
      <c r="P931" s="593">
        <v>0</v>
      </c>
      <c r="Q931" s="593" t="s">
        <v>238</v>
      </c>
      <c r="R931" s="593">
        <v>0</v>
      </c>
      <c r="S931" s="593" t="s">
        <v>238</v>
      </c>
      <c r="T931" s="593">
        <v>0</v>
      </c>
      <c r="U931" s="593" t="s">
        <v>238</v>
      </c>
      <c r="V931" s="593">
        <v>0</v>
      </c>
      <c r="W931" s="593" t="s">
        <v>238</v>
      </c>
      <c r="X931" s="593">
        <v>0</v>
      </c>
      <c r="Y931" s="593" t="s">
        <v>238</v>
      </c>
      <c r="Z931" s="593"/>
      <c r="AA931" s="593"/>
      <c r="AB931" s="593"/>
      <c r="AC931" s="593"/>
      <c r="AD931" s="593"/>
    </row>
    <row r="932" spans="1:30" x14ac:dyDescent="0.2">
      <c r="A932" s="593" t="s">
        <v>57</v>
      </c>
      <c r="B932" s="593">
        <v>2429</v>
      </c>
      <c r="C932" s="593" t="s">
        <v>238</v>
      </c>
      <c r="D932" s="593">
        <v>2341</v>
      </c>
      <c r="E932" s="593" t="s">
        <v>238</v>
      </c>
      <c r="F932" s="593">
        <v>3163</v>
      </c>
      <c r="G932" s="593" t="s">
        <v>238</v>
      </c>
      <c r="H932" s="593">
        <v>3165</v>
      </c>
      <c r="I932" s="593" t="s">
        <v>238</v>
      </c>
      <c r="J932" s="593">
        <v>2978</v>
      </c>
      <c r="K932" s="593" t="s">
        <v>238</v>
      </c>
      <c r="L932" s="593">
        <v>2341</v>
      </c>
      <c r="M932" s="593" t="s">
        <v>238</v>
      </c>
      <c r="N932" s="593">
        <v>2080</v>
      </c>
      <c r="O932" s="593" t="s">
        <v>238</v>
      </c>
      <c r="P932" s="593">
        <v>3010</v>
      </c>
      <c r="Q932" s="593" t="s">
        <v>238</v>
      </c>
      <c r="R932" s="593">
        <v>2581</v>
      </c>
      <c r="S932" s="593" t="s">
        <v>238</v>
      </c>
      <c r="T932" s="593">
        <v>2221</v>
      </c>
      <c r="U932" s="593" t="s">
        <v>238</v>
      </c>
      <c r="V932" s="593">
        <v>1840</v>
      </c>
      <c r="W932" s="593" t="s">
        <v>238</v>
      </c>
      <c r="X932" s="593">
        <v>1840</v>
      </c>
      <c r="Y932" s="593" t="s">
        <v>238</v>
      </c>
      <c r="Z932" s="593"/>
      <c r="AA932" s="593"/>
      <c r="AB932" s="593"/>
      <c r="AC932" s="593"/>
      <c r="AD932" s="593"/>
    </row>
    <row r="933" spans="1:30" x14ac:dyDescent="0.2">
      <c r="A933" s="593" t="s">
        <v>17</v>
      </c>
      <c r="B933" s="593">
        <v>1092</v>
      </c>
      <c r="C933" s="593" t="s">
        <v>238</v>
      </c>
      <c r="D933" s="593">
        <v>1020</v>
      </c>
      <c r="E933" s="593" t="s">
        <v>238</v>
      </c>
      <c r="F933" s="593">
        <v>1057</v>
      </c>
      <c r="G933" s="593" t="s">
        <v>238</v>
      </c>
      <c r="H933" s="593">
        <v>1030</v>
      </c>
      <c r="I933" s="593" t="s">
        <v>238</v>
      </c>
      <c r="J933" s="593">
        <v>1084</v>
      </c>
      <c r="K933" s="593" t="s">
        <v>238</v>
      </c>
      <c r="L933" s="593">
        <v>977</v>
      </c>
      <c r="M933" s="593" t="s">
        <v>238</v>
      </c>
      <c r="N933" s="593">
        <v>995</v>
      </c>
      <c r="O933" s="593" t="s">
        <v>238</v>
      </c>
      <c r="P933" s="593">
        <v>994</v>
      </c>
      <c r="Q933" s="593" t="s">
        <v>238</v>
      </c>
      <c r="R933" s="593">
        <v>993</v>
      </c>
      <c r="S933" s="593" t="s">
        <v>238</v>
      </c>
      <c r="T933" s="593">
        <v>1054</v>
      </c>
      <c r="U933" s="593" t="s">
        <v>238</v>
      </c>
      <c r="V933" s="593">
        <v>1025</v>
      </c>
      <c r="W933" s="593" t="s">
        <v>238</v>
      </c>
      <c r="X933" s="593">
        <v>841</v>
      </c>
      <c r="Y933" s="593" t="s">
        <v>238</v>
      </c>
      <c r="Z933" s="593"/>
      <c r="AA933" s="593"/>
      <c r="AB933" s="593"/>
      <c r="AC933" s="593"/>
      <c r="AD933" s="593"/>
    </row>
    <row r="934" spans="1:30" x14ac:dyDescent="0.2">
      <c r="A934" s="593" t="s">
        <v>61</v>
      </c>
      <c r="B934" s="593">
        <v>723</v>
      </c>
      <c r="C934" s="593" t="s">
        <v>238</v>
      </c>
      <c r="D934" s="593">
        <v>844</v>
      </c>
      <c r="E934" s="593" t="s">
        <v>238</v>
      </c>
      <c r="F934" s="593">
        <v>797</v>
      </c>
      <c r="G934" s="593" t="s">
        <v>238</v>
      </c>
      <c r="H934" s="593">
        <v>789</v>
      </c>
      <c r="I934" s="593" t="s">
        <v>238</v>
      </c>
      <c r="J934" s="593">
        <v>933</v>
      </c>
      <c r="K934" s="593" t="s">
        <v>238</v>
      </c>
      <c r="L934" s="593">
        <v>916</v>
      </c>
      <c r="M934" s="593" t="s">
        <v>238</v>
      </c>
      <c r="N934" s="593">
        <v>815</v>
      </c>
      <c r="O934" s="593" t="s">
        <v>238</v>
      </c>
      <c r="P934" s="593">
        <v>737</v>
      </c>
      <c r="Q934" s="593" t="s">
        <v>238</v>
      </c>
      <c r="R934" s="593">
        <v>790</v>
      </c>
      <c r="S934" s="593" t="s">
        <v>238</v>
      </c>
      <c r="T934" s="593">
        <v>706</v>
      </c>
      <c r="U934" s="593" t="s">
        <v>238</v>
      </c>
      <c r="V934" s="593">
        <v>753</v>
      </c>
      <c r="W934" s="593" t="s">
        <v>238</v>
      </c>
      <c r="X934" s="593">
        <v>685</v>
      </c>
      <c r="Y934" s="593" t="s">
        <v>238</v>
      </c>
      <c r="Z934" s="593"/>
      <c r="AA934" s="593"/>
      <c r="AB934" s="593"/>
      <c r="AC934" s="593"/>
      <c r="AD934" s="593"/>
    </row>
    <row r="935" spans="1:30" x14ac:dyDescent="0.2">
      <c r="A935" s="593" t="s">
        <v>63</v>
      </c>
      <c r="B935" s="593">
        <v>0</v>
      </c>
      <c r="C935" s="593" t="s">
        <v>238</v>
      </c>
      <c r="D935" s="593">
        <v>0</v>
      </c>
      <c r="E935" s="593" t="s">
        <v>238</v>
      </c>
      <c r="F935" s="593">
        <v>0</v>
      </c>
      <c r="G935" s="593" t="s">
        <v>238</v>
      </c>
      <c r="H935" s="593">
        <v>0</v>
      </c>
      <c r="I935" s="593" t="s">
        <v>238</v>
      </c>
      <c r="J935" s="593">
        <v>0</v>
      </c>
      <c r="K935" s="593" t="s">
        <v>238</v>
      </c>
      <c r="L935" s="593">
        <v>0</v>
      </c>
      <c r="M935" s="593" t="s">
        <v>238</v>
      </c>
      <c r="N935" s="593">
        <v>0</v>
      </c>
      <c r="O935" s="593" t="s">
        <v>238</v>
      </c>
      <c r="P935" s="593">
        <v>0</v>
      </c>
      <c r="Q935" s="593" t="s">
        <v>238</v>
      </c>
      <c r="R935" s="593">
        <v>0</v>
      </c>
      <c r="S935" s="593" t="s">
        <v>238</v>
      </c>
      <c r="T935" s="593">
        <v>0</v>
      </c>
      <c r="U935" s="593" t="s">
        <v>238</v>
      </c>
      <c r="V935" s="593">
        <v>0</v>
      </c>
      <c r="W935" s="593" t="s">
        <v>238</v>
      </c>
      <c r="X935" s="593">
        <v>0</v>
      </c>
      <c r="Y935" s="593" t="s">
        <v>238</v>
      </c>
      <c r="Z935" s="593"/>
      <c r="AA935" s="593"/>
      <c r="AB935" s="593"/>
      <c r="AC935" s="593"/>
      <c r="AD935" s="593"/>
    </row>
    <row r="936" spans="1:30" x14ac:dyDescent="0.2">
      <c r="A936" s="593" t="s">
        <v>65</v>
      </c>
      <c r="B936" s="593">
        <v>6441</v>
      </c>
      <c r="C936" s="593" t="s">
        <v>238</v>
      </c>
      <c r="D936" s="593">
        <v>6392</v>
      </c>
      <c r="E936" s="593" t="s">
        <v>238</v>
      </c>
      <c r="F936" s="593">
        <v>7510</v>
      </c>
      <c r="G936" s="593" t="s">
        <v>238</v>
      </c>
      <c r="H936" s="593">
        <v>7324</v>
      </c>
      <c r="I936" s="593" t="s">
        <v>238</v>
      </c>
      <c r="J936" s="593">
        <v>5814</v>
      </c>
      <c r="K936" s="593" t="s">
        <v>238</v>
      </c>
      <c r="L936" s="593">
        <v>6184</v>
      </c>
      <c r="M936" s="593" t="s">
        <v>238</v>
      </c>
      <c r="N936" s="593">
        <v>5850</v>
      </c>
      <c r="O936" s="593" t="s">
        <v>238</v>
      </c>
      <c r="P936" s="593">
        <v>5064</v>
      </c>
      <c r="Q936" s="593" t="s">
        <v>238</v>
      </c>
      <c r="R936" s="593">
        <v>4906</v>
      </c>
      <c r="S936" s="593" t="s">
        <v>238</v>
      </c>
      <c r="T936" s="593">
        <v>4676</v>
      </c>
      <c r="U936" s="593" t="s">
        <v>238</v>
      </c>
      <c r="V936" s="593">
        <v>4446</v>
      </c>
      <c r="W936" s="593" t="s">
        <v>238</v>
      </c>
      <c r="X936" s="593">
        <v>4368</v>
      </c>
      <c r="Y936" s="593" t="s">
        <v>238</v>
      </c>
      <c r="Z936" s="593"/>
      <c r="AA936" s="593"/>
      <c r="AB936" s="593"/>
      <c r="AC936" s="593"/>
      <c r="AD936" s="593"/>
    </row>
    <row r="937" spans="1:30" x14ac:dyDescent="0.2">
      <c r="A937" s="593" t="s">
        <v>69</v>
      </c>
      <c r="B937" s="593">
        <v>1</v>
      </c>
      <c r="C937" s="593" t="s">
        <v>238</v>
      </c>
      <c r="D937" s="593">
        <v>0</v>
      </c>
      <c r="E937" s="593" t="s">
        <v>238</v>
      </c>
      <c r="F937" s="593">
        <v>0</v>
      </c>
      <c r="G937" s="593" t="s">
        <v>238</v>
      </c>
      <c r="H937" s="593">
        <v>0</v>
      </c>
      <c r="I937" s="593" t="s">
        <v>238</v>
      </c>
      <c r="J937" s="593">
        <v>0</v>
      </c>
      <c r="K937" s="593" t="s">
        <v>238</v>
      </c>
      <c r="L937" s="593">
        <v>0</v>
      </c>
      <c r="M937" s="593" t="s">
        <v>238</v>
      </c>
      <c r="N937" s="593">
        <v>0</v>
      </c>
      <c r="O937" s="593" t="s">
        <v>238</v>
      </c>
      <c r="P937" s="593">
        <v>0</v>
      </c>
      <c r="Q937" s="593" t="s">
        <v>238</v>
      </c>
      <c r="R937" s="593">
        <v>0</v>
      </c>
      <c r="S937" s="593" t="s">
        <v>238</v>
      </c>
      <c r="T937" s="593">
        <v>0</v>
      </c>
      <c r="U937" s="593" t="s">
        <v>238</v>
      </c>
      <c r="V937" s="593">
        <v>0</v>
      </c>
      <c r="W937" s="593" t="s">
        <v>238</v>
      </c>
      <c r="X937" s="593">
        <v>0</v>
      </c>
      <c r="Y937" s="593" t="s">
        <v>238</v>
      </c>
      <c r="Z937" s="593"/>
      <c r="AA937" s="593"/>
      <c r="AB937" s="593"/>
      <c r="AC937" s="593"/>
      <c r="AD937" s="593"/>
    </row>
    <row r="938" spans="1:30" x14ac:dyDescent="0.2">
      <c r="A938" s="593" t="s">
        <v>71</v>
      </c>
      <c r="B938" s="593">
        <v>60</v>
      </c>
      <c r="C938" s="593" t="s">
        <v>238</v>
      </c>
      <c r="D938" s="593">
        <v>56</v>
      </c>
      <c r="E938" s="593" t="s">
        <v>238</v>
      </c>
      <c r="F938" s="593">
        <v>53</v>
      </c>
      <c r="G938" s="593" t="s">
        <v>238</v>
      </c>
      <c r="H938" s="593">
        <v>49</v>
      </c>
      <c r="I938" s="593" t="s">
        <v>238</v>
      </c>
      <c r="J938" s="593">
        <v>43</v>
      </c>
      <c r="K938" s="593" t="s">
        <v>238</v>
      </c>
      <c r="L938" s="593">
        <v>35</v>
      </c>
      <c r="M938" s="593" t="s">
        <v>238</v>
      </c>
      <c r="N938" s="593">
        <v>32</v>
      </c>
      <c r="O938" s="593" t="s">
        <v>238</v>
      </c>
      <c r="P938" s="593">
        <v>24</v>
      </c>
      <c r="Q938" s="593" t="s">
        <v>238</v>
      </c>
      <c r="R938" s="593">
        <v>21</v>
      </c>
      <c r="S938" s="593" t="s">
        <v>238</v>
      </c>
      <c r="T938" s="593">
        <v>17</v>
      </c>
      <c r="U938" s="593" t="s">
        <v>238</v>
      </c>
      <c r="V938" s="593">
        <v>15</v>
      </c>
      <c r="W938" s="593" t="s">
        <v>238</v>
      </c>
      <c r="X938" s="593">
        <v>17</v>
      </c>
      <c r="Y938" s="593" t="s">
        <v>238</v>
      </c>
      <c r="Z938" s="593"/>
      <c r="AA938" s="593"/>
      <c r="AB938" s="593"/>
      <c r="AC938" s="593"/>
      <c r="AD938" s="593"/>
    </row>
    <row r="939" spans="1:30" x14ac:dyDescent="0.2">
      <c r="A939" s="593" t="s">
        <v>35</v>
      </c>
      <c r="B939" s="593">
        <v>102</v>
      </c>
      <c r="C939" s="593" t="s">
        <v>238</v>
      </c>
      <c r="D939" s="593">
        <v>95</v>
      </c>
      <c r="E939" s="593" t="s">
        <v>238</v>
      </c>
      <c r="F939" s="593">
        <v>112</v>
      </c>
      <c r="G939" s="593" t="s">
        <v>238</v>
      </c>
      <c r="H939" s="593">
        <v>108</v>
      </c>
      <c r="I939" s="593" t="s">
        <v>238</v>
      </c>
      <c r="J939" s="593">
        <v>140</v>
      </c>
      <c r="K939" s="593" t="s">
        <v>238</v>
      </c>
      <c r="L939" s="593">
        <v>150</v>
      </c>
      <c r="M939" s="593" t="s">
        <v>238</v>
      </c>
      <c r="N939" s="593">
        <v>152</v>
      </c>
      <c r="O939" s="593" t="s">
        <v>238</v>
      </c>
      <c r="P939" s="593">
        <v>41</v>
      </c>
      <c r="Q939" s="593" t="s">
        <v>238</v>
      </c>
      <c r="R939" s="593">
        <v>22</v>
      </c>
      <c r="S939" s="593" t="s">
        <v>238</v>
      </c>
      <c r="T939" s="593">
        <v>98</v>
      </c>
      <c r="U939" s="593" t="s">
        <v>238</v>
      </c>
      <c r="V939" s="593">
        <v>68</v>
      </c>
      <c r="W939" s="593" t="s">
        <v>238</v>
      </c>
      <c r="X939" s="593">
        <v>71</v>
      </c>
      <c r="Y939" s="593" t="s">
        <v>238</v>
      </c>
      <c r="Z939" s="593"/>
      <c r="AA939" s="593"/>
      <c r="AB939" s="593"/>
      <c r="AC939" s="593"/>
      <c r="AD939" s="593"/>
    </row>
    <row r="940" spans="1:30" x14ac:dyDescent="0.2">
      <c r="A940" s="593" t="s">
        <v>67</v>
      </c>
      <c r="B940" s="593">
        <v>0</v>
      </c>
      <c r="C940" s="593" t="s">
        <v>238</v>
      </c>
      <c r="D940" s="593">
        <v>0</v>
      </c>
      <c r="E940" s="593" t="s">
        <v>238</v>
      </c>
      <c r="F940" s="593">
        <v>0</v>
      </c>
      <c r="G940" s="593" t="s">
        <v>238</v>
      </c>
      <c r="H940" s="593">
        <v>0</v>
      </c>
      <c r="I940" s="593" t="s">
        <v>238</v>
      </c>
      <c r="J940" s="593">
        <v>0</v>
      </c>
      <c r="K940" s="593" t="s">
        <v>238</v>
      </c>
      <c r="L940" s="593">
        <v>0</v>
      </c>
      <c r="M940" s="593" t="s">
        <v>238</v>
      </c>
      <c r="N940" s="593">
        <v>0</v>
      </c>
      <c r="O940" s="593" t="s">
        <v>238</v>
      </c>
      <c r="P940" s="593">
        <v>0</v>
      </c>
      <c r="Q940" s="593" t="s">
        <v>238</v>
      </c>
      <c r="R940" s="593">
        <v>0</v>
      </c>
      <c r="S940" s="593" t="s">
        <v>238</v>
      </c>
      <c r="T940" s="593">
        <v>0</v>
      </c>
      <c r="U940" s="593" t="s">
        <v>238</v>
      </c>
      <c r="V940" s="593">
        <v>0</v>
      </c>
      <c r="W940" s="593" t="s">
        <v>238</v>
      </c>
      <c r="X940" s="593">
        <v>0</v>
      </c>
      <c r="Y940" s="593" t="s">
        <v>238</v>
      </c>
      <c r="Z940" s="593"/>
      <c r="AA940" s="593"/>
      <c r="AB940" s="593"/>
      <c r="AC940" s="593"/>
      <c r="AD940" s="593"/>
    </row>
    <row r="941" spans="1:30" x14ac:dyDescent="0.2">
      <c r="A941" s="593" t="s">
        <v>77</v>
      </c>
      <c r="B941" s="593">
        <v>129530</v>
      </c>
      <c r="C941" s="593" t="s">
        <v>238</v>
      </c>
      <c r="D941" s="593">
        <v>119766</v>
      </c>
      <c r="E941" s="593" t="s">
        <v>238</v>
      </c>
      <c r="F941" s="593">
        <v>119258</v>
      </c>
      <c r="G941" s="593" t="s">
        <v>238</v>
      </c>
      <c r="H941" s="593">
        <v>109068</v>
      </c>
      <c r="I941" s="593" t="s">
        <v>238</v>
      </c>
      <c r="J941" s="593">
        <v>98498</v>
      </c>
      <c r="K941" s="593" t="s">
        <v>238</v>
      </c>
      <c r="L941" s="593">
        <v>87452</v>
      </c>
      <c r="M941" s="593" t="s">
        <v>238</v>
      </c>
      <c r="N941" s="593">
        <v>79028</v>
      </c>
      <c r="O941" s="593" t="s">
        <v>238</v>
      </c>
      <c r="P941" s="593">
        <v>78942</v>
      </c>
      <c r="Q941" s="593" t="s">
        <v>238</v>
      </c>
      <c r="R941" s="593">
        <v>73725</v>
      </c>
      <c r="S941" s="593" t="s">
        <v>238</v>
      </c>
      <c r="T941" s="593">
        <v>70186</v>
      </c>
      <c r="U941" s="593" t="s">
        <v>238</v>
      </c>
      <c r="V941" s="593">
        <v>63977</v>
      </c>
      <c r="W941" s="593" t="s">
        <v>238</v>
      </c>
      <c r="X941" s="593">
        <v>52834</v>
      </c>
      <c r="Y941" s="593" t="s">
        <v>238</v>
      </c>
      <c r="Z941" s="593"/>
      <c r="AA941" s="593"/>
      <c r="AB941" s="593"/>
      <c r="AC941" s="593"/>
      <c r="AD941" s="593"/>
    </row>
    <row r="942" spans="1:30" x14ac:dyDescent="0.2">
      <c r="A942" s="593" t="s">
        <v>41</v>
      </c>
      <c r="B942" s="594" t="s">
        <v>141</v>
      </c>
      <c r="C942" s="593" t="s">
        <v>238</v>
      </c>
      <c r="D942" s="594" t="s">
        <v>141</v>
      </c>
      <c r="E942" s="593" t="s">
        <v>238</v>
      </c>
      <c r="F942" s="594" t="s">
        <v>141</v>
      </c>
      <c r="G942" s="593" t="s">
        <v>238</v>
      </c>
      <c r="H942" s="594" t="s">
        <v>141</v>
      </c>
      <c r="I942" s="593" t="s">
        <v>238</v>
      </c>
      <c r="J942" s="594" t="s">
        <v>141</v>
      </c>
      <c r="K942" s="593" t="s">
        <v>238</v>
      </c>
      <c r="L942" s="594" t="s">
        <v>141</v>
      </c>
      <c r="M942" s="593" t="s">
        <v>238</v>
      </c>
      <c r="N942" s="593">
        <v>0</v>
      </c>
      <c r="O942" s="593" t="s">
        <v>238</v>
      </c>
      <c r="P942" s="594" t="s">
        <v>141</v>
      </c>
      <c r="Q942" s="593" t="s">
        <v>238</v>
      </c>
      <c r="R942" s="594" t="s">
        <v>141</v>
      </c>
      <c r="S942" s="593" t="s">
        <v>238</v>
      </c>
      <c r="T942" s="594" t="s">
        <v>141</v>
      </c>
      <c r="U942" s="593" t="s">
        <v>238</v>
      </c>
      <c r="V942" s="594" t="s">
        <v>141</v>
      </c>
      <c r="W942" s="593" t="s">
        <v>238</v>
      </c>
      <c r="X942" s="594" t="s">
        <v>141</v>
      </c>
      <c r="Y942" s="593" t="s">
        <v>238</v>
      </c>
      <c r="Z942" s="593"/>
      <c r="AA942" s="593"/>
      <c r="AB942" s="593"/>
      <c r="AC942" s="593"/>
      <c r="AD942" s="593"/>
    </row>
    <row r="943" spans="1:30" x14ac:dyDescent="0.2">
      <c r="A943" s="593" t="s">
        <v>59</v>
      </c>
      <c r="B943" s="593">
        <v>165405</v>
      </c>
      <c r="C943" s="593" t="s">
        <v>238</v>
      </c>
      <c r="D943" s="593">
        <v>166070</v>
      </c>
      <c r="E943" s="593" t="s">
        <v>238</v>
      </c>
      <c r="F943" s="593">
        <v>161039</v>
      </c>
      <c r="G943" s="593" t="s">
        <v>238</v>
      </c>
      <c r="H943" s="593">
        <v>156965</v>
      </c>
      <c r="I943" s="593" t="s">
        <v>238</v>
      </c>
      <c r="J943" s="593">
        <v>147339</v>
      </c>
      <c r="K943" s="593" t="s">
        <v>238</v>
      </c>
      <c r="L943" s="593">
        <v>136320</v>
      </c>
      <c r="M943" s="593" t="s">
        <v>238</v>
      </c>
      <c r="N943" s="593">
        <v>126818</v>
      </c>
      <c r="O943" s="593" t="s">
        <v>238</v>
      </c>
      <c r="P943" s="593">
        <v>122456</v>
      </c>
      <c r="Q943" s="593" t="s">
        <v>238</v>
      </c>
      <c r="R943" s="593">
        <v>117173</v>
      </c>
      <c r="S943" s="593" t="s">
        <v>238</v>
      </c>
      <c r="T943" s="593">
        <v>111390</v>
      </c>
      <c r="U943" s="593" t="s">
        <v>238</v>
      </c>
      <c r="V943" s="593">
        <v>102509</v>
      </c>
      <c r="W943" s="593" t="s">
        <v>238</v>
      </c>
      <c r="X943" s="593">
        <v>96446</v>
      </c>
      <c r="Y943" s="593" t="s">
        <v>238</v>
      </c>
      <c r="Z943" s="593"/>
      <c r="AA943" s="593"/>
      <c r="AB943" s="593"/>
      <c r="AC943" s="593"/>
      <c r="AD943" s="593"/>
    </row>
    <row r="944" spans="1:30" x14ac:dyDescent="0.2">
      <c r="A944" s="593" t="s">
        <v>21</v>
      </c>
      <c r="B944" s="593">
        <v>0</v>
      </c>
      <c r="C944" s="593" t="s">
        <v>238</v>
      </c>
      <c r="D944" s="593">
        <v>0</v>
      </c>
      <c r="E944" s="593" t="s">
        <v>238</v>
      </c>
      <c r="F944" s="593">
        <v>0</v>
      </c>
      <c r="G944" s="593" t="s">
        <v>238</v>
      </c>
      <c r="H944" s="593">
        <v>0</v>
      </c>
      <c r="I944" s="593" t="s">
        <v>238</v>
      </c>
      <c r="J944" s="593">
        <v>0</v>
      </c>
      <c r="K944" s="593" t="s">
        <v>238</v>
      </c>
      <c r="L944" s="593">
        <v>0</v>
      </c>
      <c r="M944" s="593" t="s">
        <v>238</v>
      </c>
      <c r="N944" s="593">
        <v>0</v>
      </c>
      <c r="O944" s="593" t="s">
        <v>238</v>
      </c>
      <c r="P944" s="593">
        <v>0</v>
      </c>
      <c r="Q944" s="593" t="s">
        <v>238</v>
      </c>
      <c r="R944" s="593">
        <v>0</v>
      </c>
      <c r="S944" s="593" t="s">
        <v>238</v>
      </c>
      <c r="T944" s="593">
        <v>0</v>
      </c>
      <c r="U944" s="593" t="s">
        <v>238</v>
      </c>
      <c r="V944" s="593">
        <v>0</v>
      </c>
      <c r="W944" s="593" t="s">
        <v>238</v>
      </c>
      <c r="X944" s="594" t="s">
        <v>141</v>
      </c>
      <c r="Y944" s="593" t="s">
        <v>238</v>
      </c>
      <c r="Z944" s="593"/>
      <c r="AA944" s="593"/>
      <c r="AB944" s="593"/>
      <c r="AC944" s="593"/>
      <c r="AD944" s="593"/>
    </row>
    <row r="945" spans="1:30" x14ac:dyDescent="0.2">
      <c r="A945" s="593" t="s">
        <v>240</v>
      </c>
      <c r="B945" s="594" t="s">
        <v>141</v>
      </c>
      <c r="C945" s="593" t="s">
        <v>238</v>
      </c>
      <c r="D945" s="594" t="s">
        <v>141</v>
      </c>
      <c r="E945" s="593" t="s">
        <v>238</v>
      </c>
      <c r="F945" s="594" t="s">
        <v>141</v>
      </c>
      <c r="G945" s="593" t="s">
        <v>238</v>
      </c>
      <c r="H945" s="594" t="s">
        <v>141</v>
      </c>
      <c r="I945" s="593" t="s">
        <v>238</v>
      </c>
      <c r="J945" s="594" t="s">
        <v>141</v>
      </c>
      <c r="K945" s="593" t="s">
        <v>238</v>
      </c>
      <c r="L945" s="594" t="s">
        <v>141</v>
      </c>
      <c r="M945" s="593" t="s">
        <v>238</v>
      </c>
      <c r="N945" s="594" t="s">
        <v>141</v>
      </c>
      <c r="O945" s="593" t="s">
        <v>238</v>
      </c>
      <c r="P945" s="594" t="s">
        <v>141</v>
      </c>
      <c r="Q945" s="593" t="s">
        <v>238</v>
      </c>
      <c r="R945" s="594" t="s">
        <v>141</v>
      </c>
      <c r="S945" s="593" t="s">
        <v>238</v>
      </c>
      <c r="T945" s="594" t="s">
        <v>141</v>
      </c>
      <c r="U945" s="593" t="s">
        <v>238</v>
      </c>
      <c r="V945" s="594" t="s">
        <v>141</v>
      </c>
      <c r="W945" s="593" t="s">
        <v>238</v>
      </c>
      <c r="X945" s="594" t="s">
        <v>141</v>
      </c>
      <c r="Y945" s="593" t="s">
        <v>238</v>
      </c>
      <c r="Z945" s="593"/>
      <c r="AA945" s="593"/>
      <c r="AB945" s="593"/>
      <c r="AC945" s="593"/>
      <c r="AD945" s="593"/>
    </row>
    <row r="946" spans="1:30" x14ac:dyDescent="0.2">
      <c r="A946" s="593" t="s">
        <v>37</v>
      </c>
      <c r="B946" s="593">
        <v>1355</v>
      </c>
      <c r="C946" s="593" t="s">
        <v>238</v>
      </c>
      <c r="D946" s="593">
        <v>1256</v>
      </c>
      <c r="E946" s="593" t="s">
        <v>238</v>
      </c>
      <c r="F946" s="593">
        <v>1221</v>
      </c>
      <c r="G946" s="593" t="s">
        <v>238</v>
      </c>
      <c r="H946" s="593">
        <v>1162</v>
      </c>
      <c r="I946" s="593" t="s">
        <v>238</v>
      </c>
      <c r="J946" s="593">
        <v>1097</v>
      </c>
      <c r="K946" s="593" t="s">
        <v>238</v>
      </c>
      <c r="L946" s="593">
        <v>1037</v>
      </c>
      <c r="M946" s="593" t="s">
        <v>238</v>
      </c>
      <c r="N946" s="593">
        <v>996</v>
      </c>
      <c r="O946" s="593" t="s">
        <v>238</v>
      </c>
      <c r="P946" s="593">
        <v>948</v>
      </c>
      <c r="Q946" s="593" t="s">
        <v>238</v>
      </c>
      <c r="R946" s="593">
        <v>883</v>
      </c>
      <c r="S946" s="593" t="s">
        <v>238</v>
      </c>
      <c r="T946" s="593">
        <v>831</v>
      </c>
      <c r="U946" s="593" t="s">
        <v>238</v>
      </c>
      <c r="V946" s="593">
        <v>761</v>
      </c>
      <c r="W946" s="593" t="s">
        <v>238</v>
      </c>
      <c r="X946" s="593">
        <v>707</v>
      </c>
      <c r="Y946" s="593" t="s">
        <v>238</v>
      </c>
      <c r="Z946" s="593"/>
      <c r="AA946" s="593"/>
      <c r="AB946" s="593"/>
      <c r="AC946" s="593"/>
      <c r="AD946" s="593"/>
    </row>
    <row r="947" spans="1:30" x14ac:dyDescent="0.2">
      <c r="A947" s="593" t="s">
        <v>53</v>
      </c>
      <c r="B947" s="593">
        <v>0</v>
      </c>
      <c r="C947" s="593" t="s">
        <v>238</v>
      </c>
      <c r="D947" s="593">
        <v>0</v>
      </c>
      <c r="E947" s="593" t="s">
        <v>238</v>
      </c>
      <c r="F947" s="593">
        <v>0</v>
      </c>
      <c r="G947" s="593" t="s">
        <v>238</v>
      </c>
      <c r="H947" s="593">
        <v>0</v>
      </c>
      <c r="I947" s="593" t="s">
        <v>238</v>
      </c>
      <c r="J947" s="593">
        <v>0</v>
      </c>
      <c r="K947" s="593" t="s">
        <v>238</v>
      </c>
      <c r="L947" s="593">
        <v>0</v>
      </c>
      <c r="M947" s="593" t="s">
        <v>238</v>
      </c>
      <c r="N947" s="593">
        <v>0</v>
      </c>
      <c r="O947" s="593" t="s">
        <v>238</v>
      </c>
      <c r="P947" s="593">
        <v>0</v>
      </c>
      <c r="Q947" s="593" t="s">
        <v>238</v>
      </c>
      <c r="R947" s="593">
        <v>0</v>
      </c>
      <c r="S947" s="593" t="s">
        <v>238</v>
      </c>
      <c r="T947" s="593">
        <v>0</v>
      </c>
      <c r="U947" s="593" t="s">
        <v>238</v>
      </c>
      <c r="V947" s="593">
        <v>0</v>
      </c>
      <c r="W947" s="593" t="s">
        <v>238</v>
      </c>
      <c r="X947" s="593">
        <v>0</v>
      </c>
      <c r="Y947" s="593" t="s">
        <v>238</v>
      </c>
      <c r="Z947" s="593"/>
      <c r="AA947" s="593"/>
      <c r="AB947" s="593"/>
      <c r="AC947" s="593"/>
      <c r="AD947" s="593"/>
    </row>
    <row r="948" spans="1:30" x14ac:dyDescent="0.2">
      <c r="A948" s="593" t="s">
        <v>75</v>
      </c>
      <c r="B948" s="593">
        <v>2771</v>
      </c>
      <c r="C948" s="593" t="s">
        <v>238</v>
      </c>
      <c r="D948" s="593">
        <v>2532</v>
      </c>
      <c r="E948" s="593" t="s">
        <v>238</v>
      </c>
      <c r="F948" s="593">
        <v>2435</v>
      </c>
      <c r="G948" s="593" t="s">
        <v>238</v>
      </c>
      <c r="H948" s="593">
        <v>2365</v>
      </c>
      <c r="I948" s="593" t="s">
        <v>238</v>
      </c>
      <c r="J948" s="593">
        <v>2264</v>
      </c>
      <c r="K948" s="593" t="s">
        <v>238</v>
      </c>
      <c r="L948" s="593">
        <v>2273</v>
      </c>
      <c r="M948" s="593" t="s">
        <v>238</v>
      </c>
      <c r="N948" s="593">
        <v>2169</v>
      </c>
      <c r="O948" s="593" t="s">
        <v>238</v>
      </c>
      <c r="P948" s="593">
        <v>2146</v>
      </c>
      <c r="Q948" s="593" t="s">
        <v>238</v>
      </c>
      <c r="R948" s="593">
        <v>2179</v>
      </c>
      <c r="S948" s="593" t="s">
        <v>238</v>
      </c>
      <c r="T948" s="593">
        <v>2448</v>
      </c>
      <c r="U948" s="593" t="s">
        <v>238</v>
      </c>
      <c r="V948" s="593">
        <v>2549</v>
      </c>
      <c r="W948" s="593" t="s">
        <v>238</v>
      </c>
      <c r="X948" s="593">
        <v>2410</v>
      </c>
      <c r="Y948" s="593" t="s">
        <v>238</v>
      </c>
      <c r="Z948" s="593"/>
      <c r="AA948" s="593"/>
      <c r="AB948" s="593"/>
      <c r="AC948" s="593"/>
      <c r="AD948" s="593"/>
    </row>
    <row r="949" spans="1:30" x14ac:dyDescent="0.2">
      <c r="A949" s="593" t="s">
        <v>239</v>
      </c>
      <c r="B949" s="593"/>
      <c r="C949" s="593"/>
      <c r="D949" s="593"/>
      <c r="E949" s="593"/>
      <c r="F949" s="593"/>
      <c r="G949" s="593"/>
      <c r="H949" s="593"/>
      <c r="I949" s="593"/>
      <c r="J949" s="593"/>
      <c r="K949" s="593"/>
      <c r="L949" s="593"/>
      <c r="M949" s="593"/>
      <c r="N949" s="593"/>
      <c r="O949" s="593"/>
      <c r="P949" s="593"/>
      <c r="Q949" s="593"/>
      <c r="R949" s="593"/>
      <c r="S949" s="593"/>
      <c r="T949" s="593"/>
      <c r="U949" s="593"/>
      <c r="V949" s="593"/>
      <c r="W949" s="593"/>
      <c r="X949" s="593"/>
      <c r="Y949" s="593"/>
      <c r="Z949" s="593"/>
      <c r="AA949" s="593"/>
      <c r="AB949" s="593"/>
      <c r="AC949" s="593"/>
      <c r="AD949" s="593"/>
    </row>
    <row r="950" spans="1:30" x14ac:dyDescent="0.2">
      <c r="A950" s="593" t="s">
        <v>141</v>
      </c>
      <c r="B950" s="593" t="s">
        <v>238</v>
      </c>
      <c r="C950" s="593"/>
      <c r="D950" s="593"/>
      <c r="E950" s="593"/>
      <c r="F950" s="593"/>
      <c r="G950" s="593"/>
      <c r="H950" s="593"/>
      <c r="I950" s="593"/>
      <c r="J950" s="593"/>
      <c r="K950" s="593"/>
      <c r="L950" s="593"/>
      <c r="M950" s="593"/>
      <c r="N950" s="593"/>
      <c r="O950" s="593"/>
      <c r="P950" s="593"/>
      <c r="Q950" s="593"/>
      <c r="R950" s="593"/>
      <c r="S950" s="593"/>
      <c r="T950" s="593"/>
      <c r="U950" s="593"/>
      <c r="V950" s="593"/>
      <c r="W950" s="593"/>
      <c r="X950" s="593"/>
      <c r="Y950" s="593"/>
      <c r="Z950" s="593"/>
      <c r="AA950" s="593"/>
      <c r="AB950" s="593"/>
      <c r="AC950" s="593"/>
      <c r="AD950" s="593"/>
    </row>
    <row r="951" spans="1:30" x14ac:dyDescent="0.2">
      <c r="A951" s="593" t="s">
        <v>237</v>
      </c>
      <c r="B951" s="593" t="s">
        <v>219</v>
      </c>
      <c r="C951" s="593"/>
      <c r="D951" s="593"/>
      <c r="E951" s="593"/>
      <c r="F951" s="593"/>
      <c r="G951" s="593"/>
      <c r="H951" s="593"/>
      <c r="I951" s="593"/>
      <c r="J951" s="593"/>
      <c r="K951" s="593"/>
      <c r="L951" s="593"/>
      <c r="M951" s="593"/>
      <c r="N951" s="593"/>
      <c r="O951" s="593"/>
      <c r="P951" s="593"/>
      <c r="Q951" s="593"/>
      <c r="R951" s="593"/>
      <c r="S951" s="593"/>
      <c r="T951" s="593"/>
      <c r="U951" s="593"/>
      <c r="V951" s="593"/>
      <c r="W951" s="593"/>
      <c r="X951" s="593"/>
      <c r="Y951" s="593"/>
      <c r="Z951" s="593"/>
      <c r="AA951" s="593"/>
      <c r="AB951" s="593"/>
      <c r="AC951" s="593"/>
      <c r="AD951" s="593"/>
    </row>
    <row r="952" spans="1:30" x14ac:dyDescent="0.2">
      <c r="A952" s="593" t="s">
        <v>236</v>
      </c>
      <c r="B952" s="593" t="s">
        <v>235</v>
      </c>
      <c r="C952" s="593"/>
      <c r="D952" s="593"/>
      <c r="E952" s="593"/>
      <c r="F952" s="593"/>
      <c r="G952" s="593"/>
      <c r="H952" s="593"/>
      <c r="I952" s="593"/>
      <c r="J952" s="593"/>
      <c r="K952" s="593"/>
      <c r="L952" s="593"/>
      <c r="M952" s="593"/>
      <c r="N952" s="593"/>
      <c r="O952" s="593"/>
      <c r="P952" s="593"/>
      <c r="Q952" s="593"/>
      <c r="R952" s="593"/>
      <c r="S952" s="593"/>
      <c r="T952" s="593"/>
      <c r="U952" s="593"/>
      <c r="V952" s="593"/>
      <c r="W952" s="593"/>
      <c r="X952" s="593"/>
      <c r="Y952" s="593"/>
      <c r="Z952" s="593"/>
      <c r="AA952" s="593"/>
      <c r="AB952" s="593"/>
      <c r="AC952" s="593"/>
      <c r="AD952" s="593"/>
    </row>
    <row r="953" spans="1:30" x14ac:dyDescent="0.2">
      <c r="A953" s="593" t="s">
        <v>234</v>
      </c>
      <c r="B953" s="593" t="s">
        <v>260</v>
      </c>
      <c r="C953" s="593"/>
      <c r="D953" s="593"/>
      <c r="E953" s="593"/>
      <c r="F953" s="593"/>
      <c r="G953" s="593"/>
      <c r="H953" s="593"/>
      <c r="I953" s="593"/>
      <c r="J953" s="593"/>
      <c r="K953" s="593"/>
      <c r="L953" s="593"/>
      <c r="M953" s="593"/>
      <c r="N953" s="593"/>
      <c r="O953" s="593"/>
      <c r="P953" s="593"/>
      <c r="Q953" s="593"/>
      <c r="R953" s="593"/>
      <c r="S953" s="593"/>
      <c r="T953" s="593"/>
      <c r="U953" s="593"/>
      <c r="V953" s="593"/>
      <c r="W953" s="593"/>
      <c r="X953" s="593"/>
      <c r="Y953" s="593"/>
      <c r="Z953" s="593"/>
      <c r="AA953" s="593"/>
      <c r="AB953" s="593"/>
      <c r="AC953" s="593"/>
      <c r="AD953" s="593"/>
    </row>
    <row r="954" spans="1:30" ht="15" x14ac:dyDescent="0.25">
      <c r="A954" s="593" t="s">
        <v>232</v>
      </c>
      <c r="B954" s="143" t="s">
        <v>259</v>
      </c>
      <c r="C954" s="593"/>
      <c r="D954" s="593"/>
      <c r="E954" s="593"/>
      <c r="F954" s="593"/>
      <c r="G954" s="593"/>
      <c r="H954" s="593"/>
      <c r="I954" s="593"/>
      <c r="J954" s="593"/>
      <c r="K954" s="593"/>
      <c r="L954" s="593"/>
      <c r="M954" s="593"/>
      <c r="N954" s="593"/>
      <c r="O954" s="593"/>
      <c r="P954" s="593"/>
      <c r="Q954" s="593"/>
      <c r="R954" s="593"/>
      <c r="S954" s="593"/>
      <c r="T954" s="593"/>
      <c r="U954" s="593"/>
      <c r="V954" s="593"/>
      <c r="W954" s="593"/>
      <c r="X954" s="593"/>
      <c r="Y954" s="593"/>
      <c r="Z954" s="593"/>
      <c r="AA954" s="593"/>
      <c r="AB954" s="593"/>
      <c r="AC954" s="593"/>
      <c r="AD954" s="593"/>
    </row>
    <row r="955" spans="1:30" x14ac:dyDescent="0.2">
      <c r="A955" s="593" t="s">
        <v>230</v>
      </c>
      <c r="B955" s="593" t="s">
        <v>229</v>
      </c>
      <c r="C955" s="593"/>
      <c r="D955" s="593"/>
      <c r="E955" s="593"/>
      <c r="F955" s="593"/>
      <c r="G955" s="593"/>
      <c r="H955" s="593"/>
      <c r="I955" s="593"/>
      <c r="J955" s="593"/>
      <c r="K955" s="593"/>
      <c r="L955" s="593"/>
      <c r="M955" s="593"/>
      <c r="N955" s="593"/>
      <c r="O955" s="593"/>
      <c r="P955" s="593"/>
      <c r="Q955" s="593"/>
      <c r="R955" s="593"/>
      <c r="S955" s="593"/>
      <c r="T955" s="593"/>
      <c r="U955" s="593"/>
      <c r="V955" s="593"/>
      <c r="W955" s="593"/>
      <c r="X955" s="593"/>
      <c r="Y955" s="593"/>
      <c r="Z955" s="593"/>
      <c r="AA955" s="593"/>
      <c r="AB955" s="593"/>
      <c r="AC955" s="593"/>
      <c r="AD955" s="593"/>
    </row>
    <row r="956" spans="1:30" x14ac:dyDescent="0.2">
      <c r="A956" s="593" t="s">
        <v>228</v>
      </c>
      <c r="B956" s="593" t="s">
        <v>258</v>
      </c>
      <c r="C956" s="593"/>
      <c r="D956" s="593"/>
      <c r="E956" s="593"/>
      <c r="F956" s="593"/>
      <c r="G956" s="593"/>
      <c r="H956" s="593"/>
      <c r="I956" s="593"/>
      <c r="J956" s="593"/>
      <c r="K956" s="593"/>
      <c r="L956" s="593"/>
      <c r="M956" s="593"/>
      <c r="N956" s="593"/>
      <c r="O956" s="593"/>
      <c r="P956" s="593"/>
      <c r="Q956" s="593"/>
      <c r="R956" s="593"/>
      <c r="S956" s="593"/>
      <c r="T956" s="593"/>
      <c r="U956" s="593"/>
      <c r="V956" s="593"/>
      <c r="W956" s="593"/>
      <c r="X956" s="593"/>
      <c r="Y956" s="593"/>
      <c r="Z956" s="593"/>
      <c r="AA956" s="593"/>
      <c r="AB956" s="593"/>
      <c r="AC956" s="593"/>
      <c r="AD956" s="593"/>
    </row>
    <row r="957" spans="1:30" x14ac:dyDescent="0.2">
      <c r="A957" s="593" t="s">
        <v>226</v>
      </c>
      <c r="B957" s="593" t="s">
        <v>257</v>
      </c>
      <c r="C957" s="593"/>
      <c r="D957" s="593"/>
      <c r="E957" s="593"/>
      <c r="F957" s="593"/>
      <c r="G957" s="593"/>
      <c r="H957" s="593"/>
      <c r="I957" s="593"/>
      <c r="J957" s="593"/>
      <c r="K957" s="593"/>
      <c r="L957" s="593"/>
      <c r="M957" s="593"/>
      <c r="N957" s="593"/>
      <c r="O957" s="593"/>
      <c r="P957" s="593"/>
      <c r="Q957" s="593"/>
      <c r="R957" s="593"/>
      <c r="S957" s="593"/>
      <c r="T957" s="593"/>
      <c r="U957" s="593"/>
      <c r="V957" s="593"/>
      <c r="W957" s="593"/>
      <c r="X957" s="593"/>
      <c r="Y957" s="593"/>
      <c r="Z957" s="593"/>
      <c r="AA957" s="593"/>
      <c r="AB957" s="593"/>
      <c r="AC957" s="593"/>
      <c r="AD957" s="593"/>
    </row>
    <row r="958" spans="1:30" x14ac:dyDescent="0.2">
      <c r="A958" s="593"/>
      <c r="B958" s="593"/>
      <c r="C958" s="593"/>
      <c r="D958" s="593"/>
      <c r="E958" s="593"/>
      <c r="F958" s="593"/>
      <c r="G958" s="593"/>
      <c r="H958" s="593"/>
      <c r="I958" s="593"/>
      <c r="J958" s="593"/>
      <c r="K958" s="593"/>
      <c r="L958" s="593"/>
      <c r="M958" s="593"/>
      <c r="N958" s="593"/>
      <c r="O958" s="593"/>
      <c r="P958" s="593"/>
      <c r="Q958" s="593"/>
      <c r="R958" s="593"/>
      <c r="S958" s="593"/>
      <c r="T958" s="593"/>
      <c r="U958" s="593"/>
      <c r="V958" s="593"/>
      <c r="W958" s="593"/>
      <c r="X958" s="593"/>
      <c r="Y958" s="593"/>
      <c r="Z958" s="593"/>
      <c r="AA958" s="593"/>
      <c r="AB958" s="593"/>
      <c r="AC958" s="593"/>
      <c r="AD958" s="593"/>
    </row>
    <row r="959" spans="1:30" x14ac:dyDescent="0.2">
      <c r="A959" s="593"/>
      <c r="B959" s="593"/>
      <c r="C959" s="593"/>
      <c r="D959" s="593"/>
      <c r="E959" s="593"/>
      <c r="F959" s="593"/>
      <c r="G959" s="593"/>
      <c r="H959" s="593"/>
      <c r="I959" s="593"/>
      <c r="J959" s="593"/>
      <c r="K959" s="593"/>
      <c r="L959" s="593"/>
      <c r="M959" s="593"/>
      <c r="N959" s="593"/>
      <c r="O959" s="593"/>
      <c r="P959" s="593"/>
      <c r="Q959" s="593"/>
      <c r="R959" s="593"/>
      <c r="S959" s="593"/>
      <c r="T959" s="593"/>
      <c r="U959" s="593"/>
      <c r="V959" s="593"/>
      <c r="W959" s="593"/>
      <c r="X959" s="593"/>
      <c r="Y959" s="593"/>
      <c r="Z959" s="593"/>
      <c r="AA959" s="593"/>
      <c r="AB959" s="593"/>
      <c r="AC959" s="593"/>
      <c r="AD959" s="593"/>
    </row>
    <row r="960" spans="1:30" x14ac:dyDescent="0.2">
      <c r="A960" s="593"/>
      <c r="B960" s="593"/>
      <c r="C960" s="593"/>
      <c r="D960" s="593"/>
      <c r="E960" s="593"/>
      <c r="F960" s="593"/>
      <c r="G960" s="593"/>
      <c r="H960" s="593"/>
      <c r="I960" s="593"/>
      <c r="J960" s="593"/>
      <c r="K960" s="593"/>
      <c r="L960" s="593"/>
      <c r="M960" s="593"/>
      <c r="N960" s="593"/>
      <c r="O960" s="593"/>
      <c r="P960" s="593"/>
      <c r="Q960" s="593"/>
      <c r="R960" s="593"/>
      <c r="S960" s="593"/>
      <c r="T960" s="593"/>
      <c r="U960" s="593"/>
      <c r="V960" s="593"/>
      <c r="W960" s="593"/>
      <c r="X960" s="593"/>
      <c r="Y960" s="593"/>
      <c r="Z960" s="593"/>
      <c r="AA960" s="593"/>
      <c r="AB960" s="593"/>
      <c r="AC960" s="593"/>
      <c r="AD960" s="593"/>
    </row>
    <row r="961" spans="1:30" x14ac:dyDescent="0.2">
      <c r="A961" s="593"/>
      <c r="B961" s="593"/>
      <c r="C961" s="593"/>
      <c r="D961" s="593"/>
      <c r="E961" s="593"/>
      <c r="F961" s="593"/>
      <c r="G961" s="593"/>
      <c r="H961" s="593"/>
      <c r="I961" s="593"/>
      <c r="J961" s="593"/>
      <c r="K961" s="593"/>
      <c r="L961" s="593"/>
      <c r="M961" s="593"/>
      <c r="N961" s="593"/>
      <c r="O961" s="593"/>
      <c r="P961" s="593"/>
      <c r="Q961" s="593"/>
      <c r="R961" s="593"/>
      <c r="S961" s="593"/>
      <c r="T961" s="593"/>
      <c r="U961" s="593"/>
      <c r="V961" s="593"/>
      <c r="W961" s="593"/>
      <c r="X961" s="593"/>
      <c r="Y961" s="593"/>
      <c r="Z961" s="593"/>
      <c r="AA961" s="593"/>
      <c r="AB961" s="593"/>
      <c r="AC961" s="593"/>
      <c r="AD961" s="593"/>
    </row>
    <row r="962" spans="1:30" x14ac:dyDescent="0.2">
      <c r="A962" s="593" t="s">
        <v>256</v>
      </c>
      <c r="B962" s="593"/>
      <c r="C962" s="593"/>
      <c r="D962" s="593"/>
      <c r="E962" s="593"/>
      <c r="F962" s="593"/>
      <c r="G962" s="593"/>
      <c r="H962" s="593"/>
      <c r="I962" s="593"/>
      <c r="J962" s="593"/>
      <c r="K962" s="593"/>
      <c r="L962" s="593"/>
      <c r="M962" s="593"/>
      <c r="N962" s="593"/>
      <c r="O962" s="593"/>
      <c r="P962" s="593"/>
      <c r="Q962" s="593"/>
      <c r="R962" s="593"/>
      <c r="S962" s="593"/>
      <c r="T962" s="593"/>
      <c r="U962" s="593"/>
      <c r="V962" s="593"/>
      <c r="W962" s="593"/>
      <c r="X962" s="593"/>
      <c r="Y962" s="593"/>
      <c r="Z962" s="593"/>
      <c r="AA962" s="593"/>
      <c r="AB962" s="593"/>
      <c r="AC962" s="593"/>
      <c r="AD962" s="593"/>
    </row>
    <row r="963" spans="1:30" x14ac:dyDescent="0.2">
      <c r="A963" s="593" t="s">
        <v>255</v>
      </c>
      <c r="B963" s="593"/>
      <c r="C963" s="593"/>
      <c r="D963" s="593"/>
      <c r="E963" s="593"/>
      <c r="F963" s="593"/>
      <c r="G963" s="593"/>
      <c r="H963" s="593"/>
      <c r="I963" s="593"/>
      <c r="J963" s="593"/>
      <c r="K963" s="593"/>
      <c r="L963" s="593"/>
      <c r="M963" s="593"/>
      <c r="N963" s="593"/>
      <c r="O963" s="593"/>
      <c r="P963" s="593"/>
      <c r="Q963" s="593"/>
      <c r="R963" s="593"/>
      <c r="S963" s="593"/>
      <c r="T963" s="593"/>
      <c r="U963" s="593"/>
      <c r="V963" s="593"/>
      <c r="W963" s="593"/>
      <c r="X963" s="593"/>
      <c r="Y963" s="593"/>
      <c r="Z963" s="593"/>
      <c r="AA963" s="593"/>
      <c r="AB963" s="593"/>
      <c r="AC963" s="593"/>
      <c r="AD963" s="593"/>
    </row>
    <row r="964" spans="1:30" x14ac:dyDescent="0.2">
      <c r="A964" s="593" t="s">
        <v>254</v>
      </c>
      <c r="B964" s="593" t="s">
        <v>253</v>
      </c>
      <c r="C964" s="593" t="s">
        <v>238</v>
      </c>
      <c r="D964" s="593" t="s">
        <v>252</v>
      </c>
      <c r="E964" s="593" t="s">
        <v>238</v>
      </c>
      <c r="F964" s="593" t="s">
        <v>251</v>
      </c>
      <c r="G964" s="593" t="s">
        <v>238</v>
      </c>
      <c r="H964" s="593" t="s">
        <v>250</v>
      </c>
      <c r="I964" s="593" t="s">
        <v>238</v>
      </c>
      <c r="J964" s="593" t="s">
        <v>249</v>
      </c>
      <c r="K964" s="593" t="s">
        <v>238</v>
      </c>
      <c r="L964" s="593" t="s">
        <v>248</v>
      </c>
      <c r="M964" s="593" t="s">
        <v>238</v>
      </c>
      <c r="N964" s="593" t="s">
        <v>247</v>
      </c>
      <c r="O964" s="593" t="s">
        <v>238</v>
      </c>
      <c r="P964" s="593" t="s">
        <v>246</v>
      </c>
      <c r="Q964" s="593" t="s">
        <v>238</v>
      </c>
      <c r="R964" s="593" t="s">
        <v>82</v>
      </c>
      <c r="S964" s="593" t="s">
        <v>238</v>
      </c>
      <c r="T964" s="593" t="s">
        <v>83</v>
      </c>
      <c r="U964" s="593" t="s">
        <v>238</v>
      </c>
      <c r="V964" s="593" t="s">
        <v>84</v>
      </c>
      <c r="W964" s="593" t="s">
        <v>238</v>
      </c>
      <c r="X964" s="593" t="s">
        <v>245</v>
      </c>
      <c r="Y964" s="593" t="s">
        <v>238</v>
      </c>
      <c r="Z964" s="593"/>
      <c r="AA964" s="593"/>
      <c r="AB964" s="593"/>
      <c r="AC964" s="593"/>
      <c r="AD964" s="593"/>
    </row>
    <row r="965" spans="1:30" x14ac:dyDescent="0.2">
      <c r="A965" s="593" t="s">
        <v>244</v>
      </c>
      <c r="B965" s="593">
        <v>207842</v>
      </c>
      <c r="C965" s="593" t="s">
        <v>238</v>
      </c>
      <c r="D965" s="593">
        <v>208496</v>
      </c>
      <c r="E965" s="593" t="s">
        <v>238</v>
      </c>
      <c r="F965" s="593">
        <v>204240</v>
      </c>
      <c r="G965" s="593" t="s">
        <v>238</v>
      </c>
      <c r="H965" s="593">
        <v>199809</v>
      </c>
      <c r="I965" s="593" t="s">
        <v>238</v>
      </c>
      <c r="J965" s="593">
        <v>203257</v>
      </c>
      <c r="K965" s="593" t="s">
        <v>238</v>
      </c>
      <c r="L965" s="593">
        <v>188677</v>
      </c>
      <c r="M965" s="593" t="s">
        <v>238</v>
      </c>
      <c r="N965" s="593">
        <v>179413</v>
      </c>
      <c r="O965" s="593" t="s">
        <v>238</v>
      </c>
      <c r="P965" s="593">
        <v>167222</v>
      </c>
      <c r="Q965" s="593" t="s">
        <v>238</v>
      </c>
      <c r="R965" s="593">
        <v>168107</v>
      </c>
      <c r="S965" s="593" t="s">
        <v>238</v>
      </c>
      <c r="T965" s="593">
        <v>153049</v>
      </c>
      <c r="U965" s="593" t="s">
        <v>238</v>
      </c>
      <c r="V965" s="593">
        <v>156190</v>
      </c>
      <c r="W965" s="593" t="s">
        <v>238</v>
      </c>
      <c r="X965" s="593">
        <v>140173</v>
      </c>
      <c r="Y965" s="593" t="s">
        <v>238</v>
      </c>
      <c r="Z965" s="593"/>
    </row>
    <row r="966" spans="1:30" x14ac:dyDescent="0.2">
      <c r="A966" s="593" t="s">
        <v>243</v>
      </c>
      <c r="B966" s="593">
        <v>85757</v>
      </c>
      <c r="C966" s="593" t="s">
        <v>238</v>
      </c>
      <c r="D966" s="593">
        <v>88605</v>
      </c>
      <c r="E966" s="593" t="s">
        <v>238</v>
      </c>
      <c r="F966" s="593">
        <v>86424</v>
      </c>
      <c r="G966" s="593" t="s">
        <v>238</v>
      </c>
      <c r="H966" s="593">
        <v>83333</v>
      </c>
      <c r="I966" s="593" t="s">
        <v>238</v>
      </c>
      <c r="J966" s="593">
        <v>90748</v>
      </c>
      <c r="K966" s="593" t="s">
        <v>238</v>
      </c>
      <c r="L966" s="593">
        <v>83312</v>
      </c>
      <c r="M966" s="593" t="s">
        <v>238</v>
      </c>
      <c r="N966" s="593">
        <v>81560</v>
      </c>
      <c r="O966" s="593" t="s">
        <v>238</v>
      </c>
      <c r="P966" s="593">
        <v>78400</v>
      </c>
      <c r="Q966" s="593" t="s">
        <v>238</v>
      </c>
      <c r="R966" s="593">
        <v>81300</v>
      </c>
      <c r="S966" s="593" t="s">
        <v>238</v>
      </c>
      <c r="T966" s="593">
        <v>76718</v>
      </c>
      <c r="U966" s="593" t="s">
        <v>238</v>
      </c>
      <c r="V966" s="593">
        <v>82605</v>
      </c>
      <c r="W966" s="593" t="s">
        <v>238</v>
      </c>
      <c r="X966" s="593">
        <v>77958</v>
      </c>
      <c r="Y966" s="593" t="s">
        <v>238</v>
      </c>
      <c r="Z966" s="593"/>
    </row>
    <row r="967" spans="1:30" x14ac:dyDescent="0.2">
      <c r="A967" s="593" t="s">
        <v>242</v>
      </c>
      <c r="B967" s="593">
        <v>85938</v>
      </c>
      <c r="C967" s="593" t="s">
        <v>238</v>
      </c>
      <c r="D967" s="593">
        <v>88761</v>
      </c>
      <c r="E967" s="593" t="s">
        <v>238</v>
      </c>
      <c r="F967" s="593">
        <v>86574</v>
      </c>
      <c r="G967" s="593" t="s">
        <v>238</v>
      </c>
      <c r="H967" s="593">
        <v>83504</v>
      </c>
      <c r="I967" s="593" t="s">
        <v>238</v>
      </c>
      <c r="J967" s="593">
        <v>90894</v>
      </c>
      <c r="K967" s="593" t="s">
        <v>238</v>
      </c>
      <c r="L967" s="593">
        <v>83441</v>
      </c>
      <c r="M967" s="593" t="s">
        <v>238</v>
      </c>
      <c r="N967" s="593">
        <v>81740</v>
      </c>
      <c r="O967" s="593" t="s">
        <v>238</v>
      </c>
      <c r="P967" s="593">
        <v>78509</v>
      </c>
      <c r="Q967" s="593" t="s">
        <v>238</v>
      </c>
      <c r="R967" s="593">
        <v>81388</v>
      </c>
      <c r="S967" s="593" t="s">
        <v>238</v>
      </c>
      <c r="T967" s="593">
        <v>76718</v>
      </c>
      <c r="U967" s="593" t="s">
        <v>238</v>
      </c>
      <c r="V967" s="593">
        <v>82605</v>
      </c>
      <c r="W967" s="593" t="s">
        <v>238</v>
      </c>
      <c r="X967" s="593">
        <v>77958</v>
      </c>
      <c r="Y967" s="593" t="s">
        <v>238</v>
      </c>
      <c r="Z967" s="593"/>
    </row>
    <row r="968" spans="1:30" x14ac:dyDescent="0.2">
      <c r="A968" s="593" t="s">
        <v>241</v>
      </c>
      <c r="B968" s="593">
        <v>85938</v>
      </c>
      <c r="C968" s="593" t="s">
        <v>238</v>
      </c>
      <c r="D968" s="593">
        <v>88761</v>
      </c>
      <c r="E968" s="593" t="s">
        <v>238</v>
      </c>
      <c r="F968" s="593">
        <v>86574</v>
      </c>
      <c r="G968" s="593" t="s">
        <v>238</v>
      </c>
      <c r="H968" s="593">
        <v>83504</v>
      </c>
      <c r="I968" s="593" t="s">
        <v>238</v>
      </c>
      <c r="J968" s="593">
        <v>90894</v>
      </c>
      <c r="K968" s="593" t="s">
        <v>238</v>
      </c>
      <c r="L968" s="593">
        <v>83441</v>
      </c>
      <c r="M968" s="593" t="s">
        <v>238</v>
      </c>
      <c r="N968" s="593">
        <v>81740</v>
      </c>
      <c r="O968" s="593" t="s">
        <v>238</v>
      </c>
      <c r="P968" s="593">
        <v>78509</v>
      </c>
      <c r="Q968" s="593" t="s">
        <v>238</v>
      </c>
      <c r="R968" s="593">
        <v>81388</v>
      </c>
      <c r="S968" s="593" t="s">
        <v>238</v>
      </c>
      <c r="T968" s="593">
        <v>76718</v>
      </c>
      <c r="U968" s="593" t="s">
        <v>238</v>
      </c>
      <c r="V968" s="593">
        <v>82605</v>
      </c>
      <c r="W968" s="593" t="s">
        <v>238</v>
      </c>
      <c r="X968" s="593">
        <v>77958</v>
      </c>
      <c r="Y968" s="593" t="s">
        <v>238</v>
      </c>
      <c r="Z968" s="593"/>
    </row>
    <row r="969" spans="1:30" x14ac:dyDescent="0.2">
      <c r="A969" s="593" t="s">
        <v>7</v>
      </c>
      <c r="B969" s="593">
        <v>2</v>
      </c>
      <c r="C969" s="593" t="s">
        <v>238</v>
      </c>
      <c r="D969" s="593">
        <v>0</v>
      </c>
      <c r="E969" s="593" t="s">
        <v>238</v>
      </c>
      <c r="F969" s="593">
        <v>0</v>
      </c>
      <c r="G969" s="593" t="s">
        <v>238</v>
      </c>
      <c r="H969" s="593">
        <v>0</v>
      </c>
      <c r="I969" s="593" t="s">
        <v>238</v>
      </c>
      <c r="J969" s="593">
        <v>0</v>
      </c>
      <c r="K969" s="593" t="s">
        <v>238</v>
      </c>
      <c r="L969" s="593">
        <v>0</v>
      </c>
      <c r="M969" s="593" t="s">
        <v>238</v>
      </c>
      <c r="N969" s="593">
        <v>0</v>
      </c>
      <c r="O969" s="593" t="s">
        <v>238</v>
      </c>
      <c r="P969" s="593">
        <v>0</v>
      </c>
      <c r="Q969" s="593" t="s">
        <v>238</v>
      </c>
      <c r="R969" s="593">
        <v>0</v>
      </c>
      <c r="S969" s="593" t="s">
        <v>238</v>
      </c>
      <c r="T969" s="593">
        <v>0</v>
      </c>
      <c r="U969" s="593" t="s">
        <v>238</v>
      </c>
      <c r="V969" s="593">
        <v>0</v>
      </c>
      <c r="W969" s="593" t="s">
        <v>238</v>
      </c>
      <c r="X969" s="593">
        <v>0</v>
      </c>
      <c r="Y969" s="593" t="s">
        <v>238</v>
      </c>
      <c r="Z969" s="593"/>
    </row>
    <row r="970" spans="1:30" x14ac:dyDescent="0.2">
      <c r="A970" s="593" t="s">
        <v>19</v>
      </c>
      <c r="B970" s="593">
        <v>12</v>
      </c>
      <c r="C970" s="593" t="s">
        <v>238</v>
      </c>
      <c r="D970" s="593">
        <v>18</v>
      </c>
      <c r="E970" s="593" t="s">
        <v>238</v>
      </c>
      <c r="F970" s="593">
        <v>16</v>
      </c>
      <c r="G970" s="593" t="s">
        <v>238</v>
      </c>
      <c r="H970" s="593">
        <v>13</v>
      </c>
      <c r="I970" s="593" t="s">
        <v>238</v>
      </c>
      <c r="J970" s="593">
        <v>267</v>
      </c>
      <c r="K970" s="593" t="s">
        <v>238</v>
      </c>
      <c r="L970" s="593">
        <v>384</v>
      </c>
      <c r="M970" s="593" t="s">
        <v>238</v>
      </c>
      <c r="N970" s="593">
        <v>374</v>
      </c>
      <c r="O970" s="593" t="s">
        <v>238</v>
      </c>
      <c r="P970" s="593">
        <v>236</v>
      </c>
      <c r="Q970" s="593" t="s">
        <v>238</v>
      </c>
      <c r="R970" s="593">
        <v>156</v>
      </c>
      <c r="S970" s="593" t="s">
        <v>238</v>
      </c>
      <c r="T970" s="593">
        <v>13</v>
      </c>
      <c r="U970" s="593" t="s">
        <v>238</v>
      </c>
      <c r="V970" s="593">
        <v>59</v>
      </c>
      <c r="W970" s="593" t="s">
        <v>238</v>
      </c>
      <c r="X970" s="593">
        <v>351</v>
      </c>
      <c r="Y970" s="593" t="s">
        <v>238</v>
      </c>
      <c r="Z970" s="593"/>
    </row>
    <row r="971" spans="1:30" x14ac:dyDescent="0.2">
      <c r="A971" s="593" t="s">
        <v>25</v>
      </c>
      <c r="B971" s="593">
        <v>169</v>
      </c>
      <c r="C971" s="593" t="s">
        <v>238</v>
      </c>
      <c r="D971" s="593">
        <v>122</v>
      </c>
      <c r="E971" s="593" t="s">
        <v>238</v>
      </c>
      <c r="F971" s="593">
        <v>115</v>
      </c>
      <c r="G971" s="593" t="s">
        <v>238</v>
      </c>
      <c r="H971" s="593">
        <v>131</v>
      </c>
      <c r="I971" s="593" t="s">
        <v>238</v>
      </c>
      <c r="J971" s="593">
        <v>162</v>
      </c>
      <c r="K971" s="593" t="s">
        <v>238</v>
      </c>
      <c r="L971" s="593">
        <v>154</v>
      </c>
      <c r="M971" s="593" t="s">
        <v>238</v>
      </c>
      <c r="N971" s="593">
        <v>147</v>
      </c>
      <c r="O971" s="593" t="s">
        <v>238</v>
      </c>
      <c r="P971" s="593">
        <v>164</v>
      </c>
      <c r="Q971" s="593" t="s">
        <v>238</v>
      </c>
      <c r="R971" s="593">
        <v>161</v>
      </c>
      <c r="S971" s="593" t="s">
        <v>238</v>
      </c>
      <c r="T971" s="593">
        <v>146</v>
      </c>
      <c r="U971" s="593" t="s">
        <v>238</v>
      </c>
      <c r="V971" s="593">
        <v>167</v>
      </c>
      <c r="W971" s="593" t="s">
        <v>238</v>
      </c>
      <c r="X971" s="593">
        <v>153</v>
      </c>
      <c r="Y971" s="593" t="s">
        <v>238</v>
      </c>
      <c r="Z971" s="593"/>
    </row>
    <row r="972" spans="1:30" x14ac:dyDescent="0.2">
      <c r="A972" s="593" t="s">
        <v>27</v>
      </c>
      <c r="B972" s="593">
        <v>7412</v>
      </c>
      <c r="C972" s="593" t="s">
        <v>238</v>
      </c>
      <c r="D972" s="593">
        <v>7589</v>
      </c>
      <c r="E972" s="593" t="s">
        <v>238</v>
      </c>
      <c r="F972" s="593">
        <v>7603</v>
      </c>
      <c r="G972" s="593" t="s">
        <v>238</v>
      </c>
      <c r="H972" s="593">
        <v>7203</v>
      </c>
      <c r="I972" s="593" t="s">
        <v>238</v>
      </c>
      <c r="J972" s="593">
        <v>8492</v>
      </c>
      <c r="K972" s="593" t="s">
        <v>238</v>
      </c>
      <c r="L972" s="593">
        <v>9383</v>
      </c>
      <c r="M972" s="593" t="s">
        <v>238</v>
      </c>
      <c r="N972" s="593">
        <v>9323</v>
      </c>
      <c r="O972" s="593" t="s">
        <v>238</v>
      </c>
      <c r="P972" s="593">
        <v>8268</v>
      </c>
      <c r="Q972" s="593" t="s">
        <v>238</v>
      </c>
      <c r="R972" s="593">
        <v>9015</v>
      </c>
      <c r="S972" s="593" t="s">
        <v>238</v>
      </c>
      <c r="T972" s="593">
        <v>7521</v>
      </c>
      <c r="U972" s="593" t="s">
        <v>238</v>
      </c>
      <c r="V972" s="593">
        <v>7344</v>
      </c>
      <c r="W972" s="593" t="s">
        <v>238</v>
      </c>
      <c r="X972" s="593">
        <v>6321</v>
      </c>
      <c r="Y972" s="593" t="s">
        <v>238</v>
      </c>
      <c r="Z972" s="593"/>
    </row>
    <row r="973" spans="1:30" x14ac:dyDescent="0.2">
      <c r="A973" s="593" t="s">
        <v>136</v>
      </c>
      <c r="B973" s="593">
        <v>15800</v>
      </c>
      <c r="C973" s="593" t="s">
        <v>238</v>
      </c>
      <c r="D973" s="593">
        <v>15932</v>
      </c>
      <c r="E973" s="593" t="s">
        <v>238</v>
      </c>
      <c r="F973" s="593">
        <v>15987</v>
      </c>
      <c r="G973" s="593" t="s">
        <v>238</v>
      </c>
      <c r="H973" s="593">
        <v>15920</v>
      </c>
      <c r="I973" s="593" t="s">
        <v>238</v>
      </c>
      <c r="J973" s="593">
        <v>14732</v>
      </c>
      <c r="K973" s="593" t="s">
        <v>238</v>
      </c>
      <c r="L973" s="593">
        <v>14224</v>
      </c>
      <c r="M973" s="593" t="s">
        <v>238</v>
      </c>
      <c r="N973" s="593">
        <v>14052</v>
      </c>
      <c r="O973" s="593" t="s">
        <v>238</v>
      </c>
      <c r="P973" s="593">
        <v>13094</v>
      </c>
      <c r="Q973" s="593" t="s">
        <v>238</v>
      </c>
      <c r="R973" s="593">
        <v>11314</v>
      </c>
      <c r="S973" s="593" t="s">
        <v>238</v>
      </c>
      <c r="T973" s="593">
        <v>11116</v>
      </c>
      <c r="U973" s="593" t="s">
        <v>238</v>
      </c>
      <c r="V973" s="593">
        <v>9694</v>
      </c>
      <c r="W973" s="593" t="s">
        <v>238</v>
      </c>
      <c r="X973" s="593">
        <v>10893</v>
      </c>
      <c r="Y973" s="593" t="s">
        <v>238</v>
      </c>
      <c r="Z973" s="593"/>
    </row>
    <row r="974" spans="1:30" x14ac:dyDescent="0.2">
      <c r="A974" s="593" t="s">
        <v>29</v>
      </c>
      <c r="B974" s="593">
        <v>0</v>
      </c>
      <c r="C974" s="593" t="s">
        <v>238</v>
      </c>
      <c r="D974" s="593">
        <v>0</v>
      </c>
      <c r="E974" s="593" t="s">
        <v>238</v>
      </c>
      <c r="F974" s="593">
        <v>0</v>
      </c>
      <c r="G974" s="593" t="s">
        <v>238</v>
      </c>
      <c r="H974" s="593">
        <v>0</v>
      </c>
      <c r="I974" s="593" t="s">
        <v>238</v>
      </c>
      <c r="J974" s="593">
        <v>0</v>
      </c>
      <c r="K974" s="593" t="s">
        <v>238</v>
      </c>
      <c r="L974" s="593">
        <v>0</v>
      </c>
      <c r="M974" s="593" t="s">
        <v>238</v>
      </c>
      <c r="N974" s="593">
        <v>0</v>
      </c>
      <c r="O974" s="593" t="s">
        <v>238</v>
      </c>
      <c r="P974" s="593">
        <v>0</v>
      </c>
      <c r="Q974" s="593" t="s">
        <v>238</v>
      </c>
      <c r="R974" s="593">
        <v>0</v>
      </c>
      <c r="S974" s="593" t="s">
        <v>238</v>
      </c>
      <c r="T974" s="593">
        <v>0</v>
      </c>
      <c r="U974" s="593" t="s">
        <v>238</v>
      </c>
      <c r="V974" s="593">
        <v>0</v>
      </c>
      <c r="W974" s="593" t="s">
        <v>238</v>
      </c>
      <c r="X974" s="593">
        <v>0</v>
      </c>
      <c r="Y974" s="593" t="s">
        <v>238</v>
      </c>
      <c r="Z974" s="593"/>
    </row>
    <row r="975" spans="1:30" x14ac:dyDescent="0.2">
      <c r="A975" s="593" t="s">
        <v>15</v>
      </c>
      <c r="B975" s="593">
        <v>958</v>
      </c>
      <c r="C975" s="593" t="s">
        <v>238</v>
      </c>
      <c r="D975" s="593">
        <v>659</v>
      </c>
      <c r="E975" s="593" t="s">
        <v>238</v>
      </c>
      <c r="F975" s="593">
        <v>678</v>
      </c>
      <c r="G975" s="593" t="s">
        <v>238</v>
      </c>
      <c r="H975" s="593">
        <v>544</v>
      </c>
      <c r="I975" s="593" t="s">
        <v>238</v>
      </c>
      <c r="J975" s="593">
        <v>688</v>
      </c>
      <c r="K975" s="593" t="s">
        <v>238</v>
      </c>
      <c r="L975" s="593">
        <v>461</v>
      </c>
      <c r="M975" s="593" t="s">
        <v>238</v>
      </c>
      <c r="N975" s="593">
        <v>411</v>
      </c>
      <c r="O975" s="593" t="s">
        <v>238</v>
      </c>
      <c r="P975" s="593">
        <v>369</v>
      </c>
      <c r="Q975" s="593" t="s">
        <v>238</v>
      </c>
      <c r="R975" s="593">
        <v>354</v>
      </c>
      <c r="S975" s="593" t="s">
        <v>238</v>
      </c>
      <c r="T975" s="593">
        <v>318</v>
      </c>
      <c r="U975" s="593" t="s">
        <v>238</v>
      </c>
      <c r="V975" s="593">
        <v>316</v>
      </c>
      <c r="W975" s="593" t="s">
        <v>238</v>
      </c>
      <c r="X975" s="593">
        <v>284</v>
      </c>
      <c r="Y975" s="593" t="s">
        <v>238</v>
      </c>
      <c r="Z975" s="593"/>
    </row>
    <row r="976" spans="1:30" x14ac:dyDescent="0.2">
      <c r="A976" s="593" t="s">
        <v>31</v>
      </c>
      <c r="B976" s="593">
        <v>42</v>
      </c>
      <c r="C976" s="593" t="s">
        <v>238</v>
      </c>
      <c r="D976" s="593">
        <v>40</v>
      </c>
      <c r="E976" s="593" t="s">
        <v>238</v>
      </c>
      <c r="F976" s="593">
        <v>42</v>
      </c>
      <c r="G976" s="593" t="s">
        <v>238</v>
      </c>
      <c r="H976" s="593">
        <v>31</v>
      </c>
      <c r="I976" s="593" t="s">
        <v>238</v>
      </c>
      <c r="J976" s="593">
        <v>29</v>
      </c>
      <c r="K976" s="593" t="s">
        <v>238</v>
      </c>
      <c r="L976" s="593">
        <v>18</v>
      </c>
      <c r="M976" s="593" t="s">
        <v>238</v>
      </c>
      <c r="N976" s="593">
        <v>26</v>
      </c>
      <c r="O976" s="593" t="s">
        <v>238</v>
      </c>
      <c r="P976" s="593">
        <v>22</v>
      </c>
      <c r="Q976" s="593" t="s">
        <v>238</v>
      </c>
      <c r="R976" s="593">
        <v>15</v>
      </c>
      <c r="S976" s="593" t="s">
        <v>238</v>
      </c>
      <c r="T976" s="593">
        <v>12</v>
      </c>
      <c r="U976" s="593" t="s">
        <v>238</v>
      </c>
      <c r="V976" s="593">
        <v>8</v>
      </c>
      <c r="W976" s="593" t="s">
        <v>238</v>
      </c>
      <c r="X976" s="593">
        <v>6</v>
      </c>
      <c r="Y976" s="593" t="s">
        <v>238</v>
      </c>
      <c r="Z976" s="593"/>
    </row>
    <row r="977" spans="1:26" x14ac:dyDescent="0.2">
      <c r="A977" s="593" t="s">
        <v>11</v>
      </c>
      <c r="B977" s="593">
        <v>148</v>
      </c>
      <c r="C977" s="593" t="s">
        <v>238</v>
      </c>
      <c r="D977" s="593">
        <v>471</v>
      </c>
      <c r="E977" s="593" t="s">
        <v>238</v>
      </c>
      <c r="F977" s="593">
        <v>467</v>
      </c>
      <c r="G977" s="593" t="s">
        <v>238</v>
      </c>
      <c r="H977" s="593">
        <v>197</v>
      </c>
      <c r="I977" s="593" t="s">
        <v>238</v>
      </c>
      <c r="J977" s="593">
        <v>310</v>
      </c>
      <c r="K977" s="593" t="s">
        <v>238</v>
      </c>
      <c r="L977" s="593">
        <v>144</v>
      </c>
      <c r="M977" s="593" t="s">
        <v>238</v>
      </c>
      <c r="N977" s="593">
        <v>63</v>
      </c>
      <c r="O977" s="593" t="s">
        <v>238</v>
      </c>
      <c r="P977" s="593">
        <v>16</v>
      </c>
      <c r="Q977" s="593" t="s">
        <v>238</v>
      </c>
      <c r="R977" s="593">
        <v>14</v>
      </c>
      <c r="S977" s="593" t="s">
        <v>238</v>
      </c>
      <c r="T977" s="593">
        <v>12</v>
      </c>
      <c r="U977" s="593" t="s">
        <v>238</v>
      </c>
      <c r="V977" s="593">
        <v>45</v>
      </c>
      <c r="W977" s="593" t="s">
        <v>238</v>
      </c>
      <c r="X977" s="593">
        <v>45</v>
      </c>
      <c r="Y977" s="593" t="s">
        <v>238</v>
      </c>
      <c r="Z977" s="593"/>
    </row>
    <row r="978" spans="1:26" x14ac:dyDescent="0.2">
      <c r="A978" s="593" t="s">
        <v>13</v>
      </c>
      <c r="B978" s="593">
        <v>1505</v>
      </c>
      <c r="C978" s="593" t="s">
        <v>238</v>
      </c>
      <c r="D978" s="593">
        <v>1510</v>
      </c>
      <c r="E978" s="593" t="s">
        <v>238</v>
      </c>
      <c r="F978" s="593">
        <v>1450</v>
      </c>
      <c r="G978" s="593" t="s">
        <v>238</v>
      </c>
      <c r="H978" s="593">
        <v>1282</v>
      </c>
      <c r="I978" s="593" t="s">
        <v>238</v>
      </c>
      <c r="J978" s="593">
        <v>1108</v>
      </c>
      <c r="K978" s="593" t="s">
        <v>238</v>
      </c>
      <c r="L978" s="593">
        <v>909</v>
      </c>
      <c r="M978" s="593" t="s">
        <v>238</v>
      </c>
      <c r="N978" s="593">
        <v>1059</v>
      </c>
      <c r="O978" s="593" t="s">
        <v>238</v>
      </c>
      <c r="P978" s="593">
        <v>915</v>
      </c>
      <c r="Q978" s="593" t="s">
        <v>238</v>
      </c>
      <c r="R978" s="593">
        <v>811</v>
      </c>
      <c r="S978" s="593" t="s">
        <v>238</v>
      </c>
      <c r="T978" s="593">
        <v>763</v>
      </c>
      <c r="U978" s="593" t="s">
        <v>238</v>
      </c>
      <c r="V978" s="593">
        <v>646</v>
      </c>
      <c r="W978" s="593" t="s">
        <v>238</v>
      </c>
      <c r="X978" s="593">
        <v>506</v>
      </c>
      <c r="Y978" s="593" t="s">
        <v>238</v>
      </c>
      <c r="Z978" s="593"/>
    </row>
    <row r="979" spans="1:26" x14ac:dyDescent="0.2">
      <c r="A979" s="593" t="s">
        <v>43</v>
      </c>
      <c r="B979" s="593">
        <v>13622</v>
      </c>
      <c r="C979" s="593" t="s">
        <v>238</v>
      </c>
      <c r="D979" s="593">
        <v>12483</v>
      </c>
      <c r="E979" s="593" t="s">
        <v>238</v>
      </c>
      <c r="F979" s="593">
        <v>11976</v>
      </c>
      <c r="G979" s="593" t="s">
        <v>238</v>
      </c>
      <c r="H979" s="593">
        <v>11372</v>
      </c>
      <c r="I979" s="593" t="s">
        <v>238</v>
      </c>
      <c r="J979" s="593">
        <v>10615</v>
      </c>
      <c r="K979" s="593" t="s">
        <v>238</v>
      </c>
      <c r="L979" s="593">
        <v>9886</v>
      </c>
      <c r="M979" s="593" t="s">
        <v>238</v>
      </c>
      <c r="N979" s="593">
        <v>8992</v>
      </c>
      <c r="O979" s="593" t="s">
        <v>238</v>
      </c>
      <c r="P979" s="593">
        <v>7949</v>
      </c>
      <c r="Q979" s="593" t="s">
        <v>238</v>
      </c>
      <c r="R979" s="593">
        <v>7580</v>
      </c>
      <c r="S979" s="593" t="s">
        <v>238</v>
      </c>
      <c r="T979" s="593">
        <v>6563</v>
      </c>
      <c r="U979" s="593" t="s">
        <v>238</v>
      </c>
      <c r="V979" s="593">
        <v>6885</v>
      </c>
      <c r="W979" s="593" t="s">
        <v>238</v>
      </c>
      <c r="X979" s="593">
        <v>6920</v>
      </c>
      <c r="Y979" s="593" t="s">
        <v>238</v>
      </c>
      <c r="Z979" s="593"/>
    </row>
    <row r="980" spans="1:26" x14ac:dyDescent="0.2">
      <c r="A980" s="593" t="s">
        <v>23</v>
      </c>
      <c r="B980" s="594" t="s">
        <v>141</v>
      </c>
      <c r="C980" s="593" t="s">
        <v>238</v>
      </c>
      <c r="D980" s="594" t="s">
        <v>141</v>
      </c>
      <c r="E980" s="593" t="s">
        <v>238</v>
      </c>
      <c r="F980" s="594" t="s">
        <v>141</v>
      </c>
      <c r="G980" s="593" t="s">
        <v>238</v>
      </c>
      <c r="H980" s="594" t="s">
        <v>141</v>
      </c>
      <c r="I980" s="593" t="s">
        <v>238</v>
      </c>
      <c r="J980" s="594" t="s">
        <v>141</v>
      </c>
      <c r="K980" s="593" t="s">
        <v>238</v>
      </c>
      <c r="L980" s="594" t="s">
        <v>141</v>
      </c>
      <c r="M980" s="593" t="s">
        <v>238</v>
      </c>
      <c r="N980" s="594" t="s">
        <v>141</v>
      </c>
      <c r="O980" s="593" t="s">
        <v>238</v>
      </c>
      <c r="P980" s="594" t="s">
        <v>141</v>
      </c>
      <c r="Q980" s="593" t="s">
        <v>238</v>
      </c>
      <c r="R980" s="594" t="s">
        <v>141</v>
      </c>
      <c r="S980" s="593" t="s">
        <v>238</v>
      </c>
      <c r="T980" s="594" t="s">
        <v>141</v>
      </c>
      <c r="U980" s="593" t="s">
        <v>238</v>
      </c>
      <c r="V980" s="594" t="s">
        <v>141</v>
      </c>
      <c r="W980" s="593" t="s">
        <v>238</v>
      </c>
      <c r="X980" s="593">
        <v>0</v>
      </c>
      <c r="Y980" s="593" t="s">
        <v>238</v>
      </c>
      <c r="Z980" s="593"/>
    </row>
    <row r="981" spans="1:26" x14ac:dyDescent="0.2">
      <c r="A981" s="593" t="s">
        <v>51</v>
      </c>
      <c r="B981" s="593">
        <v>0</v>
      </c>
      <c r="C981" s="593" t="s">
        <v>238</v>
      </c>
      <c r="D981" s="593">
        <v>0</v>
      </c>
      <c r="E981" s="593" t="s">
        <v>238</v>
      </c>
      <c r="F981" s="593">
        <v>0</v>
      </c>
      <c r="G981" s="593" t="s">
        <v>238</v>
      </c>
      <c r="H981" s="593">
        <v>0</v>
      </c>
      <c r="I981" s="593" t="s">
        <v>238</v>
      </c>
      <c r="J981" s="593">
        <v>0</v>
      </c>
      <c r="K981" s="593" t="s">
        <v>238</v>
      </c>
      <c r="L981" s="593">
        <v>0</v>
      </c>
      <c r="M981" s="593" t="s">
        <v>238</v>
      </c>
      <c r="N981" s="593">
        <v>0</v>
      </c>
      <c r="O981" s="593" t="s">
        <v>238</v>
      </c>
      <c r="P981" s="593">
        <v>0</v>
      </c>
      <c r="Q981" s="593" t="s">
        <v>238</v>
      </c>
      <c r="R981" s="593">
        <v>0</v>
      </c>
      <c r="S981" s="593" t="s">
        <v>238</v>
      </c>
      <c r="T981" s="593">
        <v>0</v>
      </c>
      <c r="U981" s="593" t="s">
        <v>238</v>
      </c>
      <c r="V981" s="593">
        <v>0</v>
      </c>
      <c r="W981" s="593" t="s">
        <v>238</v>
      </c>
      <c r="X981" s="593">
        <v>0</v>
      </c>
      <c r="Y981" s="593" t="s">
        <v>238</v>
      </c>
      <c r="Z981" s="593"/>
    </row>
    <row r="982" spans="1:26" x14ac:dyDescent="0.2">
      <c r="A982" s="593" t="s">
        <v>47</v>
      </c>
      <c r="B982" s="593">
        <v>0</v>
      </c>
      <c r="C982" s="593" t="s">
        <v>238</v>
      </c>
      <c r="D982" s="593">
        <v>0</v>
      </c>
      <c r="E982" s="593" t="s">
        <v>238</v>
      </c>
      <c r="F982" s="593">
        <v>0</v>
      </c>
      <c r="G982" s="593" t="s">
        <v>238</v>
      </c>
      <c r="H982" s="593">
        <v>0</v>
      </c>
      <c r="I982" s="593" t="s">
        <v>238</v>
      </c>
      <c r="J982" s="593">
        <v>0</v>
      </c>
      <c r="K982" s="593" t="s">
        <v>238</v>
      </c>
      <c r="L982" s="593">
        <v>0</v>
      </c>
      <c r="M982" s="593" t="s">
        <v>238</v>
      </c>
      <c r="N982" s="593">
        <v>0</v>
      </c>
      <c r="O982" s="593" t="s">
        <v>238</v>
      </c>
      <c r="P982" s="593">
        <v>0</v>
      </c>
      <c r="Q982" s="593" t="s">
        <v>238</v>
      </c>
      <c r="R982" s="593">
        <v>0</v>
      </c>
      <c r="S982" s="593" t="s">
        <v>238</v>
      </c>
      <c r="T982" s="593">
        <v>0</v>
      </c>
      <c r="U982" s="593" t="s">
        <v>238</v>
      </c>
      <c r="V982" s="593">
        <v>0</v>
      </c>
      <c r="W982" s="593" t="s">
        <v>238</v>
      </c>
      <c r="X982" s="593">
        <v>0</v>
      </c>
      <c r="Y982" s="593" t="s">
        <v>238</v>
      </c>
      <c r="Z982" s="593"/>
    </row>
    <row r="983" spans="1:26" x14ac:dyDescent="0.2">
      <c r="A983" s="593" t="s">
        <v>49</v>
      </c>
      <c r="B983" s="593">
        <v>0</v>
      </c>
      <c r="C983" s="593" t="s">
        <v>238</v>
      </c>
      <c r="D983" s="593">
        <v>0</v>
      </c>
      <c r="E983" s="593" t="s">
        <v>238</v>
      </c>
      <c r="F983" s="593">
        <v>0</v>
      </c>
      <c r="G983" s="593" t="s">
        <v>238</v>
      </c>
      <c r="H983" s="593">
        <v>0</v>
      </c>
      <c r="I983" s="593" t="s">
        <v>238</v>
      </c>
      <c r="J983" s="593">
        <v>0</v>
      </c>
      <c r="K983" s="593" t="s">
        <v>238</v>
      </c>
      <c r="L983" s="593">
        <v>0</v>
      </c>
      <c r="M983" s="593" t="s">
        <v>238</v>
      </c>
      <c r="N983" s="593">
        <v>0</v>
      </c>
      <c r="O983" s="593" t="s">
        <v>238</v>
      </c>
      <c r="P983" s="593">
        <v>0</v>
      </c>
      <c r="Q983" s="593" t="s">
        <v>238</v>
      </c>
      <c r="R983" s="593">
        <v>0</v>
      </c>
      <c r="S983" s="593" t="s">
        <v>238</v>
      </c>
      <c r="T983" s="593">
        <v>0</v>
      </c>
      <c r="U983" s="593" t="s">
        <v>238</v>
      </c>
      <c r="V983" s="593">
        <v>0</v>
      </c>
      <c r="W983" s="593" t="s">
        <v>238</v>
      </c>
      <c r="X983" s="593">
        <v>0</v>
      </c>
      <c r="Y983" s="593" t="s">
        <v>238</v>
      </c>
      <c r="Z983" s="593"/>
    </row>
    <row r="984" spans="1:26" x14ac:dyDescent="0.2">
      <c r="A984" s="593" t="s">
        <v>39</v>
      </c>
      <c r="B984" s="593">
        <v>2475</v>
      </c>
      <c r="C984" s="593" t="s">
        <v>238</v>
      </c>
      <c r="D984" s="593">
        <v>2477</v>
      </c>
      <c r="E984" s="593" t="s">
        <v>238</v>
      </c>
      <c r="F984" s="593">
        <v>2356</v>
      </c>
      <c r="G984" s="593" t="s">
        <v>238</v>
      </c>
      <c r="H984" s="593">
        <v>2286</v>
      </c>
      <c r="I984" s="593" t="s">
        <v>238</v>
      </c>
      <c r="J984" s="593">
        <v>2367</v>
      </c>
      <c r="K984" s="593" t="s">
        <v>238</v>
      </c>
      <c r="L984" s="593">
        <v>2331</v>
      </c>
      <c r="M984" s="593" t="s">
        <v>238</v>
      </c>
      <c r="N984" s="593">
        <v>2382</v>
      </c>
      <c r="O984" s="593" t="s">
        <v>238</v>
      </c>
      <c r="P984" s="593">
        <v>2005</v>
      </c>
      <c r="Q984" s="593" t="s">
        <v>238</v>
      </c>
      <c r="R984" s="593">
        <v>2006</v>
      </c>
      <c r="S984" s="593" t="s">
        <v>238</v>
      </c>
      <c r="T984" s="593">
        <v>2287</v>
      </c>
      <c r="U984" s="593" t="s">
        <v>238</v>
      </c>
      <c r="V984" s="593">
        <v>2235</v>
      </c>
      <c r="W984" s="593" t="s">
        <v>238</v>
      </c>
      <c r="X984" s="593">
        <v>2115</v>
      </c>
      <c r="Y984" s="593" t="s">
        <v>238</v>
      </c>
      <c r="Z984" s="593"/>
    </row>
    <row r="985" spans="1:26" x14ac:dyDescent="0.2">
      <c r="A985" s="593" t="s">
        <v>55</v>
      </c>
      <c r="B985" s="594" t="s">
        <v>141</v>
      </c>
      <c r="C985" s="593" t="s">
        <v>238</v>
      </c>
      <c r="D985" s="594" t="s">
        <v>141</v>
      </c>
      <c r="E985" s="593" t="s">
        <v>238</v>
      </c>
      <c r="F985" s="594" t="s">
        <v>141</v>
      </c>
      <c r="G985" s="593" t="s">
        <v>238</v>
      </c>
      <c r="H985" s="594" t="s">
        <v>141</v>
      </c>
      <c r="I985" s="593" t="s">
        <v>238</v>
      </c>
      <c r="J985" s="594" t="s">
        <v>141</v>
      </c>
      <c r="K985" s="593" t="s">
        <v>238</v>
      </c>
      <c r="L985" s="594" t="s">
        <v>141</v>
      </c>
      <c r="M985" s="593" t="s">
        <v>238</v>
      </c>
      <c r="N985" s="594" t="s">
        <v>141</v>
      </c>
      <c r="O985" s="593" t="s">
        <v>238</v>
      </c>
      <c r="P985" s="594" t="s">
        <v>141</v>
      </c>
      <c r="Q985" s="593" t="s">
        <v>238</v>
      </c>
      <c r="R985" s="594" t="s">
        <v>141</v>
      </c>
      <c r="S985" s="593" t="s">
        <v>238</v>
      </c>
      <c r="T985" s="594" t="s">
        <v>141</v>
      </c>
      <c r="U985" s="593" t="s">
        <v>238</v>
      </c>
      <c r="V985" s="594" t="s">
        <v>141</v>
      </c>
      <c r="W985" s="593" t="s">
        <v>238</v>
      </c>
      <c r="X985" s="594" t="s">
        <v>141</v>
      </c>
      <c r="Y985" s="593" t="s">
        <v>238</v>
      </c>
      <c r="Z985" s="593"/>
    </row>
    <row r="986" spans="1:26" x14ac:dyDescent="0.2">
      <c r="A986" s="593" t="s">
        <v>57</v>
      </c>
      <c r="B986" s="593">
        <v>52188</v>
      </c>
      <c r="C986" s="593" t="s">
        <v>238</v>
      </c>
      <c r="D986" s="593">
        <v>56040</v>
      </c>
      <c r="E986" s="593" t="s">
        <v>238</v>
      </c>
      <c r="F986" s="593">
        <v>54227</v>
      </c>
      <c r="G986" s="593" t="s">
        <v>238</v>
      </c>
      <c r="H986" s="593">
        <v>52212</v>
      </c>
      <c r="I986" s="593" t="s">
        <v>238</v>
      </c>
      <c r="J986" s="593">
        <v>61585</v>
      </c>
      <c r="K986" s="593" t="s">
        <v>238</v>
      </c>
      <c r="L986" s="593">
        <v>56265</v>
      </c>
      <c r="M986" s="593" t="s">
        <v>238</v>
      </c>
      <c r="N986" s="593">
        <v>55394</v>
      </c>
      <c r="O986" s="593" t="s">
        <v>238</v>
      </c>
      <c r="P986" s="593">
        <v>54443</v>
      </c>
      <c r="Q986" s="593" t="s">
        <v>238</v>
      </c>
      <c r="R986" s="593">
        <v>59893</v>
      </c>
      <c r="S986" s="593" t="s">
        <v>238</v>
      </c>
      <c r="T986" s="593">
        <v>56410</v>
      </c>
      <c r="U986" s="593" t="s">
        <v>238</v>
      </c>
      <c r="V986" s="593">
        <v>63432</v>
      </c>
      <c r="W986" s="593" t="s">
        <v>238</v>
      </c>
      <c r="X986" s="593">
        <v>57742</v>
      </c>
      <c r="Y986" s="593" t="s">
        <v>238</v>
      </c>
      <c r="Z986" s="593"/>
    </row>
    <row r="987" spans="1:26" x14ac:dyDescent="0.2">
      <c r="A987" s="593" t="s">
        <v>17</v>
      </c>
      <c r="B987" s="593">
        <v>1533</v>
      </c>
      <c r="C987" s="593" t="s">
        <v>238</v>
      </c>
      <c r="D987" s="593">
        <v>1471</v>
      </c>
      <c r="E987" s="593" t="s">
        <v>238</v>
      </c>
      <c r="F987" s="593">
        <v>1597</v>
      </c>
      <c r="G987" s="593" t="s">
        <v>238</v>
      </c>
      <c r="H987" s="593">
        <v>1776</v>
      </c>
      <c r="I987" s="593" t="s">
        <v>238</v>
      </c>
      <c r="J987" s="593">
        <v>1681</v>
      </c>
      <c r="K987" s="593" t="s">
        <v>238</v>
      </c>
      <c r="L987" s="593">
        <v>1404</v>
      </c>
      <c r="M987" s="593" t="s">
        <v>238</v>
      </c>
      <c r="N987" s="593">
        <v>1564</v>
      </c>
      <c r="O987" s="593" t="s">
        <v>238</v>
      </c>
      <c r="P987" s="593">
        <v>1589</v>
      </c>
      <c r="Q987" s="593" t="s">
        <v>238</v>
      </c>
      <c r="R987" s="593">
        <v>1317</v>
      </c>
      <c r="S987" s="593" t="s">
        <v>238</v>
      </c>
      <c r="T987" s="593">
        <v>1433</v>
      </c>
      <c r="U987" s="593" t="s">
        <v>238</v>
      </c>
      <c r="V987" s="593">
        <v>1486</v>
      </c>
      <c r="W987" s="593" t="s">
        <v>238</v>
      </c>
      <c r="X987" s="593">
        <v>1458</v>
      </c>
      <c r="Y987" s="593" t="s">
        <v>238</v>
      </c>
      <c r="Z987" s="593"/>
    </row>
    <row r="988" spans="1:26" x14ac:dyDescent="0.2">
      <c r="A988" s="593" t="s">
        <v>61</v>
      </c>
      <c r="B988" s="593">
        <v>3313</v>
      </c>
      <c r="C988" s="593" t="s">
        <v>238</v>
      </c>
      <c r="D988" s="593">
        <v>3492</v>
      </c>
      <c r="E988" s="593" t="s">
        <v>238</v>
      </c>
      <c r="F988" s="593">
        <v>3569</v>
      </c>
      <c r="G988" s="593" t="s">
        <v>238</v>
      </c>
      <c r="H988" s="593">
        <v>3611</v>
      </c>
      <c r="I988" s="593" t="s">
        <v>238</v>
      </c>
      <c r="J988" s="593">
        <v>3927</v>
      </c>
      <c r="K988" s="593" t="s">
        <v>238</v>
      </c>
      <c r="L988" s="593">
        <v>3884</v>
      </c>
      <c r="M988" s="593" t="s">
        <v>238</v>
      </c>
      <c r="N988" s="593">
        <v>3880</v>
      </c>
      <c r="O988" s="593" t="s">
        <v>238</v>
      </c>
      <c r="P988" s="593">
        <v>3897</v>
      </c>
      <c r="Q988" s="593" t="s">
        <v>238</v>
      </c>
      <c r="R988" s="593">
        <v>3690</v>
      </c>
      <c r="S988" s="593" t="s">
        <v>238</v>
      </c>
      <c r="T988" s="593">
        <v>3678</v>
      </c>
      <c r="U988" s="593" t="s">
        <v>238</v>
      </c>
      <c r="V988" s="593">
        <v>3693</v>
      </c>
      <c r="W988" s="593" t="s">
        <v>238</v>
      </c>
      <c r="X988" s="593">
        <v>3850</v>
      </c>
      <c r="Y988" s="593" t="s">
        <v>238</v>
      </c>
      <c r="Z988" s="593"/>
    </row>
    <row r="989" spans="1:26" x14ac:dyDescent="0.2">
      <c r="A989" s="593" t="s">
        <v>63</v>
      </c>
      <c r="B989" s="593">
        <v>0</v>
      </c>
      <c r="C989" s="593" t="s">
        <v>238</v>
      </c>
      <c r="D989" s="593">
        <v>0</v>
      </c>
      <c r="E989" s="593" t="s">
        <v>238</v>
      </c>
      <c r="F989" s="593">
        <v>0</v>
      </c>
      <c r="G989" s="593" t="s">
        <v>238</v>
      </c>
      <c r="H989" s="593">
        <v>0</v>
      </c>
      <c r="I989" s="593" t="s">
        <v>238</v>
      </c>
      <c r="J989" s="593">
        <v>0</v>
      </c>
      <c r="K989" s="593" t="s">
        <v>238</v>
      </c>
      <c r="L989" s="593">
        <v>0</v>
      </c>
      <c r="M989" s="593" t="s">
        <v>238</v>
      </c>
      <c r="N989" s="593">
        <v>0</v>
      </c>
      <c r="O989" s="593" t="s">
        <v>238</v>
      </c>
      <c r="P989" s="593">
        <v>0</v>
      </c>
      <c r="Q989" s="593" t="s">
        <v>238</v>
      </c>
      <c r="R989" s="593">
        <v>0</v>
      </c>
      <c r="S989" s="593" t="s">
        <v>238</v>
      </c>
      <c r="T989" s="593">
        <v>0</v>
      </c>
      <c r="U989" s="593" t="s">
        <v>238</v>
      </c>
      <c r="V989" s="593">
        <v>0</v>
      </c>
      <c r="W989" s="593" t="s">
        <v>238</v>
      </c>
      <c r="X989" s="593">
        <v>0</v>
      </c>
      <c r="Y989" s="593" t="s">
        <v>238</v>
      </c>
      <c r="Z989" s="593"/>
    </row>
    <row r="990" spans="1:26" x14ac:dyDescent="0.2">
      <c r="A990" s="593" t="s">
        <v>65</v>
      </c>
      <c r="B990" s="593">
        <v>10968</v>
      </c>
      <c r="C990" s="593" t="s">
        <v>238</v>
      </c>
      <c r="D990" s="593">
        <v>10780</v>
      </c>
      <c r="E990" s="593" t="s">
        <v>238</v>
      </c>
      <c r="F990" s="593">
        <v>10599</v>
      </c>
      <c r="G990" s="593" t="s">
        <v>238</v>
      </c>
      <c r="H990" s="593">
        <v>10429</v>
      </c>
      <c r="I990" s="593" t="s">
        <v>238</v>
      </c>
      <c r="J990" s="593">
        <v>10377</v>
      </c>
      <c r="K990" s="593" t="s">
        <v>238</v>
      </c>
      <c r="L990" s="593">
        <v>9701</v>
      </c>
      <c r="M990" s="593" t="s">
        <v>238</v>
      </c>
      <c r="N990" s="593">
        <v>9558</v>
      </c>
      <c r="O990" s="593" t="s">
        <v>238</v>
      </c>
      <c r="P990" s="593">
        <v>9233</v>
      </c>
      <c r="Q990" s="593" t="s">
        <v>238</v>
      </c>
      <c r="R990" s="593">
        <v>8993</v>
      </c>
      <c r="S990" s="593" t="s">
        <v>238</v>
      </c>
      <c r="T990" s="593">
        <v>8938</v>
      </c>
      <c r="U990" s="593" t="s">
        <v>238</v>
      </c>
      <c r="V990" s="593">
        <v>8619</v>
      </c>
      <c r="W990" s="593" t="s">
        <v>238</v>
      </c>
      <c r="X990" s="593">
        <v>8667</v>
      </c>
      <c r="Y990" s="593" t="s">
        <v>238</v>
      </c>
      <c r="Z990" s="593"/>
    </row>
    <row r="991" spans="1:26" x14ac:dyDescent="0.2">
      <c r="A991" s="593" t="s">
        <v>69</v>
      </c>
      <c r="B991" s="593">
        <v>6</v>
      </c>
      <c r="C991" s="593" t="s">
        <v>238</v>
      </c>
      <c r="D991" s="593">
        <v>5</v>
      </c>
      <c r="E991" s="593" t="s">
        <v>238</v>
      </c>
      <c r="F991" s="593">
        <v>5</v>
      </c>
      <c r="G991" s="593" t="s">
        <v>238</v>
      </c>
      <c r="H991" s="593">
        <v>4</v>
      </c>
      <c r="I991" s="593" t="s">
        <v>238</v>
      </c>
      <c r="J991" s="593">
        <v>4</v>
      </c>
      <c r="K991" s="593" t="s">
        <v>238</v>
      </c>
      <c r="L991" s="593">
        <v>3</v>
      </c>
      <c r="M991" s="593" t="s">
        <v>238</v>
      </c>
      <c r="N991" s="593">
        <v>3</v>
      </c>
      <c r="O991" s="593" t="s">
        <v>238</v>
      </c>
      <c r="P991" s="593">
        <v>3</v>
      </c>
      <c r="Q991" s="593" t="s">
        <v>238</v>
      </c>
      <c r="R991" s="593">
        <v>3</v>
      </c>
      <c r="S991" s="593" t="s">
        <v>238</v>
      </c>
      <c r="T991" s="593">
        <v>3</v>
      </c>
      <c r="U991" s="593" t="s">
        <v>238</v>
      </c>
      <c r="V991" s="593">
        <v>6</v>
      </c>
      <c r="W991" s="593" t="s">
        <v>238</v>
      </c>
      <c r="X991" s="593">
        <v>2</v>
      </c>
      <c r="Y991" s="593" t="s">
        <v>238</v>
      </c>
      <c r="Z991" s="593"/>
    </row>
    <row r="992" spans="1:26" x14ac:dyDescent="0.2">
      <c r="A992" s="593" t="s">
        <v>71</v>
      </c>
      <c r="B992" s="593">
        <v>133</v>
      </c>
      <c r="C992" s="593" t="s">
        <v>238</v>
      </c>
      <c r="D992" s="593">
        <v>151</v>
      </c>
      <c r="E992" s="593" t="s">
        <v>238</v>
      </c>
      <c r="F992" s="593">
        <v>145</v>
      </c>
      <c r="G992" s="593" t="s">
        <v>238</v>
      </c>
      <c r="H992" s="593">
        <v>166</v>
      </c>
      <c r="I992" s="593" t="s">
        <v>238</v>
      </c>
      <c r="J992" s="593">
        <v>142</v>
      </c>
      <c r="K992" s="593" t="s">
        <v>238</v>
      </c>
      <c r="L992" s="593">
        <v>126</v>
      </c>
      <c r="M992" s="593" t="s">
        <v>238</v>
      </c>
      <c r="N992" s="593">
        <v>176</v>
      </c>
      <c r="O992" s="593" t="s">
        <v>238</v>
      </c>
      <c r="P992" s="593">
        <v>109</v>
      </c>
      <c r="Q992" s="593" t="s">
        <v>238</v>
      </c>
      <c r="R992" s="593">
        <v>87</v>
      </c>
      <c r="S992" s="593" t="s">
        <v>238</v>
      </c>
      <c r="T992" s="593">
        <v>88</v>
      </c>
      <c r="U992" s="593" t="s">
        <v>238</v>
      </c>
      <c r="V992" s="593">
        <v>88</v>
      </c>
      <c r="W992" s="593" t="s">
        <v>238</v>
      </c>
      <c r="X992" s="593">
        <v>103</v>
      </c>
      <c r="Y992" s="593" t="s">
        <v>238</v>
      </c>
      <c r="Z992" s="593"/>
    </row>
    <row r="993" spans="1:26" x14ac:dyDescent="0.2">
      <c r="A993" s="593" t="s">
        <v>35</v>
      </c>
      <c r="B993" s="593">
        <v>0</v>
      </c>
      <c r="C993" s="593" t="s">
        <v>238</v>
      </c>
      <c r="D993" s="593">
        <v>0</v>
      </c>
      <c r="E993" s="593" t="s">
        <v>238</v>
      </c>
      <c r="F993" s="593">
        <v>0</v>
      </c>
      <c r="G993" s="593" t="s">
        <v>238</v>
      </c>
      <c r="H993" s="593">
        <v>0</v>
      </c>
      <c r="I993" s="593" t="s">
        <v>238</v>
      </c>
      <c r="J993" s="593">
        <v>0</v>
      </c>
      <c r="K993" s="593" t="s">
        <v>238</v>
      </c>
      <c r="L993" s="593">
        <v>0</v>
      </c>
      <c r="M993" s="593" t="s">
        <v>238</v>
      </c>
      <c r="N993" s="593">
        <v>0</v>
      </c>
      <c r="O993" s="593" t="s">
        <v>238</v>
      </c>
      <c r="P993" s="593">
        <v>0</v>
      </c>
      <c r="Q993" s="593" t="s">
        <v>238</v>
      </c>
      <c r="R993" s="593">
        <v>0</v>
      </c>
      <c r="S993" s="593" t="s">
        <v>238</v>
      </c>
      <c r="T993" s="593">
        <v>0</v>
      </c>
      <c r="U993" s="593" t="s">
        <v>238</v>
      </c>
      <c r="V993" s="593">
        <v>0</v>
      </c>
      <c r="W993" s="593" t="s">
        <v>238</v>
      </c>
      <c r="X993" s="593">
        <v>0</v>
      </c>
      <c r="Y993" s="593" t="s">
        <v>238</v>
      </c>
      <c r="Z993" s="593"/>
    </row>
    <row r="994" spans="1:26" x14ac:dyDescent="0.2">
      <c r="A994" s="593" t="s">
        <v>67</v>
      </c>
      <c r="B994" s="593">
        <v>0</v>
      </c>
      <c r="C994" s="593" t="s">
        <v>238</v>
      </c>
      <c r="D994" s="593">
        <v>0</v>
      </c>
      <c r="E994" s="593" t="s">
        <v>238</v>
      </c>
      <c r="F994" s="593">
        <v>0</v>
      </c>
      <c r="G994" s="593" t="s">
        <v>238</v>
      </c>
      <c r="H994" s="593">
        <v>0</v>
      </c>
      <c r="I994" s="593" t="s">
        <v>238</v>
      </c>
      <c r="J994" s="593">
        <v>0</v>
      </c>
      <c r="K994" s="593" t="s">
        <v>238</v>
      </c>
      <c r="L994" s="593">
        <v>0</v>
      </c>
      <c r="M994" s="593" t="s">
        <v>238</v>
      </c>
      <c r="N994" s="593">
        <v>0</v>
      </c>
      <c r="O994" s="593" t="s">
        <v>238</v>
      </c>
      <c r="P994" s="593">
        <v>0</v>
      </c>
      <c r="Q994" s="593" t="s">
        <v>238</v>
      </c>
      <c r="R994" s="593">
        <v>0</v>
      </c>
      <c r="S994" s="593" t="s">
        <v>238</v>
      </c>
      <c r="T994" s="593">
        <v>0</v>
      </c>
      <c r="U994" s="593" t="s">
        <v>238</v>
      </c>
      <c r="V994" s="593">
        <v>0</v>
      </c>
      <c r="W994" s="593" t="s">
        <v>238</v>
      </c>
      <c r="X994" s="593">
        <v>0</v>
      </c>
      <c r="Y994" s="593" t="s">
        <v>238</v>
      </c>
      <c r="Z994" s="593"/>
    </row>
    <row r="995" spans="1:26" x14ac:dyDescent="0.2">
      <c r="A995" s="593" t="s">
        <v>77</v>
      </c>
      <c r="B995" s="593">
        <v>97554</v>
      </c>
      <c r="C995" s="593" t="s">
        <v>238</v>
      </c>
      <c r="D995" s="593">
        <v>95257</v>
      </c>
      <c r="E995" s="593" t="s">
        <v>238</v>
      </c>
      <c r="F995" s="593">
        <v>93408</v>
      </c>
      <c r="G995" s="593" t="s">
        <v>238</v>
      </c>
      <c r="H995" s="593">
        <v>92634</v>
      </c>
      <c r="I995" s="593" t="s">
        <v>238</v>
      </c>
      <c r="J995" s="593">
        <v>86770</v>
      </c>
      <c r="K995" s="593" t="s">
        <v>238</v>
      </c>
      <c r="L995" s="593">
        <v>79397</v>
      </c>
      <c r="M995" s="593" t="s">
        <v>238</v>
      </c>
      <c r="N995" s="593">
        <v>72008</v>
      </c>
      <c r="O995" s="593" t="s">
        <v>238</v>
      </c>
      <c r="P995" s="593">
        <v>64912</v>
      </c>
      <c r="Q995" s="593" t="s">
        <v>238</v>
      </c>
      <c r="R995" s="593">
        <v>62699</v>
      </c>
      <c r="S995" s="593" t="s">
        <v>238</v>
      </c>
      <c r="T995" s="593">
        <v>53748</v>
      </c>
      <c r="U995" s="593" t="s">
        <v>238</v>
      </c>
      <c r="V995" s="593">
        <v>51468</v>
      </c>
      <c r="W995" s="593" t="s">
        <v>238</v>
      </c>
      <c r="X995" s="593">
        <v>40759</v>
      </c>
      <c r="Y995" s="593" t="s">
        <v>238</v>
      </c>
      <c r="Z995" s="593"/>
    </row>
    <row r="996" spans="1:26" x14ac:dyDescent="0.2">
      <c r="A996" s="593" t="s">
        <v>41</v>
      </c>
      <c r="B996" s="594" t="s">
        <v>141</v>
      </c>
      <c r="C996" s="593" t="s">
        <v>238</v>
      </c>
      <c r="D996" s="594" t="s">
        <v>141</v>
      </c>
      <c r="E996" s="593" t="s">
        <v>238</v>
      </c>
      <c r="F996" s="594" t="s">
        <v>141</v>
      </c>
      <c r="G996" s="593" t="s">
        <v>238</v>
      </c>
      <c r="H996" s="594" t="s">
        <v>141</v>
      </c>
      <c r="I996" s="593" t="s">
        <v>238</v>
      </c>
      <c r="J996" s="594" t="s">
        <v>141</v>
      </c>
      <c r="K996" s="593" t="s">
        <v>238</v>
      </c>
      <c r="L996" s="594" t="s">
        <v>141</v>
      </c>
      <c r="M996" s="593" t="s">
        <v>238</v>
      </c>
      <c r="N996" s="594" t="s">
        <v>141</v>
      </c>
      <c r="O996" s="593" t="s">
        <v>238</v>
      </c>
      <c r="P996" s="594" t="s">
        <v>141</v>
      </c>
      <c r="Q996" s="593" t="s">
        <v>238</v>
      </c>
      <c r="R996" s="594" t="s">
        <v>141</v>
      </c>
      <c r="S996" s="593" t="s">
        <v>238</v>
      </c>
      <c r="T996" s="594" t="s">
        <v>141</v>
      </c>
      <c r="U996" s="593" t="s">
        <v>238</v>
      </c>
      <c r="V996" s="594" t="s">
        <v>141</v>
      </c>
      <c r="W996" s="593" t="s">
        <v>238</v>
      </c>
      <c r="X996" s="594" t="s">
        <v>141</v>
      </c>
      <c r="Y996" s="593" t="s">
        <v>238</v>
      </c>
      <c r="Z996" s="593"/>
    </row>
    <row r="997" spans="1:26" x14ac:dyDescent="0.2">
      <c r="A997" s="593" t="s">
        <v>59</v>
      </c>
      <c r="B997" s="593">
        <v>46282</v>
      </c>
      <c r="C997" s="593" t="s">
        <v>238</v>
      </c>
      <c r="D997" s="593">
        <v>49830</v>
      </c>
      <c r="E997" s="593" t="s">
        <v>238</v>
      </c>
      <c r="F997" s="593">
        <v>60019</v>
      </c>
      <c r="G997" s="593" t="s">
        <v>238</v>
      </c>
      <c r="H997" s="593">
        <v>66527</v>
      </c>
      <c r="I997" s="593" t="s">
        <v>238</v>
      </c>
      <c r="J997" s="593">
        <v>69843</v>
      </c>
      <c r="K997" s="593" t="s">
        <v>238</v>
      </c>
      <c r="L997" s="593">
        <v>75040</v>
      </c>
      <c r="M997" s="593" t="s">
        <v>238</v>
      </c>
      <c r="N997" s="593">
        <v>76512</v>
      </c>
      <c r="O997" s="593" t="s">
        <v>238</v>
      </c>
      <c r="P997" s="593">
        <v>78086</v>
      </c>
      <c r="Q997" s="593" t="s">
        <v>238</v>
      </c>
      <c r="R997" s="593">
        <v>87124</v>
      </c>
      <c r="S997" s="593" t="s">
        <v>238</v>
      </c>
      <c r="T997" s="593">
        <v>90686</v>
      </c>
      <c r="U997" s="593" t="s">
        <v>238</v>
      </c>
      <c r="V997" s="593">
        <v>93561</v>
      </c>
      <c r="W997" s="593" t="s">
        <v>238</v>
      </c>
      <c r="X997" s="593">
        <v>89974</v>
      </c>
      <c r="Y997" s="593" t="s">
        <v>238</v>
      </c>
      <c r="Z997" s="593"/>
    </row>
    <row r="998" spans="1:26" x14ac:dyDescent="0.2">
      <c r="A998" s="593" t="s">
        <v>21</v>
      </c>
      <c r="B998" s="593">
        <v>0</v>
      </c>
      <c r="C998" s="593" t="s">
        <v>238</v>
      </c>
      <c r="D998" s="593">
        <v>0</v>
      </c>
      <c r="E998" s="593" t="s">
        <v>238</v>
      </c>
      <c r="F998" s="593">
        <v>0</v>
      </c>
      <c r="G998" s="593" t="s">
        <v>238</v>
      </c>
      <c r="H998" s="593">
        <v>0</v>
      </c>
      <c r="I998" s="593" t="s">
        <v>238</v>
      </c>
      <c r="J998" s="593">
        <v>0</v>
      </c>
      <c r="K998" s="593" t="s">
        <v>238</v>
      </c>
      <c r="L998" s="593">
        <v>0</v>
      </c>
      <c r="M998" s="593" t="s">
        <v>238</v>
      </c>
      <c r="N998" s="593">
        <v>0</v>
      </c>
      <c r="O998" s="593" t="s">
        <v>238</v>
      </c>
      <c r="P998" s="593">
        <v>0</v>
      </c>
      <c r="Q998" s="593" t="s">
        <v>238</v>
      </c>
      <c r="R998" s="593">
        <v>0</v>
      </c>
      <c r="S998" s="593" t="s">
        <v>238</v>
      </c>
      <c r="T998" s="593">
        <v>0</v>
      </c>
      <c r="U998" s="593" t="s">
        <v>238</v>
      </c>
      <c r="V998" s="593">
        <v>0</v>
      </c>
      <c r="W998" s="593" t="s">
        <v>238</v>
      </c>
      <c r="X998" s="594" t="s">
        <v>141</v>
      </c>
      <c r="Y998" s="593" t="s">
        <v>238</v>
      </c>
      <c r="Z998" s="593"/>
    </row>
    <row r="999" spans="1:26" x14ac:dyDescent="0.2">
      <c r="A999" s="593" t="s">
        <v>240</v>
      </c>
      <c r="B999" s="594" t="s">
        <v>141</v>
      </c>
      <c r="C999" s="593" t="s">
        <v>238</v>
      </c>
      <c r="D999" s="594" t="s">
        <v>141</v>
      </c>
      <c r="E999" s="593" t="s">
        <v>238</v>
      </c>
      <c r="F999" s="594" t="s">
        <v>141</v>
      </c>
      <c r="G999" s="593" t="s">
        <v>238</v>
      </c>
      <c r="H999" s="594" t="s">
        <v>141</v>
      </c>
      <c r="I999" s="593" t="s">
        <v>238</v>
      </c>
      <c r="J999" s="594" t="s">
        <v>141</v>
      </c>
      <c r="K999" s="593" t="s">
        <v>238</v>
      </c>
      <c r="L999" s="594" t="s">
        <v>141</v>
      </c>
      <c r="M999" s="593" t="s">
        <v>238</v>
      </c>
      <c r="N999" s="594" t="s">
        <v>141</v>
      </c>
      <c r="O999" s="593" t="s">
        <v>238</v>
      </c>
      <c r="P999" s="594" t="s">
        <v>141</v>
      </c>
      <c r="Q999" s="593" t="s">
        <v>238</v>
      </c>
      <c r="R999" s="594" t="s">
        <v>141</v>
      </c>
      <c r="S999" s="593" t="s">
        <v>238</v>
      </c>
      <c r="T999" s="594" t="s">
        <v>141</v>
      </c>
      <c r="U999" s="593" t="s">
        <v>238</v>
      </c>
      <c r="V999" s="594" t="s">
        <v>141</v>
      </c>
      <c r="W999" s="593" t="s">
        <v>238</v>
      </c>
      <c r="X999" s="594" t="s">
        <v>141</v>
      </c>
      <c r="Y999" s="593" t="s">
        <v>238</v>
      </c>
      <c r="Z999" s="593"/>
    </row>
    <row r="1000" spans="1:26" x14ac:dyDescent="0.2">
      <c r="A1000" s="593" t="s">
        <v>37</v>
      </c>
      <c r="B1000" s="593">
        <v>1355</v>
      </c>
      <c r="C1000" s="593" t="s">
        <v>238</v>
      </c>
      <c r="D1000" s="593">
        <v>1642</v>
      </c>
      <c r="E1000" s="593" t="s">
        <v>238</v>
      </c>
      <c r="F1000" s="593">
        <v>1732</v>
      </c>
      <c r="G1000" s="593" t="s">
        <v>238</v>
      </c>
      <c r="H1000" s="593">
        <v>1789</v>
      </c>
      <c r="I1000" s="593" t="s">
        <v>238</v>
      </c>
      <c r="J1000" s="593">
        <v>1796</v>
      </c>
      <c r="K1000" s="593" t="s">
        <v>238</v>
      </c>
      <c r="L1000" s="593">
        <v>1865</v>
      </c>
      <c r="M1000" s="593" t="s">
        <v>238</v>
      </c>
      <c r="N1000" s="593">
        <v>2217</v>
      </c>
      <c r="O1000" s="593" t="s">
        <v>238</v>
      </c>
      <c r="P1000" s="593">
        <v>2362</v>
      </c>
      <c r="Q1000" s="593" t="s">
        <v>238</v>
      </c>
      <c r="R1000" s="593">
        <v>2194</v>
      </c>
      <c r="S1000" s="593" t="s">
        <v>238</v>
      </c>
      <c r="T1000" s="593">
        <v>2196</v>
      </c>
      <c r="U1000" s="593" t="s">
        <v>238</v>
      </c>
      <c r="V1000" s="593">
        <v>2215</v>
      </c>
      <c r="W1000" s="593" t="s">
        <v>238</v>
      </c>
      <c r="X1000" s="593">
        <v>2007</v>
      </c>
      <c r="Y1000" s="593" t="s">
        <v>238</v>
      </c>
      <c r="Z1000" s="593"/>
    </row>
    <row r="1001" spans="1:26" x14ac:dyDescent="0.2">
      <c r="A1001" s="593" t="s">
        <v>53</v>
      </c>
      <c r="B1001" s="593">
        <v>0</v>
      </c>
      <c r="C1001" s="593" t="s">
        <v>238</v>
      </c>
      <c r="D1001" s="593">
        <v>0</v>
      </c>
      <c r="E1001" s="593" t="s">
        <v>238</v>
      </c>
      <c r="F1001" s="593">
        <v>0</v>
      </c>
      <c r="G1001" s="593" t="s">
        <v>238</v>
      </c>
      <c r="H1001" s="593">
        <v>0</v>
      </c>
      <c r="I1001" s="593" t="s">
        <v>238</v>
      </c>
      <c r="J1001" s="593">
        <v>0</v>
      </c>
      <c r="K1001" s="593" t="s">
        <v>238</v>
      </c>
      <c r="L1001" s="593">
        <v>0</v>
      </c>
      <c r="M1001" s="593" t="s">
        <v>238</v>
      </c>
      <c r="N1001" s="593">
        <v>0</v>
      </c>
      <c r="O1001" s="593" t="s">
        <v>238</v>
      </c>
      <c r="P1001" s="593">
        <v>0</v>
      </c>
      <c r="Q1001" s="593" t="s">
        <v>238</v>
      </c>
      <c r="R1001" s="593">
        <v>0</v>
      </c>
      <c r="S1001" s="593" t="s">
        <v>238</v>
      </c>
      <c r="T1001" s="593">
        <v>0</v>
      </c>
      <c r="U1001" s="593" t="s">
        <v>238</v>
      </c>
      <c r="V1001" s="593">
        <v>0</v>
      </c>
      <c r="W1001" s="593" t="s">
        <v>238</v>
      </c>
      <c r="X1001" s="593">
        <v>0</v>
      </c>
      <c r="Y1001" s="593" t="s">
        <v>238</v>
      </c>
      <c r="Z1001" s="593"/>
    </row>
    <row r="1002" spans="1:26" x14ac:dyDescent="0.2">
      <c r="A1002" s="593" t="s">
        <v>75</v>
      </c>
      <c r="B1002" s="593">
        <v>526</v>
      </c>
      <c r="C1002" s="593" t="s">
        <v>238</v>
      </c>
      <c r="D1002" s="593">
        <v>257</v>
      </c>
      <c r="E1002" s="593" t="s">
        <v>238</v>
      </c>
      <c r="F1002" s="593">
        <v>311</v>
      </c>
      <c r="G1002" s="593" t="s">
        <v>238</v>
      </c>
      <c r="H1002" s="593">
        <v>461</v>
      </c>
      <c r="I1002" s="593" t="s">
        <v>238</v>
      </c>
      <c r="J1002" s="593">
        <v>566</v>
      </c>
      <c r="K1002" s="593" t="s">
        <v>238</v>
      </c>
      <c r="L1002" s="593">
        <v>738</v>
      </c>
      <c r="M1002" s="593" t="s">
        <v>238</v>
      </c>
      <c r="N1002" s="593">
        <v>745</v>
      </c>
      <c r="O1002" s="593" t="s">
        <v>238</v>
      </c>
      <c r="P1002" s="593">
        <v>735</v>
      </c>
      <c r="Q1002" s="593" t="s">
        <v>238</v>
      </c>
      <c r="R1002" s="593">
        <v>838</v>
      </c>
      <c r="S1002" s="593" t="s">
        <v>238</v>
      </c>
      <c r="T1002" s="593">
        <v>564</v>
      </c>
      <c r="U1002" s="593" t="s">
        <v>238</v>
      </c>
      <c r="V1002" s="593">
        <v>562</v>
      </c>
      <c r="W1002" s="593" t="s">
        <v>238</v>
      </c>
      <c r="X1002" s="593">
        <v>625</v>
      </c>
      <c r="Y1002" s="593" t="s">
        <v>238</v>
      </c>
      <c r="Z1002" s="593"/>
    </row>
    <row r="1003" spans="1:26" x14ac:dyDescent="0.2">
      <c r="A1003" s="593" t="s">
        <v>239</v>
      </c>
      <c r="B1003" s="593"/>
      <c r="C1003" s="593"/>
      <c r="D1003" s="593"/>
      <c r="E1003" s="593"/>
      <c r="F1003" s="593"/>
      <c r="G1003" s="593"/>
      <c r="H1003" s="593"/>
      <c r="I1003" s="593"/>
      <c r="J1003" s="593"/>
      <c r="K1003" s="593"/>
      <c r="L1003" s="593"/>
      <c r="M1003" s="593"/>
      <c r="N1003" s="593"/>
      <c r="O1003" s="593"/>
      <c r="P1003" s="593"/>
      <c r="Q1003" s="593"/>
      <c r="R1003" s="593"/>
      <c r="S1003" s="593"/>
      <c r="T1003" s="593"/>
      <c r="U1003" s="593"/>
      <c r="V1003" s="593"/>
      <c r="W1003" s="593"/>
      <c r="X1003" s="593"/>
      <c r="Y1003" s="593"/>
      <c r="Z1003" s="593"/>
    </row>
    <row r="1004" spans="1:26" x14ac:dyDescent="0.2">
      <c r="A1004" s="593" t="s">
        <v>141</v>
      </c>
      <c r="B1004" s="593" t="s">
        <v>238</v>
      </c>
      <c r="C1004" s="593"/>
      <c r="D1004" s="593"/>
      <c r="E1004" s="593"/>
      <c r="F1004" s="593"/>
      <c r="G1004" s="593"/>
      <c r="H1004" s="593"/>
      <c r="I1004" s="593"/>
      <c r="J1004" s="593"/>
      <c r="K1004" s="593"/>
      <c r="L1004" s="593"/>
      <c r="M1004" s="593"/>
      <c r="N1004" s="593"/>
      <c r="O1004" s="593"/>
      <c r="P1004" s="593"/>
      <c r="Q1004" s="593"/>
      <c r="R1004" s="593"/>
      <c r="S1004" s="593"/>
      <c r="T1004" s="593"/>
      <c r="U1004" s="593"/>
      <c r="V1004" s="593"/>
      <c r="W1004" s="593"/>
      <c r="X1004" s="593"/>
      <c r="Y1004" s="593"/>
      <c r="Z1004" s="593"/>
    </row>
    <row r="1005" spans="1:26" x14ac:dyDescent="0.2">
      <c r="A1005" s="593" t="s">
        <v>237</v>
      </c>
      <c r="B1005" s="593" t="s">
        <v>219</v>
      </c>
      <c r="C1005" s="593"/>
      <c r="D1005" s="593"/>
      <c r="E1005" s="593"/>
      <c r="F1005" s="593"/>
      <c r="G1005" s="593"/>
      <c r="H1005" s="593"/>
      <c r="I1005" s="593"/>
      <c r="J1005" s="593"/>
      <c r="K1005" s="593"/>
      <c r="L1005" s="593"/>
      <c r="M1005" s="593"/>
      <c r="N1005" s="593"/>
      <c r="O1005" s="593"/>
      <c r="P1005" s="593"/>
      <c r="Q1005" s="593"/>
      <c r="R1005" s="593"/>
      <c r="S1005" s="593"/>
      <c r="T1005" s="593"/>
      <c r="U1005" s="593"/>
      <c r="V1005" s="593"/>
      <c r="W1005" s="593"/>
      <c r="X1005" s="593"/>
      <c r="Y1005" s="593"/>
      <c r="Z1005" s="593"/>
    </row>
    <row r="1006" spans="1:26" x14ac:dyDescent="0.2">
      <c r="A1006" s="593" t="s">
        <v>236</v>
      </c>
      <c r="B1006" s="593" t="s">
        <v>235</v>
      </c>
      <c r="C1006" s="593"/>
      <c r="D1006" s="593"/>
      <c r="E1006" s="593"/>
      <c r="F1006" s="593"/>
      <c r="G1006" s="593"/>
      <c r="H1006" s="593"/>
      <c r="I1006" s="593"/>
      <c r="J1006" s="593"/>
      <c r="K1006" s="593"/>
      <c r="L1006" s="593"/>
      <c r="M1006" s="593"/>
      <c r="N1006" s="593"/>
      <c r="O1006" s="593"/>
      <c r="P1006" s="593"/>
      <c r="Q1006" s="593"/>
      <c r="R1006" s="593"/>
      <c r="S1006" s="593"/>
      <c r="T1006" s="593"/>
      <c r="U1006" s="593"/>
      <c r="V1006" s="593"/>
      <c r="W1006" s="593"/>
      <c r="X1006" s="593"/>
      <c r="Y1006" s="593"/>
      <c r="Z1006" s="593"/>
    </row>
    <row r="1007" spans="1:26" x14ac:dyDescent="0.2">
      <c r="A1007" s="593" t="s">
        <v>234</v>
      </c>
      <c r="B1007" s="593" t="s">
        <v>233</v>
      </c>
      <c r="C1007" s="593"/>
      <c r="D1007" s="593"/>
      <c r="E1007" s="593"/>
      <c r="F1007" s="593"/>
      <c r="G1007" s="593"/>
      <c r="H1007" s="593"/>
      <c r="I1007" s="593"/>
      <c r="J1007" s="593"/>
      <c r="K1007" s="593"/>
      <c r="L1007" s="593"/>
      <c r="M1007" s="593"/>
      <c r="N1007" s="593"/>
      <c r="O1007" s="593"/>
      <c r="P1007" s="593"/>
      <c r="Q1007" s="593"/>
      <c r="R1007" s="593"/>
      <c r="S1007" s="593"/>
      <c r="T1007" s="593"/>
      <c r="U1007" s="593"/>
      <c r="V1007" s="593"/>
      <c r="W1007" s="593"/>
      <c r="X1007" s="593"/>
      <c r="Y1007" s="593"/>
      <c r="Z1007" s="593"/>
    </row>
    <row r="1008" spans="1:26" x14ac:dyDescent="0.2">
      <c r="A1008" s="593" t="s">
        <v>232</v>
      </c>
      <c r="B1008" s="593" t="s">
        <v>231</v>
      </c>
      <c r="C1008" s="593"/>
      <c r="D1008" s="593"/>
      <c r="E1008" s="593"/>
      <c r="F1008" s="593"/>
      <c r="G1008" s="593"/>
      <c r="H1008" s="593"/>
      <c r="I1008" s="593"/>
      <c r="J1008" s="593"/>
      <c r="K1008" s="593"/>
      <c r="L1008" s="593"/>
      <c r="M1008" s="593"/>
      <c r="N1008" s="593"/>
      <c r="O1008" s="593"/>
      <c r="P1008" s="593"/>
      <c r="Q1008" s="593"/>
      <c r="R1008" s="593"/>
      <c r="S1008" s="593"/>
      <c r="T1008" s="593"/>
      <c r="U1008" s="593"/>
      <c r="V1008" s="593"/>
      <c r="W1008" s="593"/>
      <c r="X1008" s="593"/>
      <c r="Y1008" s="593"/>
      <c r="Z1008" s="593"/>
    </row>
    <row r="1009" spans="1:26" x14ac:dyDescent="0.2">
      <c r="A1009" s="593" t="s">
        <v>230</v>
      </c>
      <c r="B1009" s="593" t="s">
        <v>229</v>
      </c>
      <c r="C1009" s="593"/>
      <c r="D1009" s="593"/>
      <c r="E1009" s="593"/>
      <c r="F1009" s="593"/>
      <c r="G1009" s="593"/>
      <c r="H1009" s="593"/>
      <c r="I1009" s="593"/>
      <c r="J1009" s="593"/>
      <c r="K1009" s="593"/>
      <c r="L1009" s="593"/>
      <c r="M1009" s="593"/>
      <c r="N1009" s="593"/>
      <c r="O1009" s="593"/>
      <c r="P1009" s="593"/>
      <c r="Q1009" s="593"/>
      <c r="R1009" s="593"/>
      <c r="S1009" s="593"/>
      <c r="T1009" s="593"/>
      <c r="U1009" s="593"/>
      <c r="V1009" s="593"/>
      <c r="W1009" s="593"/>
      <c r="X1009" s="593"/>
      <c r="Y1009" s="593"/>
      <c r="Z1009" s="593"/>
    </row>
    <row r="1010" spans="1:26" x14ac:dyDescent="0.2">
      <c r="A1010" s="593" t="s">
        <v>228</v>
      </c>
      <c r="B1010" s="593" t="s">
        <v>227</v>
      </c>
      <c r="C1010" s="593"/>
      <c r="D1010" s="593"/>
      <c r="E1010" s="593"/>
      <c r="F1010" s="593"/>
      <c r="G1010" s="593"/>
      <c r="H1010" s="593"/>
      <c r="I1010" s="593"/>
      <c r="J1010" s="593"/>
      <c r="K1010" s="593"/>
      <c r="L1010" s="593"/>
      <c r="M1010" s="593"/>
      <c r="N1010" s="593"/>
      <c r="O1010" s="593"/>
      <c r="P1010" s="593"/>
      <c r="Q1010" s="593"/>
      <c r="R1010" s="593"/>
      <c r="S1010" s="593"/>
      <c r="T1010" s="593"/>
      <c r="U1010" s="593"/>
      <c r="V1010" s="593"/>
      <c r="W1010" s="593"/>
      <c r="X1010" s="593"/>
      <c r="Y1010" s="593"/>
      <c r="Z1010" s="593"/>
    </row>
    <row r="1011" spans="1:26" x14ac:dyDescent="0.2">
      <c r="A1011" s="593" t="s">
        <v>226</v>
      </c>
      <c r="B1011" s="593" t="s">
        <v>225</v>
      </c>
      <c r="C1011" s="593"/>
      <c r="D1011" s="593"/>
      <c r="E1011" s="593"/>
      <c r="F1011" s="593"/>
      <c r="G1011" s="593"/>
      <c r="H1011" s="593"/>
      <c r="I1011" s="593"/>
      <c r="J1011" s="593"/>
      <c r="K1011" s="593"/>
      <c r="L1011" s="593"/>
      <c r="M1011" s="593"/>
      <c r="N1011" s="593"/>
      <c r="O1011" s="593"/>
      <c r="P1011" s="593"/>
      <c r="Q1011" s="593"/>
      <c r="R1011" s="593"/>
      <c r="S1011" s="593"/>
      <c r="T1011" s="593"/>
      <c r="U1011" s="593"/>
      <c r="V1011" s="593"/>
      <c r="W1011" s="593"/>
      <c r="X1011" s="593"/>
      <c r="Y1011" s="593"/>
      <c r="Z1011" s="593"/>
    </row>
    <row r="1012" spans="1:26" x14ac:dyDescent="0.2">
      <c r="A1012" s="593"/>
      <c r="B1012" s="593"/>
      <c r="C1012" s="593"/>
      <c r="D1012" s="593"/>
      <c r="E1012" s="593"/>
      <c r="F1012" s="593"/>
      <c r="G1012" s="593"/>
      <c r="H1012" s="593"/>
      <c r="I1012" s="593"/>
      <c r="J1012" s="593"/>
      <c r="K1012" s="593"/>
      <c r="L1012" s="593"/>
      <c r="M1012" s="593"/>
      <c r="N1012" s="593"/>
      <c r="O1012" s="593"/>
      <c r="P1012" s="593"/>
      <c r="Q1012" s="593"/>
      <c r="R1012" s="593"/>
      <c r="S1012" s="593"/>
      <c r="T1012" s="593"/>
      <c r="U1012" s="593"/>
      <c r="V1012" s="593"/>
      <c r="W1012" s="593"/>
      <c r="X1012" s="593"/>
      <c r="Y1012" s="593"/>
      <c r="Z1012" s="593"/>
    </row>
    <row r="1013" spans="1:26" x14ac:dyDescent="0.2">
      <c r="A1013" s="593"/>
      <c r="B1013" s="593"/>
      <c r="C1013" s="593"/>
      <c r="D1013" s="593"/>
      <c r="E1013" s="593"/>
      <c r="F1013" s="593"/>
      <c r="G1013" s="593"/>
      <c r="H1013" s="593"/>
      <c r="I1013" s="593"/>
      <c r="J1013" s="593"/>
      <c r="K1013" s="593"/>
      <c r="L1013" s="593"/>
      <c r="M1013" s="593"/>
      <c r="N1013" s="593"/>
      <c r="O1013" s="593"/>
      <c r="P1013" s="593"/>
      <c r="Q1013" s="593"/>
      <c r="R1013" s="593"/>
      <c r="S1013" s="593"/>
      <c r="T1013" s="593"/>
      <c r="U1013" s="593"/>
      <c r="V1013" s="593"/>
      <c r="W1013" s="593"/>
      <c r="X1013" s="593"/>
      <c r="Y1013" s="593"/>
      <c r="Z1013" s="593"/>
    </row>
    <row r="1014" spans="1:26" x14ac:dyDescent="0.2">
      <c r="A1014" s="587" t="s">
        <v>4955</v>
      </c>
    </row>
    <row r="1016" spans="1:26" x14ac:dyDescent="0.2">
      <c r="A1016" s="587" t="s">
        <v>3834</v>
      </c>
      <c r="B1016" s="591">
        <v>41397.569490740745</v>
      </c>
    </row>
    <row r="1017" spans="1:26" x14ac:dyDescent="0.2">
      <c r="A1017" s="587" t="s">
        <v>3833</v>
      </c>
      <c r="B1017" s="591">
        <v>41484.622404108799</v>
      </c>
    </row>
    <row r="1018" spans="1:26" x14ac:dyDescent="0.2">
      <c r="A1018" s="587" t="s">
        <v>3831</v>
      </c>
      <c r="B1018" s="587" t="s">
        <v>219</v>
      </c>
    </row>
    <row r="1020" spans="1:26" x14ac:dyDescent="0.2">
      <c r="A1020" s="587" t="s">
        <v>165</v>
      </c>
      <c r="B1020" s="587" t="s">
        <v>198</v>
      </c>
    </row>
    <row r="1021" spans="1:26" x14ac:dyDescent="0.2">
      <c r="A1021" s="587" t="s">
        <v>148</v>
      </c>
      <c r="B1021" s="587" t="s">
        <v>4944</v>
      </c>
    </row>
    <row r="1023" spans="1:26" x14ac:dyDescent="0.2">
      <c r="A1023" s="590" t="s">
        <v>4954</v>
      </c>
      <c r="B1023" s="590" t="s">
        <v>4953</v>
      </c>
      <c r="C1023" s="590" t="s">
        <v>253</v>
      </c>
      <c r="D1023" s="590" t="s">
        <v>4943</v>
      </c>
      <c r="E1023" s="590" t="s">
        <v>252</v>
      </c>
      <c r="F1023" s="590" t="s">
        <v>4943</v>
      </c>
      <c r="G1023" s="590" t="s">
        <v>251</v>
      </c>
      <c r="H1023" s="590" t="s">
        <v>4943</v>
      </c>
      <c r="I1023" s="590" t="s">
        <v>250</v>
      </c>
      <c r="J1023" s="590" t="s">
        <v>4943</v>
      </c>
      <c r="K1023" s="590" t="s">
        <v>249</v>
      </c>
      <c r="L1023" s="590" t="s">
        <v>4943</v>
      </c>
      <c r="M1023" s="590" t="s">
        <v>248</v>
      </c>
      <c r="N1023" s="590" t="s">
        <v>4943</v>
      </c>
      <c r="O1023" s="590" t="s">
        <v>247</v>
      </c>
      <c r="P1023" s="590" t="s">
        <v>4943</v>
      </c>
      <c r="Q1023" s="590" t="s">
        <v>246</v>
      </c>
      <c r="R1023" s="590" t="s">
        <v>4943</v>
      </c>
      <c r="S1023" s="590" t="s">
        <v>82</v>
      </c>
      <c r="T1023" s="590" t="s">
        <v>4943</v>
      </c>
      <c r="U1023" s="590" t="s">
        <v>83</v>
      </c>
      <c r="V1023" s="590" t="s">
        <v>4943</v>
      </c>
      <c r="W1023" s="590" t="s">
        <v>84</v>
      </c>
      <c r="X1023" s="590" t="s">
        <v>4943</v>
      </c>
      <c r="Y1023" s="590" t="s">
        <v>245</v>
      </c>
      <c r="Z1023" s="590" t="s">
        <v>4943</v>
      </c>
    </row>
    <row r="1024" spans="1:26" x14ac:dyDescent="0.2">
      <c r="A1024" s="590" t="s">
        <v>6</v>
      </c>
      <c r="B1024" s="590" t="s">
        <v>7</v>
      </c>
      <c r="C1024" s="589">
        <v>93686</v>
      </c>
      <c r="D1024" s="588" t="s">
        <v>238</v>
      </c>
      <c r="E1024" s="589">
        <v>92607</v>
      </c>
      <c r="F1024" s="588" t="s">
        <v>238</v>
      </c>
      <c r="G1024" s="589">
        <v>91972</v>
      </c>
      <c r="H1024" s="588" t="s">
        <v>238</v>
      </c>
      <c r="I1024" s="589">
        <v>94753</v>
      </c>
      <c r="J1024" s="588" t="s">
        <v>238</v>
      </c>
      <c r="K1024" s="589">
        <v>97249</v>
      </c>
      <c r="L1024" s="588" t="s">
        <v>238</v>
      </c>
      <c r="M1024" s="589">
        <v>108653</v>
      </c>
      <c r="N1024" s="588" t="s">
        <v>238</v>
      </c>
      <c r="O1024" s="589">
        <v>113080</v>
      </c>
      <c r="P1024" s="588" t="s">
        <v>238</v>
      </c>
      <c r="Q1024" s="589">
        <v>121631</v>
      </c>
      <c r="R1024" s="588" t="s">
        <v>238</v>
      </c>
      <c r="S1024" s="589">
        <v>128668</v>
      </c>
      <c r="T1024" s="588" t="s">
        <v>238</v>
      </c>
      <c r="U1024" s="589">
        <v>111662</v>
      </c>
      <c r="V1024" s="588" t="s">
        <v>238</v>
      </c>
      <c r="W1024" s="589">
        <v>130059</v>
      </c>
      <c r="X1024" s="588" t="s">
        <v>238</v>
      </c>
      <c r="Y1024" s="589">
        <v>125620</v>
      </c>
      <c r="Z1024" s="588" t="s">
        <v>238</v>
      </c>
    </row>
    <row r="1025" spans="1:26" x14ac:dyDescent="0.2">
      <c r="A1025" s="590" t="s">
        <v>18</v>
      </c>
      <c r="B1025" s="590" t="s">
        <v>19</v>
      </c>
      <c r="C1025" s="588" t="s">
        <v>141</v>
      </c>
      <c r="D1025" s="588" t="s">
        <v>238</v>
      </c>
      <c r="E1025" s="589">
        <v>15030</v>
      </c>
      <c r="F1025" s="588" t="s">
        <v>238</v>
      </c>
      <c r="G1025" s="589">
        <v>15597</v>
      </c>
      <c r="H1025" s="588" t="s">
        <v>238</v>
      </c>
      <c r="I1025" s="589">
        <v>14981</v>
      </c>
      <c r="J1025" s="588" t="s">
        <v>238</v>
      </c>
      <c r="K1025" s="589">
        <v>16689</v>
      </c>
      <c r="L1025" s="588" t="s">
        <v>238</v>
      </c>
      <c r="M1025" s="589">
        <v>17872</v>
      </c>
      <c r="N1025" s="588" t="s">
        <v>238</v>
      </c>
      <c r="O1025" s="589">
        <v>19971</v>
      </c>
      <c r="P1025" s="588" t="s">
        <v>238</v>
      </c>
      <c r="Q1025" s="589">
        <v>19387</v>
      </c>
      <c r="R1025" s="588" t="s">
        <v>238</v>
      </c>
      <c r="S1025" s="589">
        <v>20907</v>
      </c>
      <c r="T1025" s="588" t="s">
        <v>238</v>
      </c>
      <c r="U1025" s="589">
        <v>18166</v>
      </c>
      <c r="V1025" s="588" t="s">
        <v>238</v>
      </c>
      <c r="W1025" s="589">
        <v>18872</v>
      </c>
      <c r="X1025" s="588" t="s">
        <v>238</v>
      </c>
      <c r="Y1025" s="589">
        <v>21240</v>
      </c>
      <c r="Z1025" s="588" t="s">
        <v>238</v>
      </c>
    </row>
    <row r="1026" spans="1:26" x14ac:dyDescent="0.2">
      <c r="A1026" s="590" t="s">
        <v>26</v>
      </c>
      <c r="B1026" s="590" t="s">
        <v>27</v>
      </c>
      <c r="C1026" s="589">
        <v>59432</v>
      </c>
      <c r="D1026" s="588" t="s">
        <v>238</v>
      </c>
      <c r="E1026" s="589">
        <v>61562</v>
      </c>
      <c r="F1026" s="588" t="s">
        <v>238</v>
      </c>
      <c r="G1026" s="589">
        <v>62241</v>
      </c>
      <c r="H1026" s="588" t="s">
        <v>238</v>
      </c>
      <c r="I1026" s="589">
        <v>65628</v>
      </c>
      <c r="J1026" s="588" t="s">
        <v>238</v>
      </c>
      <c r="K1026" s="589">
        <v>69165</v>
      </c>
      <c r="L1026" s="588" t="s">
        <v>238</v>
      </c>
      <c r="M1026" s="589">
        <v>71592</v>
      </c>
      <c r="N1026" s="588" t="s">
        <v>238</v>
      </c>
      <c r="O1026" s="589">
        <v>74826</v>
      </c>
      <c r="P1026" s="588" t="s">
        <v>238</v>
      </c>
      <c r="Q1026" s="589">
        <v>76784</v>
      </c>
      <c r="R1026" s="588" t="s">
        <v>238</v>
      </c>
      <c r="S1026" s="589">
        <v>76684</v>
      </c>
      <c r="T1026" s="588" t="s">
        <v>238</v>
      </c>
      <c r="U1026" s="589">
        <v>65156</v>
      </c>
      <c r="V1026" s="588" t="s">
        <v>238</v>
      </c>
      <c r="W1026" s="589">
        <v>66831</v>
      </c>
      <c r="X1026" s="588" t="s">
        <v>238</v>
      </c>
      <c r="Y1026" s="589">
        <v>67748</v>
      </c>
      <c r="Z1026" s="588" t="s">
        <v>238</v>
      </c>
    </row>
    <row r="1027" spans="1:26" x14ac:dyDescent="0.2">
      <c r="A1027" s="590" t="s">
        <v>8</v>
      </c>
      <c r="B1027" s="590" t="s">
        <v>136</v>
      </c>
      <c r="C1027" s="589">
        <v>156222</v>
      </c>
      <c r="D1027" s="588" t="s">
        <v>238</v>
      </c>
      <c r="E1027" s="589">
        <v>158194</v>
      </c>
      <c r="F1027" s="588" t="s">
        <v>238</v>
      </c>
      <c r="G1027" s="589">
        <v>154664</v>
      </c>
      <c r="H1027" s="588" t="s">
        <v>238</v>
      </c>
      <c r="I1027" s="589">
        <v>160328</v>
      </c>
      <c r="J1027" s="588" t="s">
        <v>238</v>
      </c>
      <c r="K1027" s="589">
        <v>173697</v>
      </c>
      <c r="L1027" s="588" t="s">
        <v>238</v>
      </c>
      <c r="M1027" s="589">
        <v>178630</v>
      </c>
      <c r="N1027" s="588" t="s">
        <v>238</v>
      </c>
      <c r="O1027" s="589">
        <v>186745</v>
      </c>
      <c r="P1027" s="588" t="s">
        <v>238</v>
      </c>
      <c r="Q1027" s="589">
        <v>192845</v>
      </c>
      <c r="R1027" s="588" t="s">
        <v>238</v>
      </c>
      <c r="S1027" s="589">
        <v>189907</v>
      </c>
      <c r="T1027" s="588" t="s">
        <v>238</v>
      </c>
      <c r="U1027" s="589">
        <v>155978</v>
      </c>
      <c r="V1027" s="588" t="s">
        <v>238</v>
      </c>
      <c r="W1027" s="589">
        <v>157753</v>
      </c>
      <c r="X1027" s="588" t="s">
        <v>238</v>
      </c>
      <c r="Y1027" s="589">
        <v>168093</v>
      </c>
      <c r="Z1027" s="588" t="s">
        <v>238</v>
      </c>
    </row>
    <row r="1028" spans="1:26" x14ac:dyDescent="0.2">
      <c r="A1028" s="590" t="s">
        <v>28</v>
      </c>
      <c r="B1028" s="590" t="s">
        <v>29</v>
      </c>
      <c r="C1028" s="588" t="s">
        <v>141</v>
      </c>
      <c r="D1028" s="588" t="s">
        <v>238</v>
      </c>
      <c r="E1028" s="588" t="s">
        <v>141</v>
      </c>
      <c r="F1028" s="588" t="s">
        <v>238</v>
      </c>
      <c r="G1028" s="589">
        <v>37544</v>
      </c>
      <c r="H1028" s="588" t="s">
        <v>238</v>
      </c>
      <c r="I1028" s="589">
        <v>40626</v>
      </c>
      <c r="J1028" s="588" t="s">
        <v>238</v>
      </c>
      <c r="K1028" s="589">
        <v>36778</v>
      </c>
      <c r="L1028" s="588" t="s">
        <v>238</v>
      </c>
      <c r="M1028" s="589">
        <v>34938</v>
      </c>
      <c r="N1028" s="588" t="s">
        <v>238</v>
      </c>
      <c r="O1028" s="589">
        <v>37412</v>
      </c>
      <c r="P1028" s="588" t="s">
        <v>238</v>
      </c>
      <c r="Q1028" s="589">
        <v>29986</v>
      </c>
      <c r="R1028" s="588" t="s">
        <v>238</v>
      </c>
      <c r="S1028" s="589">
        <v>22900</v>
      </c>
      <c r="T1028" s="588" t="s">
        <v>238</v>
      </c>
      <c r="U1028" s="589">
        <v>22570</v>
      </c>
      <c r="V1028" s="588" t="s">
        <v>238</v>
      </c>
      <c r="W1028" s="589">
        <v>28325</v>
      </c>
      <c r="X1028" s="588" t="s">
        <v>238</v>
      </c>
      <c r="Y1028" s="589">
        <v>31236</v>
      </c>
      <c r="Z1028" s="588" t="s">
        <v>238</v>
      </c>
    </row>
    <row r="1029" spans="1:26" x14ac:dyDescent="0.2">
      <c r="A1029" s="590" t="s">
        <v>14</v>
      </c>
      <c r="B1029" s="590" t="s">
        <v>15</v>
      </c>
      <c r="C1029" s="589">
        <v>26970</v>
      </c>
      <c r="D1029" s="588" t="s">
        <v>238</v>
      </c>
      <c r="E1029" s="589">
        <v>28676</v>
      </c>
      <c r="F1029" s="588" t="s">
        <v>238</v>
      </c>
      <c r="G1029" s="589">
        <v>32030</v>
      </c>
      <c r="H1029" s="588" t="s">
        <v>238</v>
      </c>
      <c r="I1029" s="589">
        <v>33207</v>
      </c>
      <c r="J1029" s="588" t="s">
        <v>238</v>
      </c>
      <c r="K1029" s="589">
        <v>34734</v>
      </c>
      <c r="L1029" s="588" t="s">
        <v>238</v>
      </c>
      <c r="M1029" s="589">
        <v>37210</v>
      </c>
      <c r="N1029" s="588" t="s">
        <v>238</v>
      </c>
      <c r="O1029" s="589">
        <v>39635</v>
      </c>
      <c r="P1029" s="588" t="s">
        <v>238</v>
      </c>
      <c r="Q1029" s="589">
        <v>40451</v>
      </c>
      <c r="R1029" s="588" t="s">
        <v>238</v>
      </c>
      <c r="S1029" s="589">
        <v>38081</v>
      </c>
      <c r="T1029" s="588" t="s">
        <v>238</v>
      </c>
      <c r="U1029" s="589">
        <v>35016</v>
      </c>
      <c r="V1029" s="588" t="s">
        <v>238</v>
      </c>
      <c r="W1029" s="589">
        <v>37062</v>
      </c>
      <c r="X1029" s="588" t="s">
        <v>238</v>
      </c>
      <c r="Y1029" s="589">
        <v>36092</v>
      </c>
      <c r="Z1029" s="588" t="s">
        <v>238</v>
      </c>
    </row>
    <row r="1030" spans="1:26" x14ac:dyDescent="0.2">
      <c r="A1030" s="590" t="s">
        <v>30</v>
      </c>
      <c r="B1030" s="590" t="s">
        <v>31</v>
      </c>
      <c r="C1030" s="589">
        <v>85256</v>
      </c>
      <c r="D1030" s="588" t="s">
        <v>238</v>
      </c>
      <c r="E1030" s="589">
        <v>74622</v>
      </c>
      <c r="F1030" s="588" t="s">
        <v>238</v>
      </c>
      <c r="G1030" s="589">
        <v>83860</v>
      </c>
      <c r="H1030" s="588" t="s">
        <v>238</v>
      </c>
      <c r="I1030" s="589">
        <v>96756</v>
      </c>
      <c r="J1030" s="588" t="s">
        <v>238</v>
      </c>
      <c r="K1030" s="589">
        <v>92239</v>
      </c>
      <c r="L1030" s="588" t="s">
        <v>238</v>
      </c>
      <c r="M1030" s="589">
        <v>88143</v>
      </c>
      <c r="N1030" s="588" t="s">
        <v>238</v>
      </c>
      <c r="O1030" s="589">
        <v>90230</v>
      </c>
      <c r="P1030" s="588" t="s">
        <v>238</v>
      </c>
      <c r="Q1030" s="589">
        <v>92586</v>
      </c>
      <c r="R1030" s="588" t="s">
        <v>238</v>
      </c>
      <c r="S1030" s="589">
        <v>88954</v>
      </c>
      <c r="T1030" s="588" t="s">
        <v>238</v>
      </c>
      <c r="U1030" s="589">
        <v>82792</v>
      </c>
      <c r="V1030" s="588" t="s">
        <v>238</v>
      </c>
      <c r="W1030" s="589">
        <v>80820</v>
      </c>
      <c r="X1030" s="588" t="s">
        <v>238</v>
      </c>
      <c r="Y1030" s="589">
        <v>77470</v>
      </c>
      <c r="Z1030" s="588" t="s">
        <v>238</v>
      </c>
    </row>
    <row r="1031" spans="1:26" x14ac:dyDescent="0.2">
      <c r="A1031" s="590" t="s">
        <v>10</v>
      </c>
      <c r="B1031" s="590" t="s">
        <v>11</v>
      </c>
      <c r="C1031" s="589">
        <v>124319</v>
      </c>
      <c r="D1031" s="588" t="s">
        <v>238</v>
      </c>
      <c r="E1031" s="589">
        <v>153011</v>
      </c>
      <c r="F1031" s="588" t="s">
        <v>238</v>
      </c>
      <c r="G1031" s="589">
        <v>163532</v>
      </c>
      <c r="H1031" s="588" t="s">
        <v>238</v>
      </c>
      <c r="I1031" s="589">
        <v>170556</v>
      </c>
      <c r="J1031" s="588" t="s">
        <v>238</v>
      </c>
      <c r="K1031" s="589">
        <v>183353</v>
      </c>
      <c r="L1031" s="588" t="s">
        <v>238</v>
      </c>
      <c r="M1031" s="589">
        <v>192545</v>
      </c>
      <c r="N1031" s="588" t="s">
        <v>238</v>
      </c>
      <c r="O1031" s="589">
        <v>194181</v>
      </c>
      <c r="P1031" s="588" t="s">
        <v>238</v>
      </c>
      <c r="Q1031" s="589">
        <v>191956</v>
      </c>
      <c r="R1031" s="588" t="s">
        <v>238</v>
      </c>
      <c r="S1031" s="589">
        <v>187280</v>
      </c>
      <c r="T1031" s="588" t="s">
        <v>238</v>
      </c>
      <c r="U1031" s="589">
        <v>174450</v>
      </c>
      <c r="V1031" s="588" t="s">
        <v>238</v>
      </c>
      <c r="W1031" s="589">
        <v>176640</v>
      </c>
      <c r="X1031" s="588" t="s">
        <v>238</v>
      </c>
      <c r="Y1031" s="589">
        <v>185036</v>
      </c>
      <c r="Z1031" s="588" t="s">
        <v>238</v>
      </c>
    </row>
    <row r="1032" spans="1:26" x14ac:dyDescent="0.2">
      <c r="A1032" s="590" t="s">
        <v>12</v>
      </c>
      <c r="B1032" s="590" t="s">
        <v>13</v>
      </c>
      <c r="C1032" s="589">
        <v>209914</v>
      </c>
      <c r="D1032" s="588" t="s">
        <v>238</v>
      </c>
      <c r="E1032" s="589">
        <v>195589</v>
      </c>
      <c r="F1032" s="588" t="s">
        <v>238</v>
      </c>
      <c r="G1032" s="589">
        <v>194875</v>
      </c>
      <c r="H1032" s="588" t="s">
        <v>238</v>
      </c>
      <c r="I1032" s="589">
        <v>204329</v>
      </c>
      <c r="J1032" s="588" t="s">
        <v>238</v>
      </c>
      <c r="K1032" s="589">
        <v>208775</v>
      </c>
      <c r="L1032" s="588" t="s">
        <v>238</v>
      </c>
      <c r="M1032" s="589">
        <v>215197</v>
      </c>
      <c r="N1032" s="588" t="s">
        <v>238</v>
      </c>
      <c r="O1032" s="589">
        <v>216623</v>
      </c>
      <c r="P1032" s="588" t="s">
        <v>238</v>
      </c>
      <c r="Q1032" s="589">
        <v>215612</v>
      </c>
      <c r="R1032" s="588" t="s">
        <v>238</v>
      </c>
      <c r="S1032" s="589">
        <v>222125</v>
      </c>
      <c r="T1032" s="588" t="s">
        <v>238</v>
      </c>
      <c r="U1032" s="589">
        <v>194855</v>
      </c>
      <c r="V1032" s="588" t="s">
        <v>238</v>
      </c>
      <c r="W1032" s="589">
        <v>194162</v>
      </c>
      <c r="X1032" s="588" t="s">
        <v>238</v>
      </c>
      <c r="Y1032" s="589">
        <v>194267</v>
      </c>
      <c r="Z1032" s="588" t="s">
        <v>238</v>
      </c>
    </row>
    <row r="1033" spans="1:26" x14ac:dyDescent="0.2">
      <c r="A1033" s="590" t="s">
        <v>42</v>
      </c>
      <c r="B1033" s="590" t="s">
        <v>43</v>
      </c>
      <c r="C1033" s="589">
        <v>279840</v>
      </c>
      <c r="D1033" s="588" t="s">
        <v>238</v>
      </c>
      <c r="E1033" s="589">
        <v>278299</v>
      </c>
      <c r="F1033" s="588" t="s">
        <v>238</v>
      </c>
      <c r="G1033" s="589">
        <v>290792</v>
      </c>
      <c r="H1033" s="588" t="s">
        <v>238</v>
      </c>
      <c r="I1033" s="589">
        <v>301877</v>
      </c>
      <c r="J1033" s="588" t="s">
        <v>238</v>
      </c>
      <c r="K1033" s="589">
        <v>310712</v>
      </c>
      <c r="L1033" s="588" t="s">
        <v>238</v>
      </c>
      <c r="M1033" s="589">
        <v>322759</v>
      </c>
      <c r="N1033" s="588" t="s">
        <v>238</v>
      </c>
      <c r="O1033" s="589">
        <v>323575</v>
      </c>
      <c r="P1033" s="588" t="s">
        <v>238</v>
      </c>
      <c r="Q1033" s="589">
        <v>329844</v>
      </c>
      <c r="R1033" s="588" t="s">
        <v>238</v>
      </c>
      <c r="S1033" s="589">
        <v>334011</v>
      </c>
      <c r="T1033" s="588" t="s">
        <v>238</v>
      </c>
      <c r="U1033" s="589">
        <v>308521</v>
      </c>
      <c r="V1033" s="588" t="s">
        <v>238</v>
      </c>
      <c r="W1033" s="589">
        <v>310670</v>
      </c>
      <c r="X1033" s="588" t="s">
        <v>238</v>
      </c>
      <c r="Y1033" s="589">
        <v>298715</v>
      </c>
      <c r="Z1033" s="588" t="s">
        <v>238</v>
      </c>
    </row>
    <row r="1034" spans="1:26" x14ac:dyDescent="0.2">
      <c r="A1034" s="590" t="s">
        <v>22</v>
      </c>
      <c r="B1034" s="590" t="s">
        <v>23</v>
      </c>
      <c r="C1034" s="588" t="s">
        <v>141</v>
      </c>
      <c r="D1034" s="588" t="s">
        <v>238</v>
      </c>
      <c r="E1034" s="588" t="s">
        <v>141</v>
      </c>
      <c r="F1034" s="588" t="s">
        <v>238</v>
      </c>
      <c r="G1034" s="589">
        <v>2971</v>
      </c>
      <c r="H1034" s="588" t="s">
        <v>238</v>
      </c>
      <c r="I1034" s="589">
        <v>2176</v>
      </c>
      <c r="J1034" s="588" t="s">
        <v>238</v>
      </c>
      <c r="K1034" s="589">
        <v>2521</v>
      </c>
      <c r="L1034" s="588" t="s">
        <v>238</v>
      </c>
      <c r="M1034" s="589">
        <v>3894</v>
      </c>
      <c r="N1034" s="588" t="s">
        <v>238</v>
      </c>
      <c r="O1034" s="589">
        <v>2301</v>
      </c>
      <c r="P1034" s="588" t="s">
        <v>238</v>
      </c>
      <c r="Q1034" s="589">
        <v>2332</v>
      </c>
      <c r="R1034" s="588" t="s">
        <v>238</v>
      </c>
      <c r="S1034" s="589">
        <v>2749</v>
      </c>
      <c r="T1034" s="588" t="s">
        <v>238</v>
      </c>
      <c r="U1034" s="589">
        <v>2471</v>
      </c>
      <c r="V1034" s="588" t="s">
        <v>238</v>
      </c>
      <c r="W1034" s="589">
        <v>2649</v>
      </c>
      <c r="X1034" s="588" t="s">
        <v>238</v>
      </c>
      <c r="Y1034" s="589">
        <v>4441</v>
      </c>
      <c r="Z1034" s="588" t="s">
        <v>238</v>
      </c>
    </row>
    <row r="1035" spans="1:26" x14ac:dyDescent="0.2">
      <c r="A1035" s="590" t="s">
        <v>50</v>
      </c>
      <c r="B1035" s="590" t="s">
        <v>51</v>
      </c>
      <c r="C1035" s="588" t="s">
        <v>141</v>
      </c>
      <c r="D1035" s="588" t="s">
        <v>238</v>
      </c>
      <c r="E1035" s="588" t="s">
        <v>141</v>
      </c>
      <c r="F1035" s="588" t="s">
        <v>238</v>
      </c>
      <c r="G1035" s="588" t="s">
        <v>141</v>
      </c>
      <c r="H1035" s="588" t="s">
        <v>238</v>
      </c>
      <c r="I1035" s="588" t="s">
        <v>141</v>
      </c>
      <c r="J1035" s="588" t="s">
        <v>238</v>
      </c>
      <c r="K1035" s="589">
        <v>42363</v>
      </c>
      <c r="L1035" s="588" t="s">
        <v>238</v>
      </c>
      <c r="M1035" s="589">
        <v>45782</v>
      </c>
      <c r="N1035" s="588" t="s">
        <v>238</v>
      </c>
      <c r="O1035" s="589">
        <v>46420</v>
      </c>
      <c r="P1035" s="588" t="s">
        <v>238</v>
      </c>
      <c r="Q1035" s="589">
        <v>49386</v>
      </c>
      <c r="R1035" s="588" t="s">
        <v>238</v>
      </c>
      <c r="S1035" s="589">
        <v>49177</v>
      </c>
      <c r="T1035" s="588" t="s">
        <v>238</v>
      </c>
      <c r="U1035" s="589">
        <v>48767</v>
      </c>
      <c r="V1035" s="588" t="s">
        <v>238</v>
      </c>
      <c r="W1035" s="589">
        <v>46965</v>
      </c>
      <c r="X1035" s="588" t="s">
        <v>238</v>
      </c>
      <c r="Y1035" s="589">
        <v>53425</v>
      </c>
      <c r="Z1035" s="588" t="s">
        <v>238</v>
      </c>
    </row>
    <row r="1036" spans="1:26" x14ac:dyDescent="0.2">
      <c r="A1036" s="590" t="s">
        <v>46</v>
      </c>
      <c r="B1036" s="590" t="s">
        <v>47</v>
      </c>
      <c r="C1036" s="588" t="s">
        <v>141</v>
      </c>
      <c r="D1036" s="588" t="s">
        <v>238</v>
      </c>
      <c r="E1036" s="589">
        <v>17213</v>
      </c>
      <c r="F1036" s="588" t="s">
        <v>238</v>
      </c>
      <c r="G1036" s="589">
        <v>19354</v>
      </c>
      <c r="H1036" s="588" t="s">
        <v>238</v>
      </c>
      <c r="I1036" s="589">
        <v>24048</v>
      </c>
      <c r="J1036" s="588" t="s">
        <v>238</v>
      </c>
      <c r="K1036" s="589">
        <v>21739</v>
      </c>
      <c r="L1036" s="588" t="s">
        <v>238</v>
      </c>
      <c r="M1036" s="589">
        <v>20662</v>
      </c>
      <c r="N1036" s="588" t="s">
        <v>238</v>
      </c>
      <c r="O1036" s="589">
        <v>21565</v>
      </c>
      <c r="P1036" s="588" t="s">
        <v>238</v>
      </c>
      <c r="Q1036" s="589">
        <v>23319</v>
      </c>
      <c r="R1036" s="588" t="s">
        <v>238</v>
      </c>
      <c r="S1036" s="589">
        <v>28627</v>
      </c>
      <c r="T1036" s="588" t="s">
        <v>238</v>
      </c>
      <c r="U1036" s="589">
        <v>25420</v>
      </c>
      <c r="V1036" s="588" t="s">
        <v>238</v>
      </c>
      <c r="W1036" s="589">
        <v>28281</v>
      </c>
      <c r="X1036" s="588" t="s">
        <v>238</v>
      </c>
      <c r="Y1036" s="589">
        <v>32155</v>
      </c>
      <c r="Z1036" s="588" t="s">
        <v>238</v>
      </c>
    </row>
    <row r="1037" spans="1:26" x14ac:dyDescent="0.2">
      <c r="A1037" s="590" t="s">
        <v>54</v>
      </c>
      <c r="B1037" s="590" t="s">
        <v>55</v>
      </c>
      <c r="C1037" s="588" t="s">
        <v>141</v>
      </c>
      <c r="D1037" s="588" t="s">
        <v>238</v>
      </c>
      <c r="E1037" s="588" t="s">
        <v>141</v>
      </c>
      <c r="F1037" s="588" t="s">
        <v>238</v>
      </c>
      <c r="G1037" s="588" t="s">
        <v>141</v>
      </c>
      <c r="H1037" s="588" t="s">
        <v>238</v>
      </c>
      <c r="I1037" s="589">
        <v>3155</v>
      </c>
      <c r="J1037" s="588" t="s">
        <v>238</v>
      </c>
      <c r="K1037" s="589">
        <v>2758</v>
      </c>
      <c r="L1037" s="588" t="s">
        <v>238</v>
      </c>
      <c r="M1037" s="589">
        <v>3207</v>
      </c>
      <c r="N1037" s="588" t="s">
        <v>238</v>
      </c>
      <c r="O1037" s="589">
        <v>3286</v>
      </c>
      <c r="P1037" s="588" t="s">
        <v>238</v>
      </c>
      <c r="Q1037" s="589">
        <v>2970</v>
      </c>
      <c r="R1037" s="588" t="s">
        <v>238</v>
      </c>
      <c r="S1037" s="589">
        <v>3077</v>
      </c>
      <c r="T1037" s="588" t="s">
        <v>238</v>
      </c>
      <c r="U1037" s="589">
        <v>3008</v>
      </c>
      <c r="V1037" s="588" t="s">
        <v>238</v>
      </c>
      <c r="W1037" s="589">
        <v>3465</v>
      </c>
      <c r="X1037" s="588" t="s">
        <v>238</v>
      </c>
      <c r="Y1037" s="589">
        <v>2950</v>
      </c>
      <c r="Z1037" s="588" t="s">
        <v>238</v>
      </c>
    </row>
    <row r="1038" spans="1:26" x14ac:dyDescent="0.2">
      <c r="A1038" s="590" t="s">
        <v>56</v>
      </c>
      <c r="B1038" s="590" t="s">
        <v>57</v>
      </c>
      <c r="C1038" s="589">
        <v>217951</v>
      </c>
      <c r="D1038" s="588" t="s">
        <v>238</v>
      </c>
      <c r="E1038" s="589">
        <v>217995</v>
      </c>
      <c r="F1038" s="588" t="s">
        <v>238</v>
      </c>
      <c r="G1038" s="589">
        <v>226280</v>
      </c>
      <c r="H1038" s="588" t="s">
        <v>238</v>
      </c>
      <c r="I1038" s="589">
        <v>226620</v>
      </c>
      <c r="J1038" s="588" t="s">
        <v>238</v>
      </c>
      <c r="K1038" s="589">
        <v>253678</v>
      </c>
      <c r="L1038" s="588" t="s">
        <v>238</v>
      </c>
      <c r="M1038" s="589">
        <v>253469</v>
      </c>
      <c r="N1038" s="588" t="s">
        <v>238</v>
      </c>
      <c r="O1038" s="589">
        <v>252993</v>
      </c>
      <c r="P1038" s="588" t="s">
        <v>238</v>
      </c>
      <c r="Q1038" s="589">
        <v>259346</v>
      </c>
      <c r="R1038" s="588" t="s">
        <v>238</v>
      </c>
      <c r="S1038" s="589">
        <v>250759</v>
      </c>
      <c r="T1038" s="588" t="s">
        <v>238</v>
      </c>
      <c r="U1038" s="589">
        <v>243788</v>
      </c>
      <c r="V1038" s="588" t="s">
        <v>238</v>
      </c>
      <c r="W1038" s="589">
        <v>275906</v>
      </c>
      <c r="X1038" s="588" t="s">
        <v>238</v>
      </c>
      <c r="Y1038" s="589">
        <v>221249</v>
      </c>
      <c r="Z1038" s="588" t="s">
        <v>238</v>
      </c>
    </row>
    <row r="1039" spans="1:26" x14ac:dyDescent="0.2">
      <c r="A1039" s="590" t="s">
        <v>60</v>
      </c>
      <c r="B1039" s="590" t="s">
        <v>61</v>
      </c>
      <c r="C1039" s="588" t="s">
        <v>141</v>
      </c>
      <c r="D1039" s="588" t="s">
        <v>238</v>
      </c>
      <c r="E1039" s="588" t="s">
        <v>141</v>
      </c>
      <c r="F1039" s="588" t="s">
        <v>238</v>
      </c>
      <c r="G1039" s="588" t="s">
        <v>141</v>
      </c>
      <c r="H1039" s="588" t="s">
        <v>238</v>
      </c>
      <c r="I1039" s="588" t="s">
        <v>141</v>
      </c>
      <c r="J1039" s="588" t="s">
        <v>238</v>
      </c>
      <c r="K1039" s="589">
        <v>19972</v>
      </c>
      <c r="L1039" s="588" t="s">
        <v>238</v>
      </c>
      <c r="M1039" s="589">
        <v>42422</v>
      </c>
      <c r="N1039" s="588" t="s">
        <v>238</v>
      </c>
      <c r="O1039" s="589">
        <v>41561</v>
      </c>
      <c r="P1039" s="588" t="s">
        <v>238</v>
      </c>
      <c r="Q1039" s="589">
        <v>44461</v>
      </c>
      <c r="R1039" s="588" t="s">
        <v>238</v>
      </c>
      <c r="S1039" s="589">
        <v>39431</v>
      </c>
      <c r="T1039" s="588" t="s">
        <v>238</v>
      </c>
      <c r="U1039" s="589">
        <v>37710</v>
      </c>
      <c r="V1039" s="588" t="s">
        <v>238</v>
      </c>
      <c r="W1039" s="589">
        <v>49482</v>
      </c>
      <c r="X1039" s="588" t="s">
        <v>238</v>
      </c>
      <c r="Y1039" s="589">
        <v>48067</v>
      </c>
      <c r="Z1039" s="588" t="s">
        <v>238</v>
      </c>
    </row>
    <row r="1040" spans="1:26" x14ac:dyDescent="0.2">
      <c r="A1040" s="590" t="s">
        <v>62</v>
      </c>
      <c r="B1040" s="590" t="s">
        <v>63</v>
      </c>
      <c r="C1040" s="589">
        <v>31336</v>
      </c>
      <c r="D1040" s="588" t="s">
        <v>238</v>
      </c>
      <c r="E1040" s="589">
        <v>31357</v>
      </c>
      <c r="F1040" s="588" t="s">
        <v>238</v>
      </c>
      <c r="G1040" s="589">
        <v>31541</v>
      </c>
      <c r="H1040" s="588" t="s">
        <v>238</v>
      </c>
      <c r="I1040" s="589">
        <v>32443</v>
      </c>
      <c r="J1040" s="588" t="s">
        <v>238</v>
      </c>
      <c r="K1040" s="589">
        <v>34651</v>
      </c>
      <c r="L1040" s="588" t="s">
        <v>238</v>
      </c>
      <c r="M1040" s="589">
        <v>35437</v>
      </c>
      <c r="N1040" s="588" t="s">
        <v>238</v>
      </c>
      <c r="O1040" s="589">
        <v>36501</v>
      </c>
      <c r="P1040" s="588" t="s">
        <v>238</v>
      </c>
      <c r="Q1040" s="589">
        <v>36621</v>
      </c>
      <c r="R1040" s="588" t="s">
        <v>238</v>
      </c>
      <c r="S1040" s="589">
        <v>35248</v>
      </c>
      <c r="T1040" s="588" t="s">
        <v>238</v>
      </c>
      <c r="U1040" s="589">
        <v>29265</v>
      </c>
      <c r="V1040" s="588" t="s">
        <v>238</v>
      </c>
      <c r="W1040" s="589">
        <v>35431</v>
      </c>
      <c r="X1040" s="588" t="s">
        <v>238</v>
      </c>
      <c r="Y1040" s="589">
        <v>35681</v>
      </c>
      <c r="Z1040" s="588" t="s">
        <v>238</v>
      </c>
    </row>
    <row r="1041" spans="1:26" x14ac:dyDescent="0.2">
      <c r="A1041" s="590" t="s">
        <v>64</v>
      </c>
      <c r="B1041" s="590" t="s">
        <v>65</v>
      </c>
      <c r="C1041" s="588" t="s">
        <v>141</v>
      </c>
      <c r="D1041" s="588" t="s">
        <v>238</v>
      </c>
      <c r="E1041" s="588" t="s">
        <v>141</v>
      </c>
      <c r="F1041" s="588" t="s">
        <v>238</v>
      </c>
      <c r="G1041" s="589">
        <v>13504</v>
      </c>
      <c r="H1041" s="588" t="s">
        <v>238</v>
      </c>
      <c r="I1041" s="589">
        <v>14078</v>
      </c>
      <c r="J1041" s="588" t="s">
        <v>238</v>
      </c>
      <c r="K1041" s="589">
        <v>18733</v>
      </c>
      <c r="L1041" s="588" t="s">
        <v>238</v>
      </c>
      <c r="M1041" s="589">
        <v>22082</v>
      </c>
      <c r="N1041" s="588" t="s">
        <v>238</v>
      </c>
      <c r="O1041" s="589">
        <v>21170</v>
      </c>
      <c r="P1041" s="588" t="s">
        <v>238</v>
      </c>
      <c r="Q1041" s="589">
        <v>19400</v>
      </c>
      <c r="R1041" s="588" t="s">
        <v>238</v>
      </c>
      <c r="S1041" s="589">
        <v>22779</v>
      </c>
      <c r="T1041" s="588" t="s">
        <v>238</v>
      </c>
      <c r="U1041" s="589">
        <v>22588</v>
      </c>
      <c r="V1041" s="588" t="s">
        <v>238</v>
      </c>
      <c r="W1041" s="589">
        <v>23954</v>
      </c>
      <c r="X1041" s="588" t="s">
        <v>238</v>
      </c>
      <c r="Y1041" s="589">
        <v>24645</v>
      </c>
      <c r="Z1041" s="588" t="s">
        <v>238</v>
      </c>
    </row>
    <row r="1042" spans="1:26" x14ac:dyDescent="0.2">
      <c r="A1042" s="590" t="s">
        <v>68</v>
      </c>
      <c r="B1042" s="590" t="s">
        <v>69</v>
      </c>
      <c r="C1042" s="588" t="s">
        <v>141</v>
      </c>
      <c r="D1042" s="588" t="s">
        <v>238</v>
      </c>
      <c r="E1042" s="589">
        <v>5355</v>
      </c>
      <c r="F1042" s="588" t="s">
        <v>238</v>
      </c>
      <c r="G1042" s="589">
        <v>5617</v>
      </c>
      <c r="H1042" s="588" t="s">
        <v>238</v>
      </c>
      <c r="I1042" s="589">
        <v>6380</v>
      </c>
      <c r="J1042" s="588" t="s">
        <v>238</v>
      </c>
      <c r="K1042" s="589">
        <v>6852</v>
      </c>
      <c r="L1042" s="588" t="s">
        <v>238</v>
      </c>
      <c r="M1042" s="589">
        <v>7333</v>
      </c>
      <c r="N1042" s="588" t="s">
        <v>238</v>
      </c>
      <c r="O1042" s="589">
        <v>8695</v>
      </c>
      <c r="P1042" s="588" t="s">
        <v>238</v>
      </c>
      <c r="Q1042" s="589">
        <v>8824</v>
      </c>
      <c r="R1042" s="588" t="s">
        <v>238</v>
      </c>
      <c r="S1042" s="589">
        <v>8740</v>
      </c>
      <c r="T1042" s="588" t="s">
        <v>238</v>
      </c>
      <c r="U1042" s="589">
        <v>7769</v>
      </c>
      <c r="V1042" s="588" t="s">
        <v>238</v>
      </c>
      <c r="W1042" s="589">
        <v>7832</v>
      </c>
      <c r="X1042" s="588" t="s">
        <v>238</v>
      </c>
      <c r="Y1042" s="589">
        <v>7904</v>
      </c>
      <c r="Z1042" s="588" t="s">
        <v>238</v>
      </c>
    </row>
    <row r="1043" spans="1:26" x14ac:dyDescent="0.2">
      <c r="A1043" s="590" t="s">
        <v>34</v>
      </c>
      <c r="B1043" s="590" t="s">
        <v>35</v>
      </c>
      <c r="C1043" s="589">
        <v>70467</v>
      </c>
      <c r="D1043" s="588" t="s">
        <v>238</v>
      </c>
      <c r="E1043" s="589">
        <v>78459</v>
      </c>
      <c r="F1043" s="588" t="s">
        <v>238</v>
      </c>
      <c r="G1043" s="589">
        <v>79751</v>
      </c>
      <c r="H1043" s="588" t="s">
        <v>238</v>
      </c>
      <c r="I1043" s="589">
        <v>84585</v>
      </c>
      <c r="J1043" s="588" t="s">
        <v>238</v>
      </c>
      <c r="K1043" s="589">
        <v>88625</v>
      </c>
      <c r="L1043" s="588" t="s">
        <v>238</v>
      </c>
      <c r="M1043" s="589">
        <v>83341</v>
      </c>
      <c r="N1043" s="588" t="s">
        <v>238</v>
      </c>
      <c r="O1043" s="589">
        <v>90945</v>
      </c>
      <c r="P1043" s="588" t="s">
        <v>238</v>
      </c>
      <c r="Q1043" s="589">
        <v>95911</v>
      </c>
      <c r="R1043" s="588" t="s">
        <v>238</v>
      </c>
      <c r="S1043" s="589">
        <v>97747</v>
      </c>
      <c r="T1043" s="588" t="s">
        <v>238</v>
      </c>
      <c r="U1043" s="589">
        <v>78981</v>
      </c>
      <c r="V1043" s="588" t="s">
        <v>238</v>
      </c>
      <c r="W1043" s="589">
        <v>91158</v>
      </c>
      <c r="X1043" s="588" t="s">
        <v>238</v>
      </c>
      <c r="Y1043" s="589">
        <v>94680</v>
      </c>
      <c r="Z1043" s="588" t="s">
        <v>238</v>
      </c>
    </row>
    <row r="1044" spans="1:26" x14ac:dyDescent="0.2">
      <c r="A1044" s="590" t="s">
        <v>66</v>
      </c>
      <c r="B1044" s="590" t="s">
        <v>67</v>
      </c>
      <c r="C1044" s="589">
        <v>118239</v>
      </c>
      <c r="D1044" s="588" t="s">
        <v>238</v>
      </c>
      <c r="E1044" s="589">
        <v>111070</v>
      </c>
      <c r="F1044" s="588" t="s">
        <v>238</v>
      </c>
      <c r="G1044" s="589">
        <v>113536</v>
      </c>
      <c r="H1044" s="588" t="s">
        <v>238</v>
      </c>
      <c r="I1044" s="589">
        <v>118413</v>
      </c>
      <c r="J1044" s="588" t="s">
        <v>238</v>
      </c>
      <c r="K1044" s="589">
        <v>124730</v>
      </c>
      <c r="L1044" s="588" t="s">
        <v>238</v>
      </c>
      <c r="M1044" s="589">
        <v>137150</v>
      </c>
      <c r="N1044" s="588" t="s">
        <v>238</v>
      </c>
      <c r="O1044" s="589">
        <v>139120</v>
      </c>
      <c r="P1044" s="588" t="s">
        <v>238</v>
      </c>
      <c r="Q1044" s="589">
        <v>144257</v>
      </c>
      <c r="R1044" s="588" t="s">
        <v>238</v>
      </c>
      <c r="S1044" s="589">
        <v>148013</v>
      </c>
      <c r="T1044" s="588" t="s">
        <v>238</v>
      </c>
      <c r="U1044" s="589">
        <v>130425</v>
      </c>
      <c r="V1044" s="588" t="s">
        <v>238</v>
      </c>
      <c r="W1044" s="589">
        <v>148673</v>
      </c>
      <c r="X1044" s="588" t="s">
        <v>238</v>
      </c>
      <c r="Y1044" s="589">
        <v>148032</v>
      </c>
      <c r="Z1044" s="588" t="s">
        <v>238</v>
      </c>
    </row>
    <row r="1045" spans="1:26" x14ac:dyDescent="0.2">
      <c r="A1045" s="590" t="s">
        <v>76</v>
      </c>
      <c r="B1045" s="590" t="s">
        <v>77</v>
      </c>
      <c r="C1045" s="589">
        <v>305599</v>
      </c>
      <c r="D1045" s="588" t="s">
        <v>238</v>
      </c>
      <c r="E1045" s="589">
        <v>351809</v>
      </c>
      <c r="F1045" s="588" t="s">
        <v>238</v>
      </c>
      <c r="G1045" s="589">
        <v>344203</v>
      </c>
      <c r="H1045" s="588" t="s">
        <v>238</v>
      </c>
      <c r="I1045" s="589">
        <v>340792</v>
      </c>
      <c r="J1045" s="588" t="s">
        <v>238</v>
      </c>
      <c r="K1045" s="589">
        <v>346622</v>
      </c>
      <c r="L1045" s="588" t="s">
        <v>238</v>
      </c>
      <c r="M1045" s="589">
        <v>355163</v>
      </c>
      <c r="N1045" s="588" t="s">
        <v>238</v>
      </c>
      <c r="O1045" s="589">
        <v>369263</v>
      </c>
      <c r="P1045" s="588" t="s">
        <v>238</v>
      </c>
      <c r="Q1045" s="589">
        <v>365556</v>
      </c>
      <c r="R1045" s="588" t="s">
        <v>238</v>
      </c>
      <c r="S1045" s="589">
        <v>348448</v>
      </c>
      <c r="T1045" s="588" t="s">
        <v>238</v>
      </c>
      <c r="U1045" s="589">
        <v>313398</v>
      </c>
      <c r="V1045" s="588" t="s">
        <v>238</v>
      </c>
      <c r="W1045" s="589">
        <v>316254</v>
      </c>
      <c r="X1045" s="588" t="s">
        <v>238</v>
      </c>
      <c r="Y1045" s="589">
        <v>320099</v>
      </c>
      <c r="Z1045" s="588" t="s">
        <v>238</v>
      </c>
    </row>
    <row r="1046" spans="1:26" x14ac:dyDescent="0.2">
      <c r="A1046" s="590" t="s">
        <v>36</v>
      </c>
      <c r="B1046" s="590" t="s">
        <v>37</v>
      </c>
      <c r="C1046" s="588" t="s">
        <v>141</v>
      </c>
      <c r="D1046" s="588" t="s">
        <v>238</v>
      </c>
      <c r="E1046" s="588" t="s">
        <v>141</v>
      </c>
      <c r="F1046" s="588" t="s">
        <v>238</v>
      </c>
      <c r="G1046" s="588" t="s">
        <v>141</v>
      </c>
      <c r="H1046" s="588" t="s">
        <v>238</v>
      </c>
      <c r="I1046" s="588" t="s">
        <v>141</v>
      </c>
      <c r="J1046" s="588" t="s">
        <v>238</v>
      </c>
      <c r="K1046" s="588" t="s">
        <v>141</v>
      </c>
      <c r="L1046" s="588" t="s">
        <v>238</v>
      </c>
      <c r="M1046" s="589">
        <v>16128</v>
      </c>
      <c r="N1046" s="588" t="s">
        <v>238</v>
      </c>
      <c r="O1046" s="589">
        <v>15448</v>
      </c>
      <c r="P1046" s="588" t="s">
        <v>238</v>
      </c>
      <c r="Q1046" s="589">
        <v>19220</v>
      </c>
      <c r="R1046" s="588" t="s">
        <v>238</v>
      </c>
      <c r="S1046" s="589">
        <v>18502</v>
      </c>
      <c r="T1046" s="588" t="s">
        <v>238</v>
      </c>
      <c r="U1046" s="589">
        <v>16264</v>
      </c>
      <c r="V1046" s="588" t="s">
        <v>238</v>
      </c>
      <c r="W1046" s="589">
        <v>15526</v>
      </c>
      <c r="X1046" s="588" t="s">
        <v>238</v>
      </c>
      <c r="Y1046" s="589">
        <v>13181</v>
      </c>
      <c r="Z1046" s="588" t="s">
        <v>238</v>
      </c>
    </row>
    <row r="1047" spans="1:26" x14ac:dyDescent="0.2">
      <c r="A1047" s="590" t="s">
        <v>58</v>
      </c>
      <c r="B1047" s="590" t="s">
        <v>59</v>
      </c>
      <c r="C1047" s="588" t="s">
        <v>141</v>
      </c>
      <c r="D1047" s="588" t="s">
        <v>238</v>
      </c>
      <c r="E1047" s="588" t="s">
        <v>141</v>
      </c>
      <c r="F1047" s="588" t="s">
        <v>238</v>
      </c>
      <c r="G1047" s="589">
        <v>127027</v>
      </c>
      <c r="H1047" s="588" t="s">
        <v>238</v>
      </c>
      <c r="I1047" s="589">
        <v>124231</v>
      </c>
      <c r="J1047" s="588" t="s">
        <v>238</v>
      </c>
      <c r="K1047" s="589">
        <v>134012</v>
      </c>
      <c r="L1047" s="588" t="s">
        <v>238</v>
      </c>
      <c r="M1047" s="589">
        <v>140212</v>
      </c>
      <c r="N1047" s="588" t="s">
        <v>238</v>
      </c>
      <c r="O1047" s="589">
        <v>142245</v>
      </c>
      <c r="P1047" s="588" t="s">
        <v>238</v>
      </c>
      <c r="Q1047" s="589">
        <v>144876</v>
      </c>
      <c r="R1047" s="588" t="s">
        <v>238</v>
      </c>
      <c r="S1047" s="589">
        <v>138878</v>
      </c>
      <c r="T1047" s="588" t="s">
        <v>238</v>
      </c>
      <c r="U1047" s="589">
        <v>126481</v>
      </c>
      <c r="V1047" s="588" t="s">
        <v>238</v>
      </c>
      <c r="W1047" s="589">
        <v>140084</v>
      </c>
      <c r="X1047" s="588" t="s">
        <v>238</v>
      </c>
      <c r="Y1047" s="589">
        <v>145373</v>
      </c>
      <c r="Z1047" s="588" t="s">
        <v>238</v>
      </c>
    </row>
    <row r="1049" spans="1:26" x14ac:dyDescent="0.2">
      <c r="A1049" s="587" t="s">
        <v>4942</v>
      </c>
      <c r="E1049" s="587" t="s">
        <v>4941</v>
      </c>
    </row>
    <row r="1050" spans="1:26" x14ac:dyDescent="0.2">
      <c r="A1050" s="587" t="s">
        <v>4940</v>
      </c>
      <c r="B1050" s="587" t="s">
        <v>4939</v>
      </c>
      <c r="E1050" s="587" t="s">
        <v>141</v>
      </c>
      <c r="F1050" s="587" t="s">
        <v>4938</v>
      </c>
    </row>
    <row r="1051" spans="1:26" x14ac:dyDescent="0.2">
      <c r="A1051" s="587" t="s">
        <v>4937</v>
      </c>
      <c r="B1051" s="587" t="s">
        <v>4936</v>
      </c>
    </row>
    <row r="1052" spans="1:26" x14ac:dyDescent="0.2">
      <c r="A1052" s="587" t="s">
        <v>4935</v>
      </c>
      <c r="B1052" s="587" t="s">
        <v>4934</v>
      </c>
    </row>
    <row r="1053" spans="1:26" x14ac:dyDescent="0.2">
      <c r="A1053" s="587" t="s">
        <v>4933</v>
      </c>
      <c r="B1053" s="587" t="s">
        <v>4932</v>
      </c>
    </row>
    <row r="1054" spans="1:26" x14ac:dyDescent="0.2">
      <c r="A1054" s="587" t="s">
        <v>4931</v>
      </c>
      <c r="B1054" s="587" t="s">
        <v>4930</v>
      </c>
    </row>
    <row r="1055" spans="1:26" x14ac:dyDescent="0.2">
      <c r="A1055" s="587" t="s">
        <v>4929</v>
      </c>
      <c r="B1055" s="587" t="s">
        <v>4928</v>
      </c>
    </row>
    <row r="1056" spans="1:26" x14ac:dyDescent="0.2">
      <c r="A1056" s="587" t="s">
        <v>4927</v>
      </c>
      <c r="B1056" s="587" t="s">
        <v>4926</v>
      </c>
    </row>
    <row r="1057" spans="1:26" x14ac:dyDescent="0.2">
      <c r="A1057" s="587" t="s">
        <v>4925</v>
      </c>
      <c r="B1057" s="587" t="s">
        <v>4924</v>
      </c>
    </row>
    <row r="1058" spans="1:26" x14ac:dyDescent="0.2">
      <c r="A1058" s="587" t="s">
        <v>4923</v>
      </c>
      <c r="B1058" s="587" t="s">
        <v>4922</v>
      </c>
    </row>
    <row r="1059" spans="1:26" x14ac:dyDescent="0.2">
      <c r="A1059" s="587" t="s">
        <v>4921</v>
      </c>
      <c r="B1059" s="587" t="s">
        <v>4920</v>
      </c>
    </row>
    <row r="1060" spans="1:26" x14ac:dyDescent="0.2">
      <c r="A1060" s="587" t="s">
        <v>4919</v>
      </c>
      <c r="B1060" s="587" t="s">
        <v>4918</v>
      </c>
    </row>
    <row r="1061" spans="1:26" x14ac:dyDescent="0.2">
      <c r="A1061" s="587" t="s">
        <v>4917</v>
      </c>
      <c r="B1061" s="587" t="s">
        <v>4916</v>
      </c>
    </row>
    <row r="1063" spans="1:26" x14ac:dyDescent="0.2">
      <c r="A1063" s="587" t="s">
        <v>165</v>
      </c>
      <c r="B1063" s="587" t="s">
        <v>172</v>
      </c>
    </row>
    <row r="1064" spans="1:26" x14ac:dyDescent="0.2">
      <c r="A1064" s="587" t="s">
        <v>148</v>
      </c>
      <c r="B1064" s="587" t="s">
        <v>4944</v>
      </c>
    </row>
    <row r="1066" spans="1:26" x14ac:dyDescent="0.2">
      <c r="A1066" s="590" t="s">
        <v>4954</v>
      </c>
      <c r="B1066" s="590" t="s">
        <v>4953</v>
      </c>
      <c r="C1066" s="590" t="s">
        <v>253</v>
      </c>
      <c r="D1066" s="590" t="s">
        <v>4943</v>
      </c>
      <c r="E1066" s="590" t="s">
        <v>252</v>
      </c>
      <c r="F1066" s="590" t="s">
        <v>4943</v>
      </c>
      <c r="G1066" s="590" t="s">
        <v>251</v>
      </c>
      <c r="H1066" s="590" t="s">
        <v>4943</v>
      </c>
      <c r="I1066" s="590" t="s">
        <v>250</v>
      </c>
      <c r="J1066" s="590" t="s">
        <v>4943</v>
      </c>
      <c r="K1066" s="590" t="s">
        <v>249</v>
      </c>
      <c r="L1066" s="590" t="s">
        <v>4943</v>
      </c>
      <c r="M1066" s="590" t="s">
        <v>248</v>
      </c>
      <c r="N1066" s="590" t="s">
        <v>4943</v>
      </c>
      <c r="O1066" s="590" t="s">
        <v>247</v>
      </c>
      <c r="P1066" s="590" t="s">
        <v>4943</v>
      </c>
      <c r="Q1066" s="590" t="s">
        <v>246</v>
      </c>
      <c r="R1066" s="590" t="s">
        <v>4943</v>
      </c>
      <c r="S1066" s="590" t="s">
        <v>82</v>
      </c>
      <c r="T1066" s="590" t="s">
        <v>4943</v>
      </c>
      <c r="U1066" s="590" t="s">
        <v>83</v>
      </c>
      <c r="V1066" s="590" t="s">
        <v>4943</v>
      </c>
      <c r="W1066" s="590" t="s">
        <v>84</v>
      </c>
      <c r="X1066" s="590" t="s">
        <v>4943</v>
      </c>
      <c r="Y1066" s="590" t="s">
        <v>245</v>
      </c>
      <c r="Z1066" s="590" t="s">
        <v>4943</v>
      </c>
    </row>
    <row r="1067" spans="1:26" x14ac:dyDescent="0.2">
      <c r="A1067" s="590" t="s">
        <v>6</v>
      </c>
      <c r="B1067" s="590" t="s">
        <v>7</v>
      </c>
      <c r="C1067" s="589">
        <v>81394</v>
      </c>
      <c r="D1067" s="588" t="s">
        <v>238</v>
      </c>
      <c r="E1067" s="589">
        <v>77965</v>
      </c>
      <c r="F1067" s="588" t="s">
        <v>238</v>
      </c>
      <c r="G1067" s="589">
        <v>78898</v>
      </c>
      <c r="H1067" s="588" t="s">
        <v>238</v>
      </c>
      <c r="I1067" s="589">
        <v>83535</v>
      </c>
      <c r="J1067" s="588" t="s">
        <v>238</v>
      </c>
      <c r="K1067" s="589">
        <v>88003</v>
      </c>
      <c r="L1067" s="588" t="s">
        <v>238</v>
      </c>
      <c r="M1067" s="589">
        <v>95133</v>
      </c>
      <c r="N1067" s="588" t="s">
        <v>238</v>
      </c>
      <c r="O1067" s="589">
        <v>102679</v>
      </c>
      <c r="P1067" s="588" t="s">
        <v>238</v>
      </c>
      <c r="Q1067" s="589">
        <v>111133</v>
      </c>
      <c r="R1067" s="588" t="s">
        <v>238</v>
      </c>
      <c r="S1067" s="589">
        <v>111991</v>
      </c>
      <c r="T1067" s="588" t="s">
        <v>238</v>
      </c>
      <c r="U1067" s="589">
        <v>89994</v>
      </c>
      <c r="V1067" s="588" t="s">
        <v>238</v>
      </c>
      <c r="W1067" s="589">
        <v>96274</v>
      </c>
      <c r="X1067" s="588" t="s">
        <v>238</v>
      </c>
      <c r="Y1067" s="589">
        <v>105319</v>
      </c>
      <c r="Z1067" s="588" t="s">
        <v>238</v>
      </c>
    </row>
    <row r="1068" spans="1:26" x14ac:dyDescent="0.2">
      <c r="A1068" s="590" t="s">
        <v>18</v>
      </c>
      <c r="B1068" s="590" t="s">
        <v>19</v>
      </c>
      <c r="C1068" s="588" t="s">
        <v>141</v>
      </c>
      <c r="D1068" s="588" t="s">
        <v>238</v>
      </c>
      <c r="E1068" s="589">
        <v>5026</v>
      </c>
      <c r="F1068" s="588" t="s">
        <v>238</v>
      </c>
      <c r="G1068" s="589">
        <v>4469</v>
      </c>
      <c r="H1068" s="588" t="s">
        <v>238</v>
      </c>
      <c r="I1068" s="589">
        <v>5914</v>
      </c>
      <c r="J1068" s="588" t="s">
        <v>238</v>
      </c>
      <c r="K1068" s="589">
        <v>6259</v>
      </c>
      <c r="L1068" s="588" t="s">
        <v>238</v>
      </c>
      <c r="M1068" s="589">
        <v>6864</v>
      </c>
      <c r="N1068" s="588" t="s">
        <v>238</v>
      </c>
      <c r="O1068" s="589">
        <v>6868</v>
      </c>
      <c r="P1068" s="588" t="s">
        <v>238</v>
      </c>
      <c r="Q1068" s="589">
        <v>5218</v>
      </c>
      <c r="R1068" s="588" t="s">
        <v>238</v>
      </c>
      <c r="S1068" s="589">
        <v>5427</v>
      </c>
      <c r="T1068" s="588" t="s">
        <v>238</v>
      </c>
      <c r="U1068" s="589">
        <v>3586</v>
      </c>
      <c r="V1068" s="588" t="s">
        <v>238</v>
      </c>
      <c r="W1068" s="589">
        <v>3964</v>
      </c>
      <c r="X1068" s="588" t="s">
        <v>238</v>
      </c>
      <c r="Y1068" s="589">
        <v>3704</v>
      </c>
      <c r="Z1068" s="588" t="s">
        <v>238</v>
      </c>
    </row>
    <row r="1069" spans="1:26" x14ac:dyDescent="0.2">
      <c r="A1069" s="590" t="s">
        <v>26</v>
      </c>
      <c r="B1069" s="590" t="s">
        <v>27</v>
      </c>
      <c r="C1069" s="589">
        <v>8862</v>
      </c>
      <c r="D1069" s="588" t="s">
        <v>238</v>
      </c>
      <c r="E1069" s="589">
        <v>8985</v>
      </c>
      <c r="F1069" s="588" t="s">
        <v>238</v>
      </c>
      <c r="G1069" s="589">
        <v>8516</v>
      </c>
      <c r="H1069" s="588" t="s">
        <v>238</v>
      </c>
      <c r="I1069" s="589">
        <v>11118</v>
      </c>
      <c r="J1069" s="588" t="s">
        <v>238</v>
      </c>
      <c r="K1069" s="589">
        <v>8482</v>
      </c>
      <c r="L1069" s="588" t="s">
        <v>238</v>
      </c>
      <c r="M1069" s="589">
        <v>7973</v>
      </c>
      <c r="N1069" s="588" t="s">
        <v>238</v>
      </c>
      <c r="O1069" s="589">
        <v>10553</v>
      </c>
      <c r="P1069" s="588" t="s">
        <v>238</v>
      </c>
      <c r="Q1069" s="589">
        <v>9347</v>
      </c>
      <c r="R1069" s="588" t="s">
        <v>238</v>
      </c>
      <c r="S1069" s="589">
        <v>8483</v>
      </c>
      <c r="T1069" s="588" t="s">
        <v>238</v>
      </c>
      <c r="U1069" s="589">
        <v>8226</v>
      </c>
      <c r="V1069" s="588" t="s">
        <v>238</v>
      </c>
      <c r="W1069" s="589">
        <v>6330</v>
      </c>
      <c r="X1069" s="588" t="s">
        <v>238</v>
      </c>
      <c r="Y1069" s="589">
        <v>8451</v>
      </c>
      <c r="Z1069" s="588" t="s">
        <v>238</v>
      </c>
    </row>
    <row r="1070" spans="1:26" x14ac:dyDescent="0.2">
      <c r="A1070" s="590" t="s">
        <v>8</v>
      </c>
      <c r="B1070" s="590" t="s">
        <v>136</v>
      </c>
      <c r="C1070" s="589">
        <v>76114</v>
      </c>
      <c r="D1070" s="588" t="s">
        <v>238</v>
      </c>
      <c r="E1070" s="589">
        <v>78141</v>
      </c>
      <c r="F1070" s="588" t="s">
        <v>238</v>
      </c>
      <c r="G1070" s="589">
        <v>81470</v>
      </c>
      <c r="H1070" s="588" t="s">
        <v>238</v>
      </c>
      <c r="I1070" s="589">
        <v>86741</v>
      </c>
      <c r="J1070" s="588" t="s">
        <v>238</v>
      </c>
      <c r="K1070" s="589">
        <v>89463</v>
      </c>
      <c r="L1070" s="588" t="s">
        <v>238</v>
      </c>
      <c r="M1070" s="589">
        <v>98265</v>
      </c>
      <c r="N1070" s="588" t="s">
        <v>238</v>
      </c>
      <c r="O1070" s="589">
        <v>107662</v>
      </c>
      <c r="P1070" s="588" t="s">
        <v>238</v>
      </c>
      <c r="Q1070" s="589">
        <v>114010</v>
      </c>
      <c r="R1070" s="588" t="s">
        <v>238</v>
      </c>
      <c r="S1070" s="589">
        <v>120376</v>
      </c>
      <c r="T1070" s="588" t="s">
        <v>238</v>
      </c>
      <c r="U1070" s="589">
        <v>99157</v>
      </c>
      <c r="V1070" s="588" t="s">
        <v>238</v>
      </c>
      <c r="W1070" s="589">
        <v>108219</v>
      </c>
      <c r="X1070" s="588" t="s">
        <v>238</v>
      </c>
      <c r="Y1070" s="589">
        <v>118661</v>
      </c>
      <c r="Z1070" s="588" t="s">
        <v>238</v>
      </c>
    </row>
    <row r="1071" spans="1:26" x14ac:dyDescent="0.2">
      <c r="A1071" s="590" t="s">
        <v>28</v>
      </c>
      <c r="B1071" s="590" t="s">
        <v>29</v>
      </c>
      <c r="C1071" s="588" t="s">
        <v>141</v>
      </c>
      <c r="D1071" s="588" t="s">
        <v>238</v>
      </c>
      <c r="E1071" s="588" t="s">
        <v>141</v>
      </c>
      <c r="F1071" s="588" t="s">
        <v>238</v>
      </c>
      <c r="G1071" s="589">
        <v>5947</v>
      </c>
      <c r="H1071" s="588" t="s">
        <v>238</v>
      </c>
      <c r="I1071" s="589">
        <v>4357</v>
      </c>
      <c r="J1071" s="588" t="s">
        <v>238</v>
      </c>
      <c r="K1071" s="589">
        <v>7367</v>
      </c>
      <c r="L1071" s="588" t="s">
        <v>238</v>
      </c>
      <c r="M1071" s="589">
        <v>9543</v>
      </c>
      <c r="N1071" s="588" t="s">
        <v>238</v>
      </c>
      <c r="O1071" s="589">
        <v>8983</v>
      </c>
      <c r="P1071" s="588" t="s">
        <v>238</v>
      </c>
      <c r="Q1071" s="589">
        <v>11104</v>
      </c>
      <c r="R1071" s="588" t="s">
        <v>238</v>
      </c>
      <c r="S1071" s="589">
        <v>9525</v>
      </c>
      <c r="T1071" s="588" t="s">
        <v>238</v>
      </c>
      <c r="U1071" s="589">
        <v>11501</v>
      </c>
      <c r="V1071" s="588" t="s">
        <v>238</v>
      </c>
      <c r="W1071" s="589">
        <v>14863</v>
      </c>
      <c r="X1071" s="588" t="s">
        <v>238</v>
      </c>
      <c r="Y1071" s="589">
        <v>13682</v>
      </c>
      <c r="Z1071" s="588" t="s">
        <v>238</v>
      </c>
    </row>
    <row r="1072" spans="1:26" x14ac:dyDescent="0.2">
      <c r="A1072" s="590" t="s">
        <v>14</v>
      </c>
      <c r="B1072" s="590" t="s">
        <v>15</v>
      </c>
      <c r="C1072" s="589">
        <v>7521</v>
      </c>
      <c r="D1072" s="588" t="s">
        <v>238</v>
      </c>
      <c r="E1072" s="589">
        <v>8041</v>
      </c>
      <c r="F1072" s="588" t="s">
        <v>238</v>
      </c>
      <c r="G1072" s="589">
        <v>8149</v>
      </c>
      <c r="H1072" s="588" t="s">
        <v>238</v>
      </c>
      <c r="I1072" s="589">
        <v>8025</v>
      </c>
      <c r="J1072" s="588" t="s">
        <v>238</v>
      </c>
      <c r="K1072" s="589">
        <v>7783</v>
      </c>
      <c r="L1072" s="588" t="s">
        <v>238</v>
      </c>
      <c r="M1072" s="589">
        <v>8638</v>
      </c>
      <c r="N1072" s="588" t="s">
        <v>238</v>
      </c>
      <c r="O1072" s="589">
        <v>8042</v>
      </c>
      <c r="P1072" s="588" t="s">
        <v>238</v>
      </c>
      <c r="Q1072" s="589">
        <v>7881</v>
      </c>
      <c r="R1072" s="588" t="s">
        <v>238</v>
      </c>
      <c r="S1072" s="589">
        <v>7872</v>
      </c>
      <c r="T1072" s="588" t="s">
        <v>238</v>
      </c>
      <c r="U1072" s="589">
        <v>4889</v>
      </c>
      <c r="V1072" s="588" t="s">
        <v>238</v>
      </c>
      <c r="W1072" s="589">
        <v>5814</v>
      </c>
      <c r="X1072" s="588" t="s">
        <v>238</v>
      </c>
      <c r="Y1072" s="589">
        <v>7021</v>
      </c>
      <c r="Z1072" s="588" t="s">
        <v>238</v>
      </c>
    </row>
    <row r="1073" spans="1:26" x14ac:dyDescent="0.2">
      <c r="A1073" s="590" t="s">
        <v>30</v>
      </c>
      <c r="B1073" s="590" t="s">
        <v>31</v>
      </c>
      <c r="C1073" s="589">
        <v>9505</v>
      </c>
      <c r="D1073" s="588" t="s">
        <v>238</v>
      </c>
      <c r="E1073" s="589">
        <v>10639</v>
      </c>
      <c r="F1073" s="588" t="s">
        <v>238</v>
      </c>
      <c r="G1073" s="589">
        <v>11506</v>
      </c>
      <c r="H1073" s="588" t="s">
        <v>238</v>
      </c>
      <c r="I1073" s="589">
        <v>12737</v>
      </c>
      <c r="J1073" s="588" t="s">
        <v>238</v>
      </c>
      <c r="K1073" s="589">
        <v>14061</v>
      </c>
      <c r="L1073" s="588" t="s">
        <v>238</v>
      </c>
      <c r="M1073" s="589">
        <v>15076</v>
      </c>
      <c r="N1073" s="588" t="s">
        <v>238</v>
      </c>
      <c r="O1073" s="589">
        <v>15804</v>
      </c>
      <c r="P1073" s="588" t="s">
        <v>238</v>
      </c>
      <c r="Q1073" s="589">
        <v>15483</v>
      </c>
      <c r="R1073" s="588" t="s">
        <v>238</v>
      </c>
      <c r="S1073" s="589">
        <v>11314</v>
      </c>
      <c r="T1073" s="588" t="s">
        <v>238</v>
      </c>
      <c r="U1073" s="589">
        <v>10105</v>
      </c>
      <c r="V1073" s="588" t="s">
        <v>238</v>
      </c>
      <c r="W1073" s="589">
        <v>9486</v>
      </c>
      <c r="X1073" s="588" t="s">
        <v>238</v>
      </c>
      <c r="Y1073" s="589">
        <v>16803</v>
      </c>
      <c r="Z1073" s="588" t="s">
        <v>238</v>
      </c>
    </row>
    <row r="1074" spans="1:26" x14ac:dyDescent="0.2">
      <c r="A1074" s="590" t="s">
        <v>10</v>
      </c>
      <c r="B1074" s="590" t="s">
        <v>11</v>
      </c>
      <c r="C1074" s="589">
        <v>88999</v>
      </c>
      <c r="D1074" s="588" t="s">
        <v>238</v>
      </c>
      <c r="E1074" s="589">
        <v>130974</v>
      </c>
      <c r="F1074" s="588" t="s">
        <v>238</v>
      </c>
      <c r="G1074" s="589">
        <v>131446</v>
      </c>
      <c r="H1074" s="588" t="s">
        <v>238</v>
      </c>
      <c r="I1074" s="589">
        <v>140321</v>
      </c>
      <c r="J1074" s="588" t="s">
        <v>238</v>
      </c>
      <c r="K1074" s="589">
        <v>153811</v>
      </c>
      <c r="L1074" s="588" t="s">
        <v>238</v>
      </c>
      <c r="M1074" s="589">
        <v>169882</v>
      </c>
      <c r="N1074" s="588" t="s">
        <v>238</v>
      </c>
      <c r="O1074" s="589">
        <v>182087</v>
      </c>
      <c r="P1074" s="588" t="s">
        <v>238</v>
      </c>
      <c r="Q1074" s="589">
        <v>198463</v>
      </c>
      <c r="R1074" s="588" t="s">
        <v>238</v>
      </c>
      <c r="S1074" s="589">
        <v>196440</v>
      </c>
      <c r="T1074" s="588" t="s">
        <v>238</v>
      </c>
      <c r="U1074" s="589">
        <v>159686</v>
      </c>
      <c r="V1074" s="588" t="s">
        <v>238</v>
      </c>
      <c r="W1074" s="589">
        <v>168565</v>
      </c>
      <c r="X1074" s="588" t="s">
        <v>238</v>
      </c>
      <c r="Y1074" s="589">
        <v>182053</v>
      </c>
      <c r="Z1074" s="588" t="s">
        <v>238</v>
      </c>
    </row>
    <row r="1075" spans="1:26" x14ac:dyDescent="0.2">
      <c r="A1075" s="590" t="s">
        <v>12</v>
      </c>
      <c r="B1075" s="590" t="s">
        <v>13</v>
      </c>
      <c r="C1075" s="589">
        <v>102074</v>
      </c>
      <c r="D1075" s="588" t="s">
        <v>238</v>
      </c>
      <c r="E1075" s="589">
        <v>98339</v>
      </c>
      <c r="F1075" s="588" t="s">
        <v>238</v>
      </c>
      <c r="G1075" s="589">
        <v>100888</v>
      </c>
      <c r="H1075" s="588" t="s">
        <v>238</v>
      </c>
      <c r="I1075" s="589">
        <v>101212</v>
      </c>
      <c r="J1075" s="588" t="s">
        <v>238</v>
      </c>
      <c r="K1075" s="589">
        <v>95827</v>
      </c>
      <c r="L1075" s="588" t="s">
        <v>238</v>
      </c>
      <c r="M1075" s="589">
        <v>100630</v>
      </c>
      <c r="N1075" s="588" t="s">
        <v>238</v>
      </c>
      <c r="O1075" s="589">
        <v>105247</v>
      </c>
      <c r="P1075" s="588" t="s">
        <v>238</v>
      </c>
      <c r="Q1075" s="589">
        <v>103730</v>
      </c>
      <c r="R1075" s="588" t="s">
        <v>238</v>
      </c>
      <c r="S1075" s="589">
        <v>103500</v>
      </c>
      <c r="T1075" s="588" t="s">
        <v>238</v>
      </c>
      <c r="U1075" s="589">
        <v>86130</v>
      </c>
      <c r="V1075" s="588" t="s">
        <v>238</v>
      </c>
      <c r="W1075" s="589">
        <v>92543</v>
      </c>
      <c r="X1075" s="588" t="s">
        <v>238</v>
      </c>
      <c r="Y1075" s="589">
        <v>93676</v>
      </c>
      <c r="Z1075" s="588" t="s">
        <v>238</v>
      </c>
    </row>
    <row r="1076" spans="1:26" x14ac:dyDescent="0.2">
      <c r="A1076" s="590" t="s">
        <v>42</v>
      </c>
      <c r="B1076" s="590" t="s">
        <v>43</v>
      </c>
      <c r="C1076" s="589">
        <v>91815</v>
      </c>
      <c r="D1076" s="588" t="s">
        <v>238</v>
      </c>
      <c r="E1076" s="589">
        <v>97132</v>
      </c>
      <c r="F1076" s="588" t="s">
        <v>238</v>
      </c>
      <c r="G1076" s="589">
        <v>93771</v>
      </c>
      <c r="H1076" s="588" t="s">
        <v>238</v>
      </c>
      <c r="I1076" s="589">
        <v>97817</v>
      </c>
      <c r="J1076" s="588" t="s">
        <v>238</v>
      </c>
      <c r="K1076" s="589">
        <v>99401</v>
      </c>
      <c r="L1076" s="588" t="s">
        <v>238</v>
      </c>
      <c r="M1076" s="589">
        <v>99718</v>
      </c>
      <c r="N1076" s="588" t="s">
        <v>238</v>
      </c>
      <c r="O1076" s="589">
        <v>108348</v>
      </c>
      <c r="P1076" s="588" t="s">
        <v>238</v>
      </c>
      <c r="Q1076" s="589">
        <v>109868</v>
      </c>
      <c r="R1076" s="588" t="s">
        <v>238</v>
      </c>
      <c r="S1076" s="589">
        <v>99899</v>
      </c>
      <c r="T1076" s="588" t="s">
        <v>238</v>
      </c>
      <c r="U1076" s="589">
        <v>80331</v>
      </c>
      <c r="V1076" s="588" t="s">
        <v>238</v>
      </c>
      <c r="W1076" s="589">
        <v>89709</v>
      </c>
      <c r="X1076" s="588" t="s">
        <v>238</v>
      </c>
      <c r="Y1076" s="589">
        <v>101212</v>
      </c>
      <c r="Z1076" s="588" t="s">
        <v>238</v>
      </c>
    </row>
    <row r="1077" spans="1:26" x14ac:dyDescent="0.2">
      <c r="A1077" s="590" t="s">
        <v>22</v>
      </c>
      <c r="B1077" s="590" t="s">
        <v>23</v>
      </c>
      <c r="C1077" s="588" t="s">
        <v>141</v>
      </c>
      <c r="D1077" s="588" t="s">
        <v>238</v>
      </c>
      <c r="E1077" s="588" t="s">
        <v>141</v>
      </c>
      <c r="F1077" s="588" t="s">
        <v>238</v>
      </c>
      <c r="G1077" s="589">
        <v>44</v>
      </c>
      <c r="H1077" s="588" t="s">
        <v>238</v>
      </c>
      <c r="I1077" s="589">
        <v>4</v>
      </c>
      <c r="J1077" s="588" t="s">
        <v>238</v>
      </c>
      <c r="K1077" s="589">
        <v>24</v>
      </c>
      <c r="L1077" s="588" t="s">
        <v>238</v>
      </c>
      <c r="M1077" s="589">
        <v>202</v>
      </c>
      <c r="N1077" s="588" t="s">
        <v>238</v>
      </c>
      <c r="O1077" s="589">
        <v>162</v>
      </c>
      <c r="P1077" s="588" t="s">
        <v>238</v>
      </c>
      <c r="Q1077" s="589">
        <v>755</v>
      </c>
      <c r="R1077" s="588" t="s">
        <v>238</v>
      </c>
      <c r="S1077" s="589">
        <v>427</v>
      </c>
      <c r="T1077" s="588" t="s">
        <v>238</v>
      </c>
      <c r="U1077" s="589">
        <v>173</v>
      </c>
      <c r="V1077" s="588" t="s">
        <v>238</v>
      </c>
      <c r="W1077" s="589">
        <v>250</v>
      </c>
      <c r="X1077" s="588" t="s">
        <v>238</v>
      </c>
      <c r="Y1077" s="589">
        <v>312</v>
      </c>
      <c r="Z1077" s="588" t="s">
        <v>238</v>
      </c>
    </row>
    <row r="1078" spans="1:26" x14ac:dyDescent="0.2">
      <c r="A1078" s="590" t="s">
        <v>50</v>
      </c>
      <c r="B1078" s="590" t="s">
        <v>51</v>
      </c>
      <c r="C1078" s="588" t="s">
        <v>141</v>
      </c>
      <c r="D1078" s="588" t="s">
        <v>238</v>
      </c>
      <c r="E1078" s="588" t="s">
        <v>141</v>
      </c>
      <c r="F1078" s="588" t="s">
        <v>238</v>
      </c>
      <c r="G1078" s="588" t="s">
        <v>141</v>
      </c>
      <c r="H1078" s="588" t="s">
        <v>238</v>
      </c>
      <c r="I1078" s="588" t="s">
        <v>141</v>
      </c>
      <c r="J1078" s="588" t="s">
        <v>238</v>
      </c>
      <c r="K1078" s="589">
        <v>9820</v>
      </c>
      <c r="L1078" s="588" t="s">
        <v>238</v>
      </c>
      <c r="M1078" s="589">
        <v>10723</v>
      </c>
      <c r="N1078" s="588" t="s">
        <v>238</v>
      </c>
      <c r="O1078" s="589">
        <v>8248</v>
      </c>
      <c r="P1078" s="588" t="s">
        <v>238</v>
      </c>
      <c r="Q1078" s="589">
        <v>8887</v>
      </c>
      <c r="R1078" s="588" t="s">
        <v>238</v>
      </c>
      <c r="S1078" s="589">
        <v>10119</v>
      </c>
      <c r="T1078" s="588" t="s">
        <v>238</v>
      </c>
      <c r="U1078" s="589">
        <v>9169</v>
      </c>
      <c r="V1078" s="588" t="s">
        <v>238</v>
      </c>
      <c r="W1078" s="589">
        <v>9787</v>
      </c>
      <c r="X1078" s="588" t="s">
        <v>238</v>
      </c>
      <c r="Y1078" s="589">
        <v>11918</v>
      </c>
      <c r="Z1078" s="588" t="s">
        <v>238</v>
      </c>
    </row>
    <row r="1079" spans="1:26" x14ac:dyDescent="0.2">
      <c r="A1079" s="590" t="s">
        <v>46</v>
      </c>
      <c r="B1079" s="590" t="s">
        <v>47</v>
      </c>
      <c r="C1079" s="588" t="s">
        <v>141</v>
      </c>
      <c r="D1079" s="588" t="s">
        <v>238</v>
      </c>
      <c r="E1079" s="589">
        <v>2435</v>
      </c>
      <c r="F1079" s="588" t="s">
        <v>238</v>
      </c>
      <c r="G1079" s="589">
        <v>3671</v>
      </c>
      <c r="H1079" s="588" t="s">
        <v>238</v>
      </c>
      <c r="I1079" s="589">
        <v>5218</v>
      </c>
      <c r="J1079" s="588" t="s">
        <v>238</v>
      </c>
      <c r="K1079" s="589">
        <v>3953</v>
      </c>
      <c r="L1079" s="588" t="s">
        <v>238</v>
      </c>
      <c r="M1079" s="589">
        <v>5283</v>
      </c>
      <c r="N1079" s="588" t="s">
        <v>238</v>
      </c>
      <c r="O1079" s="589">
        <v>5189</v>
      </c>
      <c r="P1079" s="588" t="s">
        <v>238</v>
      </c>
      <c r="Q1079" s="589">
        <v>5537</v>
      </c>
      <c r="R1079" s="588" t="s">
        <v>238</v>
      </c>
      <c r="S1079" s="589">
        <v>7234</v>
      </c>
      <c r="T1079" s="588" t="s">
        <v>238</v>
      </c>
      <c r="U1079" s="589">
        <v>8392</v>
      </c>
      <c r="V1079" s="588" t="s">
        <v>238</v>
      </c>
      <c r="W1079" s="589">
        <v>8807</v>
      </c>
      <c r="X1079" s="588" t="s">
        <v>238</v>
      </c>
      <c r="Y1079" s="589">
        <v>10239</v>
      </c>
      <c r="Z1079" s="588" t="s">
        <v>238</v>
      </c>
    </row>
    <row r="1080" spans="1:26" x14ac:dyDescent="0.2">
      <c r="A1080" s="590" t="s">
        <v>54</v>
      </c>
      <c r="B1080" s="590" t="s">
        <v>55</v>
      </c>
      <c r="C1080" s="588" t="s">
        <v>141</v>
      </c>
      <c r="D1080" s="588" t="s">
        <v>238</v>
      </c>
      <c r="E1080" s="588" t="s">
        <v>141</v>
      </c>
      <c r="F1080" s="588" t="s">
        <v>238</v>
      </c>
      <c r="G1080" s="588" t="s">
        <v>141</v>
      </c>
      <c r="H1080" s="588" t="s">
        <v>238</v>
      </c>
      <c r="I1080" s="589">
        <v>262</v>
      </c>
      <c r="J1080" s="588" t="s">
        <v>238</v>
      </c>
      <c r="K1080" s="589">
        <v>716</v>
      </c>
      <c r="L1080" s="588" t="s">
        <v>238</v>
      </c>
      <c r="M1080" s="589">
        <v>296</v>
      </c>
      <c r="N1080" s="588" t="s">
        <v>238</v>
      </c>
      <c r="O1080" s="589">
        <v>292</v>
      </c>
      <c r="P1080" s="588" t="s">
        <v>238</v>
      </c>
      <c r="Q1080" s="589">
        <v>258</v>
      </c>
      <c r="R1080" s="588" t="s">
        <v>238</v>
      </c>
      <c r="S1080" s="589">
        <v>296</v>
      </c>
      <c r="T1080" s="588" t="s">
        <v>238</v>
      </c>
      <c r="U1080" s="589">
        <v>361</v>
      </c>
      <c r="V1080" s="588" t="s">
        <v>238</v>
      </c>
      <c r="W1080" s="589">
        <v>329</v>
      </c>
      <c r="X1080" s="588" t="s">
        <v>238</v>
      </c>
      <c r="Y1080" s="589">
        <v>371</v>
      </c>
      <c r="Z1080" s="588" t="s">
        <v>238</v>
      </c>
    </row>
    <row r="1081" spans="1:26" x14ac:dyDescent="0.2">
      <c r="A1081" s="590" t="s">
        <v>56</v>
      </c>
      <c r="B1081" s="590" t="s">
        <v>57</v>
      </c>
      <c r="C1081" s="589">
        <v>183576</v>
      </c>
      <c r="D1081" s="588" t="s">
        <v>238</v>
      </c>
      <c r="E1081" s="589">
        <v>183691</v>
      </c>
      <c r="F1081" s="588" t="s">
        <v>238</v>
      </c>
      <c r="G1081" s="589">
        <v>182356</v>
      </c>
      <c r="H1081" s="588" t="s">
        <v>238</v>
      </c>
      <c r="I1081" s="589">
        <v>179614</v>
      </c>
      <c r="J1081" s="588" t="s">
        <v>238</v>
      </c>
      <c r="K1081" s="589">
        <v>183367</v>
      </c>
      <c r="L1081" s="588" t="s">
        <v>238</v>
      </c>
      <c r="M1081" s="589">
        <v>203735</v>
      </c>
      <c r="N1081" s="588" t="s">
        <v>238</v>
      </c>
      <c r="O1081" s="589">
        <v>220097</v>
      </c>
      <c r="P1081" s="588" t="s">
        <v>238</v>
      </c>
      <c r="Q1081" s="589">
        <v>244028</v>
      </c>
      <c r="R1081" s="588" t="s">
        <v>238</v>
      </c>
      <c r="S1081" s="589">
        <v>277466</v>
      </c>
      <c r="T1081" s="588" t="s">
        <v>238</v>
      </c>
      <c r="U1081" s="589">
        <v>236581</v>
      </c>
      <c r="V1081" s="588" t="s">
        <v>238</v>
      </c>
      <c r="W1081" s="589">
        <v>260783</v>
      </c>
      <c r="X1081" s="588" t="s">
        <v>238</v>
      </c>
      <c r="Y1081" s="589">
        <v>263129</v>
      </c>
      <c r="Z1081" s="588" t="s">
        <v>238</v>
      </c>
    </row>
    <row r="1082" spans="1:26" x14ac:dyDescent="0.2">
      <c r="A1082" s="590" t="s">
        <v>60</v>
      </c>
      <c r="B1082" s="590" t="s">
        <v>61</v>
      </c>
      <c r="C1082" s="588" t="s">
        <v>141</v>
      </c>
      <c r="D1082" s="588" t="s">
        <v>238</v>
      </c>
      <c r="E1082" s="588" t="s">
        <v>141</v>
      </c>
      <c r="F1082" s="588" t="s">
        <v>238</v>
      </c>
      <c r="G1082" s="588" t="s">
        <v>141</v>
      </c>
      <c r="H1082" s="588" t="s">
        <v>238</v>
      </c>
      <c r="I1082" s="588" t="s">
        <v>141</v>
      </c>
      <c r="J1082" s="588" t="s">
        <v>238</v>
      </c>
      <c r="K1082" s="589">
        <v>4641</v>
      </c>
      <c r="L1082" s="588" t="s">
        <v>238</v>
      </c>
      <c r="M1082" s="589">
        <v>11748</v>
      </c>
      <c r="N1082" s="588" t="s">
        <v>238</v>
      </c>
      <c r="O1082" s="589">
        <v>10795</v>
      </c>
      <c r="P1082" s="588" t="s">
        <v>238</v>
      </c>
      <c r="Q1082" s="589">
        <v>7418</v>
      </c>
      <c r="R1082" s="588" t="s">
        <v>238</v>
      </c>
      <c r="S1082" s="589">
        <v>8573</v>
      </c>
      <c r="T1082" s="588" t="s">
        <v>238</v>
      </c>
      <c r="U1082" s="589">
        <v>6896</v>
      </c>
      <c r="V1082" s="588" t="s">
        <v>238</v>
      </c>
      <c r="W1082" s="589">
        <v>9399</v>
      </c>
      <c r="X1082" s="588" t="s">
        <v>238</v>
      </c>
      <c r="Y1082" s="589">
        <v>9014</v>
      </c>
      <c r="Z1082" s="588" t="s">
        <v>238</v>
      </c>
    </row>
    <row r="1083" spans="1:26" x14ac:dyDescent="0.2">
      <c r="A1083" s="590" t="s">
        <v>62</v>
      </c>
      <c r="B1083" s="590" t="s">
        <v>63</v>
      </c>
      <c r="C1083" s="589">
        <v>19241</v>
      </c>
      <c r="D1083" s="588" t="s">
        <v>238</v>
      </c>
      <c r="E1083" s="589">
        <v>18888</v>
      </c>
      <c r="F1083" s="588" t="s">
        <v>238</v>
      </c>
      <c r="G1083" s="589">
        <v>18402</v>
      </c>
      <c r="H1083" s="588" t="s">
        <v>238</v>
      </c>
      <c r="I1083" s="589">
        <v>18435</v>
      </c>
      <c r="J1083" s="588" t="s">
        <v>238</v>
      </c>
      <c r="K1083" s="589">
        <v>18302</v>
      </c>
      <c r="L1083" s="588" t="s">
        <v>238</v>
      </c>
      <c r="M1083" s="589">
        <v>21255</v>
      </c>
      <c r="N1083" s="588" t="s">
        <v>238</v>
      </c>
      <c r="O1083" s="589">
        <v>23105</v>
      </c>
      <c r="P1083" s="588" t="s">
        <v>238</v>
      </c>
      <c r="Q1083" s="589">
        <v>23924</v>
      </c>
      <c r="R1083" s="588" t="s">
        <v>238</v>
      </c>
      <c r="S1083" s="589">
        <v>24712</v>
      </c>
      <c r="T1083" s="588" t="s">
        <v>238</v>
      </c>
      <c r="U1083" s="589">
        <v>19136</v>
      </c>
      <c r="V1083" s="588" t="s">
        <v>238</v>
      </c>
      <c r="W1083" s="589">
        <v>22762</v>
      </c>
      <c r="X1083" s="588" t="s">
        <v>238</v>
      </c>
      <c r="Y1083" s="589">
        <v>25904</v>
      </c>
      <c r="Z1083" s="588" t="s">
        <v>238</v>
      </c>
    </row>
    <row r="1084" spans="1:26" x14ac:dyDescent="0.2">
      <c r="A1084" s="590" t="s">
        <v>64</v>
      </c>
      <c r="B1084" s="590" t="s">
        <v>65</v>
      </c>
      <c r="C1084" s="588" t="s">
        <v>141</v>
      </c>
      <c r="D1084" s="588" t="s">
        <v>238</v>
      </c>
      <c r="E1084" s="588" t="s">
        <v>141</v>
      </c>
      <c r="F1084" s="588" t="s">
        <v>238</v>
      </c>
      <c r="G1084" s="589">
        <v>16728</v>
      </c>
      <c r="H1084" s="588" t="s">
        <v>238</v>
      </c>
      <c r="I1084" s="589">
        <v>19816</v>
      </c>
      <c r="J1084" s="588" t="s">
        <v>238</v>
      </c>
      <c r="K1084" s="589">
        <v>17786</v>
      </c>
      <c r="L1084" s="588" t="s">
        <v>238</v>
      </c>
      <c r="M1084" s="589">
        <v>18407</v>
      </c>
      <c r="N1084" s="588" t="s">
        <v>238</v>
      </c>
      <c r="O1084" s="589">
        <v>14996</v>
      </c>
      <c r="P1084" s="588" t="s">
        <v>238</v>
      </c>
      <c r="Q1084" s="589">
        <v>15976</v>
      </c>
      <c r="R1084" s="588" t="s">
        <v>238</v>
      </c>
      <c r="S1084" s="589">
        <v>20744</v>
      </c>
      <c r="T1084" s="588" t="s">
        <v>238</v>
      </c>
      <c r="U1084" s="589">
        <v>10038</v>
      </c>
      <c r="V1084" s="588" t="s">
        <v>238</v>
      </c>
      <c r="W1084" s="589">
        <v>10333</v>
      </c>
      <c r="X1084" s="588" t="s">
        <v>238</v>
      </c>
      <c r="Y1084" s="589">
        <v>10487</v>
      </c>
      <c r="Z1084" s="588" t="s">
        <v>238</v>
      </c>
    </row>
    <row r="1085" spans="1:26" x14ac:dyDescent="0.2">
      <c r="A1085" s="590" t="s">
        <v>68</v>
      </c>
      <c r="B1085" s="590" t="s">
        <v>69</v>
      </c>
      <c r="C1085" s="588" t="s">
        <v>141</v>
      </c>
      <c r="D1085" s="588" t="s">
        <v>238</v>
      </c>
      <c r="E1085" s="589">
        <v>3719</v>
      </c>
      <c r="F1085" s="588" t="s">
        <v>238</v>
      </c>
      <c r="G1085" s="589">
        <v>3615</v>
      </c>
      <c r="H1085" s="588" t="s">
        <v>238</v>
      </c>
      <c r="I1085" s="589">
        <v>4245</v>
      </c>
      <c r="J1085" s="588" t="s">
        <v>238</v>
      </c>
      <c r="K1085" s="589">
        <v>5131</v>
      </c>
      <c r="L1085" s="588" t="s">
        <v>238</v>
      </c>
      <c r="M1085" s="589">
        <v>5203</v>
      </c>
      <c r="N1085" s="588" t="s">
        <v>238</v>
      </c>
      <c r="O1085" s="589">
        <v>6696</v>
      </c>
      <c r="P1085" s="588" t="s">
        <v>238</v>
      </c>
      <c r="Q1085" s="589">
        <v>6980</v>
      </c>
      <c r="R1085" s="588" t="s">
        <v>238</v>
      </c>
      <c r="S1085" s="589">
        <v>7758</v>
      </c>
      <c r="T1085" s="588" t="s">
        <v>238</v>
      </c>
      <c r="U1085" s="589">
        <v>5546</v>
      </c>
      <c r="V1085" s="588" t="s">
        <v>238</v>
      </c>
      <c r="W1085" s="589">
        <v>6758</v>
      </c>
      <c r="X1085" s="588" t="s">
        <v>238</v>
      </c>
      <c r="Y1085" s="589">
        <v>8293</v>
      </c>
      <c r="Z1085" s="588" t="s">
        <v>238</v>
      </c>
    </row>
    <row r="1086" spans="1:26" x14ac:dyDescent="0.2">
      <c r="A1086" s="590" t="s">
        <v>34</v>
      </c>
      <c r="B1086" s="590" t="s">
        <v>35</v>
      </c>
      <c r="C1086" s="589">
        <v>4917</v>
      </c>
      <c r="D1086" s="588" t="s">
        <v>238</v>
      </c>
      <c r="E1086" s="589">
        <v>6536</v>
      </c>
      <c r="F1086" s="588" t="s">
        <v>238</v>
      </c>
      <c r="G1086" s="589">
        <v>7514</v>
      </c>
      <c r="H1086" s="588" t="s">
        <v>238</v>
      </c>
      <c r="I1086" s="589">
        <v>7617</v>
      </c>
      <c r="J1086" s="588" t="s">
        <v>238</v>
      </c>
      <c r="K1086" s="589">
        <v>6060</v>
      </c>
      <c r="L1086" s="588" t="s">
        <v>238</v>
      </c>
      <c r="M1086" s="589">
        <v>5435</v>
      </c>
      <c r="N1086" s="588" t="s">
        <v>238</v>
      </c>
      <c r="O1086" s="589">
        <v>6913</v>
      </c>
      <c r="P1086" s="588" t="s">
        <v>238</v>
      </c>
      <c r="Q1086" s="589">
        <v>6307</v>
      </c>
      <c r="R1086" s="588" t="s">
        <v>238</v>
      </c>
      <c r="S1086" s="589">
        <v>7745</v>
      </c>
      <c r="T1086" s="588" t="s">
        <v>238</v>
      </c>
      <c r="U1086" s="589">
        <v>6560</v>
      </c>
      <c r="V1086" s="588" t="s">
        <v>238</v>
      </c>
      <c r="W1086" s="589">
        <v>7420</v>
      </c>
      <c r="X1086" s="588" t="s">
        <v>238</v>
      </c>
      <c r="Y1086" s="589">
        <v>9133</v>
      </c>
      <c r="Z1086" s="588" t="s">
        <v>238</v>
      </c>
    </row>
    <row r="1087" spans="1:26" x14ac:dyDescent="0.2">
      <c r="A1087" s="590" t="s">
        <v>66</v>
      </c>
      <c r="B1087" s="590" t="s">
        <v>67</v>
      </c>
      <c r="C1087" s="589">
        <v>11982</v>
      </c>
      <c r="D1087" s="588" t="s">
        <v>238</v>
      </c>
      <c r="E1087" s="589">
        <v>13806</v>
      </c>
      <c r="F1087" s="588" t="s">
        <v>238</v>
      </c>
      <c r="G1087" s="589">
        <v>12034</v>
      </c>
      <c r="H1087" s="588" t="s">
        <v>238</v>
      </c>
      <c r="I1087" s="589">
        <v>13857</v>
      </c>
      <c r="J1087" s="588" t="s">
        <v>238</v>
      </c>
      <c r="K1087" s="589">
        <v>11451</v>
      </c>
      <c r="L1087" s="588" t="s">
        <v>238</v>
      </c>
      <c r="M1087" s="589">
        <v>12080</v>
      </c>
      <c r="N1087" s="588" t="s">
        <v>238</v>
      </c>
      <c r="O1087" s="589">
        <v>11448</v>
      </c>
      <c r="P1087" s="588" t="s">
        <v>238</v>
      </c>
      <c r="Q1087" s="589">
        <v>10589</v>
      </c>
      <c r="R1087" s="588" t="s">
        <v>238</v>
      </c>
      <c r="S1087" s="589">
        <v>10941</v>
      </c>
      <c r="T1087" s="588" t="s">
        <v>238</v>
      </c>
      <c r="U1087" s="589">
        <v>9810</v>
      </c>
      <c r="V1087" s="588" t="s">
        <v>238</v>
      </c>
      <c r="W1087" s="589">
        <v>11001</v>
      </c>
      <c r="X1087" s="588" t="s">
        <v>238</v>
      </c>
      <c r="Y1087" s="589">
        <v>9599</v>
      </c>
      <c r="Z1087" s="588" t="s">
        <v>238</v>
      </c>
    </row>
    <row r="1088" spans="1:26" x14ac:dyDescent="0.2">
      <c r="A1088" s="590" t="s">
        <v>76</v>
      </c>
      <c r="B1088" s="590" t="s">
        <v>77</v>
      </c>
      <c r="C1088" s="589">
        <v>134630</v>
      </c>
      <c r="D1088" s="588" t="s">
        <v>238</v>
      </c>
      <c r="E1088" s="589">
        <v>134891</v>
      </c>
      <c r="F1088" s="588" t="s">
        <v>238</v>
      </c>
      <c r="G1088" s="589">
        <v>130577</v>
      </c>
      <c r="H1088" s="588" t="s">
        <v>238</v>
      </c>
      <c r="I1088" s="589">
        <v>130695</v>
      </c>
      <c r="J1088" s="588" t="s">
        <v>238</v>
      </c>
      <c r="K1088" s="589">
        <v>139462</v>
      </c>
      <c r="L1088" s="588" t="s">
        <v>238</v>
      </c>
      <c r="M1088" s="589">
        <v>140956</v>
      </c>
      <c r="N1088" s="588" t="s">
        <v>238</v>
      </c>
      <c r="O1088" s="589">
        <v>132648</v>
      </c>
      <c r="P1088" s="588" t="s">
        <v>238</v>
      </c>
      <c r="Q1088" s="589">
        <v>131228</v>
      </c>
      <c r="R1088" s="588" t="s">
        <v>238</v>
      </c>
      <c r="S1088" s="589">
        <v>132601</v>
      </c>
      <c r="T1088" s="588" t="s">
        <v>238</v>
      </c>
      <c r="U1088" s="589">
        <v>115914</v>
      </c>
      <c r="V1088" s="588" t="s">
        <v>238</v>
      </c>
      <c r="W1088" s="589">
        <v>119967</v>
      </c>
      <c r="X1088" s="588" t="s">
        <v>238</v>
      </c>
      <c r="Y1088" s="589">
        <v>126566</v>
      </c>
      <c r="Z1088" s="588" t="s">
        <v>238</v>
      </c>
    </row>
    <row r="1089" spans="1:26" x14ac:dyDescent="0.2">
      <c r="A1089" s="590" t="s">
        <v>36</v>
      </c>
      <c r="B1089" s="590" t="s">
        <v>37</v>
      </c>
      <c r="C1089" s="588" t="s">
        <v>141</v>
      </c>
      <c r="D1089" s="588" t="s">
        <v>238</v>
      </c>
      <c r="E1089" s="588" t="s">
        <v>141</v>
      </c>
      <c r="F1089" s="588" t="s">
        <v>238</v>
      </c>
      <c r="G1089" s="588" t="s">
        <v>141</v>
      </c>
      <c r="H1089" s="588" t="s">
        <v>238</v>
      </c>
      <c r="I1089" s="588" t="s">
        <v>141</v>
      </c>
      <c r="J1089" s="588" t="s">
        <v>238</v>
      </c>
      <c r="K1089" s="588" t="s">
        <v>141</v>
      </c>
      <c r="L1089" s="588" t="s">
        <v>238</v>
      </c>
      <c r="M1089" s="589">
        <v>3484</v>
      </c>
      <c r="N1089" s="588" t="s">
        <v>238</v>
      </c>
      <c r="O1089" s="589">
        <v>2873</v>
      </c>
      <c r="P1089" s="588" t="s">
        <v>238</v>
      </c>
      <c r="Q1089" s="589">
        <v>4360</v>
      </c>
      <c r="R1089" s="588" t="s">
        <v>238</v>
      </c>
      <c r="S1089" s="589">
        <v>5734</v>
      </c>
      <c r="T1089" s="588" t="s">
        <v>238</v>
      </c>
      <c r="U1089" s="589">
        <v>2575</v>
      </c>
      <c r="V1089" s="588" t="s">
        <v>238</v>
      </c>
      <c r="W1089" s="589">
        <v>3337</v>
      </c>
      <c r="X1089" s="588" t="s">
        <v>238</v>
      </c>
      <c r="Y1089" s="589">
        <v>3188</v>
      </c>
      <c r="Z1089" s="588" t="s">
        <v>238</v>
      </c>
    </row>
    <row r="1090" spans="1:26" x14ac:dyDescent="0.2">
      <c r="A1090" s="590" t="s">
        <v>58</v>
      </c>
      <c r="B1090" s="590" t="s">
        <v>59</v>
      </c>
      <c r="C1090" s="588" t="s">
        <v>141</v>
      </c>
      <c r="D1090" s="588" t="s">
        <v>238</v>
      </c>
      <c r="E1090" s="588" t="s">
        <v>141</v>
      </c>
      <c r="F1090" s="588" t="s">
        <v>238</v>
      </c>
      <c r="G1090" s="589">
        <v>33774</v>
      </c>
      <c r="H1090" s="588" t="s">
        <v>238</v>
      </c>
      <c r="I1090" s="589">
        <v>29892</v>
      </c>
      <c r="J1090" s="588" t="s">
        <v>238</v>
      </c>
      <c r="K1090" s="589">
        <v>33865</v>
      </c>
      <c r="L1090" s="588" t="s">
        <v>238</v>
      </c>
      <c r="M1090" s="589">
        <v>27950</v>
      </c>
      <c r="N1090" s="588" t="s">
        <v>238</v>
      </c>
      <c r="O1090" s="589">
        <v>24264</v>
      </c>
      <c r="P1090" s="588" t="s">
        <v>238</v>
      </c>
      <c r="Q1090" s="589">
        <v>21836</v>
      </c>
      <c r="R1090" s="588" t="s">
        <v>238</v>
      </c>
      <c r="S1090" s="589">
        <v>16225</v>
      </c>
      <c r="T1090" s="588" t="s">
        <v>238</v>
      </c>
      <c r="U1090" s="589">
        <v>18242</v>
      </c>
      <c r="V1090" s="588" t="s">
        <v>238</v>
      </c>
      <c r="W1090" s="589">
        <v>17016</v>
      </c>
      <c r="X1090" s="588" t="s">
        <v>238</v>
      </c>
      <c r="Y1090" s="589">
        <v>18223</v>
      </c>
      <c r="Z1090" s="588" t="s">
        <v>238</v>
      </c>
    </row>
    <row r="1092" spans="1:26" x14ac:dyDescent="0.2">
      <c r="A1092" s="587" t="s">
        <v>4942</v>
      </c>
      <c r="E1092" s="587" t="s">
        <v>4941</v>
      </c>
    </row>
    <row r="1093" spans="1:26" x14ac:dyDescent="0.2">
      <c r="A1093" s="587" t="s">
        <v>4940</v>
      </c>
      <c r="B1093" s="587" t="s">
        <v>4939</v>
      </c>
      <c r="E1093" s="587" t="s">
        <v>141</v>
      </c>
      <c r="F1093" s="587" t="s">
        <v>4938</v>
      </c>
    </row>
    <row r="1094" spans="1:26" x14ac:dyDescent="0.2">
      <c r="A1094" s="587" t="s">
        <v>4937</v>
      </c>
      <c r="B1094" s="587" t="s">
        <v>4936</v>
      </c>
    </row>
    <row r="1095" spans="1:26" x14ac:dyDescent="0.2">
      <c r="A1095" s="587" t="s">
        <v>4935</v>
      </c>
      <c r="B1095" s="587" t="s">
        <v>4934</v>
      </c>
    </row>
    <row r="1096" spans="1:26" x14ac:dyDescent="0.2">
      <c r="A1096" s="587" t="s">
        <v>4933</v>
      </c>
      <c r="B1096" s="587" t="s">
        <v>4932</v>
      </c>
    </row>
    <row r="1097" spans="1:26" x14ac:dyDescent="0.2">
      <c r="A1097" s="587" t="s">
        <v>4931</v>
      </c>
      <c r="B1097" s="587" t="s">
        <v>4930</v>
      </c>
    </row>
    <row r="1098" spans="1:26" x14ac:dyDescent="0.2">
      <c r="A1098" s="587" t="s">
        <v>4929</v>
      </c>
      <c r="B1098" s="587" t="s">
        <v>4928</v>
      </c>
    </row>
    <row r="1099" spans="1:26" x14ac:dyDescent="0.2">
      <c r="A1099" s="587" t="s">
        <v>4927</v>
      </c>
      <c r="B1099" s="587" t="s">
        <v>4926</v>
      </c>
    </row>
    <row r="1100" spans="1:26" x14ac:dyDescent="0.2">
      <c r="A1100" s="587" t="s">
        <v>4925</v>
      </c>
      <c r="B1100" s="587" t="s">
        <v>4924</v>
      </c>
    </row>
    <row r="1101" spans="1:26" x14ac:dyDescent="0.2">
      <c r="A1101" s="587" t="s">
        <v>4923</v>
      </c>
      <c r="B1101" s="587" t="s">
        <v>4922</v>
      </c>
    </row>
    <row r="1102" spans="1:26" x14ac:dyDescent="0.2">
      <c r="A1102" s="587" t="s">
        <v>4921</v>
      </c>
      <c r="B1102" s="587" t="s">
        <v>4920</v>
      </c>
    </row>
    <row r="1103" spans="1:26" x14ac:dyDescent="0.2">
      <c r="A1103" s="587" t="s">
        <v>4919</v>
      </c>
      <c r="B1103" s="587" t="s">
        <v>4918</v>
      </c>
    </row>
    <row r="1104" spans="1:26" x14ac:dyDescent="0.2">
      <c r="A1104" s="587" t="s">
        <v>4917</v>
      </c>
      <c r="B1104" s="587" t="s">
        <v>4916</v>
      </c>
    </row>
    <row r="1106" spans="1:26" x14ac:dyDescent="0.2">
      <c r="A1106" s="587" t="s">
        <v>165</v>
      </c>
      <c r="B1106" s="587" t="s">
        <v>173</v>
      </c>
    </row>
    <row r="1107" spans="1:26" x14ac:dyDescent="0.2">
      <c r="A1107" s="587" t="s">
        <v>148</v>
      </c>
      <c r="B1107" s="587" t="s">
        <v>4944</v>
      </c>
    </row>
    <row r="1109" spans="1:26" x14ac:dyDescent="0.2">
      <c r="A1109" s="590" t="s">
        <v>4954</v>
      </c>
      <c r="B1109" s="590" t="s">
        <v>4953</v>
      </c>
      <c r="C1109" s="590" t="s">
        <v>253</v>
      </c>
      <c r="D1109" s="590" t="s">
        <v>4943</v>
      </c>
      <c r="E1109" s="590" t="s">
        <v>252</v>
      </c>
      <c r="F1109" s="590" t="s">
        <v>4943</v>
      </c>
      <c r="G1109" s="590" t="s">
        <v>251</v>
      </c>
      <c r="H1109" s="590" t="s">
        <v>4943</v>
      </c>
      <c r="I1109" s="590" t="s">
        <v>250</v>
      </c>
      <c r="J1109" s="590" t="s">
        <v>4943</v>
      </c>
      <c r="K1109" s="590" t="s">
        <v>249</v>
      </c>
      <c r="L1109" s="590" t="s">
        <v>4943</v>
      </c>
      <c r="M1109" s="590" t="s">
        <v>248</v>
      </c>
      <c r="N1109" s="590" t="s">
        <v>4943</v>
      </c>
      <c r="O1109" s="590" t="s">
        <v>247</v>
      </c>
      <c r="P1109" s="590" t="s">
        <v>4943</v>
      </c>
      <c r="Q1109" s="590" t="s">
        <v>246</v>
      </c>
      <c r="R1109" s="590" t="s">
        <v>4943</v>
      </c>
      <c r="S1109" s="590" t="s">
        <v>82</v>
      </c>
      <c r="T1109" s="590" t="s">
        <v>4943</v>
      </c>
      <c r="U1109" s="590" t="s">
        <v>83</v>
      </c>
      <c r="V1109" s="590" t="s">
        <v>4943</v>
      </c>
      <c r="W1109" s="590" t="s">
        <v>84</v>
      </c>
      <c r="X1109" s="590" t="s">
        <v>4943</v>
      </c>
      <c r="Y1109" s="590" t="s">
        <v>245</v>
      </c>
      <c r="Z1109" s="590" t="s">
        <v>4943</v>
      </c>
    </row>
    <row r="1110" spans="1:26" x14ac:dyDescent="0.2">
      <c r="A1110" s="590" t="s">
        <v>6</v>
      </c>
      <c r="B1110" s="590" t="s">
        <v>7</v>
      </c>
      <c r="C1110" s="589">
        <v>812</v>
      </c>
      <c r="D1110" s="588" t="s">
        <v>238</v>
      </c>
      <c r="E1110" s="589">
        <v>709</v>
      </c>
      <c r="F1110" s="588" t="s">
        <v>238</v>
      </c>
      <c r="G1110" s="589">
        <v>160</v>
      </c>
      <c r="H1110" s="588" t="s">
        <v>238</v>
      </c>
      <c r="I1110" s="589">
        <v>206</v>
      </c>
      <c r="J1110" s="588" t="s">
        <v>238</v>
      </c>
      <c r="K1110" s="589">
        <v>100</v>
      </c>
      <c r="L1110" s="588" t="s">
        <v>238</v>
      </c>
      <c r="M1110" s="589">
        <v>95</v>
      </c>
      <c r="N1110" s="588" t="s">
        <v>238</v>
      </c>
      <c r="O1110" s="589">
        <v>207</v>
      </c>
      <c r="P1110" s="588" t="s">
        <v>238</v>
      </c>
      <c r="Q1110" s="589">
        <v>3</v>
      </c>
      <c r="R1110" s="588" t="s">
        <v>238</v>
      </c>
      <c r="S1110" s="589">
        <v>21</v>
      </c>
      <c r="T1110" s="588" t="s">
        <v>238</v>
      </c>
      <c r="U1110" s="589">
        <v>2</v>
      </c>
      <c r="V1110" s="588" t="s">
        <v>238</v>
      </c>
      <c r="W1110" s="588" t="s">
        <v>141</v>
      </c>
      <c r="X1110" s="588" t="s">
        <v>238</v>
      </c>
      <c r="Y1110" s="589">
        <v>2</v>
      </c>
      <c r="Z1110" s="588" t="s">
        <v>238</v>
      </c>
    </row>
    <row r="1111" spans="1:26" x14ac:dyDescent="0.2">
      <c r="A1111" s="590" t="s">
        <v>18</v>
      </c>
      <c r="B1111" s="590" t="s">
        <v>19</v>
      </c>
      <c r="C1111" s="588" t="s">
        <v>141</v>
      </c>
      <c r="D1111" s="588" t="s">
        <v>238</v>
      </c>
      <c r="E1111" s="589">
        <v>137</v>
      </c>
      <c r="F1111" s="588" t="s">
        <v>238</v>
      </c>
      <c r="G1111" s="589">
        <v>235</v>
      </c>
      <c r="H1111" s="588" t="s">
        <v>238</v>
      </c>
      <c r="I1111" s="589">
        <v>462</v>
      </c>
      <c r="J1111" s="588" t="s">
        <v>238</v>
      </c>
      <c r="K1111" s="589">
        <v>181</v>
      </c>
      <c r="L1111" s="588" t="s">
        <v>238</v>
      </c>
      <c r="M1111" s="589">
        <v>104</v>
      </c>
      <c r="N1111" s="588" t="s">
        <v>238</v>
      </c>
      <c r="O1111" s="589">
        <v>672</v>
      </c>
      <c r="P1111" s="588" t="s">
        <v>238</v>
      </c>
      <c r="Q1111" s="589">
        <v>294</v>
      </c>
      <c r="R1111" s="588" t="s">
        <v>238</v>
      </c>
      <c r="S1111" s="589">
        <v>236</v>
      </c>
      <c r="T1111" s="588" t="s">
        <v>238</v>
      </c>
      <c r="U1111" s="589">
        <v>142</v>
      </c>
      <c r="V1111" s="588" t="s">
        <v>238</v>
      </c>
      <c r="W1111" s="589">
        <v>110</v>
      </c>
      <c r="X1111" s="588" t="s">
        <v>238</v>
      </c>
      <c r="Y1111" s="589">
        <v>187</v>
      </c>
      <c r="Z1111" s="588" t="s">
        <v>238</v>
      </c>
    </row>
    <row r="1112" spans="1:26" x14ac:dyDescent="0.2">
      <c r="A1112" s="590" t="s">
        <v>26</v>
      </c>
      <c r="B1112" s="590" t="s">
        <v>27</v>
      </c>
      <c r="C1112" s="589">
        <v>5601</v>
      </c>
      <c r="D1112" s="588" t="s">
        <v>238</v>
      </c>
      <c r="E1112" s="589">
        <v>2442</v>
      </c>
      <c r="F1112" s="588" t="s">
        <v>238</v>
      </c>
      <c r="G1112" s="589">
        <v>2616</v>
      </c>
      <c r="H1112" s="588" t="s">
        <v>238</v>
      </c>
      <c r="I1112" s="589">
        <v>2911</v>
      </c>
      <c r="J1112" s="588" t="s">
        <v>238</v>
      </c>
      <c r="K1112" s="589">
        <v>2884</v>
      </c>
      <c r="L1112" s="588" t="s">
        <v>238</v>
      </c>
      <c r="M1112" s="589">
        <v>2513</v>
      </c>
      <c r="N1112" s="588" t="s">
        <v>238</v>
      </c>
      <c r="O1112" s="589">
        <v>2523</v>
      </c>
      <c r="P1112" s="588" t="s">
        <v>238</v>
      </c>
      <c r="Q1112" s="589">
        <v>3245</v>
      </c>
      <c r="R1112" s="588" t="s">
        <v>238</v>
      </c>
      <c r="S1112" s="589">
        <v>3892</v>
      </c>
      <c r="T1112" s="588" t="s">
        <v>238</v>
      </c>
      <c r="U1112" s="589">
        <v>2352</v>
      </c>
      <c r="V1112" s="588" t="s">
        <v>238</v>
      </c>
      <c r="W1112" s="589">
        <v>488</v>
      </c>
      <c r="X1112" s="588" t="s">
        <v>238</v>
      </c>
      <c r="Y1112" s="589">
        <v>849</v>
      </c>
      <c r="Z1112" s="588" t="s">
        <v>238</v>
      </c>
    </row>
    <row r="1113" spans="1:26" x14ac:dyDescent="0.2">
      <c r="A1113" s="590" t="s">
        <v>8</v>
      </c>
      <c r="B1113" s="590" t="s">
        <v>136</v>
      </c>
      <c r="C1113" s="589">
        <v>392</v>
      </c>
      <c r="D1113" s="588" t="s">
        <v>238</v>
      </c>
      <c r="E1113" s="589">
        <v>274</v>
      </c>
      <c r="F1113" s="588" t="s">
        <v>238</v>
      </c>
      <c r="G1113" s="589">
        <v>105</v>
      </c>
      <c r="H1113" s="588" t="s">
        <v>238</v>
      </c>
      <c r="I1113" s="589">
        <v>362</v>
      </c>
      <c r="J1113" s="588" t="s">
        <v>238</v>
      </c>
      <c r="K1113" s="589">
        <v>62</v>
      </c>
      <c r="L1113" s="588" t="s">
        <v>238</v>
      </c>
      <c r="M1113" s="589">
        <v>0</v>
      </c>
      <c r="N1113" s="588" t="s">
        <v>238</v>
      </c>
      <c r="O1113" s="589">
        <v>0</v>
      </c>
      <c r="P1113" s="588" t="s">
        <v>238</v>
      </c>
      <c r="Q1113" s="589">
        <v>1</v>
      </c>
      <c r="R1113" s="588" t="s">
        <v>238</v>
      </c>
      <c r="S1113" s="589">
        <v>2493</v>
      </c>
      <c r="T1113" s="588" t="s">
        <v>238</v>
      </c>
      <c r="U1113" s="589">
        <v>1831</v>
      </c>
      <c r="V1113" s="588" t="s">
        <v>238</v>
      </c>
      <c r="W1113" s="589">
        <v>1251</v>
      </c>
      <c r="X1113" s="588" t="s">
        <v>238</v>
      </c>
      <c r="Y1113" s="589">
        <v>762</v>
      </c>
      <c r="Z1113" s="588" t="s">
        <v>238</v>
      </c>
    </row>
    <row r="1114" spans="1:26" x14ac:dyDescent="0.2">
      <c r="A1114" s="590" t="s">
        <v>28</v>
      </c>
      <c r="B1114" s="590" t="s">
        <v>29</v>
      </c>
      <c r="C1114" s="588" t="s">
        <v>141</v>
      </c>
      <c r="D1114" s="588" t="s">
        <v>238</v>
      </c>
      <c r="E1114" s="588" t="s">
        <v>141</v>
      </c>
      <c r="F1114" s="588" t="s">
        <v>238</v>
      </c>
      <c r="G1114" s="589">
        <v>1109</v>
      </c>
      <c r="H1114" s="588" t="s">
        <v>238</v>
      </c>
      <c r="I1114" s="589">
        <v>298</v>
      </c>
      <c r="J1114" s="588" t="s">
        <v>238</v>
      </c>
      <c r="K1114" s="589">
        <v>661</v>
      </c>
      <c r="L1114" s="588" t="s">
        <v>238</v>
      </c>
      <c r="M1114" s="589">
        <v>559</v>
      </c>
      <c r="N1114" s="588" t="s">
        <v>238</v>
      </c>
      <c r="O1114" s="589">
        <v>790</v>
      </c>
      <c r="P1114" s="588" t="s">
        <v>238</v>
      </c>
      <c r="Q1114" s="589">
        <v>369</v>
      </c>
      <c r="R1114" s="588" t="s">
        <v>238</v>
      </c>
      <c r="S1114" s="589">
        <v>388</v>
      </c>
      <c r="T1114" s="588" t="s">
        <v>238</v>
      </c>
      <c r="U1114" s="589">
        <v>338</v>
      </c>
      <c r="V1114" s="588" t="s">
        <v>238</v>
      </c>
      <c r="W1114" s="589">
        <v>411</v>
      </c>
      <c r="X1114" s="588" t="s">
        <v>238</v>
      </c>
      <c r="Y1114" s="589">
        <v>706</v>
      </c>
      <c r="Z1114" s="588" t="s">
        <v>238</v>
      </c>
    </row>
    <row r="1115" spans="1:26" x14ac:dyDescent="0.2">
      <c r="A1115" s="590" t="s">
        <v>14</v>
      </c>
      <c r="B1115" s="590" t="s">
        <v>15</v>
      </c>
      <c r="C1115" s="588" t="s">
        <v>141</v>
      </c>
      <c r="D1115" s="588" t="s">
        <v>238</v>
      </c>
      <c r="E1115" s="589">
        <v>102</v>
      </c>
      <c r="F1115" s="588" t="s">
        <v>238</v>
      </c>
      <c r="G1115" s="589">
        <v>17</v>
      </c>
      <c r="H1115" s="588" t="s">
        <v>238</v>
      </c>
      <c r="I1115" s="589">
        <v>6</v>
      </c>
      <c r="J1115" s="588" t="s">
        <v>238</v>
      </c>
      <c r="K1115" s="589">
        <v>35</v>
      </c>
      <c r="L1115" s="588" t="s">
        <v>238</v>
      </c>
      <c r="M1115" s="589">
        <v>7</v>
      </c>
      <c r="N1115" s="588" t="s">
        <v>238</v>
      </c>
      <c r="O1115" s="589">
        <v>19</v>
      </c>
      <c r="P1115" s="588" t="s">
        <v>238</v>
      </c>
      <c r="Q1115" s="589">
        <v>42</v>
      </c>
      <c r="R1115" s="588" t="s">
        <v>238</v>
      </c>
      <c r="S1115" s="589">
        <v>7</v>
      </c>
      <c r="T1115" s="588" t="s">
        <v>238</v>
      </c>
      <c r="U1115" s="589">
        <v>51</v>
      </c>
      <c r="V1115" s="588" t="s">
        <v>238</v>
      </c>
      <c r="W1115" s="589">
        <v>278</v>
      </c>
      <c r="X1115" s="588" t="s">
        <v>238</v>
      </c>
      <c r="Y1115" s="589">
        <v>46</v>
      </c>
      <c r="Z1115" s="588" t="s">
        <v>238</v>
      </c>
    </row>
    <row r="1116" spans="1:26" x14ac:dyDescent="0.2">
      <c r="A1116" s="590" t="s">
        <v>30</v>
      </c>
      <c r="B1116" s="590" t="s">
        <v>31</v>
      </c>
      <c r="C1116" s="589">
        <v>616</v>
      </c>
      <c r="D1116" s="588" t="s">
        <v>238</v>
      </c>
      <c r="E1116" s="589">
        <v>1160</v>
      </c>
      <c r="F1116" s="588" t="s">
        <v>238</v>
      </c>
      <c r="G1116" s="589">
        <v>1406</v>
      </c>
      <c r="H1116" s="588" t="s">
        <v>238</v>
      </c>
      <c r="I1116" s="589">
        <v>967</v>
      </c>
      <c r="J1116" s="588" t="s">
        <v>238</v>
      </c>
      <c r="K1116" s="589">
        <v>482</v>
      </c>
      <c r="L1116" s="588" t="s">
        <v>238</v>
      </c>
      <c r="M1116" s="589">
        <v>596</v>
      </c>
      <c r="N1116" s="588" t="s">
        <v>238</v>
      </c>
      <c r="O1116" s="589">
        <v>1286</v>
      </c>
      <c r="P1116" s="588" t="s">
        <v>238</v>
      </c>
      <c r="Q1116" s="589">
        <v>250</v>
      </c>
      <c r="R1116" s="588" t="s">
        <v>238</v>
      </c>
      <c r="S1116" s="589">
        <v>200</v>
      </c>
      <c r="T1116" s="588" t="s">
        <v>238</v>
      </c>
      <c r="U1116" s="589">
        <v>93</v>
      </c>
      <c r="V1116" s="588" t="s">
        <v>238</v>
      </c>
      <c r="W1116" s="589">
        <v>229</v>
      </c>
      <c r="X1116" s="588" t="s">
        <v>238</v>
      </c>
      <c r="Y1116" s="589">
        <v>315</v>
      </c>
      <c r="Z1116" s="588" t="s">
        <v>238</v>
      </c>
    </row>
    <row r="1117" spans="1:26" x14ac:dyDescent="0.2">
      <c r="A1117" s="590" t="s">
        <v>10</v>
      </c>
      <c r="B1117" s="590" t="s">
        <v>11</v>
      </c>
      <c r="C1117" s="589">
        <v>1154</v>
      </c>
      <c r="D1117" s="588" t="s">
        <v>238</v>
      </c>
      <c r="E1117" s="589">
        <v>1154</v>
      </c>
      <c r="F1117" s="588" t="s">
        <v>238</v>
      </c>
      <c r="G1117" s="589">
        <v>1172</v>
      </c>
      <c r="H1117" s="588" t="s">
        <v>238</v>
      </c>
      <c r="I1117" s="589">
        <v>1020</v>
      </c>
      <c r="J1117" s="588" t="s">
        <v>238</v>
      </c>
      <c r="K1117" s="589">
        <v>893</v>
      </c>
      <c r="L1117" s="588" t="s">
        <v>238</v>
      </c>
      <c r="M1117" s="589">
        <v>1188</v>
      </c>
      <c r="N1117" s="588" t="s">
        <v>238</v>
      </c>
      <c r="O1117" s="589">
        <v>1851</v>
      </c>
      <c r="P1117" s="588" t="s">
        <v>238</v>
      </c>
      <c r="Q1117" s="589">
        <v>825</v>
      </c>
      <c r="R1117" s="588" t="s">
        <v>238</v>
      </c>
      <c r="S1117" s="589">
        <v>791</v>
      </c>
      <c r="T1117" s="588" t="s">
        <v>238</v>
      </c>
      <c r="U1117" s="589">
        <v>585</v>
      </c>
      <c r="V1117" s="588" t="s">
        <v>238</v>
      </c>
      <c r="W1117" s="589">
        <v>483</v>
      </c>
      <c r="X1117" s="588" t="s">
        <v>238</v>
      </c>
      <c r="Y1117" s="589">
        <v>706</v>
      </c>
      <c r="Z1117" s="588" t="s">
        <v>238</v>
      </c>
    </row>
    <row r="1118" spans="1:26" x14ac:dyDescent="0.2">
      <c r="A1118" s="590" t="s">
        <v>12</v>
      </c>
      <c r="B1118" s="590" t="s">
        <v>13</v>
      </c>
      <c r="C1118" s="589">
        <v>1203</v>
      </c>
      <c r="D1118" s="588" t="s">
        <v>238</v>
      </c>
      <c r="E1118" s="589">
        <v>782</v>
      </c>
      <c r="F1118" s="588" t="s">
        <v>238</v>
      </c>
      <c r="G1118" s="589">
        <v>592</v>
      </c>
      <c r="H1118" s="588" t="s">
        <v>238</v>
      </c>
      <c r="I1118" s="589">
        <v>710</v>
      </c>
      <c r="J1118" s="588" t="s">
        <v>238</v>
      </c>
      <c r="K1118" s="589">
        <v>3836</v>
      </c>
      <c r="L1118" s="588" t="s">
        <v>238</v>
      </c>
      <c r="M1118" s="589">
        <v>858</v>
      </c>
      <c r="N1118" s="588" t="s">
        <v>238</v>
      </c>
      <c r="O1118" s="589">
        <v>3724</v>
      </c>
      <c r="P1118" s="588" t="s">
        <v>238</v>
      </c>
      <c r="Q1118" s="589">
        <v>5204</v>
      </c>
      <c r="R1118" s="588" t="s">
        <v>238</v>
      </c>
      <c r="S1118" s="589">
        <v>2214</v>
      </c>
      <c r="T1118" s="588" t="s">
        <v>238</v>
      </c>
      <c r="U1118" s="589">
        <v>10426</v>
      </c>
      <c r="V1118" s="588" t="s">
        <v>238</v>
      </c>
      <c r="W1118" s="589">
        <v>5683</v>
      </c>
      <c r="X1118" s="588" t="s">
        <v>238</v>
      </c>
      <c r="Y1118" s="589">
        <v>4394</v>
      </c>
      <c r="Z1118" s="588" t="s">
        <v>238</v>
      </c>
    </row>
    <row r="1119" spans="1:26" x14ac:dyDescent="0.2">
      <c r="A1119" s="590" t="s">
        <v>42</v>
      </c>
      <c r="B1119" s="590" t="s">
        <v>43</v>
      </c>
      <c r="C1119" s="589">
        <v>5536</v>
      </c>
      <c r="D1119" s="588" t="s">
        <v>238</v>
      </c>
      <c r="E1119" s="589">
        <v>2674</v>
      </c>
      <c r="F1119" s="588" t="s">
        <v>238</v>
      </c>
      <c r="G1119" s="589">
        <v>3841</v>
      </c>
      <c r="H1119" s="588" t="s">
        <v>238</v>
      </c>
      <c r="I1119" s="589">
        <v>4936</v>
      </c>
      <c r="J1119" s="588" t="s">
        <v>238</v>
      </c>
      <c r="K1119" s="589">
        <v>3374</v>
      </c>
      <c r="L1119" s="588" t="s">
        <v>238</v>
      </c>
      <c r="M1119" s="589">
        <v>1867</v>
      </c>
      <c r="N1119" s="588" t="s">
        <v>238</v>
      </c>
      <c r="O1119" s="589">
        <v>3467</v>
      </c>
      <c r="P1119" s="588" t="s">
        <v>238</v>
      </c>
      <c r="Q1119" s="589">
        <v>3538</v>
      </c>
      <c r="R1119" s="588" t="s">
        <v>238</v>
      </c>
      <c r="S1119" s="589">
        <v>10228</v>
      </c>
      <c r="T1119" s="588" t="s">
        <v>238</v>
      </c>
      <c r="U1119" s="589">
        <v>3620</v>
      </c>
      <c r="V1119" s="588" t="s">
        <v>238</v>
      </c>
      <c r="W1119" s="589">
        <v>3616</v>
      </c>
      <c r="X1119" s="588" t="s">
        <v>238</v>
      </c>
      <c r="Y1119" s="589">
        <v>2131</v>
      </c>
      <c r="Z1119" s="588" t="s">
        <v>238</v>
      </c>
    </row>
    <row r="1120" spans="1:26" x14ac:dyDescent="0.2">
      <c r="A1120" s="590" t="s">
        <v>22</v>
      </c>
      <c r="B1120" s="590" t="s">
        <v>23</v>
      </c>
      <c r="C1120" s="588" t="s">
        <v>141</v>
      </c>
      <c r="D1120" s="588" t="s">
        <v>238</v>
      </c>
      <c r="E1120" s="588" t="s">
        <v>141</v>
      </c>
      <c r="F1120" s="588" t="s">
        <v>238</v>
      </c>
      <c r="G1120" s="589">
        <v>4086</v>
      </c>
      <c r="H1120" s="588" t="s">
        <v>238</v>
      </c>
      <c r="I1120" s="589">
        <v>5078</v>
      </c>
      <c r="J1120" s="588" t="s">
        <v>238</v>
      </c>
      <c r="K1120" s="589">
        <v>4293</v>
      </c>
      <c r="L1120" s="588" t="s">
        <v>238</v>
      </c>
      <c r="M1120" s="589">
        <v>3191</v>
      </c>
      <c r="N1120" s="588" t="s">
        <v>238</v>
      </c>
      <c r="O1120" s="589">
        <v>5171</v>
      </c>
      <c r="P1120" s="588" t="s">
        <v>238</v>
      </c>
      <c r="Q1120" s="589">
        <v>4386</v>
      </c>
      <c r="R1120" s="588" t="s">
        <v>238</v>
      </c>
      <c r="S1120" s="589">
        <v>4758</v>
      </c>
      <c r="T1120" s="588" t="s">
        <v>238</v>
      </c>
      <c r="U1120" s="589">
        <v>4126</v>
      </c>
      <c r="V1120" s="588" t="s">
        <v>238</v>
      </c>
      <c r="W1120" s="589">
        <v>4055</v>
      </c>
      <c r="X1120" s="588" t="s">
        <v>238</v>
      </c>
      <c r="Y1120" s="589">
        <v>1811</v>
      </c>
      <c r="Z1120" s="588" t="s">
        <v>238</v>
      </c>
    </row>
    <row r="1121" spans="1:26" x14ac:dyDescent="0.2">
      <c r="A1121" s="590" t="s">
        <v>50</v>
      </c>
      <c r="B1121" s="590" t="s">
        <v>51</v>
      </c>
      <c r="C1121" s="588" t="s">
        <v>141</v>
      </c>
      <c r="D1121" s="588" t="s">
        <v>238</v>
      </c>
      <c r="E1121" s="589">
        <v>56017</v>
      </c>
      <c r="F1121" s="588" t="s">
        <v>238</v>
      </c>
      <c r="G1121" s="589">
        <v>50976</v>
      </c>
      <c r="H1121" s="588" t="s">
        <v>238</v>
      </c>
      <c r="I1121" s="589">
        <v>53817</v>
      </c>
      <c r="J1121" s="588" t="s">
        <v>238</v>
      </c>
      <c r="K1121" s="589">
        <v>1496</v>
      </c>
      <c r="L1121" s="588" t="s">
        <v>238</v>
      </c>
      <c r="M1121" s="589">
        <v>1891</v>
      </c>
      <c r="N1121" s="588" t="s">
        <v>238</v>
      </c>
      <c r="O1121" s="589">
        <v>1031</v>
      </c>
      <c r="P1121" s="588" t="s">
        <v>238</v>
      </c>
      <c r="Q1121" s="589">
        <v>1219</v>
      </c>
      <c r="R1121" s="588" t="s">
        <v>238</v>
      </c>
      <c r="S1121" s="589">
        <v>660</v>
      </c>
      <c r="T1121" s="588" t="s">
        <v>238</v>
      </c>
      <c r="U1121" s="589">
        <v>633</v>
      </c>
      <c r="V1121" s="588" t="s">
        <v>238</v>
      </c>
      <c r="W1121" s="589">
        <v>308</v>
      </c>
      <c r="X1121" s="588" t="s">
        <v>238</v>
      </c>
      <c r="Y1121" s="589">
        <v>52</v>
      </c>
      <c r="Z1121" s="588" t="s">
        <v>238</v>
      </c>
    </row>
    <row r="1122" spans="1:26" x14ac:dyDescent="0.2">
      <c r="A1122" s="590" t="s">
        <v>46</v>
      </c>
      <c r="B1122" s="590" t="s">
        <v>47</v>
      </c>
      <c r="C1122" s="588" t="s">
        <v>141</v>
      </c>
      <c r="D1122" s="588" t="s">
        <v>238</v>
      </c>
      <c r="E1122" s="589">
        <v>1306</v>
      </c>
      <c r="F1122" s="588" t="s">
        <v>238</v>
      </c>
      <c r="G1122" s="589">
        <v>1398</v>
      </c>
      <c r="H1122" s="588" t="s">
        <v>238</v>
      </c>
      <c r="I1122" s="589">
        <v>976</v>
      </c>
      <c r="J1122" s="588" t="s">
        <v>238</v>
      </c>
      <c r="K1122" s="589">
        <v>150</v>
      </c>
      <c r="L1122" s="588" t="s">
        <v>238</v>
      </c>
      <c r="M1122" s="589">
        <v>201</v>
      </c>
      <c r="N1122" s="588" t="s">
        <v>238</v>
      </c>
      <c r="O1122" s="589">
        <v>482</v>
      </c>
      <c r="P1122" s="588" t="s">
        <v>238</v>
      </c>
      <c r="Q1122" s="589">
        <v>397</v>
      </c>
      <c r="R1122" s="588" t="s">
        <v>238</v>
      </c>
      <c r="S1122" s="589">
        <v>519</v>
      </c>
      <c r="T1122" s="588" t="s">
        <v>238</v>
      </c>
      <c r="U1122" s="589">
        <v>532</v>
      </c>
      <c r="V1122" s="588" t="s">
        <v>238</v>
      </c>
      <c r="W1122" s="589">
        <v>781</v>
      </c>
      <c r="X1122" s="588" t="s">
        <v>238</v>
      </c>
      <c r="Y1122" s="589">
        <v>266</v>
      </c>
      <c r="Z1122" s="588" t="s">
        <v>238</v>
      </c>
    </row>
    <row r="1123" spans="1:26" x14ac:dyDescent="0.2">
      <c r="A1123" s="590" t="s">
        <v>54</v>
      </c>
      <c r="B1123" s="590" t="s">
        <v>55</v>
      </c>
      <c r="C1123" s="588" t="s">
        <v>141</v>
      </c>
      <c r="D1123" s="588" t="s">
        <v>238</v>
      </c>
      <c r="E1123" s="588" t="s">
        <v>141</v>
      </c>
      <c r="F1123" s="588" t="s">
        <v>238</v>
      </c>
      <c r="G1123" s="588" t="s">
        <v>141</v>
      </c>
      <c r="H1123" s="588" t="s">
        <v>238</v>
      </c>
      <c r="I1123" s="588" t="s">
        <v>141</v>
      </c>
      <c r="J1123" s="588" t="s">
        <v>238</v>
      </c>
      <c r="K1123" s="589">
        <v>0</v>
      </c>
      <c r="L1123" s="588" t="s">
        <v>238</v>
      </c>
      <c r="M1123" s="588" t="s">
        <v>141</v>
      </c>
      <c r="N1123" s="588" t="s">
        <v>238</v>
      </c>
      <c r="O1123" s="588" t="s">
        <v>141</v>
      </c>
      <c r="P1123" s="588" t="s">
        <v>238</v>
      </c>
      <c r="Q1123" s="588" t="s">
        <v>141</v>
      </c>
      <c r="R1123" s="588" t="s">
        <v>238</v>
      </c>
      <c r="S1123" s="588" t="s">
        <v>141</v>
      </c>
      <c r="T1123" s="588" t="s">
        <v>238</v>
      </c>
      <c r="U1123" s="588" t="s">
        <v>141</v>
      </c>
      <c r="V1123" s="588" t="s">
        <v>238</v>
      </c>
      <c r="W1123" s="588" t="s">
        <v>141</v>
      </c>
      <c r="X1123" s="588" t="s">
        <v>238</v>
      </c>
      <c r="Y1123" s="588" t="s">
        <v>141</v>
      </c>
      <c r="Z1123" s="588" t="s">
        <v>238</v>
      </c>
    </row>
    <row r="1124" spans="1:26" x14ac:dyDescent="0.2">
      <c r="A1124" s="590" t="s">
        <v>56</v>
      </c>
      <c r="B1124" s="590" t="s">
        <v>57</v>
      </c>
      <c r="C1124" s="589">
        <v>1703</v>
      </c>
      <c r="D1124" s="588" t="s">
        <v>238</v>
      </c>
      <c r="E1124" s="589">
        <v>2349</v>
      </c>
      <c r="F1124" s="588" t="s">
        <v>238</v>
      </c>
      <c r="G1124" s="589">
        <v>2897</v>
      </c>
      <c r="H1124" s="588" t="s">
        <v>238</v>
      </c>
      <c r="I1124" s="589">
        <v>2552</v>
      </c>
      <c r="J1124" s="588" t="s">
        <v>238</v>
      </c>
      <c r="K1124" s="589">
        <v>2832</v>
      </c>
      <c r="L1124" s="588" t="s">
        <v>238</v>
      </c>
      <c r="M1124" s="589">
        <v>2408</v>
      </c>
      <c r="N1124" s="588" t="s">
        <v>238</v>
      </c>
      <c r="O1124" s="589">
        <v>3177</v>
      </c>
      <c r="P1124" s="588" t="s">
        <v>238</v>
      </c>
      <c r="Q1124" s="589">
        <v>3184</v>
      </c>
      <c r="R1124" s="588" t="s">
        <v>238</v>
      </c>
      <c r="S1124" s="589">
        <v>1134</v>
      </c>
      <c r="T1124" s="588" t="s">
        <v>238</v>
      </c>
      <c r="U1124" s="589">
        <v>1692</v>
      </c>
      <c r="V1124" s="588" t="s">
        <v>238</v>
      </c>
      <c r="W1124" s="589">
        <v>1025</v>
      </c>
      <c r="X1124" s="588" t="s">
        <v>238</v>
      </c>
      <c r="Y1124" s="589">
        <v>6356</v>
      </c>
      <c r="Z1124" s="588" t="s">
        <v>238</v>
      </c>
    </row>
    <row r="1125" spans="1:26" x14ac:dyDescent="0.2">
      <c r="A1125" s="590" t="s">
        <v>60</v>
      </c>
      <c r="B1125" s="590" t="s">
        <v>61</v>
      </c>
      <c r="C1125" s="588" t="s">
        <v>141</v>
      </c>
      <c r="D1125" s="588" t="s">
        <v>238</v>
      </c>
      <c r="E1125" s="589">
        <v>45983</v>
      </c>
      <c r="F1125" s="588" t="s">
        <v>238</v>
      </c>
      <c r="G1125" s="589">
        <v>47917</v>
      </c>
      <c r="H1125" s="588" t="s">
        <v>238</v>
      </c>
      <c r="I1125" s="589">
        <v>50712</v>
      </c>
      <c r="J1125" s="588" t="s">
        <v>238</v>
      </c>
      <c r="K1125" s="589">
        <v>27186</v>
      </c>
      <c r="L1125" s="588" t="s">
        <v>238</v>
      </c>
      <c r="M1125" s="589">
        <v>135</v>
      </c>
      <c r="N1125" s="588" t="s">
        <v>238</v>
      </c>
      <c r="O1125" s="589">
        <v>264</v>
      </c>
      <c r="P1125" s="588" t="s">
        <v>238</v>
      </c>
      <c r="Q1125" s="589">
        <v>125</v>
      </c>
      <c r="R1125" s="588" t="s">
        <v>238</v>
      </c>
      <c r="S1125" s="589">
        <v>401</v>
      </c>
      <c r="T1125" s="588" t="s">
        <v>238</v>
      </c>
      <c r="U1125" s="589">
        <v>25</v>
      </c>
      <c r="V1125" s="588" t="s">
        <v>238</v>
      </c>
      <c r="W1125" s="588" t="s">
        <v>141</v>
      </c>
      <c r="X1125" s="588" t="s">
        <v>238</v>
      </c>
      <c r="Y1125" s="588" t="s">
        <v>141</v>
      </c>
      <c r="Z1125" s="588" t="s">
        <v>238</v>
      </c>
    </row>
    <row r="1126" spans="1:26" x14ac:dyDescent="0.2">
      <c r="A1126" s="590" t="s">
        <v>62</v>
      </c>
      <c r="B1126" s="590" t="s">
        <v>63</v>
      </c>
      <c r="C1126" s="589">
        <v>116</v>
      </c>
      <c r="D1126" s="588" t="s">
        <v>238</v>
      </c>
      <c r="E1126" s="589">
        <v>243</v>
      </c>
      <c r="F1126" s="588" t="s">
        <v>238</v>
      </c>
      <c r="G1126" s="589">
        <v>376</v>
      </c>
      <c r="H1126" s="588" t="s">
        <v>238</v>
      </c>
      <c r="I1126" s="589">
        <v>311</v>
      </c>
      <c r="J1126" s="588" t="s">
        <v>238</v>
      </c>
      <c r="K1126" s="589">
        <v>172</v>
      </c>
      <c r="L1126" s="588" t="s">
        <v>238</v>
      </c>
      <c r="M1126" s="589">
        <v>13</v>
      </c>
      <c r="N1126" s="588" t="s">
        <v>238</v>
      </c>
      <c r="O1126" s="589">
        <v>4</v>
      </c>
      <c r="P1126" s="588" t="s">
        <v>238</v>
      </c>
      <c r="Q1126" s="589">
        <v>10</v>
      </c>
      <c r="R1126" s="588" t="s">
        <v>238</v>
      </c>
      <c r="S1126" s="589">
        <v>10</v>
      </c>
      <c r="T1126" s="588" t="s">
        <v>238</v>
      </c>
      <c r="U1126" s="589">
        <v>7942</v>
      </c>
      <c r="V1126" s="588" t="s">
        <v>238</v>
      </c>
      <c r="W1126" s="589">
        <v>5</v>
      </c>
      <c r="X1126" s="588" t="s">
        <v>238</v>
      </c>
      <c r="Y1126" s="589">
        <v>2</v>
      </c>
      <c r="Z1126" s="588" t="s">
        <v>238</v>
      </c>
    </row>
    <row r="1127" spans="1:26" x14ac:dyDescent="0.2">
      <c r="A1127" s="590" t="s">
        <v>64</v>
      </c>
      <c r="B1127" s="590" t="s">
        <v>65</v>
      </c>
      <c r="C1127" s="588" t="s">
        <v>141</v>
      </c>
      <c r="D1127" s="588" t="s">
        <v>238</v>
      </c>
      <c r="E1127" s="588" t="s">
        <v>141</v>
      </c>
      <c r="F1127" s="588" t="s">
        <v>238</v>
      </c>
      <c r="G1127" s="589">
        <v>7</v>
      </c>
      <c r="H1127" s="588" t="s">
        <v>238</v>
      </c>
      <c r="I1127" s="589">
        <v>4</v>
      </c>
      <c r="J1127" s="588" t="s">
        <v>238</v>
      </c>
      <c r="K1127" s="589">
        <v>4075</v>
      </c>
      <c r="L1127" s="588" t="s">
        <v>238</v>
      </c>
      <c r="M1127" s="589">
        <v>7189</v>
      </c>
      <c r="N1127" s="588" t="s">
        <v>238</v>
      </c>
      <c r="O1127" s="589">
        <v>9840</v>
      </c>
      <c r="P1127" s="588" t="s">
        <v>238</v>
      </c>
      <c r="Q1127" s="589">
        <v>12804</v>
      </c>
      <c r="R1127" s="588" t="s">
        <v>238</v>
      </c>
      <c r="S1127" s="589">
        <v>6228</v>
      </c>
      <c r="T1127" s="588" t="s">
        <v>238</v>
      </c>
      <c r="U1127" s="589">
        <v>2534</v>
      </c>
      <c r="V1127" s="588" t="s">
        <v>238</v>
      </c>
      <c r="W1127" s="589">
        <v>2240</v>
      </c>
      <c r="X1127" s="588" t="s">
        <v>238</v>
      </c>
      <c r="Y1127" s="589">
        <v>2356</v>
      </c>
      <c r="Z1127" s="588" t="s">
        <v>238</v>
      </c>
    </row>
    <row r="1128" spans="1:26" x14ac:dyDescent="0.2">
      <c r="A1128" s="590" t="s">
        <v>68</v>
      </c>
      <c r="B1128" s="590" t="s">
        <v>69</v>
      </c>
      <c r="C1128" s="588" t="s">
        <v>141</v>
      </c>
      <c r="D1128" s="588" t="s">
        <v>238</v>
      </c>
      <c r="E1128" s="589">
        <v>36</v>
      </c>
      <c r="F1128" s="588" t="s">
        <v>238</v>
      </c>
      <c r="G1128" s="589">
        <v>14</v>
      </c>
      <c r="H1128" s="588" t="s">
        <v>238</v>
      </c>
      <c r="I1128" s="589">
        <v>95</v>
      </c>
      <c r="J1128" s="588" t="s">
        <v>238</v>
      </c>
      <c r="K1128" s="589">
        <v>3</v>
      </c>
      <c r="L1128" s="588" t="s">
        <v>238</v>
      </c>
      <c r="M1128" s="589">
        <v>4</v>
      </c>
      <c r="N1128" s="588" t="s">
        <v>238</v>
      </c>
      <c r="O1128" s="588" t="s">
        <v>141</v>
      </c>
      <c r="P1128" s="588" t="s">
        <v>238</v>
      </c>
      <c r="Q1128" s="588" t="s">
        <v>141</v>
      </c>
      <c r="R1128" s="588" t="s">
        <v>238</v>
      </c>
      <c r="S1128" s="589">
        <v>1</v>
      </c>
      <c r="T1128" s="588" t="s">
        <v>238</v>
      </c>
      <c r="U1128" s="589">
        <v>7</v>
      </c>
      <c r="V1128" s="588" t="s">
        <v>238</v>
      </c>
      <c r="W1128" s="589">
        <v>0</v>
      </c>
      <c r="X1128" s="588" t="s">
        <v>238</v>
      </c>
      <c r="Y1128" s="589">
        <v>0</v>
      </c>
      <c r="Z1128" s="588" t="s">
        <v>238</v>
      </c>
    </row>
    <row r="1129" spans="1:26" x14ac:dyDescent="0.2">
      <c r="A1129" s="590" t="s">
        <v>34</v>
      </c>
      <c r="B1129" s="590" t="s">
        <v>35</v>
      </c>
      <c r="C1129" s="589">
        <v>11</v>
      </c>
      <c r="D1129" s="588" t="s">
        <v>238</v>
      </c>
      <c r="E1129" s="589">
        <v>98</v>
      </c>
      <c r="F1129" s="588" t="s">
        <v>238</v>
      </c>
      <c r="G1129" s="589">
        <v>48</v>
      </c>
      <c r="H1129" s="588" t="s">
        <v>238</v>
      </c>
      <c r="I1129" s="589">
        <v>33</v>
      </c>
      <c r="J1129" s="588" t="s">
        <v>238</v>
      </c>
      <c r="K1129" s="589">
        <v>32</v>
      </c>
      <c r="L1129" s="588" t="s">
        <v>238</v>
      </c>
      <c r="M1129" s="589">
        <v>1</v>
      </c>
      <c r="N1129" s="588" t="s">
        <v>238</v>
      </c>
      <c r="O1129" s="589">
        <v>4</v>
      </c>
      <c r="P1129" s="588" t="s">
        <v>238</v>
      </c>
      <c r="Q1129" s="588" t="s">
        <v>141</v>
      </c>
      <c r="R1129" s="588" t="s">
        <v>238</v>
      </c>
      <c r="S1129" s="588" t="s">
        <v>141</v>
      </c>
      <c r="T1129" s="588" t="s">
        <v>238</v>
      </c>
      <c r="U1129" s="588" t="s">
        <v>141</v>
      </c>
      <c r="V1129" s="588" t="s">
        <v>238</v>
      </c>
      <c r="W1129" s="588" t="s">
        <v>141</v>
      </c>
      <c r="X1129" s="588" t="s">
        <v>238</v>
      </c>
      <c r="Y1129" s="588" t="s">
        <v>141</v>
      </c>
      <c r="Z1129" s="588" t="s">
        <v>238</v>
      </c>
    </row>
    <row r="1130" spans="1:26" x14ac:dyDescent="0.2">
      <c r="A1130" s="590" t="s">
        <v>66</v>
      </c>
      <c r="B1130" s="590" t="s">
        <v>67</v>
      </c>
      <c r="C1130" s="589">
        <v>1662</v>
      </c>
      <c r="D1130" s="588" t="s">
        <v>238</v>
      </c>
      <c r="E1130" s="589">
        <v>1672</v>
      </c>
      <c r="F1130" s="588" t="s">
        <v>238</v>
      </c>
      <c r="G1130" s="589">
        <v>996</v>
      </c>
      <c r="H1130" s="588" t="s">
        <v>238</v>
      </c>
      <c r="I1130" s="589">
        <v>1159</v>
      </c>
      <c r="J1130" s="588" t="s">
        <v>238</v>
      </c>
      <c r="K1130" s="589">
        <v>2971</v>
      </c>
      <c r="L1130" s="588" t="s">
        <v>238</v>
      </c>
      <c r="M1130" s="589">
        <v>2182</v>
      </c>
      <c r="N1130" s="588" t="s">
        <v>238</v>
      </c>
      <c r="O1130" s="589">
        <v>2345</v>
      </c>
      <c r="P1130" s="588" t="s">
        <v>238</v>
      </c>
      <c r="Q1130" s="589">
        <v>2515</v>
      </c>
      <c r="R1130" s="588" t="s">
        <v>238</v>
      </c>
      <c r="S1130" s="589">
        <v>2551</v>
      </c>
      <c r="T1130" s="588" t="s">
        <v>238</v>
      </c>
      <c r="U1130" s="589">
        <v>2288</v>
      </c>
      <c r="V1130" s="588" t="s">
        <v>238</v>
      </c>
      <c r="W1130" s="589">
        <v>1334</v>
      </c>
      <c r="X1130" s="588" t="s">
        <v>238</v>
      </c>
      <c r="Y1130" s="589">
        <v>1364</v>
      </c>
      <c r="Z1130" s="588" t="s">
        <v>238</v>
      </c>
    </row>
    <row r="1131" spans="1:26" x14ac:dyDescent="0.2">
      <c r="A1131" s="590" t="s">
        <v>76</v>
      </c>
      <c r="B1131" s="590" t="s">
        <v>77</v>
      </c>
      <c r="C1131" s="589">
        <v>61894</v>
      </c>
      <c r="D1131" s="588" t="s">
        <v>238</v>
      </c>
      <c r="E1131" s="589">
        <v>14814</v>
      </c>
      <c r="F1131" s="588" t="s">
        <v>238</v>
      </c>
      <c r="G1131" s="589">
        <v>17178</v>
      </c>
      <c r="H1131" s="588" t="s">
        <v>238</v>
      </c>
      <c r="I1131" s="589">
        <v>18719</v>
      </c>
      <c r="J1131" s="588" t="s">
        <v>238</v>
      </c>
      <c r="K1131" s="589">
        <v>20455</v>
      </c>
      <c r="L1131" s="588" t="s">
        <v>238</v>
      </c>
      <c r="M1131" s="589">
        <v>17981</v>
      </c>
      <c r="N1131" s="588" t="s">
        <v>238</v>
      </c>
      <c r="O1131" s="589">
        <v>17458</v>
      </c>
      <c r="P1131" s="588" t="s">
        <v>238</v>
      </c>
      <c r="Q1131" s="589">
        <v>19981</v>
      </c>
      <c r="R1131" s="588" t="s">
        <v>238</v>
      </c>
      <c r="S1131" s="589">
        <v>16590</v>
      </c>
      <c r="T1131" s="588" t="s">
        <v>238</v>
      </c>
      <c r="U1131" s="589">
        <v>12847</v>
      </c>
      <c r="V1131" s="588" t="s">
        <v>238</v>
      </c>
      <c r="W1131" s="589">
        <v>18522</v>
      </c>
      <c r="X1131" s="588" t="s">
        <v>238</v>
      </c>
      <c r="Y1131" s="589">
        <v>16311</v>
      </c>
      <c r="Z1131" s="588" t="s">
        <v>238</v>
      </c>
    </row>
    <row r="1132" spans="1:26" x14ac:dyDescent="0.2">
      <c r="A1132" s="590" t="s">
        <v>36</v>
      </c>
      <c r="B1132" s="590" t="s">
        <v>37</v>
      </c>
      <c r="C1132" s="588" t="s">
        <v>141</v>
      </c>
      <c r="D1132" s="588" t="s">
        <v>238</v>
      </c>
      <c r="E1132" s="588" t="s">
        <v>141</v>
      </c>
      <c r="F1132" s="588" t="s">
        <v>238</v>
      </c>
      <c r="G1132" s="588" t="s">
        <v>141</v>
      </c>
      <c r="H1132" s="588" t="s">
        <v>238</v>
      </c>
      <c r="I1132" s="588" t="s">
        <v>141</v>
      </c>
      <c r="J1132" s="588" t="s">
        <v>238</v>
      </c>
      <c r="K1132" s="588" t="s">
        <v>141</v>
      </c>
      <c r="L1132" s="588" t="s">
        <v>238</v>
      </c>
      <c r="M1132" s="589">
        <v>204</v>
      </c>
      <c r="N1132" s="588" t="s">
        <v>238</v>
      </c>
      <c r="O1132" s="589">
        <v>267</v>
      </c>
      <c r="P1132" s="588" t="s">
        <v>238</v>
      </c>
      <c r="Q1132" s="589">
        <v>159</v>
      </c>
      <c r="R1132" s="588" t="s">
        <v>238</v>
      </c>
      <c r="S1132" s="589">
        <v>116</v>
      </c>
      <c r="T1132" s="588" t="s">
        <v>238</v>
      </c>
      <c r="U1132" s="589">
        <v>263</v>
      </c>
      <c r="V1132" s="588" t="s">
        <v>238</v>
      </c>
      <c r="W1132" s="589">
        <v>170</v>
      </c>
      <c r="X1132" s="588" t="s">
        <v>238</v>
      </c>
      <c r="Y1132" s="589">
        <v>116</v>
      </c>
      <c r="Z1132" s="588" t="s">
        <v>238</v>
      </c>
    </row>
    <row r="1133" spans="1:26" x14ac:dyDescent="0.2">
      <c r="A1133" s="590" t="s">
        <v>58</v>
      </c>
      <c r="B1133" s="590" t="s">
        <v>59</v>
      </c>
      <c r="C1133" s="588" t="s">
        <v>141</v>
      </c>
      <c r="D1133" s="588" t="s">
        <v>238</v>
      </c>
      <c r="E1133" s="588" t="s">
        <v>141</v>
      </c>
      <c r="F1133" s="588" t="s">
        <v>238</v>
      </c>
      <c r="G1133" s="589">
        <v>1625</v>
      </c>
      <c r="H1133" s="588" t="s">
        <v>238</v>
      </c>
      <c r="I1133" s="589">
        <v>2471</v>
      </c>
      <c r="J1133" s="588" t="s">
        <v>238</v>
      </c>
      <c r="K1133" s="589">
        <v>1816</v>
      </c>
      <c r="L1133" s="588" t="s">
        <v>238</v>
      </c>
      <c r="M1133" s="589">
        <v>3396</v>
      </c>
      <c r="N1133" s="588" t="s">
        <v>238</v>
      </c>
      <c r="O1133" s="589">
        <v>1707</v>
      </c>
      <c r="P1133" s="588" t="s">
        <v>238</v>
      </c>
      <c r="Q1133" s="589">
        <v>3040</v>
      </c>
      <c r="R1133" s="588" t="s">
        <v>238</v>
      </c>
      <c r="S1133" s="589">
        <v>2045</v>
      </c>
      <c r="T1133" s="588" t="s">
        <v>238</v>
      </c>
      <c r="U1133" s="589">
        <v>1670</v>
      </c>
      <c r="V1133" s="588" t="s">
        <v>238</v>
      </c>
      <c r="W1133" s="589">
        <v>1705</v>
      </c>
      <c r="X1133" s="588" t="s">
        <v>238</v>
      </c>
      <c r="Y1133" s="589">
        <v>2472</v>
      </c>
      <c r="Z1133" s="588" t="s">
        <v>238</v>
      </c>
    </row>
    <row r="1135" spans="1:26" x14ac:dyDescent="0.2">
      <c r="A1135" s="587" t="s">
        <v>4942</v>
      </c>
      <c r="E1135" s="587" t="s">
        <v>4941</v>
      </c>
    </row>
    <row r="1136" spans="1:26" x14ac:dyDescent="0.2">
      <c r="A1136" s="587" t="s">
        <v>4940</v>
      </c>
      <c r="B1136" s="587" t="s">
        <v>4939</v>
      </c>
      <c r="E1136" s="587" t="s">
        <v>141</v>
      </c>
      <c r="F1136" s="587" t="s">
        <v>4938</v>
      </c>
    </row>
    <row r="1140" spans="1:14" ht="15" x14ac:dyDescent="0.25">
      <c r="A1140" s="592" t="s">
        <v>4952</v>
      </c>
    </row>
    <row r="1141" spans="1:14" x14ac:dyDescent="0.2">
      <c r="A1141" s="587" t="s">
        <v>4951</v>
      </c>
    </row>
    <row r="1143" spans="1:14" x14ac:dyDescent="0.2">
      <c r="A1143" s="587" t="s">
        <v>3834</v>
      </c>
      <c r="B1143" s="591">
        <v>41478.694710648146</v>
      </c>
    </row>
    <row r="1144" spans="1:14" x14ac:dyDescent="0.2">
      <c r="A1144" s="587" t="s">
        <v>3833</v>
      </c>
      <c r="B1144" s="591">
        <v>41484.631410127316</v>
      </c>
    </row>
    <row r="1145" spans="1:14" x14ac:dyDescent="0.2">
      <c r="A1145" s="587" t="s">
        <v>3831</v>
      </c>
      <c r="B1145" s="587" t="s">
        <v>219</v>
      </c>
    </row>
    <row r="1147" spans="1:14" x14ac:dyDescent="0.2">
      <c r="A1147" s="587" t="s">
        <v>4950</v>
      </c>
      <c r="B1147" s="587" t="s">
        <v>4949</v>
      </c>
    </row>
    <row r="1148" spans="1:14" x14ac:dyDescent="0.2">
      <c r="A1148" s="587" t="s">
        <v>4948</v>
      </c>
      <c r="B1148" s="587" t="s">
        <v>4947</v>
      </c>
    </row>
    <row r="1149" spans="1:14" x14ac:dyDescent="0.2">
      <c r="A1149" s="587" t="s">
        <v>4946</v>
      </c>
      <c r="B1149" s="587" t="s">
        <v>4945</v>
      </c>
    </row>
    <row r="1150" spans="1:14" x14ac:dyDescent="0.2">
      <c r="A1150" s="587" t="s">
        <v>148</v>
      </c>
      <c r="B1150" s="587" t="s">
        <v>4944</v>
      </c>
    </row>
    <row r="1152" spans="1:14" x14ac:dyDescent="0.2">
      <c r="A1152" s="590" t="s">
        <v>3822</v>
      </c>
      <c r="B1152" s="590" t="s">
        <v>3821</v>
      </c>
      <c r="C1152" s="590" t="s">
        <v>246</v>
      </c>
      <c r="D1152" s="590" t="s">
        <v>4943</v>
      </c>
      <c r="E1152" s="590" t="s">
        <v>82</v>
      </c>
      <c r="F1152" s="590" t="s">
        <v>4943</v>
      </c>
      <c r="G1152" s="590" t="s">
        <v>83</v>
      </c>
      <c r="H1152" s="590" t="s">
        <v>4943</v>
      </c>
      <c r="I1152" s="590" t="s">
        <v>84</v>
      </c>
      <c r="J1152" s="590" t="s">
        <v>4943</v>
      </c>
      <c r="K1152" s="590" t="s">
        <v>245</v>
      </c>
      <c r="L1152" s="590" t="s">
        <v>4943</v>
      </c>
      <c r="M1152" s="590" t="s">
        <v>4699</v>
      </c>
      <c r="N1152" s="590" t="s">
        <v>4943</v>
      </c>
    </row>
    <row r="1153" spans="1:14" x14ac:dyDescent="0.2">
      <c r="A1153" s="590" t="s">
        <v>6</v>
      </c>
      <c r="B1153" s="590" t="s">
        <v>7</v>
      </c>
      <c r="C1153" s="589">
        <v>134647</v>
      </c>
      <c r="D1153" s="588" t="s">
        <v>238</v>
      </c>
      <c r="E1153" s="589">
        <v>130350</v>
      </c>
      <c r="F1153" s="588" t="s">
        <v>238</v>
      </c>
      <c r="G1153" s="589">
        <v>108243</v>
      </c>
      <c r="H1153" s="588" t="s">
        <v>238</v>
      </c>
      <c r="I1153" s="589">
        <v>161594</v>
      </c>
      <c r="J1153" s="588" t="s">
        <v>238</v>
      </c>
      <c r="K1153" s="589">
        <v>172906</v>
      </c>
      <c r="L1153" s="588" t="s">
        <v>4925</v>
      </c>
      <c r="M1153" s="588" t="s">
        <v>141</v>
      </c>
      <c r="N1153" s="588" t="s">
        <v>238</v>
      </c>
    </row>
    <row r="1154" spans="1:14" x14ac:dyDescent="0.2">
      <c r="A1154" s="590" t="s">
        <v>18</v>
      </c>
      <c r="B1154" s="590" t="s">
        <v>19</v>
      </c>
      <c r="C1154" s="589">
        <v>6622</v>
      </c>
      <c r="D1154" s="588" t="s">
        <v>238</v>
      </c>
      <c r="E1154" s="589">
        <v>10956</v>
      </c>
      <c r="F1154" s="588" t="s">
        <v>238</v>
      </c>
      <c r="G1154" s="589">
        <v>17104</v>
      </c>
      <c r="H1154" s="588" t="s">
        <v>238</v>
      </c>
      <c r="I1154" s="589">
        <v>18372</v>
      </c>
      <c r="J1154" s="588" t="s">
        <v>238</v>
      </c>
      <c r="K1154" s="589">
        <v>14448</v>
      </c>
      <c r="L1154" s="588" t="s">
        <v>238</v>
      </c>
      <c r="M1154" s="589">
        <v>16378</v>
      </c>
      <c r="N1154" s="588" t="s">
        <v>238</v>
      </c>
    </row>
    <row r="1155" spans="1:14" x14ac:dyDescent="0.2">
      <c r="A1155" s="590" t="s">
        <v>24</v>
      </c>
      <c r="B1155" s="590" t="s">
        <v>25</v>
      </c>
      <c r="C1155" s="589">
        <v>1141</v>
      </c>
      <c r="D1155" s="588" t="s">
        <v>238</v>
      </c>
      <c r="E1155" s="589">
        <v>752</v>
      </c>
      <c r="F1155" s="588" t="s">
        <v>238</v>
      </c>
      <c r="G1155" s="589">
        <v>804</v>
      </c>
      <c r="H1155" s="588" t="s">
        <v>238</v>
      </c>
      <c r="I1155" s="589">
        <v>833</v>
      </c>
      <c r="J1155" s="588" t="s">
        <v>238</v>
      </c>
      <c r="K1155" s="589">
        <v>911</v>
      </c>
      <c r="L1155" s="588" t="s">
        <v>238</v>
      </c>
      <c r="M1155" s="588" t="s">
        <v>141</v>
      </c>
      <c r="N1155" s="588" t="s">
        <v>238</v>
      </c>
    </row>
    <row r="1156" spans="1:14" x14ac:dyDescent="0.2">
      <c r="A1156" s="590" t="s">
        <v>8</v>
      </c>
      <c r="B1156" s="590" t="s">
        <v>9</v>
      </c>
      <c r="C1156" s="589">
        <v>248966</v>
      </c>
      <c r="D1156" s="588" t="s">
        <v>238</v>
      </c>
      <c r="E1156" s="589">
        <v>245674</v>
      </c>
      <c r="F1156" s="588" t="s">
        <v>238</v>
      </c>
      <c r="G1156" s="589">
        <v>203868</v>
      </c>
      <c r="H1156" s="588" t="s">
        <v>238</v>
      </c>
      <c r="I1156" s="589">
        <v>229607</v>
      </c>
      <c r="J1156" s="588" t="s">
        <v>238</v>
      </c>
      <c r="K1156" s="589">
        <v>221966</v>
      </c>
      <c r="L1156" s="588" t="s">
        <v>238</v>
      </c>
      <c r="M1156" s="589">
        <v>223170</v>
      </c>
      <c r="N1156" s="588" t="s">
        <v>238</v>
      </c>
    </row>
    <row r="1157" spans="1:14" x14ac:dyDescent="0.2">
      <c r="A1157" s="590" t="s">
        <v>12</v>
      </c>
      <c r="B1157" s="590" t="s">
        <v>13</v>
      </c>
      <c r="C1157" s="589">
        <v>76004</v>
      </c>
      <c r="D1157" s="588" t="s">
        <v>238</v>
      </c>
      <c r="E1157" s="589">
        <v>72807</v>
      </c>
      <c r="F1157" s="588" t="s">
        <v>238</v>
      </c>
      <c r="G1157" s="589">
        <v>67998</v>
      </c>
      <c r="H1157" s="588" t="s">
        <v>238</v>
      </c>
      <c r="I1157" s="589">
        <v>72747</v>
      </c>
      <c r="J1157" s="588" t="s">
        <v>238</v>
      </c>
      <c r="K1157" s="589">
        <v>68471</v>
      </c>
      <c r="L1157" s="588" t="s">
        <v>238</v>
      </c>
      <c r="M1157" s="589">
        <v>68710</v>
      </c>
      <c r="N1157" s="588" t="s">
        <v>238</v>
      </c>
    </row>
    <row r="1158" spans="1:14" x14ac:dyDescent="0.2">
      <c r="A1158" s="590" t="s">
        <v>36</v>
      </c>
      <c r="B1158" s="590" t="s">
        <v>37</v>
      </c>
      <c r="C1158" s="589">
        <v>1467</v>
      </c>
      <c r="D1158" s="588" t="s">
        <v>238</v>
      </c>
      <c r="E1158" s="589">
        <v>6416</v>
      </c>
      <c r="F1158" s="588" t="s">
        <v>238</v>
      </c>
      <c r="G1158" s="589">
        <v>5381</v>
      </c>
      <c r="H1158" s="588" t="s">
        <v>238</v>
      </c>
      <c r="I1158" s="589">
        <v>6928</v>
      </c>
      <c r="J1158" s="588" t="s">
        <v>238</v>
      </c>
      <c r="K1158" s="589">
        <v>5184</v>
      </c>
      <c r="L1158" s="588" t="s">
        <v>238</v>
      </c>
      <c r="M1158" s="589">
        <v>5934</v>
      </c>
      <c r="N1158" s="588" t="s">
        <v>238</v>
      </c>
    </row>
    <row r="1159" spans="1:14" x14ac:dyDescent="0.2">
      <c r="A1159" s="590" t="s">
        <v>42</v>
      </c>
      <c r="B1159" s="590" t="s">
        <v>43</v>
      </c>
      <c r="C1159" s="589">
        <v>695</v>
      </c>
      <c r="D1159" s="588" t="s">
        <v>238</v>
      </c>
      <c r="E1159" s="589">
        <v>498</v>
      </c>
      <c r="F1159" s="588" t="s">
        <v>238</v>
      </c>
      <c r="G1159" s="589">
        <v>443</v>
      </c>
      <c r="H1159" s="588" t="s">
        <v>238</v>
      </c>
      <c r="I1159" s="589">
        <v>1259</v>
      </c>
      <c r="J1159" s="588" t="s">
        <v>238</v>
      </c>
      <c r="K1159" s="589">
        <v>1224</v>
      </c>
      <c r="L1159" s="588" t="s">
        <v>4925</v>
      </c>
      <c r="M1159" s="588" t="s">
        <v>141</v>
      </c>
      <c r="N1159" s="588" t="s">
        <v>238</v>
      </c>
    </row>
    <row r="1160" spans="1:14" x14ac:dyDescent="0.2">
      <c r="A1160" s="590" t="s">
        <v>46</v>
      </c>
      <c r="B1160" s="590" t="s">
        <v>47</v>
      </c>
      <c r="C1160" s="589">
        <v>126</v>
      </c>
      <c r="D1160" s="588" t="s">
        <v>238</v>
      </c>
      <c r="E1160" s="589">
        <v>146</v>
      </c>
      <c r="F1160" s="588" t="s">
        <v>238</v>
      </c>
      <c r="G1160" s="589">
        <v>74</v>
      </c>
      <c r="H1160" s="588" t="s">
        <v>238</v>
      </c>
      <c r="I1160" s="589">
        <v>98</v>
      </c>
      <c r="J1160" s="588" t="s">
        <v>238</v>
      </c>
      <c r="K1160" s="589">
        <v>95</v>
      </c>
      <c r="L1160" s="588" t="s">
        <v>238</v>
      </c>
      <c r="M1160" s="589">
        <v>89</v>
      </c>
      <c r="N1160" s="588" t="s">
        <v>238</v>
      </c>
    </row>
    <row r="1161" spans="1:14" x14ac:dyDescent="0.2">
      <c r="A1161" s="590" t="s">
        <v>48</v>
      </c>
      <c r="B1161" s="590" t="s">
        <v>49</v>
      </c>
      <c r="C1161" s="589">
        <v>9999</v>
      </c>
      <c r="D1161" s="588" t="s">
        <v>238</v>
      </c>
      <c r="E1161" s="589">
        <v>10984</v>
      </c>
      <c r="F1161" s="588" t="s">
        <v>238</v>
      </c>
      <c r="G1161" s="589">
        <v>8172</v>
      </c>
      <c r="H1161" s="588" t="s">
        <v>238</v>
      </c>
      <c r="I1161" s="589">
        <v>10467</v>
      </c>
      <c r="J1161" s="588" t="s">
        <v>238</v>
      </c>
      <c r="K1161" s="589">
        <v>8956</v>
      </c>
      <c r="L1161" s="588" t="s">
        <v>238</v>
      </c>
      <c r="M1161" s="589">
        <v>8506</v>
      </c>
      <c r="N1161" s="588" t="s">
        <v>238</v>
      </c>
    </row>
    <row r="1162" spans="1:14" x14ac:dyDescent="0.2">
      <c r="A1162" s="590" t="s">
        <v>38</v>
      </c>
      <c r="B1162" s="590" t="s">
        <v>39</v>
      </c>
      <c r="C1162" s="589">
        <v>8410</v>
      </c>
      <c r="D1162" s="588" t="s">
        <v>238</v>
      </c>
      <c r="E1162" s="589">
        <v>8829</v>
      </c>
      <c r="F1162" s="588" t="s">
        <v>238</v>
      </c>
      <c r="G1162" s="589">
        <v>7745</v>
      </c>
      <c r="H1162" s="588" t="s">
        <v>238</v>
      </c>
      <c r="I1162" s="589">
        <v>9952</v>
      </c>
      <c r="J1162" s="588" t="s">
        <v>238</v>
      </c>
      <c r="K1162" s="589">
        <v>7175</v>
      </c>
      <c r="L1162" s="588" t="s">
        <v>238</v>
      </c>
      <c r="M1162" s="589">
        <v>8135</v>
      </c>
      <c r="N1162" s="588" t="s">
        <v>238</v>
      </c>
    </row>
    <row r="1163" spans="1:14" x14ac:dyDescent="0.2">
      <c r="A1163" s="590" t="s">
        <v>56</v>
      </c>
      <c r="B1163" s="590" t="s">
        <v>57</v>
      </c>
      <c r="C1163" s="589">
        <v>352615</v>
      </c>
      <c r="D1163" s="588" t="s">
        <v>238</v>
      </c>
      <c r="E1163" s="589">
        <v>344797</v>
      </c>
      <c r="F1163" s="588" t="s">
        <v>238</v>
      </c>
      <c r="G1163" s="589">
        <v>271497</v>
      </c>
      <c r="H1163" s="588" t="s">
        <v>238</v>
      </c>
      <c r="I1163" s="589">
        <v>304298</v>
      </c>
      <c r="J1163" s="588" t="s">
        <v>238</v>
      </c>
      <c r="K1163" s="589">
        <v>346331</v>
      </c>
      <c r="L1163" s="588" t="s">
        <v>238</v>
      </c>
      <c r="M1163" s="589">
        <v>344486</v>
      </c>
      <c r="N1163" s="588" t="s">
        <v>238</v>
      </c>
    </row>
    <row r="1164" spans="1:14" x14ac:dyDescent="0.2">
      <c r="A1164" s="590" t="s">
        <v>16</v>
      </c>
      <c r="B1164" s="590" t="s">
        <v>17</v>
      </c>
      <c r="C1164" s="589">
        <v>12107</v>
      </c>
      <c r="D1164" s="588" t="s">
        <v>238</v>
      </c>
      <c r="E1164" s="589">
        <v>11209</v>
      </c>
      <c r="F1164" s="588" t="s">
        <v>238</v>
      </c>
      <c r="G1164" s="589">
        <v>9322</v>
      </c>
      <c r="H1164" s="588" t="s">
        <v>238</v>
      </c>
      <c r="I1164" s="589">
        <v>11052</v>
      </c>
      <c r="J1164" s="588" t="s">
        <v>238</v>
      </c>
      <c r="K1164" s="589">
        <v>9943</v>
      </c>
      <c r="L1164" s="588" t="s">
        <v>238</v>
      </c>
      <c r="M1164" s="589">
        <v>10714</v>
      </c>
      <c r="N1164" s="588" t="s">
        <v>238</v>
      </c>
    </row>
    <row r="1165" spans="1:14" x14ac:dyDescent="0.2">
      <c r="A1165" s="590" t="s">
        <v>60</v>
      </c>
      <c r="B1165" s="590" t="s">
        <v>61</v>
      </c>
      <c r="C1165" s="589">
        <v>6444</v>
      </c>
      <c r="D1165" s="588" t="s">
        <v>238</v>
      </c>
      <c r="E1165" s="589">
        <v>6101</v>
      </c>
      <c r="F1165" s="588" t="s">
        <v>238</v>
      </c>
      <c r="G1165" s="589">
        <v>3374</v>
      </c>
      <c r="H1165" s="588" t="s">
        <v>238</v>
      </c>
      <c r="I1165" s="589">
        <v>2820</v>
      </c>
      <c r="J1165" s="588" t="s">
        <v>238</v>
      </c>
      <c r="K1165" s="589">
        <v>3143</v>
      </c>
      <c r="L1165" s="588" t="s">
        <v>238</v>
      </c>
      <c r="M1165" s="589">
        <v>2574</v>
      </c>
      <c r="N1165" s="588" t="s">
        <v>238</v>
      </c>
    </row>
    <row r="1166" spans="1:14" x14ac:dyDescent="0.2">
      <c r="A1166" s="590" t="s">
        <v>64</v>
      </c>
      <c r="B1166" s="590" t="s">
        <v>65</v>
      </c>
      <c r="C1166" s="589">
        <v>29425</v>
      </c>
      <c r="D1166" s="588" t="s">
        <v>238</v>
      </c>
      <c r="E1166" s="589">
        <v>30295</v>
      </c>
      <c r="F1166" s="588" t="s">
        <v>238</v>
      </c>
      <c r="G1166" s="589">
        <v>24743</v>
      </c>
      <c r="H1166" s="588" t="s">
        <v>238</v>
      </c>
      <c r="I1166" s="589">
        <v>32088</v>
      </c>
      <c r="J1166" s="588" t="s">
        <v>238</v>
      </c>
      <c r="K1166" s="589">
        <v>29396</v>
      </c>
      <c r="L1166" s="588" t="s">
        <v>238</v>
      </c>
      <c r="M1166" s="589">
        <v>27946</v>
      </c>
      <c r="N1166" s="588" t="s">
        <v>238</v>
      </c>
    </row>
    <row r="1167" spans="1:14" x14ac:dyDescent="0.2">
      <c r="A1167" s="590" t="s">
        <v>70</v>
      </c>
      <c r="B1167" s="590" t="s">
        <v>71</v>
      </c>
      <c r="C1167" s="589">
        <v>8013</v>
      </c>
      <c r="D1167" s="588" t="s">
        <v>238</v>
      </c>
      <c r="E1167" s="589">
        <v>8371</v>
      </c>
      <c r="F1167" s="588" t="s">
        <v>238</v>
      </c>
      <c r="G1167" s="589">
        <v>7823</v>
      </c>
      <c r="H1167" s="588" t="s">
        <v>238</v>
      </c>
      <c r="I1167" s="589">
        <v>10103</v>
      </c>
      <c r="J1167" s="588" t="s">
        <v>238</v>
      </c>
      <c r="K1167" s="589">
        <v>8211</v>
      </c>
      <c r="L1167" s="588" t="s">
        <v>238</v>
      </c>
      <c r="M1167" s="589">
        <v>8242</v>
      </c>
      <c r="N1167" s="588" t="s">
        <v>238</v>
      </c>
    </row>
    <row r="1168" spans="1:14" x14ac:dyDescent="0.2">
      <c r="A1168" s="590" t="s">
        <v>34</v>
      </c>
      <c r="B1168" s="590" t="s">
        <v>35</v>
      </c>
      <c r="C1168" s="589">
        <v>472</v>
      </c>
      <c r="D1168" s="588" t="s">
        <v>238</v>
      </c>
      <c r="E1168" s="589">
        <v>335</v>
      </c>
      <c r="F1168" s="588" t="s">
        <v>238</v>
      </c>
      <c r="G1168" s="589">
        <v>253</v>
      </c>
      <c r="H1168" s="588" t="s">
        <v>238</v>
      </c>
      <c r="I1168" s="589">
        <v>303</v>
      </c>
      <c r="J1168" s="588" t="s">
        <v>238</v>
      </c>
      <c r="K1168" s="589">
        <v>340</v>
      </c>
      <c r="L1168" s="588" t="s">
        <v>238</v>
      </c>
      <c r="M1168" s="589">
        <v>471</v>
      </c>
      <c r="N1168" s="588" t="s">
        <v>238</v>
      </c>
    </row>
    <row r="1169" spans="1:14" x14ac:dyDescent="0.2">
      <c r="A1169" s="590" t="s">
        <v>76</v>
      </c>
      <c r="B1169" s="590" t="s">
        <v>77</v>
      </c>
      <c r="C1169" s="589">
        <v>3540</v>
      </c>
      <c r="D1169" s="588" t="s">
        <v>238</v>
      </c>
      <c r="E1169" s="589">
        <v>3689</v>
      </c>
      <c r="F1169" s="588" t="s">
        <v>238</v>
      </c>
      <c r="G1169" s="589">
        <v>3270</v>
      </c>
      <c r="H1169" s="588" t="s">
        <v>238</v>
      </c>
      <c r="I1169" s="589">
        <v>3456</v>
      </c>
      <c r="J1169" s="588" t="s">
        <v>238</v>
      </c>
      <c r="K1169" s="589">
        <v>3478</v>
      </c>
      <c r="L1169" s="588" t="s">
        <v>238</v>
      </c>
      <c r="M1169" s="589">
        <v>3478</v>
      </c>
      <c r="N1169" s="588" t="s">
        <v>238</v>
      </c>
    </row>
    <row r="1171" spans="1:14" x14ac:dyDescent="0.2">
      <c r="A1171" s="587" t="s">
        <v>4942</v>
      </c>
      <c r="E1171" s="587" t="s">
        <v>4941</v>
      </c>
    </row>
    <row r="1172" spans="1:14" x14ac:dyDescent="0.2">
      <c r="A1172" s="587" t="s">
        <v>4940</v>
      </c>
      <c r="B1172" s="587" t="s">
        <v>4939</v>
      </c>
      <c r="E1172" s="587" t="s">
        <v>141</v>
      </c>
      <c r="F1172" s="587" t="s">
        <v>4938</v>
      </c>
    </row>
    <row r="1173" spans="1:14" x14ac:dyDescent="0.2">
      <c r="A1173" s="587" t="s">
        <v>4937</v>
      </c>
      <c r="B1173" s="587" t="s">
        <v>4936</v>
      </c>
    </row>
    <row r="1174" spans="1:14" x14ac:dyDescent="0.2">
      <c r="A1174" s="587" t="s">
        <v>4935</v>
      </c>
      <c r="B1174" s="587" t="s">
        <v>4934</v>
      </c>
    </row>
    <row r="1175" spans="1:14" x14ac:dyDescent="0.2">
      <c r="A1175" s="587" t="s">
        <v>4933</v>
      </c>
      <c r="B1175" s="587" t="s">
        <v>4932</v>
      </c>
    </row>
    <row r="1176" spans="1:14" x14ac:dyDescent="0.2">
      <c r="A1176" s="587" t="s">
        <v>4931</v>
      </c>
      <c r="B1176" s="587" t="s">
        <v>4930</v>
      </c>
    </row>
    <row r="1177" spans="1:14" x14ac:dyDescent="0.2">
      <c r="A1177" s="587" t="s">
        <v>4929</v>
      </c>
      <c r="B1177" s="587" t="s">
        <v>4928</v>
      </c>
    </row>
    <row r="1178" spans="1:14" x14ac:dyDescent="0.2">
      <c r="A1178" s="587" t="s">
        <v>4927</v>
      </c>
      <c r="B1178" s="587" t="s">
        <v>4926</v>
      </c>
    </row>
    <row r="1179" spans="1:14" x14ac:dyDescent="0.2">
      <c r="A1179" s="587" t="s">
        <v>4925</v>
      </c>
      <c r="B1179" s="587" t="s">
        <v>4924</v>
      </c>
    </row>
    <row r="1180" spans="1:14" x14ac:dyDescent="0.2">
      <c r="A1180" s="587" t="s">
        <v>4923</v>
      </c>
      <c r="B1180" s="587" t="s">
        <v>4922</v>
      </c>
    </row>
    <row r="1181" spans="1:14" x14ac:dyDescent="0.2">
      <c r="A1181" s="587" t="s">
        <v>4921</v>
      </c>
      <c r="B1181" s="587" t="s">
        <v>4920</v>
      </c>
    </row>
    <row r="1182" spans="1:14" x14ac:dyDescent="0.2">
      <c r="A1182" s="587" t="s">
        <v>4919</v>
      </c>
      <c r="B1182" s="587" t="s">
        <v>4918</v>
      </c>
    </row>
    <row r="1183" spans="1:14" x14ac:dyDescent="0.2">
      <c r="A1183" s="587" t="s">
        <v>4917</v>
      </c>
      <c r="B1183" s="587" t="s">
        <v>4916</v>
      </c>
    </row>
  </sheetData>
  <hyperlinks>
    <hyperlink ref="B954" r:id="rId1"/>
  </hyperlinks>
  <pageMargins left="0.75" right="0.75" top="1" bottom="1" header="0.5" footer="0.5"/>
  <pageSetup paperSize="9" firstPageNumber="0" fitToWidth="0" fitToHeight="0" pageOrder="overThenDown" orientation="portrait" horizontalDpi="300" verticalDpi="300" r:id="rId2"/>
  <headerFooter alignWithMargins="0"/>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P225"/>
  <sheetViews>
    <sheetView topLeftCell="A4" workbookViewId="0">
      <pane xSplit="2" ySplit="4" topLeftCell="C35" activePane="bottomRight" state="frozen"/>
      <selection activeCell="A4" sqref="A4"/>
      <selection pane="topRight" activeCell="C4" sqref="C4"/>
      <selection pane="bottomLeft" activeCell="A8" sqref="A8"/>
      <selection pane="bottomRight" activeCell="F43" sqref="F43"/>
    </sheetView>
  </sheetViews>
  <sheetFormatPr defaultRowHeight="11.25" x14ac:dyDescent="0.2"/>
  <cols>
    <col min="1" max="1" width="4.85546875" style="598" customWidth="1"/>
    <col min="2" max="2" width="30.140625" style="598" customWidth="1"/>
    <col min="3" max="3" width="37.28515625" style="598" customWidth="1"/>
    <col min="4" max="4" width="11" style="598" customWidth="1"/>
    <col min="5" max="6" width="10.140625" style="598" customWidth="1"/>
    <col min="7" max="7" width="10.85546875" style="598" customWidth="1"/>
    <col min="8" max="8" width="13.140625" style="598" customWidth="1"/>
    <col min="9" max="9" width="10.140625" style="598" customWidth="1"/>
    <col min="10" max="10" width="15.5703125" style="598" customWidth="1"/>
    <col min="11" max="11" width="12.140625" style="598" customWidth="1"/>
    <col min="12" max="12" width="10.140625" style="598" customWidth="1"/>
    <col min="13" max="13" width="15.5703125" style="598" customWidth="1"/>
    <col min="14" max="14" width="9.85546875" style="598" bestFit="1" customWidth="1"/>
    <col min="15" max="16" width="9.140625" style="598"/>
    <col min="17" max="17" width="9.85546875" style="598" bestFit="1" customWidth="1"/>
    <col min="18" max="16384" width="9.140625" style="598"/>
  </cols>
  <sheetData>
    <row r="3" spans="1:8" x14ac:dyDescent="0.2">
      <c r="B3" s="612" t="s">
        <v>5040</v>
      </c>
    </row>
    <row r="4" spans="1:8" x14ac:dyDescent="0.2">
      <c r="B4" s="598" t="s">
        <v>5057</v>
      </c>
    </row>
    <row r="6" spans="1:8" x14ac:dyDescent="0.2">
      <c r="B6" s="612" t="s">
        <v>77</v>
      </c>
    </row>
    <row r="7" spans="1:8" ht="22.5" x14ac:dyDescent="0.2">
      <c r="A7" s="902" t="s">
        <v>99</v>
      </c>
      <c r="B7" s="903"/>
      <c r="C7" s="609" t="s">
        <v>5015</v>
      </c>
      <c r="D7" s="609" t="s">
        <v>299</v>
      </c>
      <c r="E7" s="609" t="s">
        <v>5027</v>
      </c>
      <c r="F7" s="609" t="s">
        <v>5059</v>
      </c>
      <c r="G7" s="609" t="s">
        <v>5058</v>
      </c>
      <c r="H7" s="609" t="s">
        <v>5012</v>
      </c>
    </row>
    <row r="8" spans="1:8" x14ac:dyDescent="0.2">
      <c r="A8" s="904" t="s">
        <v>5067</v>
      </c>
      <c r="B8" s="903"/>
      <c r="C8" s="686"/>
      <c r="D8" s="686"/>
      <c r="E8" s="692"/>
      <c r="F8" s="695"/>
      <c r="G8" s="695"/>
      <c r="H8" s="692"/>
    </row>
    <row r="9" spans="1:8" x14ac:dyDescent="0.2">
      <c r="A9" s="600" t="s">
        <v>5068</v>
      </c>
      <c r="B9" s="602" t="s">
        <v>5100</v>
      </c>
      <c r="C9" s="602" t="s">
        <v>5001</v>
      </c>
      <c r="D9" s="602" t="s">
        <v>219</v>
      </c>
      <c r="E9" s="602" t="s">
        <v>5019</v>
      </c>
      <c r="F9" s="697">
        <f>(('CAGR input data'!V333/'CAGR input data'!R333)^(1/('CAGR input data'!$V$11-'CAGR input data'!$R$11)))-1</f>
        <v>0.12592343935986583</v>
      </c>
      <c r="G9" s="697">
        <f>(('CAGR input data'!Z333/'CAGR input data'!B333)^(1/('CAGR input data'!$Z$11-'CAGR input data'!$B$11)))-1</f>
        <v>4.3409361546766556E-2</v>
      </c>
      <c r="H9" s="610" t="s">
        <v>5039</v>
      </c>
    </row>
    <row r="10" spans="1:8" x14ac:dyDescent="0.2">
      <c r="A10" s="600" t="s">
        <v>5069</v>
      </c>
      <c r="B10" s="602" t="s">
        <v>90</v>
      </c>
      <c r="C10" s="602" t="s">
        <v>200</v>
      </c>
      <c r="D10" s="602" t="s">
        <v>219</v>
      </c>
      <c r="E10" s="602" t="s">
        <v>4907</v>
      </c>
      <c r="F10" s="698">
        <f>('0 other sectors calculations'!$E$75/'0 other sectors calculations'!$C$75)^(1/('0 other sectors calculations'!$E$70-'0 other sectors calculations'!$C$70))-1</f>
        <v>-0.2387638966077068</v>
      </c>
      <c r="G10" s="697" t="s">
        <v>87</v>
      </c>
      <c r="H10" s="693"/>
    </row>
    <row r="11" spans="1:8" x14ac:dyDescent="0.2">
      <c r="A11" s="900" t="s">
        <v>105</v>
      </c>
      <c r="B11" s="901"/>
      <c r="C11" s="686"/>
      <c r="D11" s="686"/>
      <c r="E11" s="692"/>
      <c r="F11" s="699"/>
      <c r="G11" s="699"/>
      <c r="H11" s="692"/>
    </row>
    <row r="12" spans="1:8" x14ac:dyDescent="0.2">
      <c r="A12" s="600" t="s">
        <v>5060</v>
      </c>
      <c r="B12" s="602" t="s">
        <v>106</v>
      </c>
      <c r="C12" s="602" t="s">
        <v>5009</v>
      </c>
      <c r="D12" s="602" t="s">
        <v>219</v>
      </c>
      <c r="E12" s="602" t="s">
        <v>5022</v>
      </c>
      <c r="F12" s="697">
        <f>('CAGR input data'!W1088/'CAGR input data'!S1088)^(1/('CAGR input data'!$W$1066-'CAGR input data'!$S$1066))-1</f>
        <v>-4.8831411447719186E-2</v>
      </c>
      <c r="G12" s="697">
        <f>('CAGR input data'!Y1088/'CAGR input data'!C1088)^(1/('CAGR input data'!$Y$1066-'CAGR input data'!$C$1066))-1</f>
        <v>-5.599388634527025E-3</v>
      </c>
      <c r="H12" s="610"/>
    </row>
    <row r="13" spans="1:8" x14ac:dyDescent="0.2">
      <c r="A13" s="600" t="s">
        <v>5064</v>
      </c>
      <c r="B13" s="602" t="s">
        <v>5102</v>
      </c>
      <c r="C13" s="602" t="s">
        <v>5007</v>
      </c>
      <c r="D13" s="602" t="s">
        <v>219</v>
      </c>
      <c r="E13" s="602" t="s">
        <v>5022</v>
      </c>
      <c r="F13" s="697">
        <f>('CAGR input data'!W1045/'CAGR input data'!S1045)^(1/('CAGR input data'!$W$1023-'CAGR input data'!$S$1023))-1</f>
        <v>-4.7315661993341696E-2</v>
      </c>
      <c r="G13" s="697">
        <f>('CAGR input data'!Y1045/'CAGR input data'!C1045)^(1/('CAGR input data'!$Y$1023-'CAGR input data'!$C$1023))-1</f>
        <v>4.22312307659789E-3</v>
      </c>
      <c r="H13" s="610"/>
    </row>
    <row r="14" spans="1:8" ht="22.5" x14ac:dyDescent="0.2">
      <c r="A14" s="600" t="s">
        <v>5070</v>
      </c>
      <c r="B14" s="602" t="s">
        <v>108</v>
      </c>
      <c r="C14" s="602" t="s">
        <v>149</v>
      </c>
      <c r="D14" s="602" t="s">
        <v>219</v>
      </c>
      <c r="E14" s="602" t="s">
        <v>5016</v>
      </c>
      <c r="F14" s="697">
        <f>('CAGR input data'!V844/'CAGR input data'!R844)^(1/('CAGR input data'!$V$822-'CAGR input data'!$R$822))-1</f>
        <v>-1.6644688204179081E-2</v>
      </c>
      <c r="G14" s="697">
        <f>('CAGR input data'!X844/'CAGR input data'!J844)^(1/('CAGR input data'!$X$822-'CAGR input data'!$J$822))-1</f>
        <v>-2.7622459304597724E-2</v>
      </c>
      <c r="H14" s="610"/>
    </row>
    <row r="15" spans="1:8" x14ac:dyDescent="0.2">
      <c r="A15" s="600" t="s">
        <v>5071</v>
      </c>
      <c r="B15" s="602" t="s">
        <v>109</v>
      </c>
      <c r="C15" s="602" t="s">
        <v>5004</v>
      </c>
      <c r="D15" s="602" t="s">
        <v>219</v>
      </c>
      <c r="E15" s="602" t="s">
        <v>5024</v>
      </c>
      <c r="F15" s="697">
        <f>('CAGR input data'!I1169/'CAGR input data'!E1169)^(1/('CAGR input data'!$I$1152-'CAGR input data'!$E$1152))-1</f>
        <v>-3.2095432478095987E-2</v>
      </c>
      <c r="G15" s="697">
        <f>('CAGR input data'!M1169/'CAGR input data'!C1169)^(1/('CAGR input data'!$M$1152-'CAGR input data'!$C$1152))-1</f>
        <v>-3.5276255003022783E-3</v>
      </c>
      <c r="H15" s="694"/>
    </row>
    <row r="16" spans="1:8" x14ac:dyDescent="0.2">
      <c r="A16" s="900" t="s">
        <v>5101</v>
      </c>
      <c r="B16" s="901"/>
      <c r="C16" s="686"/>
      <c r="D16" s="686"/>
      <c r="E16" s="692"/>
      <c r="F16" s="699"/>
      <c r="G16" s="699"/>
      <c r="H16" s="692"/>
    </row>
    <row r="17" spans="1:8" x14ac:dyDescent="0.2">
      <c r="A17" s="600" t="s">
        <v>5073</v>
      </c>
      <c r="B17" s="602" t="s">
        <v>111</v>
      </c>
      <c r="C17" s="602" t="s">
        <v>200</v>
      </c>
      <c r="D17" s="602" t="s">
        <v>219</v>
      </c>
      <c r="E17" s="602" t="s">
        <v>4907</v>
      </c>
      <c r="F17" s="700">
        <f>('2.1&amp;2.2 calculations'!E75/'2.1&amp;2.2 calculations'!C75)^(1/('2.1&amp;2.2 calculations'!$E$70-'2.1&amp;2.2 calculations'!$C$70))-1</f>
        <v>-4.8988010657197489E-2</v>
      </c>
      <c r="G17" s="697" t="s">
        <v>87</v>
      </c>
      <c r="H17" s="610"/>
    </row>
    <row r="18" spans="1:8" x14ac:dyDescent="0.2">
      <c r="A18" s="600" t="s">
        <v>5074</v>
      </c>
      <c r="B18" s="602" t="s">
        <v>112</v>
      </c>
      <c r="C18" s="602" t="s">
        <v>200</v>
      </c>
      <c r="D18" s="602" t="s">
        <v>219</v>
      </c>
      <c r="E18" s="602" t="s">
        <v>4907</v>
      </c>
      <c r="F18" s="700">
        <f>('2.1&amp;2.2 calculations'!E94/'2.1&amp;2.2 calculations'!C94)^(1/('2.1&amp;2.2 calculations'!$E$70-'2.1&amp;2.2 calculations'!$C$70))-1</f>
        <v>3.1068529575804948</v>
      </c>
      <c r="G18" s="697" t="s">
        <v>87</v>
      </c>
      <c r="H18" s="610"/>
    </row>
    <row r="19" spans="1:8" x14ac:dyDescent="0.2">
      <c r="A19" s="600" t="s">
        <v>5075</v>
      </c>
      <c r="B19" s="602" t="s">
        <v>5109</v>
      </c>
      <c r="C19" s="602" t="s">
        <v>87</v>
      </c>
      <c r="D19" s="602"/>
      <c r="E19" s="602"/>
      <c r="F19" s="697" t="s">
        <v>87</v>
      </c>
      <c r="G19" s="697" t="s">
        <v>87</v>
      </c>
      <c r="H19" s="610"/>
    </row>
    <row r="20" spans="1:8" x14ac:dyDescent="0.2">
      <c r="A20" s="600" t="s">
        <v>5076</v>
      </c>
      <c r="B20" s="602" t="s">
        <v>114</v>
      </c>
      <c r="C20" s="602" t="s">
        <v>87</v>
      </c>
      <c r="D20" s="602"/>
      <c r="E20" s="602"/>
      <c r="F20" s="697" t="s">
        <v>87</v>
      </c>
      <c r="G20" s="697" t="s">
        <v>87</v>
      </c>
      <c r="H20" s="610"/>
    </row>
    <row r="21" spans="1:8" x14ac:dyDescent="0.2">
      <c r="A21" s="600" t="s">
        <v>5077</v>
      </c>
      <c r="B21" s="602" t="s">
        <v>115</v>
      </c>
      <c r="C21" s="602" t="s">
        <v>87</v>
      </c>
      <c r="D21" s="602"/>
      <c r="E21" s="602"/>
      <c r="F21" s="697" t="s">
        <v>87</v>
      </c>
      <c r="G21" s="697" t="s">
        <v>87</v>
      </c>
      <c r="H21" s="610"/>
    </row>
    <row r="22" spans="1:8" x14ac:dyDescent="0.2">
      <c r="A22" s="900" t="s">
        <v>5103</v>
      </c>
      <c r="B22" s="901"/>
      <c r="C22" s="686"/>
      <c r="D22" s="686"/>
      <c r="E22" s="692"/>
      <c r="F22" s="699"/>
      <c r="G22" s="699"/>
      <c r="H22" s="692"/>
    </row>
    <row r="23" spans="1:8" x14ac:dyDescent="0.2">
      <c r="A23" s="600" t="s">
        <v>5078</v>
      </c>
      <c r="B23" s="602" t="s">
        <v>117</v>
      </c>
      <c r="C23" s="602" t="s">
        <v>4994</v>
      </c>
      <c r="D23" s="602" t="s">
        <v>219</v>
      </c>
      <c r="E23" s="602" t="s">
        <v>5022</v>
      </c>
      <c r="F23" s="697">
        <f>(('CAGR input data'!V941+'CAGR input data'!V995)/('CAGR input data'!R941+'CAGR input data'!R995))^(1/('CAGR input data'!$V$910-'CAGR input data'!$R$910))-1</f>
        <v>-8.0096704885435188E-2</v>
      </c>
      <c r="G23" s="697">
        <f>(('CAGR input data'!X941+'CAGR input data'!X995)/('CAGR input data'!B941+'CAGR input data'!B995))^(1/('CAGR input data'!$X$910-'CAGR input data'!$B$910))-1</f>
        <v>-7.7417597360325607E-2</v>
      </c>
      <c r="H23" s="613"/>
    </row>
    <row r="24" spans="1:8" x14ac:dyDescent="0.2">
      <c r="A24" s="600" t="s">
        <v>5079</v>
      </c>
      <c r="B24" s="602" t="s">
        <v>118</v>
      </c>
      <c r="C24" s="602" t="s">
        <v>87</v>
      </c>
      <c r="D24" s="602"/>
      <c r="E24" s="602"/>
      <c r="F24" s="697" t="s">
        <v>87</v>
      </c>
      <c r="G24" s="697" t="s">
        <v>87</v>
      </c>
      <c r="H24" s="613"/>
    </row>
    <row r="25" spans="1:8" x14ac:dyDescent="0.2">
      <c r="A25" s="600" t="s">
        <v>5080</v>
      </c>
      <c r="B25" s="602" t="s">
        <v>119</v>
      </c>
      <c r="C25" s="602" t="s">
        <v>87</v>
      </c>
      <c r="D25" s="602"/>
      <c r="E25" s="602"/>
      <c r="F25" s="697" t="s">
        <v>87</v>
      </c>
      <c r="G25" s="697" t="s">
        <v>87</v>
      </c>
      <c r="H25" s="613"/>
    </row>
    <row r="26" spans="1:8" x14ac:dyDescent="0.2">
      <c r="A26" s="600" t="s">
        <v>5081</v>
      </c>
      <c r="B26" s="602" t="s">
        <v>120</v>
      </c>
      <c r="C26" s="602" t="s">
        <v>87</v>
      </c>
      <c r="D26" s="602"/>
      <c r="E26" s="602"/>
      <c r="F26" s="697" t="s">
        <v>87</v>
      </c>
      <c r="G26" s="697" t="s">
        <v>87</v>
      </c>
      <c r="H26" s="613"/>
    </row>
    <row r="27" spans="1:8" x14ac:dyDescent="0.2">
      <c r="A27" s="600" t="s">
        <v>5082</v>
      </c>
      <c r="B27" s="602" t="s">
        <v>5110</v>
      </c>
      <c r="C27" s="602" t="s">
        <v>4992</v>
      </c>
      <c r="D27" s="602" t="s">
        <v>219</v>
      </c>
      <c r="E27" s="602" t="s">
        <v>4907</v>
      </c>
      <c r="F27" s="697">
        <v>-8.7129070824723098E-2</v>
      </c>
      <c r="G27" s="697" t="s">
        <v>87</v>
      </c>
      <c r="H27" s="610"/>
    </row>
    <row r="28" spans="1:8" x14ac:dyDescent="0.2">
      <c r="A28" s="600" t="s">
        <v>5083</v>
      </c>
      <c r="B28" s="602" t="s">
        <v>122</v>
      </c>
      <c r="C28" s="602" t="s">
        <v>87</v>
      </c>
      <c r="D28" s="602"/>
      <c r="E28" s="602"/>
      <c r="F28" s="697" t="s">
        <v>87</v>
      </c>
      <c r="G28" s="697" t="s">
        <v>87</v>
      </c>
      <c r="H28" s="610"/>
    </row>
    <row r="29" spans="1:8" ht="22.5" x14ac:dyDescent="0.2">
      <c r="A29" s="600" t="s">
        <v>5084</v>
      </c>
      <c r="B29" s="602" t="s">
        <v>123</v>
      </c>
      <c r="C29" s="602" t="s">
        <v>87</v>
      </c>
      <c r="D29" s="602"/>
      <c r="E29" s="602"/>
      <c r="F29" s="697" t="s">
        <v>87</v>
      </c>
      <c r="G29" s="697" t="s">
        <v>87</v>
      </c>
      <c r="H29" s="610"/>
    </row>
    <row r="30" spans="1:8" x14ac:dyDescent="0.2">
      <c r="A30" s="900" t="s">
        <v>5104</v>
      </c>
      <c r="B30" s="901"/>
      <c r="C30" s="686"/>
      <c r="D30" s="686"/>
      <c r="E30" s="692"/>
      <c r="F30" s="699"/>
      <c r="G30" s="699"/>
      <c r="H30" s="692"/>
    </row>
    <row r="31" spans="1:8" x14ac:dyDescent="0.2">
      <c r="A31" s="600" t="s">
        <v>5087</v>
      </c>
      <c r="B31" s="602" t="s">
        <v>125</v>
      </c>
      <c r="C31" s="602" t="s">
        <v>5031</v>
      </c>
      <c r="D31" s="602" t="s">
        <v>219</v>
      </c>
      <c r="E31" s="602" t="s">
        <v>5019</v>
      </c>
      <c r="F31" s="697">
        <f>('CAGR input data'!V684/'CAGR input data'!R684)^(1/('CAGR input data'!$V$656-'CAGR input data'!$R$656))-1</f>
        <v>-6.0221652645506163E-2</v>
      </c>
      <c r="G31" s="697">
        <f>('CAGR input data'!Z684/'CAGR input data'!B684)^(1/('CAGR input data'!$Z$656-'CAGR input data'!$B$656))-1</f>
        <v>4.4759853270395222E-2</v>
      </c>
      <c r="H31" s="610"/>
    </row>
    <row r="32" spans="1:8" x14ac:dyDescent="0.2">
      <c r="A32" s="600" t="s">
        <v>5088</v>
      </c>
      <c r="B32" s="602" t="s">
        <v>126</v>
      </c>
      <c r="C32" s="602" t="s">
        <v>87</v>
      </c>
      <c r="D32" s="602"/>
      <c r="E32" s="602"/>
      <c r="F32" s="697" t="s">
        <v>87</v>
      </c>
      <c r="G32" s="697" t="s">
        <v>87</v>
      </c>
      <c r="H32" s="610"/>
    </row>
    <row r="33" spans="1:8" ht="22.5" x14ac:dyDescent="0.2">
      <c r="A33" s="600" t="s">
        <v>5089</v>
      </c>
      <c r="B33" s="602" t="s">
        <v>127</v>
      </c>
      <c r="C33" s="602" t="s">
        <v>4958</v>
      </c>
      <c r="D33" s="602" t="s">
        <v>219</v>
      </c>
      <c r="E33" s="602" t="s">
        <v>5016</v>
      </c>
      <c r="F33" s="697">
        <f>('CAGR input data'!V887/'CAGR input data'!R887)^(1/('CAGR input data'!$V$865-'CAGR input data'!$R$865))-1</f>
        <v>6.7721072445018349E-2</v>
      </c>
      <c r="G33" s="697">
        <f>('CAGR input data'!X887/'CAGR input data'!J887)^(1/('CAGR input data'!$X$865-'CAGR input data'!$J$865))-1</f>
        <v>0.10995634118414621</v>
      </c>
      <c r="H33" s="610"/>
    </row>
    <row r="34" spans="1:8" x14ac:dyDescent="0.2">
      <c r="A34" s="900" t="s">
        <v>128</v>
      </c>
      <c r="B34" s="901"/>
      <c r="C34" s="686"/>
      <c r="D34" s="686"/>
      <c r="E34" s="692"/>
      <c r="F34" s="699"/>
      <c r="G34" s="699"/>
      <c r="H34" s="692"/>
    </row>
    <row r="35" spans="1:8" x14ac:dyDescent="0.2">
      <c r="A35" s="600" t="s">
        <v>5107</v>
      </c>
      <c r="B35" s="600" t="s">
        <v>5105</v>
      </c>
      <c r="C35" s="600" t="s">
        <v>87</v>
      </c>
      <c r="D35" s="600"/>
      <c r="E35" s="600"/>
      <c r="F35" s="697" t="s">
        <v>87</v>
      </c>
      <c r="G35" s="697" t="s">
        <v>87</v>
      </c>
      <c r="H35" s="600"/>
    </row>
    <row r="36" spans="1:8" x14ac:dyDescent="0.2">
      <c r="A36" s="900" t="s">
        <v>5106</v>
      </c>
      <c r="B36" s="901"/>
      <c r="C36" s="686"/>
      <c r="D36" s="686"/>
      <c r="E36" s="692"/>
      <c r="F36" s="699"/>
      <c r="G36" s="699"/>
      <c r="H36" s="692"/>
    </row>
    <row r="37" spans="1:8" x14ac:dyDescent="0.2">
      <c r="A37" s="600" t="s">
        <v>5090</v>
      </c>
      <c r="B37" s="600" t="s">
        <v>5092</v>
      </c>
      <c r="C37" s="600" t="s">
        <v>87</v>
      </c>
      <c r="D37" s="600"/>
      <c r="E37" s="600"/>
      <c r="F37" s="697" t="s">
        <v>87</v>
      </c>
      <c r="G37" s="697" t="s">
        <v>87</v>
      </c>
      <c r="H37" s="600"/>
    </row>
    <row r="38" spans="1:8" x14ac:dyDescent="0.2">
      <c r="A38" s="600" t="s">
        <v>5091</v>
      </c>
      <c r="B38" s="600" t="s">
        <v>5094</v>
      </c>
      <c r="C38" s="600" t="s">
        <v>87</v>
      </c>
      <c r="D38" s="600"/>
      <c r="E38" s="600"/>
      <c r="F38" s="697" t="s">
        <v>87</v>
      </c>
      <c r="G38" s="697" t="s">
        <v>87</v>
      </c>
      <c r="H38" s="600"/>
    </row>
    <row r="39" spans="1:8" x14ac:dyDescent="0.2">
      <c r="F39" s="696"/>
      <c r="G39" s="696"/>
    </row>
    <row r="40" spans="1:8" x14ac:dyDescent="0.2">
      <c r="B40" s="612" t="s">
        <v>15</v>
      </c>
    </row>
    <row r="41" spans="1:8" ht="22.5" x14ac:dyDescent="0.2">
      <c r="A41" s="902" t="s">
        <v>99</v>
      </c>
      <c r="B41" s="903"/>
      <c r="C41" s="609" t="s">
        <v>5015</v>
      </c>
      <c r="D41" s="609" t="s">
        <v>299</v>
      </c>
      <c r="E41" s="609" t="s">
        <v>5027</v>
      </c>
      <c r="F41" s="609" t="s">
        <v>5059</v>
      </c>
      <c r="G41" s="609" t="s">
        <v>5058</v>
      </c>
      <c r="H41" s="609" t="s">
        <v>5012</v>
      </c>
    </row>
    <row r="42" spans="1:8" x14ac:dyDescent="0.2">
      <c r="A42" s="904" t="s">
        <v>5067</v>
      </c>
      <c r="B42" s="903"/>
      <c r="C42" s="686"/>
      <c r="D42" s="686"/>
      <c r="E42" s="692"/>
      <c r="F42" s="695"/>
      <c r="G42" s="695"/>
      <c r="H42" s="692"/>
    </row>
    <row r="43" spans="1:8" x14ac:dyDescent="0.2">
      <c r="A43" s="600" t="s">
        <v>5068</v>
      </c>
      <c r="B43" s="602" t="s">
        <v>5100</v>
      </c>
      <c r="C43" s="602" t="s">
        <v>200</v>
      </c>
      <c r="D43" s="602" t="s">
        <v>219</v>
      </c>
      <c r="E43" s="602" t="s">
        <v>4907</v>
      </c>
      <c r="F43" s="599">
        <f>'0 other sectors calculations'!G17</f>
        <v>-0.15314008409199276</v>
      </c>
      <c r="G43" s="599" t="s">
        <v>87</v>
      </c>
      <c r="H43" s="599"/>
    </row>
    <row r="44" spans="1:8" x14ac:dyDescent="0.2">
      <c r="A44" s="600" t="s">
        <v>5069</v>
      </c>
      <c r="B44" s="602" t="s">
        <v>90</v>
      </c>
      <c r="C44" s="602" t="s">
        <v>200</v>
      </c>
      <c r="D44" s="602" t="s">
        <v>219</v>
      </c>
      <c r="E44" s="602" t="s">
        <v>4907</v>
      </c>
      <c r="F44" s="689">
        <f>('0 other sectors calculations'!$E$73/'0 other sectors calculations'!$C$73)^(1/('0 other sectors calculations'!$E$70-'0 other sectors calculations'!$C$70))-1</f>
        <v>-0.29696879616675731</v>
      </c>
      <c r="G44" s="607" t="s">
        <v>87</v>
      </c>
      <c r="H44" s="607"/>
    </row>
    <row r="45" spans="1:8" x14ac:dyDescent="0.2">
      <c r="A45" s="900" t="s">
        <v>105</v>
      </c>
      <c r="B45" s="901"/>
      <c r="C45" s="686"/>
      <c r="D45" s="686"/>
      <c r="E45" s="692"/>
      <c r="F45" s="699"/>
      <c r="G45" s="699"/>
      <c r="H45" s="692"/>
    </row>
    <row r="46" spans="1:8" x14ac:dyDescent="0.2">
      <c r="A46" s="600" t="s">
        <v>5060</v>
      </c>
      <c r="B46" s="602" t="s">
        <v>106</v>
      </c>
      <c r="C46" s="602" t="s">
        <v>5009</v>
      </c>
      <c r="D46" s="602" t="s">
        <v>219</v>
      </c>
      <c r="E46" s="602" t="s">
        <v>5022</v>
      </c>
      <c r="F46" s="599">
        <f>('CAGR input data'!W1072/'CAGR input data'!S1072)^(1/('CAGR input data'!$W$1066-'CAGR input data'!$S$1066))-1</f>
        <v>-0.14060074867921157</v>
      </c>
      <c r="G46" s="599">
        <f>('CAGR input data'!Y1072/'CAGR input data'!C1072)^(1/('CAGR input data'!$Y$1066-'CAGR input data'!$C$1066))-1</f>
        <v>-6.2344347410991929E-3</v>
      </c>
      <c r="H46" s="599"/>
    </row>
    <row r="47" spans="1:8" x14ac:dyDescent="0.2">
      <c r="A47" s="600" t="s">
        <v>5064</v>
      </c>
      <c r="B47" s="602" t="s">
        <v>5102</v>
      </c>
      <c r="C47" s="602" t="s">
        <v>5007</v>
      </c>
      <c r="D47" s="602" t="s">
        <v>219</v>
      </c>
      <c r="E47" s="602" t="s">
        <v>5022</v>
      </c>
      <c r="F47" s="599">
        <f>('CAGR input data'!W1029/'CAGR input data'!S1029)^(1/('CAGR input data'!$W$1023-'CAGR input data'!$S$1023))-1</f>
        <v>-1.3470097302274997E-2</v>
      </c>
      <c r="G47" s="599">
        <f>('CAGR input data'!Y1029/'CAGR input data'!C1029)^(1/('CAGR input data'!$Y$1023-'CAGR input data'!$C$1023))-1</f>
        <v>2.6839880455902909E-2</v>
      </c>
      <c r="H47" s="599"/>
    </row>
    <row r="48" spans="1:8" ht="22.5" x14ac:dyDescent="0.2">
      <c r="A48" s="600" t="s">
        <v>5070</v>
      </c>
      <c r="B48" s="602" t="s">
        <v>108</v>
      </c>
      <c r="C48" s="602" t="s">
        <v>149</v>
      </c>
      <c r="D48" s="602" t="s">
        <v>219</v>
      </c>
      <c r="E48" s="602" t="s">
        <v>5016</v>
      </c>
      <c r="F48" s="599">
        <f>('CAGR input data'!V828/'CAGR input data'!R828)^(1/('CAGR input data'!$V$822-'CAGR input data'!$R$822))-1</f>
        <v>1.955889364456187E-2</v>
      </c>
      <c r="G48" s="599">
        <f>('CAGR input data'!X828/'CAGR input data'!J828)^(1/('CAGR input data'!$X$822-'CAGR input data'!$J$822))-1</f>
        <v>-2.8429775664985724E-2</v>
      </c>
      <c r="H48" s="599"/>
    </row>
    <row r="49" spans="1:8" x14ac:dyDescent="0.2">
      <c r="A49" s="600" t="s">
        <v>5071</v>
      </c>
      <c r="B49" s="602" t="s">
        <v>109</v>
      </c>
      <c r="C49" s="602" t="s">
        <v>5004</v>
      </c>
      <c r="D49" s="602" t="s">
        <v>219</v>
      </c>
      <c r="E49" s="602" t="s">
        <v>5017</v>
      </c>
      <c r="F49" s="599"/>
      <c r="G49" s="599"/>
      <c r="H49" s="611"/>
    </row>
    <row r="50" spans="1:8" x14ac:dyDescent="0.2">
      <c r="A50" s="900" t="s">
        <v>5101</v>
      </c>
      <c r="B50" s="901"/>
      <c r="C50" s="686"/>
      <c r="D50" s="686"/>
      <c r="E50" s="692"/>
      <c r="F50" s="699"/>
      <c r="G50" s="699"/>
      <c r="H50" s="692"/>
    </row>
    <row r="51" spans="1:8" x14ac:dyDescent="0.2">
      <c r="A51" s="600" t="s">
        <v>5073</v>
      </c>
      <c r="B51" s="602" t="s">
        <v>111</v>
      </c>
      <c r="C51" s="602" t="s">
        <v>200</v>
      </c>
      <c r="D51" s="602" t="s">
        <v>219</v>
      </c>
      <c r="E51" s="602" t="s">
        <v>4907</v>
      </c>
      <c r="F51" s="599">
        <f>'2.1&amp;2.2 calculations'!F73</f>
        <v>5.397930143604257E-2</v>
      </c>
      <c r="G51" s="598" t="s">
        <v>87</v>
      </c>
      <c r="H51" s="599"/>
    </row>
    <row r="52" spans="1:8" x14ac:dyDescent="0.2">
      <c r="A52" s="600" t="s">
        <v>5074</v>
      </c>
      <c r="B52" s="602" t="s">
        <v>112</v>
      </c>
      <c r="C52" s="602" t="s">
        <v>200</v>
      </c>
      <c r="D52" s="602" t="s">
        <v>219</v>
      </c>
      <c r="E52" s="602" t="s">
        <v>4907</v>
      </c>
      <c r="F52" s="599" t="s">
        <v>87</v>
      </c>
      <c r="G52" s="599" t="s">
        <v>87</v>
      </c>
      <c r="H52" s="599"/>
    </row>
    <row r="53" spans="1:8" x14ac:dyDescent="0.2">
      <c r="A53" s="600" t="s">
        <v>5075</v>
      </c>
      <c r="B53" s="602" t="s">
        <v>5109</v>
      </c>
      <c r="C53" s="602" t="s">
        <v>87</v>
      </c>
      <c r="D53" s="602"/>
      <c r="E53" s="602"/>
      <c r="F53" s="599" t="s">
        <v>87</v>
      </c>
      <c r="G53" s="599" t="s">
        <v>87</v>
      </c>
      <c r="H53" s="599"/>
    </row>
    <row r="54" spans="1:8" x14ac:dyDescent="0.2">
      <c r="A54" s="600" t="s">
        <v>5076</v>
      </c>
      <c r="B54" s="602" t="s">
        <v>114</v>
      </c>
      <c r="C54" s="602" t="s">
        <v>87</v>
      </c>
      <c r="D54" s="602"/>
      <c r="E54" s="602"/>
      <c r="F54" s="599" t="s">
        <v>87</v>
      </c>
      <c r="G54" s="599" t="s">
        <v>87</v>
      </c>
      <c r="H54" s="599"/>
    </row>
    <row r="55" spans="1:8" x14ac:dyDescent="0.2">
      <c r="A55" s="600" t="s">
        <v>5077</v>
      </c>
      <c r="B55" s="602" t="s">
        <v>115</v>
      </c>
      <c r="C55" s="602" t="s">
        <v>87</v>
      </c>
      <c r="D55" s="602"/>
      <c r="E55" s="602"/>
      <c r="F55" s="599" t="s">
        <v>87</v>
      </c>
      <c r="G55" s="599" t="s">
        <v>87</v>
      </c>
      <c r="H55" s="599"/>
    </row>
    <row r="56" spans="1:8" x14ac:dyDescent="0.2">
      <c r="A56" s="900" t="s">
        <v>5103</v>
      </c>
      <c r="B56" s="901"/>
      <c r="C56" s="686"/>
      <c r="D56" s="686"/>
      <c r="E56" s="692"/>
      <c r="F56" s="699"/>
      <c r="G56" s="699"/>
      <c r="H56" s="692"/>
    </row>
    <row r="57" spans="1:8" x14ac:dyDescent="0.2">
      <c r="A57" s="600" t="s">
        <v>5078</v>
      </c>
      <c r="B57" s="602" t="s">
        <v>117</v>
      </c>
      <c r="C57" s="602" t="s">
        <v>4994</v>
      </c>
      <c r="D57" s="602" t="s">
        <v>219</v>
      </c>
      <c r="E57" s="602" t="s">
        <v>5022</v>
      </c>
      <c r="F57" s="603">
        <f>(('CAGR input data'!V921+'CAGR input data'!V975)/('CAGR input data'!R921+'CAGR input data'!R975))^(1/('CAGR input data'!$V$910-'CAGR input data'!$R$910))-1</f>
        <v>-5.5195593134939713E-2</v>
      </c>
      <c r="G57" s="603">
        <f>(('CAGR input data'!X921+'CAGR input data'!X975)/('CAGR input data'!B921+'CAGR input data'!B975))^(1/('CAGR input data'!$X$910-'CAGR input data'!$B$910))-1</f>
        <v>-0.10464407497056349</v>
      </c>
      <c r="H57" s="603"/>
    </row>
    <row r="58" spans="1:8" x14ac:dyDescent="0.2">
      <c r="A58" s="600" t="s">
        <v>5079</v>
      </c>
      <c r="B58" s="602" t="s">
        <v>118</v>
      </c>
      <c r="C58" s="602" t="s">
        <v>87</v>
      </c>
      <c r="D58" s="602"/>
      <c r="E58" s="602"/>
      <c r="F58" s="603" t="s">
        <v>87</v>
      </c>
      <c r="G58" s="603" t="s">
        <v>87</v>
      </c>
      <c r="H58" s="603"/>
    </row>
    <row r="59" spans="1:8" x14ac:dyDescent="0.2">
      <c r="A59" s="600" t="s">
        <v>5080</v>
      </c>
      <c r="B59" s="602" t="s">
        <v>119</v>
      </c>
      <c r="C59" s="602" t="s">
        <v>87</v>
      </c>
      <c r="D59" s="602"/>
      <c r="E59" s="602"/>
      <c r="F59" s="603" t="s">
        <v>87</v>
      </c>
      <c r="G59" s="603" t="s">
        <v>87</v>
      </c>
      <c r="H59" s="603"/>
    </row>
    <row r="60" spans="1:8" x14ac:dyDescent="0.2">
      <c r="A60" s="600" t="s">
        <v>5081</v>
      </c>
      <c r="B60" s="602" t="s">
        <v>120</v>
      </c>
      <c r="C60" s="602" t="s">
        <v>87</v>
      </c>
      <c r="D60" s="602"/>
      <c r="E60" s="602"/>
      <c r="F60" s="603" t="s">
        <v>87</v>
      </c>
      <c r="G60" s="603" t="s">
        <v>87</v>
      </c>
      <c r="H60" s="603"/>
    </row>
    <row r="61" spans="1:8" x14ac:dyDescent="0.2">
      <c r="A61" s="600" t="s">
        <v>5082</v>
      </c>
      <c r="B61" s="602" t="s">
        <v>5110</v>
      </c>
      <c r="C61" s="602" t="s">
        <v>4992</v>
      </c>
      <c r="D61" s="602" t="s">
        <v>219</v>
      </c>
      <c r="E61" s="602" t="s">
        <v>5017</v>
      </c>
      <c r="F61" s="599" t="s">
        <v>87</v>
      </c>
      <c r="G61" s="599" t="s">
        <v>87</v>
      </c>
      <c r="H61" s="610" t="s">
        <v>5035</v>
      </c>
    </row>
    <row r="62" spans="1:8" x14ac:dyDescent="0.2">
      <c r="A62" s="600" t="s">
        <v>5083</v>
      </c>
      <c r="B62" s="602" t="s">
        <v>122</v>
      </c>
      <c r="C62" s="602" t="s">
        <v>87</v>
      </c>
      <c r="D62" s="602"/>
      <c r="E62" s="602"/>
      <c r="F62" s="599" t="s">
        <v>87</v>
      </c>
      <c r="G62" s="599" t="s">
        <v>87</v>
      </c>
      <c r="H62" s="610"/>
    </row>
    <row r="63" spans="1:8" ht="22.5" x14ac:dyDescent="0.2">
      <c r="A63" s="600" t="s">
        <v>5084</v>
      </c>
      <c r="B63" s="602" t="s">
        <v>123</v>
      </c>
      <c r="C63" s="602" t="s">
        <v>87</v>
      </c>
      <c r="D63" s="602"/>
      <c r="E63" s="602"/>
      <c r="F63" s="599" t="s">
        <v>87</v>
      </c>
      <c r="G63" s="599" t="s">
        <v>87</v>
      </c>
      <c r="H63" s="610"/>
    </row>
    <row r="64" spans="1:8" x14ac:dyDescent="0.2">
      <c r="A64" s="900" t="s">
        <v>5104</v>
      </c>
      <c r="B64" s="901"/>
      <c r="C64" s="686"/>
      <c r="D64" s="686"/>
      <c r="E64" s="692"/>
      <c r="F64" s="699"/>
      <c r="G64" s="699"/>
      <c r="H64" s="692"/>
    </row>
    <row r="65" spans="1:8" ht="22.5" x14ac:dyDescent="0.2">
      <c r="A65" s="600" t="s">
        <v>5087</v>
      </c>
      <c r="B65" s="602" t="s">
        <v>125</v>
      </c>
      <c r="C65" s="602" t="s">
        <v>5031</v>
      </c>
      <c r="D65" s="602" t="s">
        <v>219</v>
      </c>
      <c r="E65" s="602" t="s">
        <v>5017</v>
      </c>
      <c r="F65" s="600" t="s">
        <v>87</v>
      </c>
      <c r="G65" s="600" t="s">
        <v>87</v>
      </c>
      <c r="H65" s="599"/>
    </row>
    <row r="66" spans="1:8" x14ac:dyDescent="0.2">
      <c r="A66" s="600" t="s">
        <v>5088</v>
      </c>
      <c r="B66" s="602" t="s">
        <v>126</v>
      </c>
      <c r="C66" s="602" t="s">
        <v>87</v>
      </c>
      <c r="D66" s="602"/>
      <c r="E66" s="602"/>
      <c r="F66" s="600" t="s">
        <v>87</v>
      </c>
      <c r="G66" s="600" t="s">
        <v>87</v>
      </c>
      <c r="H66" s="599"/>
    </row>
    <row r="67" spans="1:8" ht="22.5" x14ac:dyDescent="0.2">
      <c r="A67" s="600" t="s">
        <v>5089</v>
      </c>
      <c r="B67" s="602" t="s">
        <v>127</v>
      </c>
      <c r="C67" s="602" t="s">
        <v>4958</v>
      </c>
      <c r="D67" s="602" t="s">
        <v>219</v>
      </c>
      <c r="E67" s="602" t="s">
        <v>5030</v>
      </c>
      <c r="F67" s="599" t="s">
        <v>87</v>
      </c>
      <c r="G67" s="599" t="s">
        <v>87</v>
      </c>
      <c r="H67" s="599"/>
    </row>
    <row r="68" spans="1:8" x14ac:dyDescent="0.2">
      <c r="A68" s="900" t="s">
        <v>128</v>
      </c>
      <c r="B68" s="901"/>
      <c r="C68" s="686"/>
      <c r="D68" s="686"/>
      <c r="E68" s="692"/>
      <c r="F68" s="699"/>
      <c r="G68" s="699"/>
      <c r="H68" s="692"/>
    </row>
    <row r="69" spans="1:8" x14ac:dyDescent="0.2">
      <c r="A69" s="600" t="s">
        <v>5107</v>
      </c>
      <c r="B69" s="600" t="s">
        <v>5105</v>
      </c>
      <c r="C69" s="600" t="s">
        <v>87</v>
      </c>
      <c r="D69" s="600"/>
      <c r="E69" s="600"/>
      <c r="F69" s="697" t="s">
        <v>87</v>
      </c>
      <c r="G69" s="697" t="s">
        <v>87</v>
      </c>
      <c r="H69" s="600"/>
    </row>
    <row r="70" spans="1:8" x14ac:dyDescent="0.2">
      <c r="A70" s="900" t="s">
        <v>5106</v>
      </c>
      <c r="B70" s="901"/>
      <c r="C70" s="686"/>
      <c r="D70" s="686"/>
      <c r="E70" s="692"/>
      <c r="F70" s="699"/>
      <c r="G70" s="699"/>
      <c r="H70" s="692"/>
    </row>
    <row r="71" spans="1:8" x14ac:dyDescent="0.2">
      <c r="A71" s="600" t="s">
        <v>5090</v>
      </c>
      <c r="B71" s="600" t="s">
        <v>5092</v>
      </c>
      <c r="C71" s="600" t="s">
        <v>87</v>
      </c>
      <c r="D71" s="600"/>
      <c r="E71" s="600"/>
      <c r="F71" s="697" t="s">
        <v>87</v>
      </c>
      <c r="G71" s="697" t="s">
        <v>87</v>
      </c>
      <c r="H71" s="600"/>
    </row>
    <row r="72" spans="1:8" x14ac:dyDescent="0.2">
      <c r="A72" s="600" t="s">
        <v>5091</v>
      </c>
      <c r="B72" s="600" t="s">
        <v>5094</v>
      </c>
      <c r="C72" s="600" t="s">
        <v>87</v>
      </c>
      <c r="D72" s="600"/>
      <c r="E72" s="600"/>
      <c r="F72" s="697" t="s">
        <v>87</v>
      </c>
      <c r="G72" s="697" t="s">
        <v>87</v>
      </c>
      <c r="H72" s="600"/>
    </row>
    <row r="73" spans="1:8" x14ac:dyDescent="0.2">
      <c r="A73" s="701"/>
      <c r="B73" s="701"/>
      <c r="C73" s="701"/>
      <c r="D73" s="701"/>
      <c r="E73" s="701"/>
      <c r="F73" s="702"/>
      <c r="G73" s="702"/>
      <c r="H73" s="701"/>
    </row>
    <row r="74" spans="1:8" x14ac:dyDescent="0.2">
      <c r="A74" s="701"/>
      <c r="B74" s="701"/>
      <c r="C74" s="701"/>
      <c r="D74" s="701"/>
      <c r="E74" s="701"/>
      <c r="F74" s="702"/>
      <c r="G74" s="702"/>
      <c r="H74" s="701"/>
    </row>
    <row r="75" spans="1:8" x14ac:dyDescent="0.2">
      <c r="B75" s="612" t="s">
        <v>13</v>
      </c>
    </row>
    <row r="76" spans="1:8" ht="22.5" x14ac:dyDescent="0.2">
      <c r="A76" s="902" t="s">
        <v>99</v>
      </c>
      <c r="B76" s="903"/>
      <c r="C76" s="609" t="s">
        <v>5015</v>
      </c>
      <c r="D76" s="609" t="s">
        <v>299</v>
      </c>
      <c r="E76" s="609" t="s">
        <v>5027</v>
      </c>
      <c r="F76" s="609" t="s">
        <v>5059</v>
      </c>
      <c r="G76" s="609" t="s">
        <v>5058</v>
      </c>
      <c r="H76" s="609" t="s">
        <v>5012</v>
      </c>
    </row>
    <row r="77" spans="1:8" x14ac:dyDescent="0.2">
      <c r="A77" s="904" t="s">
        <v>5067</v>
      </c>
      <c r="B77" s="903"/>
      <c r="C77" s="686"/>
      <c r="D77" s="686"/>
      <c r="E77" s="692"/>
      <c r="F77" s="695"/>
      <c r="G77" s="695"/>
      <c r="H77" s="692"/>
    </row>
    <row r="78" spans="1:8" x14ac:dyDescent="0.2">
      <c r="A78" s="600" t="s">
        <v>5068</v>
      </c>
      <c r="B78" s="602" t="s">
        <v>5100</v>
      </c>
      <c r="C78" s="602" t="s">
        <v>5001</v>
      </c>
      <c r="D78" s="602" t="s">
        <v>219</v>
      </c>
      <c r="E78" s="602" t="s">
        <v>5000</v>
      </c>
      <c r="F78" s="599">
        <f>('CAGR input data'!V266/'CAGR input data'!R266)^(1/('CAGR input data'!$V$109-'CAGR input data'!$R$109))-1</f>
        <v>0.10744045505531541</v>
      </c>
      <c r="G78" s="599">
        <f>('CAGR input data'!Z266/'CAGR input data'!B266)^(1/('CAGR input data'!$Z$109-'CAGR input data'!$B$109))-1</f>
        <v>-1.803070738097734E-2</v>
      </c>
      <c r="H78" s="599"/>
    </row>
    <row r="79" spans="1:8" x14ac:dyDescent="0.2">
      <c r="A79" s="600" t="s">
        <v>5069</v>
      </c>
      <c r="B79" s="602" t="s">
        <v>90</v>
      </c>
      <c r="C79" s="602" t="s">
        <v>200</v>
      </c>
      <c r="D79" s="602" t="s">
        <v>219</v>
      </c>
      <c r="E79" s="602" t="s">
        <v>5038</v>
      </c>
      <c r="F79" s="689">
        <f>('0 other sectors calculations'!$E$72/'0 other sectors calculations'!$D$72)^(1/('0 other sectors calculations'!$E$70-'0 other sectors calculations'!$D$70))-1</f>
        <v>-0.44713550048278083</v>
      </c>
      <c r="G79" s="607" t="s">
        <v>87</v>
      </c>
      <c r="H79" s="607"/>
    </row>
    <row r="80" spans="1:8" x14ac:dyDescent="0.2">
      <c r="A80" s="900" t="s">
        <v>105</v>
      </c>
      <c r="B80" s="901"/>
      <c r="C80" s="686"/>
      <c r="D80" s="686"/>
      <c r="E80" s="692"/>
      <c r="F80" s="699"/>
      <c r="G80" s="699"/>
      <c r="H80" s="692"/>
    </row>
    <row r="81" spans="1:8" x14ac:dyDescent="0.2">
      <c r="A81" s="600" t="s">
        <v>5060</v>
      </c>
      <c r="B81" s="602" t="s">
        <v>106</v>
      </c>
      <c r="C81" s="602" t="s">
        <v>5009</v>
      </c>
      <c r="D81" s="602" t="s">
        <v>219</v>
      </c>
      <c r="E81" s="602" t="s">
        <v>5037</v>
      </c>
      <c r="F81" s="599">
        <f>('CAGR input data'!W1075/'CAGR input data'!S1075)^(1/('CAGR input data'!$W$1066-'CAGR input data'!$S$1066))-1</f>
        <v>-5.4412740303422358E-2</v>
      </c>
      <c r="G81" s="599">
        <f>('CAGR input data'!Y1075/'CAGR input data'!C1075)^(1/('CAGR input data'!$Y$1066-'CAGR input data'!$C$1066))-1</f>
        <v>-7.7747121386811946E-3</v>
      </c>
      <c r="H81" s="599"/>
    </row>
    <row r="82" spans="1:8" x14ac:dyDescent="0.2">
      <c r="A82" s="600" t="s">
        <v>5064</v>
      </c>
      <c r="B82" s="602" t="s">
        <v>5102</v>
      </c>
      <c r="C82" s="602" t="s">
        <v>5007</v>
      </c>
      <c r="D82" s="602" t="s">
        <v>219</v>
      </c>
      <c r="E82" s="602" t="s">
        <v>5037</v>
      </c>
      <c r="F82" s="599">
        <f>('CAGR input data'!W1032/'CAGR input data'!S1032)^(1/('CAGR input data'!$W$1023-'CAGR input data'!$S$1023))-1</f>
        <v>-6.5060737936474378E-2</v>
      </c>
      <c r="G82" s="599">
        <f>('CAGR input data'!Y1032/'CAGR input data'!C1032)^(1/('CAGR input data'!$Y$1023-'CAGR input data'!$C$1023))-1</f>
        <v>-7.0174818113025728E-3</v>
      </c>
      <c r="H82" s="599"/>
    </row>
    <row r="83" spans="1:8" ht="22.5" x14ac:dyDescent="0.2">
      <c r="A83" s="600" t="s">
        <v>5070</v>
      </c>
      <c r="B83" s="602" t="s">
        <v>108</v>
      </c>
      <c r="C83" s="602" t="s">
        <v>149</v>
      </c>
      <c r="D83" s="602" t="s">
        <v>219</v>
      </c>
      <c r="E83" s="602" t="s">
        <v>5029</v>
      </c>
      <c r="F83" s="684">
        <f>('CAGR input data'!V831/'CAGR input data'!R831)^(1/('CAGR input data'!$V$822-'CAGR input data'!$R$822))-1</f>
        <v>4.403732464945298E-3</v>
      </c>
      <c r="G83" s="599">
        <f>('CAGR input data'!X831/'CAGR input data'!J831)^(1/('CAGR input data'!$X$822-'CAGR input data'!$J$822))-1</f>
        <v>-9.6549200684737935E-3</v>
      </c>
      <c r="H83" s="599"/>
    </row>
    <row r="84" spans="1:8" x14ac:dyDescent="0.2">
      <c r="A84" s="600" t="s">
        <v>5071</v>
      </c>
      <c r="B84" s="602" t="s">
        <v>109</v>
      </c>
      <c r="C84" s="602" t="s">
        <v>5004</v>
      </c>
      <c r="D84" s="602" t="s">
        <v>219</v>
      </c>
      <c r="E84" s="602" t="s">
        <v>5036</v>
      </c>
      <c r="F84" s="684">
        <f>('CAGR input data'!I1157/'CAGR input data'!E1157)^(1/('CAGR input data'!$I$1152-'CAGR input data'!$E$1152))-1</f>
        <v>-4.1213321895494648E-4</v>
      </c>
      <c r="G84" s="599">
        <f>('CAGR input data'!M1157/'CAGR input data'!C1157)^(1/('CAGR input data'!$M$1152-'CAGR input data'!$C$1152))-1</f>
        <v>-1.9976025937303965E-2</v>
      </c>
      <c r="H84" s="611"/>
    </row>
    <row r="85" spans="1:8" x14ac:dyDescent="0.2">
      <c r="A85" s="900" t="s">
        <v>5101</v>
      </c>
      <c r="B85" s="901"/>
      <c r="C85" s="686"/>
      <c r="D85" s="686"/>
      <c r="E85" s="692"/>
      <c r="F85" s="699"/>
      <c r="G85" s="699"/>
      <c r="H85" s="692"/>
    </row>
    <row r="86" spans="1:8" x14ac:dyDescent="0.2">
      <c r="A86" s="600" t="s">
        <v>5073</v>
      </c>
      <c r="B86" s="602" t="s">
        <v>111</v>
      </c>
      <c r="C86" s="602" t="s">
        <v>5001</v>
      </c>
      <c r="D86" s="602" t="s">
        <v>219</v>
      </c>
      <c r="E86" s="602" t="s">
        <v>5000</v>
      </c>
      <c r="F86" s="684">
        <f>('CAGR input data'!V217/'CAGR input data'!R217)^(1/('CAGR input data'!$V$109-'CAGR input data'!$R$109))-1</f>
        <v>2.3113978802299151E-2</v>
      </c>
      <c r="G86" s="599">
        <f>('CAGR input data'!Z217/'CAGR input data'!B217)^(1/('CAGR input data'!$Z$109-'CAGR input data'!$B$109))-1</f>
        <v>1.7093282441402957E-2</v>
      </c>
      <c r="H86" s="599"/>
    </row>
    <row r="87" spans="1:8" x14ac:dyDescent="0.2">
      <c r="A87" s="600" t="s">
        <v>5074</v>
      </c>
      <c r="B87" s="602" t="s">
        <v>112</v>
      </c>
      <c r="C87" s="602" t="s">
        <v>5001</v>
      </c>
      <c r="D87" s="602" t="s">
        <v>219</v>
      </c>
      <c r="E87" s="602" t="s">
        <v>5000</v>
      </c>
      <c r="F87" s="684">
        <f>F86</f>
        <v>2.3113978802299151E-2</v>
      </c>
      <c r="G87" s="599">
        <f>G86</f>
        <v>1.7093282441402957E-2</v>
      </c>
      <c r="H87" s="599"/>
    </row>
    <row r="88" spans="1:8" x14ac:dyDescent="0.2">
      <c r="A88" s="600" t="s">
        <v>5075</v>
      </c>
      <c r="B88" s="602" t="s">
        <v>5109</v>
      </c>
      <c r="C88" s="602" t="s">
        <v>87</v>
      </c>
      <c r="D88" s="602"/>
      <c r="E88" s="602"/>
      <c r="F88" s="684" t="s">
        <v>87</v>
      </c>
      <c r="G88" s="599" t="s">
        <v>87</v>
      </c>
      <c r="H88" s="599"/>
    </row>
    <row r="89" spans="1:8" x14ac:dyDescent="0.2">
      <c r="A89" s="600" t="s">
        <v>5076</v>
      </c>
      <c r="B89" s="602" t="s">
        <v>114</v>
      </c>
      <c r="C89" s="602" t="s">
        <v>87</v>
      </c>
      <c r="D89" s="602"/>
      <c r="E89" s="602"/>
      <c r="F89" s="684" t="s">
        <v>87</v>
      </c>
      <c r="G89" s="599" t="s">
        <v>87</v>
      </c>
      <c r="H89" s="599"/>
    </row>
    <row r="90" spans="1:8" x14ac:dyDescent="0.2">
      <c r="A90" s="600" t="s">
        <v>5077</v>
      </c>
      <c r="B90" s="602" t="s">
        <v>115</v>
      </c>
      <c r="C90" s="602" t="s">
        <v>87</v>
      </c>
      <c r="D90" s="602"/>
      <c r="E90" s="602"/>
      <c r="F90" s="684" t="s">
        <v>87</v>
      </c>
      <c r="G90" s="599" t="s">
        <v>87</v>
      </c>
      <c r="H90" s="599"/>
    </row>
    <row r="91" spans="1:8" x14ac:dyDescent="0.2">
      <c r="A91" s="900" t="s">
        <v>5103</v>
      </c>
      <c r="B91" s="901"/>
      <c r="C91" s="686"/>
      <c r="D91" s="686"/>
      <c r="E91" s="692"/>
      <c r="F91" s="699"/>
      <c r="G91" s="699"/>
      <c r="H91" s="692"/>
    </row>
    <row r="92" spans="1:8" x14ac:dyDescent="0.2">
      <c r="A92" s="600" t="s">
        <v>5078</v>
      </c>
      <c r="B92" s="602" t="s">
        <v>117</v>
      </c>
      <c r="C92" s="602" t="s">
        <v>4994</v>
      </c>
      <c r="D92" s="602" t="s">
        <v>219</v>
      </c>
      <c r="E92" s="602" t="s">
        <v>5022</v>
      </c>
      <c r="F92" s="685">
        <f>(('CAGR input data'!V924+'CAGR input data'!V978)/('CAGR input data'!R924+'CAGR input data'!R978))^(1/('CAGR input data'!$V$910-'CAGR input data'!$R$910))-1</f>
        <v>-0.10566927960285621</v>
      </c>
      <c r="G92" s="603">
        <f>(('CAGR input data'!X924+'CAGR input data'!X978)/('CAGR input data'!B924+'CAGR input data'!B978))^(1/('CAGR input data'!$X$910-'CAGR input data'!$B$910))-1</f>
        <v>-6.4218528320274526E-2</v>
      </c>
      <c r="H92" s="603"/>
    </row>
    <row r="93" spans="1:8" x14ac:dyDescent="0.2">
      <c r="A93" s="600" t="s">
        <v>5079</v>
      </c>
      <c r="B93" s="602" t="s">
        <v>118</v>
      </c>
      <c r="C93" s="602" t="s">
        <v>87</v>
      </c>
      <c r="D93" s="602"/>
      <c r="E93" s="602"/>
      <c r="F93" s="685" t="s">
        <v>87</v>
      </c>
      <c r="G93" s="603" t="s">
        <v>87</v>
      </c>
      <c r="H93" s="603"/>
    </row>
    <row r="94" spans="1:8" x14ac:dyDescent="0.2">
      <c r="A94" s="600" t="s">
        <v>5080</v>
      </c>
      <c r="B94" s="602" t="s">
        <v>119</v>
      </c>
      <c r="C94" s="602" t="s">
        <v>87</v>
      </c>
      <c r="D94" s="602"/>
      <c r="E94" s="602"/>
      <c r="F94" s="685" t="s">
        <v>87</v>
      </c>
      <c r="G94" s="603" t="s">
        <v>87</v>
      </c>
      <c r="H94" s="603"/>
    </row>
    <row r="95" spans="1:8" x14ac:dyDescent="0.2">
      <c r="A95" s="600" t="s">
        <v>5081</v>
      </c>
      <c r="B95" s="602" t="s">
        <v>120</v>
      </c>
      <c r="C95" s="602" t="s">
        <v>87</v>
      </c>
      <c r="D95" s="602"/>
      <c r="E95" s="602"/>
      <c r="F95" s="685" t="s">
        <v>87</v>
      </c>
      <c r="G95" s="603" t="s">
        <v>87</v>
      </c>
      <c r="H95" s="603"/>
    </row>
    <row r="96" spans="1:8" x14ac:dyDescent="0.2">
      <c r="A96" s="600" t="s">
        <v>5082</v>
      </c>
      <c r="B96" s="602" t="s">
        <v>5110</v>
      </c>
      <c r="C96" s="602" t="s">
        <v>4992</v>
      </c>
      <c r="D96" s="602" t="s">
        <v>219</v>
      </c>
      <c r="E96" s="602" t="s">
        <v>5034</v>
      </c>
      <c r="F96" s="703">
        <v>-7.4179900227448581E-2</v>
      </c>
      <c r="G96" s="703" t="s">
        <v>87</v>
      </c>
      <c r="H96" s="610"/>
    </row>
    <row r="97" spans="1:8" x14ac:dyDescent="0.2">
      <c r="A97" s="600" t="s">
        <v>5083</v>
      </c>
      <c r="B97" s="602" t="s">
        <v>122</v>
      </c>
      <c r="C97" s="602" t="s">
        <v>87</v>
      </c>
      <c r="D97" s="602"/>
      <c r="E97" s="602"/>
      <c r="F97" s="703" t="s">
        <v>87</v>
      </c>
      <c r="G97" s="703" t="s">
        <v>87</v>
      </c>
      <c r="H97" s="610"/>
    </row>
    <row r="98" spans="1:8" ht="22.5" x14ac:dyDescent="0.2">
      <c r="A98" s="600" t="s">
        <v>5084</v>
      </c>
      <c r="B98" s="602" t="s">
        <v>123</v>
      </c>
      <c r="C98" s="602" t="s">
        <v>87</v>
      </c>
      <c r="D98" s="602"/>
      <c r="E98" s="602"/>
      <c r="F98" s="703" t="s">
        <v>87</v>
      </c>
      <c r="G98" s="703" t="s">
        <v>87</v>
      </c>
      <c r="H98" s="610"/>
    </row>
    <row r="99" spans="1:8" x14ac:dyDescent="0.2">
      <c r="A99" s="900" t="s">
        <v>5104</v>
      </c>
      <c r="B99" s="901"/>
      <c r="C99" s="686"/>
      <c r="D99" s="686"/>
      <c r="E99" s="692"/>
      <c r="F99" s="699"/>
      <c r="G99" s="699"/>
      <c r="H99" s="692"/>
    </row>
    <row r="100" spans="1:8" ht="22.5" x14ac:dyDescent="0.2">
      <c r="A100" s="600" t="s">
        <v>5087</v>
      </c>
      <c r="B100" s="602" t="s">
        <v>125</v>
      </c>
      <c r="C100" s="602" t="s">
        <v>5031</v>
      </c>
      <c r="D100" s="602" t="s">
        <v>219</v>
      </c>
      <c r="E100" s="602" t="s">
        <v>5000</v>
      </c>
      <c r="F100" s="684">
        <f>('CAGR input data'!V666/'CAGR input data'!R666)^(1/('CAGR input data'!$V$656-'CAGR input data'!$R$656))-1</f>
        <v>2.2026458404797999E-3</v>
      </c>
      <c r="G100" s="599">
        <f>('CAGR input data'!Z666/'CAGR input data'!B666)^(1/('CAGR input data'!$Z$656-'CAGR input data'!$B$656))-1</f>
        <v>2.7855795209308365E-2</v>
      </c>
      <c r="H100" s="599"/>
    </row>
    <row r="101" spans="1:8" x14ac:dyDescent="0.2">
      <c r="A101" s="600" t="s">
        <v>5088</v>
      </c>
      <c r="B101" s="602" t="s">
        <v>126</v>
      </c>
      <c r="C101" s="602" t="s">
        <v>87</v>
      </c>
      <c r="D101" s="602"/>
      <c r="E101" s="602"/>
      <c r="F101" s="684" t="s">
        <v>87</v>
      </c>
      <c r="G101" s="599" t="s">
        <v>87</v>
      </c>
      <c r="H101" s="599"/>
    </row>
    <row r="102" spans="1:8" ht="22.5" x14ac:dyDescent="0.2">
      <c r="A102" s="600" t="s">
        <v>5089</v>
      </c>
      <c r="B102" s="602" t="s">
        <v>127</v>
      </c>
      <c r="C102" s="602" t="s">
        <v>4958</v>
      </c>
      <c r="D102" s="602" t="s">
        <v>219</v>
      </c>
      <c r="E102" s="602" t="s">
        <v>5029</v>
      </c>
      <c r="F102" s="684">
        <f>('CAGR input data'!V874/'CAGR input data'!R874)^(1/('CAGR input data'!$V$865-'CAGR input data'!$R$865))-1</f>
        <v>0.25074235382174703</v>
      </c>
      <c r="G102" s="599">
        <f>('CAGR input data'!X874/'CAGR input data'!J874)^(1/('CAGR input data'!$X$865-'CAGR input data'!$J$865))-1</f>
        <v>0.10878810654444804</v>
      </c>
      <c r="H102" s="599"/>
    </row>
    <row r="103" spans="1:8" x14ac:dyDescent="0.2">
      <c r="A103" s="900" t="s">
        <v>128</v>
      </c>
      <c r="B103" s="901"/>
      <c r="C103" s="686"/>
      <c r="D103" s="686"/>
      <c r="E103" s="692"/>
      <c r="F103" s="699"/>
      <c r="G103" s="699"/>
      <c r="H103" s="692"/>
    </row>
    <row r="104" spans="1:8" x14ac:dyDescent="0.2">
      <c r="A104" s="600" t="s">
        <v>5107</v>
      </c>
      <c r="B104" s="600" t="s">
        <v>5105</v>
      </c>
      <c r="C104" s="600" t="s">
        <v>87</v>
      </c>
      <c r="D104" s="600"/>
      <c r="E104" s="600"/>
      <c r="F104" s="697" t="s">
        <v>87</v>
      </c>
      <c r="G104" s="697" t="s">
        <v>87</v>
      </c>
      <c r="H104" s="600"/>
    </row>
    <row r="105" spans="1:8" x14ac:dyDescent="0.2">
      <c r="A105" s="900" t="s">
        <v>5106</v>
      </c>
      <c r="B105" s="901"/>
      <c r="C105" s="686"/>
      <c r="D105" s="686"/>
      <c r="E105" s="692"/>
      <c r="F105" s="699"/>
      <c r="G105" s="699"/>
      <c r="H105" s="692"/>
    </row>
    <row r="106" spans="1:8" x14ac:dyDescent="0.2">
      <c r="A106" s="600" t="s">
        <v>5090</v>
      </c>
      <c r="B106" s="600" t="s">
        <v>5092</v>
      </c>
      <c r="C106" s="600" t="s">
        <v>87</v>
      </c>
      <c r="D106" s="600"/>
      <c r="E106" s="600"/>
      <c r="F106" s="697" t="s">
        <v>87</v>
      </c>
      <c r="G106" s="697" t="s">
        <v>87</v>
      </c>
      <c r="H106" s="600"/>
    </row>
    <row r="107" spans="1:8" x14ac:dyDescent="0.2">
      <c r="A107" s="600" t="s">
        <v>5091</v>
      </c>
      <c r="B107" s="600" t="s">
        <v>5094</v>
      </c>
      <c r="C107" s="600" t="s">
        <v>87</v>
      </c>
      <c r="D107" s="600"/>
      <c r="E107" s="600"/>
      <c r="F107" s="697" t="s">
        <v>87</v>
      </c>
      <c r="G107" s="697" t="s">
        <v>87</v>
      </c>
      <c r="H107" s="600"/>
    </row>
    <row r="110" spans="1:8" x14ac:dyDescent="0.2">
      <c r="B110" s="612" t="s">
        <v>11</v>
      </c>
    </row>
    <row r="111" spans="1:8" ht="22.5" x14ac:dyDescent="0.2">
      <c r="A111" s="902" t="s">
        <v>99</v>
      </c>
      <c r="B111" s="903"/>
      <c r="C111" s="609" t="s">
        <v>5015</v>
      </c>
      <c r="D111" s="609" t="s">
        <v>299</v>
      </c>
      <c r="E111" s="609" t="s">
        <v>5027</v>
      </c>
      <c r="F111" s="609" t="s">
        <v>5059</v>
      </c>
      <c r="G111" s="609" t="s">
        <v>5058</v>
      </c>
      <c r="H111" s="609" t="s">
        <v>5012</v>
      </c>
    </row>
    <row r="112" spans="1:8" x14ac:dyDescent="0.2">
      <c r="A112" s="904" t="s">
        <v>5067</v>
      </c>
      <c r="B112" s="903"/>
      <c r="C112" s="686"/>
      <c r="D112" s="686"/>
      <c r="E112" s="692"/>
      <c r="F112" s="695"/>
      <c r="G112" s="695"/>
      <c r="H112" s="692"/>
    </row>
    <row r="113" spans="1:8" x14ac:dyDescent="0.2">
      <c r="A113" s="600" t="s">
        <v>5068</v>
      </c>
      <c r="B113" s="602" t="s">
        <v>5100</v>
      </c>
      <c r="C113" s="602" t="s">
        <v>5001</v>
      </c>
      <c r="D113" s="602" t="s">
        <v>219</v>
      </c>
      <c r="E113" s="602" t="s">
        <v>4990</v>
      </c>
      <c r="F113" s="684">
        <f>('CAGR input data'!V265/'CAGR input data'!R265)^(1/('CAGR input data'!$V$109-'CAGR input data'!$R$109))-1</f>
        <v>-0.11780309793331578</v>
      </c>
      <c r="G113" s="599">
        <f>('CAGR input data'!Z265/'CAGR input data'!F265)^(1/('CAGR input data'!$Z$109-'CAGR input data'!$F$109))-1</f>
        <v>-8.6544969493458246E-2</v>
      </c>
      <c r="H113" s="599"/>
    </row>
    <row r="114" spans="1:8" x14ac:dyDescent="0.2">
      <c r="A114" s="600" t="s">
        <v>5069</v>
      </c>
      <c r="B114" s="602" t="s">
        <v>90</v>
      </c>
      <c r="C114" s="602" t="s">
        <v>200</v>
      </c>
      <c r="D114" s="602" t="s">
        <v>219</v>
      </c>
      <c r="E114" s="602" t="s">
        <v>4907</v>
      </c>
      <c r="F114" s="689">
        <f>('0 other sectors calculations'!$E$71/'0 other sectors calculations'!$C$71)^(1/('0 other sectors calculations'!$E$70-'0 other sectors calculations'!$C$70))-1</f>
        <v>-0.12370885040313873</v>
      </c>
      <c r="G114" s="607" t="s">
        <v>87</v>
      </c>
      <c r="H114" s="607"/>
    </row>
    <row r="115" spans="1:8" x14ac:dyDescent="0.2">
      <c r="A115" s="900" t="s">
        <v>105</v>
      </c>
      <c r="B115" s="901"/>
      <c r="C115" s="686"/>
      <c r="D115" s="686"/>
      <c r="E115" s="692"/>
      <c r="F115" s="699"/>
      <c r="G115" s="699"/>
      <c r="H115" s="692"/>
    </row>
    <row r="116" spans="1:8" x14ac:dyDescent="0.2">
      <c r="A116" s="600" t="s">
        <v>5060</v>
      </c>
      <c r="B116" s="602" t="s">
        <v>106</v>
      </c>
      <c r="C116" s="602" t="s">
        <v>5009</v>
      </c>
      <c r="D116" s="602" t="s">
        <v>219</v>
      </c>
      <c r="E116" s="602" t="s">
        <v>5037</v>
      </c>
      <c r="F116" s="684">
        <f>('CAGR input data'!W1074/'CAGR input data'!S1074)^(1/('CAGR input data'!$W$1066-'CAGR input data'!$S$1066))-1</f>
        <v>-7.3663578855131751E-2</v>
      </c>
      <c r="G116" s="599">
        <f>('CAGR input data'!Y1074/'CAGR input data'!C1074)^(1/('CAGR input data'!$Y$1066-'CAGR input data'!$C$1066))-1</f>
        <v>6.7224289922039215E-2</v>
      </c>
      <c r="H116" s="599"/>
    </row>
    <row r="117" spans="1:8" x14ac:dyDescent="0.2">
      <c r="A117" s="600" t="s">
        <v>5064</v>
      </c>
      <c r="B117" s="602" t="s">
        <v>5102</v>
      </c>
      <c r="C117" s="602" t="s">
        <v>5007</v>
      </c>
      <c r="D117" s="602" t="s">
        <v>219</v>
      </c>
      <c r="E117" s="602" t="s">
        <v>5037</v>
      </c>
      <c r="F117" s="684">
        <f>('CAGR input data'!W1031/'CAGR input data'!S1031)^(1/('CAGR input data'!$W$1023-'CAGR input data'!$S$1023))-1</f>
        <v>-2.882201818500929E-2</v>
      </c>
      <c r="G117" s="599">
        <f>('CAGR input data'!Y1031/'CAGR input data'!C1031)^(1/('CAGR input data'!$Y$1023-'CAGR input data'!$C$1023))-1</f>
        <v>3.6816027651099814E-2</v>
      </c>
      <c r="H117" s="599"/>
    </row>
    <row r="118" spans="1:8" ht="22.5" x14ac:dyDescent="0.2">
      <c r="A118" s="600" t="s">
        <v>5070</v>
      </c>
      <c r="B118" s="602" t="s">
        <v>108</v>
      </c>
      <c r="C118" s="602" t="s">
        <v>149</v>
      </c>
      <c r="D118" s="602" t="s">
        <v>219</v>
      </c>
      <c r="E118" s="600" t="s">
        <v>5029</v>
      </c>
      <c r="F118" s="684">
        <f>('CAGR input data'!V830/'CAGR input data'!R830)^(1/('CAGR input data'!$V$822-'CAGR input data'!$R$822))-1</f>
        <v>-3.9993353581096902E-2</v>
      </c>
      <c r="G118" s="599">
        <f>('CAGR input data'!X830/'CAGR input data'!J830)^(1/('CAGR input data'!$X$822-'CAGR input data'!$J$822))-1</f>
        <v>-1.2000400017321167E-2</v>
      </c>
      <c r="H118" s="599"/>
    </row>
    <row r="119" spans="1:8" x14ac:dyDescent="0.2">
      <c r="A119" s="600" t="s">
        <v>5071</v>
      </c>
      <c r="B119" s="602" t="s">
        <v>109</v>
      </c>
      <c r="C119" s="602" t="s">
        <v>5004</v>
      </c>
      <c r="D119" s="602" t="s">
        <v>219</v>
      </c>
      <c r="E119" s="600" t="s">
        <v>5017</v>
      </c>
      <c r="F119" s="704"/>
      <c r="G119" s="600"/>
      <c r="H119" s="611"/>
    </row>
    <row r="120" spans="1:8" x14ac:dyDescent="0.2">
      <c r="A120" s="900" t="s">
        <v>5101</v>
      </c>
      <c r="B120" s="901"/>
      <c r="C120" s="686"/>
      <c r="D120" s="686"/>
      <c r="E120" s="692"/>
      <c r="F120" s="699"/>
      <c r="G120" s="699"/>
      <c r="H120" s="692"/>
    </row>
    <row r="121" spans="1:8" x14ac:dyDescent="0.2">
      <c r="A121" s="600" t="s">
        <v>5073</v>
      </c>
      <c r="B121" s="602" t="s">
        <v>111</v>
      </c>
      <c r="C121" s="602" t="s">
        <v>5001</v>
      </c>
      <c r="D121" s="602" t="s">
        <v>219</v>
      </c>
      <c r="E121" s="600" t="s">
        <v>5000</v>
      </c>
      <c r="F121" s="684">
        <f>('CAGR input data'!V216/'CAGR input data'!R216)^(1/('CAGR input data'!$V$109-'CAGR input data'!$R$109))-1</f>
        <v>-2.5186666768238775E-2</v>
      </c>
      <c r="G121" s="599">
        <f>('CAGR input data'!Z216/'CAGR input data'!B216)^(1/('CAGR input data'!$Z$109-'CAGR input data'!$B$109))-1</f>
        <v>5.5312182010562427E-2</v>
      </c>
      <c r="H121" s="599"/>
    </row>
    <row r="122" spans="1:8" x14ac:dyDescent="0.2">
      <c r="A122" s="600" t="s">
        <v>5074</v>
      </c>
      <c r="B122" s="602" t="s">
        <v>112</v>
      </c>
      <c r="C122" s="602" t="s">
        <v>5001</v>
      </c>
      <c r="D122" s="602" t="s">
        <v>219</v>
      </c>
      <c r="E122" s="600" t="s">
        <v>5000</v>
      </c>
      <c r="F122" s="705">
        <f>F121</f>
        <v>-2.5186666768238775E-2</v>
      </c>
      <c r="G122" s="706">
        <f>G121</f>
        <v>5.5312182010562427E-2</v>
      </c>
      <c r="H122" s="599"/>
    </row>
    <row r="123" spans="1:8" x14ac:dyDescent="0.2">
      <c r="A123" s="600" t="s">
        <v>5075</v>
      </c>
      <c r="B123" s="602" t="s">
        <v>5109</v>
      </c>
      <c r="C123" s="602" t="s">
        <v>87</v>
      </c>
      <c r="D123" s="602"/>
      <c r="E123" s="600"/>
      <c r="F123" s="705" t="s">
        <v>87</v>
      </c>
      <c r="G123" s="706" t="s">
        <v>87</v>
      </c>
      <c r="H123" s="599"/>
    </row>
    <row r="124" spans="1:8" x14ac:dyDescent="0.2">
      <c r="A124" s="600" t="s">
        <v>5076</v>
      </c>
      <c r="B124" s="602" t="s">
        <v>114</v>
      </c>
      <c r="C124" s="602" t="s">
        <v>87</v>
      </c>
      <c r="D124" s="602"/>
      <c r="E124" s="600"/>
      <c r="F124" s="705" t="s">
        <v>87</v>
      </c>
      <c r="G124" s="706" t="s">
        <v>87</v>
      </c>
      <c r="H124" s="599"/>
    </row>
    <row r="125" spans="1:8" x14ac:dyDescent="0.2">
      <c r="A125" s="600" t="s">
        <v>5077</v>
      </c>
      <c r="B125" s="602" t="s">
        <v>115</v>
      </c>
      <c r="C125" s="602" t="s">
        <v>87</v>
      </c>
      <c r="D125" s="602"/>
      <c r="E125" s="600"/>
      <c r="F125" s="705" t="s">
        <v>87</v>
      </c>
      <c r="G125" s="706" t="s">
        <v>87</v>
      </c>
      <c r="H125" s="599"/>
    </row>
    <row r="126" spans="1:8" x14ac:dyDescent="0.2">
      <c r="A126" s="900" t="s">
        <v>5103</v>
      </c>
      <c r="B126" s="901"/>
      <c r="C126" s="686"/>
      <c r="D126" s="686"/>
      <c r="E126" s="692"/>
      <c r="F126" s="699"/>
      <c r="G126" s="699"/>
      <c r="H126" s="692"/>
    </row>
    <row r="127" spans="1:8" x14ac:dyDescent="0.2">
      <c r="A127" s="600" t="s">
        <v>5078</v>
      </c>
      <c r="B127" s="602" t="s">
        <v>117</v>
      </c>
      <c r="C127" s="602" t="s">
        <v>4994</v>
      </c>
      <c r="D127" s="602" t="s">
        <v>219</v>
      </c>
      <c r="E127" s="602" t="s">
        <v>5022</v>
      </c>
      <c r="F127" s="685">
        <f>(('CAGR input data'!V923+'CAGR input data'!V977)/('CAGR input data'!R923+'CAGR input data'!R977))^(1/('CAGR input data'!$V$910-'CAGR input data'!$R$910))-1</f>
        <v>9.0935765785695732E-2</v>
      </c>
      <c r="G127" s="603">
        <f>(('CAGR input data'!X923+'CAGR input data'!X977)/('CAGR input data'!B923+'CAGR input data'!B977))^(1/('CAGR input data'!$X$910-'CAGR input data'!$B$910))-1</f>
        <v>-8.2625845356808503E-2</v>
      </c>
      <c r="H127" s="603"/>
    </row>
    <row r="128" spans="1:8" x14ac:dyDescent="0.2">
      <c r="A128" s="600" t="s">
        <v>5079</v>
      </c>
      <c r="B128" s="602" t="s">
        <v>118</v>
      </c>
      <c r="C128" s="602" t="s">
        <v>87</v>
      </c>
      <c r="D128" s="602"/>
      <c r="E128" s="602"/>
      <c r="F128" s="685" t="s">
        <v>87</v>
      </c>
      <c r="G128" s="603" t="s">
        <v>87</v>
      </c>
      <c r="H128" s="603"/>
    </row>
    <row r="129" spans="1:8" x14ac:dyDescent="0.2">
      <c r="A129" s="600" t="s">
        <v>5080</v>
      </c>
      <c r="B129" s="602" t="s">
        <v>119</v>
      </c>
      <c r="C129" s="602" t="s">
        <v>87</v>
      </c>
      <c r="D129" s="602"/>
      <c r="E129" s="602"/>
      <c r="F129" s="685" t="s">
        <v>87</v>
      </c>
      <c r="G129" s="603" t="s">
        <v>87</v>
      </c>
      <c r="H129" s="603"/>
    </row>
    <row r="130" spans="1:8" x14ac:dyDescent="0.2">
      <c r="A130" s="600" t="s">
        <v>5081</v>
      </c>
      <c r="B130" s="602" t="s">
        <v>120</v>
      </c>
      <c r="C130" s="602" t="s">
        <v>87</v>
      </c>
      <c r="D130" s="602"/>
      <c r="E130" s="602"/>
      <c r="F130" s="685" t="s">
        <v>87</v>
      </c>
      <c r="G130" s="603" t="s">
        <v>87</v>
      </c>
      <c r="H130" s="603"/>
    </row>
    <row r="131" spans="1:8" x14ac:dyDescent="0.2">
      <c r="A131" s="600" t="s">
        <v>5082</v>
      </c>
      <c r="B131" s="602" t="s">
        <v>5110</v>
      </c>
      <c r="C131" s="602" t="s">
        <v>4992</v>
      </c>
      <c r="D131" s="602" t="s">
        <v>219</v>
      </c>
      <c r="E131" s="600" t="s">
        <v>5019</v>
      </c>
      <c r="F131" s="684">
        <f>('CAGR input data'!V118/'CAGR input data'!R118)^(1/('CAGR input data'!$V$109-'CAGR input data'!$R$109))-1</f>
        <v>-0.14638605921250325</v>
      </c>
      <c r="G131" s="599">
        <f>('CAGR input data'!Z118/'CAGR input data'!B118)^(1/('CAGR input data'!$Z$109-'CAGR input data'!$B$109))-1</f>
        <v>-6.1633377347982132E-2</v>
      </c>
      <c r="H131" s="610" t="s">
        <v>5032</v>
      </c>
    </row>
    <row r="132" spans="1:8" x14ac:dyDescent="0.2">
      <c r="A132" s="600" t="s">
        <v>5083</v>
      </c>
      <c r="B132" s="602" t="s">
        <v>122</v>
      </c>
      <c r="C132" s="602" t="s">
        <v>87</v>
      </c>
      <c r="D132" s="602"/>
      <c r="E132" s="600"/>
      <c r="F132" s="684" t="s">
        <v>87</v>
      </c>
      <c r="G132" s="599" t="s">
        <v>87</v>
      </c>
      <c r="H132" s="610"/>
    </row>
    <row r="133" spans="1:8" ht="22.5" x14ac:dyDescent="0.2">
      <c r="A133" s="600" t="s">
        <v>5084</v>
      </c>
      <c r="B133" s="602" t="s">
        <v>123</v>
      </c>
      <c r="C133" s="602" t="s">
        <v>87</v>
      </c>
      <c r="D133" s="602"/>
      <c r="E133" s="600"/>
      <c r="F133" s="684" t="s">
        <v>87</v>
      </c>
      <c r="G133" s="599" t="s">
        <v>87</v>
      </c>
      <c r="H133" s="610"/>
    </row>
    <row r="134" spans="1:8" x14ac:dyDescent="0.2">
      <c r="A134" s="900" t="s">
        <v>5104</v>
      </c>
      <c r="B134" s="901"/>
      <c r="C134" s="686"/>
      <c r="D134" s="686"/>
      <c r="E134" s="692"/>
      <c r="F134" s="699"/>
      <c r="G134" s="699"/>
      <c r="H134" s="692"/>
    </row>
    <row r="135" spans="1:8" ht="22.5" x14ac:dyDescent="0.2">
      <c r="A135" s="600" t="s">
        <v>5087</v>
      </c>
      <c r="B135" s="602" t="s">
        <v>125</v>
      </c>
      <c r="C135" s="602" t="s">
        <v>5031</v>
      </c>
      <c r="D135" s="602" t="s">
        <v>219</v>
      </c>
      <c r="E135" s="600" t="s">
        <v>5000</v>
      </c>
      <c r="F135" s="684">
        <f>('CAGR input data'!V665/'CAGR input data'!R665)^(1/('CAGR input data'!$V$656-'CAGR input data'!$R$656))-1</f>
        <v>-4.8227062065788528E-2</v>
      </c>
      <c r="G135" s="599">
        <f>('CAGR input data'!Z665/'CAGR input data'!B665)^(1/('CAGR input data'!$Z$656-'CAGR input data'!$B$656))-1</f>
        <v>1.5015117308967652E-2</v>
      </c>
      <c r="H135" s="599"/>
    </row>
    <row r="136" spans="1:8" x14ac:dyDescent="0.2">
      <c r="A136" s="600" t="s">
        <v>5088</v>
      </c>
      <c r="B136" s="602" t="s">
        <v>126</v>
      </c>
      <c r="C136" s="602" t="s">
        <v>87</v>
      </c>
      <c r="D136" s="602"/>
      <c r="E136" s="600"/>
      <c r="F136" s="684" t="s">
        <v>87</v>
      </c>
      <c r="G136" s="599" t="s">
        <v>87</v>
      </c>
      <c r="H136" s="599"/>
    </row>
    <row r="137" spans="1:8" ht="22.5" x14ac:dyDescent="0.2">
      <c r="A137" s="600" t="s">
        <v>5089</v>
      </c>
      <c r="B137" s="602" t="s">
        <v>127</v>
      </c>
      <c r="C137" s="602" t="s">
        <v>4958</v>
      </c>
      <c r="D137" s="602" t="s">
        <v>219</v>
      </c>
      <c r="E137" s="600" t="s">
        <v>5029</v>
      </c>
      <c r="F137" s="684">
        <f>('CAGR input data'!V873/'CAGR input data'!R873)^(1/('CAGR input data'!$V$865-'CAGR input data'!$R$865))-1</f>
        <v>7.9896509202727062E-2</v>
      </c>
      <c r="G137" s="599">
        <f>('CAGR input data'!X873/'CAGR input data'!J873)^(1/('CAGR input data'!$X$865-'CAGR input data'!$J$865))-1</f>
        <v>0.18522540185972591</v>
      </c>
      <c r="H137" s="599"/>
    </row>
    <row r="138" spans="1:8" x14ac:dyDescent="0.2">
      <c r="A138" s="900" t="s">
        <v>128</v>
      </c>
      <c r="B138" s="901"/>
      <c r="C138" s="686"/>
      <c r="D138" s="686"/>
      <c r="E138" s="692"/>
      <c r="F138" s="699"/>
      <c r="G138" s="699"/>
      <c r="H138" s="692"/>
    </row>
    <row r="139" spans="1:8" x14ac:dyDescent="0.2">
      <c r="A139" s="600" t="s">
        <v>5107</v>
      </c>
      <c r="B139" s="600" t="s">
        <v>5105</v>
      </c>
      <c r="C139" s="600" t="s">
        <v>87</v>
      </c>
      <c r="D139" s="600"/>
      <c r="E139" s="600"/>
      <c r="F139" s="697" t="s">
        <v>87</v>
      </c>
      <c r="G139" s="697" t="s">
        <v>87</v>
      </c>
      <c r="H139" s="600"/>
    </row>
    <row r="140" spans="1:8" x14ac:dyDescent="0.2">
      <c r="A140" s="900" t="s">
        <v>5106</v>
      </c>
      <c r="B140" s="901"/>
      <c r="C140" s="686"/>
      <c r="D140" s="686"/>
      <c r="E140" s="692"/>
      <c r="F140" s="699"/>
      <c r="G140" s="699"/>
      <c r="H140" s="692"/>
    </row>
    <row r="141" spans="1:8" x14ac:dyDescent="0.2">
      <c r="A141" s="600" t="s">
        <v>5090</v>
      </c>
      <c r="B141" s="600" t="s">
        <v>5092</v>
      </c>
      <c r="C141" s="600" t="s">
        <v>87</v>
      </c>
      <c r="D141" s="600"/>
      <c r="E141" s="600"/>
      <c r="F141" s="697" t="s">
        <v>87</v>
      </c>
      <c r="G141" s="697" t="s">
        <v>87</v>
      </c>
      <c r="H141" s="600"/>
    </row>
    <row r="142" spans="1:8" x14ac:dyDescent="0.2">
      <c r="A142" s="600" t="s">
        <v>5091</v>
      </c>
      <c r="B142" s="600" t="s">
        <v>5094</v>
      </c>
      <c r="C142" s="600" t="s">
        <v>87</v>
      </c>
      <c r="D142" s="600"/>
      <c r="E142" s="600"/>
      <c r="F142" s="697" t="s">
        <v>87</v>
      </c>
      <c r="G142" s="697" t="s">
        <v>87</v>
      </c>
      <c r="H142" s="600"/>
    </row>
    <row r="145" spans="1:8" x14ac:dyDescent="0.2">
      <c r="B145" s="612" t="s">
        <v>63</v>
      </c>
    </row>
    <row r="146" spans="1:8" ht="22.5" x14ac:dyDescent="0.2">
      <c r="A146" s="902" t="s">
        <v>99</v>
      </c>
      <c r="B146" s="903"/>
      <c r="C146" s="609" t="s">
        <v>5015</v>
      </c>
      <c r="D146" s="609" t="s">
        <v>299</v>
      </c>
      <c r="E146" s="609" t="s">
        <v>5027</v>
      </c>
      <c r="F146" s="609" t="s">
        <v>5059</v>
      </c>
      <c r="G146" s="609" t="s">
        <v>5058</v>
      </c>
      <c r="H146" s="609" t="s">
        <v>5012</v>
      </c>
    </row>
    <row r="147" spans="1:8" x14ac:dyDescent="0.2">
      <c r="A147" s="904" t="s">
        <v>5067</v>
      </c>
      <c r="B147" s="903"/>
      <c r="C147" s="686"/>
      <c r="D147" s="686"/>
      <c r="E147" s="692"/>
      <c r="F147" s="695"/>
      <c r="G147" s="695"/>
      <c r="H147" s="692"/>
    </row>
    <row r="148" spans="1:8" x14ac:dyDescent="0.2">
      <c r="A148" s="600" t="s">
        <v>5068</v>
      </c>
      <c r="B148" s="602" t="s">
        <v>5100</v>
      </c>
      <c r="C148" s="602" t="s">
        <v>200</v>
      </c>
      <c r="D148" s="602" t="s">
        <v>219</v>
      </c>
      <c r="E148" s="602" t="s">
        <v>4907</v>
      </c>
      <c r="F148" s="707">
        <f>('0 other sectors calculations'!E18/'0 other sectors calculations'!C18)^(1/('0 other sectors calculations'!$E$14-'0 other sectors calculations'!$C$14))-1</f>
        <v>-0.25424552792469235</v>
      </c>
      <c r="G148" s="599" t="s">
        <v>87</v>
      </c>
      <c r="H148" s="599"/>
    </row>
    <row r="149" spans="1:8" x14ac:dyDescent="0.2">
      <c r="A149" s="600" t="s">
        <v>5069</v>
      </c>
      <c r="B149" s="602" t="s">
        <v>90</v>
      </c>
      <c r="C149" s="602" t="s">
        <v>200</v>
      </c>
      <c r="D149" s="602" t="s">
        <v>219</v>
      </c>
      <c r="E149" s="602" t="s">
        <v>4907</v>
      </c>
      <c r="F149" s="689">
        <f>('0 other sectors calculations'!$E$74/'0 other sectors calculations'!$C$74)^(1/('0 other sectors calculations'!$E$70-'0 other sectors calculations'!$C$70))-1</f>
        <v>0.17068006016959569</v>
      </c>
      <c r="G149" s="607" t="s">
        <v>87</v>
      </c>
      <c r="H149" s="607"/>
    </row>
    <row r="150" spans="1:8" x14ac:dyDescent="0.2">
      <c r="A150" s="900" t="s">
        <v>105</v>
      </c>
      <c r="B150" s="901"/>
      <c r="C150" s="686"/>
      <c r="D150" s="686"/>
      <c r="E150" s="692"/>
      <c r="F150" s="699"/>
      <c r="G150" s="699"/>
      <c r="H150" s="692"/>
    </row>
    <row r="151" spans="1:8" x14ac:dyDescent="0.2">
      <c r="A151" s="600" t="s">
        <v>5060</v>
      </c>
      <c r="B151" s="602" t="s">
        <v>106</v>
      </c>
      <c r="C151" s="602" t="s">
        <v>5009</v>
      </c>
      <c r="D151" s="602" t="s">
        <v>219</v>
      </c>
      <c r="E151" s="602" t="s">
        <v>5022</v>
      </c>
      <c r="F151" s="684">
        <f>('CAGR input data'!W1083/'CAGR input data'!S1083)^(1/('CAGR input data'!$W$1066-'CAGR input data'!$S$1066))-1</f>
        <v>-4.0265157477966107E-2</v>
      </c>
      <c r="G151" s="599">
        <f>('CAGR input data'!Y1083/'CAGR input data'!C1083)^(1/('CAGR input data'!$Y$1066-'CAGR input data'!$C$1066))-1</f>
        <v>2.7400863804198261E-2</v>
      </c>
      <c r="H151" s="599"/>
    </row>
    <row r="152" spans="1:8" x14ac:dyDescent="0.2">
      <c r="A152" s="600" t="s">
        <v>5064</v>
      </c>
      <c r="B152" s="602" t="s">
        <v>5102</v>
      </c>
      <c r="C152" s="602" t="s">
        <v>5007</v>
      </c>
      <c r="D152" s="602" t="s">
        <v>219</v>
      </c>
      <c r="E152" s="602" t="s">
        <v>5022</v>
      </c>
      <c r="F152" s="684">
        <f>('CAGR input data'!W1040/'CAGR input data'!S1040)^(1/('CAGR input data'!$W$1023-'CAGR input data'!$S$1023))-1</f>
        <v>2.5925313560855034E-3</v>
      </c>
      <c r="G152" s="599">
        <f>('CAGR input data'!Y1040/'CAGR input data'!C1040)^(1/('CAGR input data'!$Y$1023-'CAGR input data'!$C$1023))-1</f>
        <v>1.1874561942295081E-2</v>
      </c>
      <c r="H152" s="599"/>
    </row>
    <row r="153" spans="1:8" ht="22.5" x14ac:dyDescent="0.2">
      <c r="A153" s="600" t="s">
        <v>5070</v>
      </c>
      <c r="B153" s="602" t="s">
        <v>108</v>
      </c>
      <c r="C153" s="602" t="s">
        <v>149</v>
      </c>
      <c r="D153" s="602" t="s">
        <v>219</v>
      </c>
      <c r="E153" s="602" t="s">
        <v>5022</v>
      </c>
      <c r="F153" s="684">
        <f>('CAGR input data'!V839/'CAGR input data'!R839)^(1/('CAGR input data'!$V$822-'CAGR input data'!$R$822))-1</f>
        <v>-4.0861059824135904E-2</v>
      </c>
      <c r="G153" s="599">
        <f>('CAGR input data'!X839/'CAGR input data'!B839)^(1/('CAGR input data'!$X$822-'CAGR input data'!$B$822))-1</f>
        <v>1.9304670853596217E-2</v>
      </c>
      <c r="H153" s="600"/>
    </row>
    <row r="154" spans="1:8" x14ac:dyDescent="0.2">
      <c r="A154" s="600" t="s">
        <v>5071</v>
      </c>
      <c r="B154" s="602" t="s">
        <v>109</v>
      </c>
      <c r="C154" s="602" t="s">
        <v>5004</v>
      </c>
      <c r="D154" s="602" t="s">
        <v>219</v>
      </c>
      <c r="E154" s="600" t="s">
        <v>5017</v>
      </c>
      <c r="F154" s="684" t="s">
        <v>87</v>
      </c>
      <c r="G154" s="599" t="s">
        <v>87</v>
      </c>
      <c r="H154" s="611"/>
    </row>
    <row r="155" spans="1:8" x14ac:dyDescent="0.2">
      <c r="A155" s="900" t="s">
        <v>5101</v>
      </c>
      <c r="B155" s="901"/>
      <c r="C155" s="686"/>
      <c r="D155" s="686"/>
      <c r="E155" s="692"/>
      <c r="F155" s="699"/>
      <c r="G155" s="699"/>
      <c r="H155" s="692"/>
    </row>
    <row r="156" spans="1:8" x14ac:dyDescent="0.2">
      <c r="A156" s="600" t="s">
        <v>5073</v>
      </c>
      <c r="B156" s="602" t="s">
        <v>111</v>
      </c>
      <c r="C156" s="602" t="s">
        <v>5001</v>
      </c>
      <c r="D156" s="602" t="s">
        <v>219</v>
      </c>
      <c r="E156" s="600" t="s">
        <v>5033</v>
      </c>
      <c r="F156" s="684" t="s">
        <v>87</v>
      </c>
      <c r="G156" s="599">
        <f>('CAGR input data'!P229/'CAGR input data'!B229)^(1/('CAGR input data'!$P$109-'CAGR input data'!$B$109))-1</f>
        <v>-1.6507078128744634E-3</v>
      </c>
      <c r="H156" s="599"/>
    </row>
    <row r="157" spans="1:8" x14ac:dyDescent="0.2">
      <c r="A157" s="600" t="s">
        <v>5074</v>
      </c>
      <c r="B157" s="602" t="s">
        <v>112</v>
      </c>
      <c r="C157" s="602" t="s">
        <v>5001</v>
      </c>
      <c r="D157" s="602" t="s">
        <v>219</v>
      </c>
      <c r="E157" s="600" t="s">
        <v>5033</v>
      </c>
      <c r="F157" s="684" t="str">
        <f>F156</f>
        <v>n/a</v>
      </c>
      <c r="G157" s="599">
        <f>G156</f>
        <v>-1.6507078128744634E-3</v>
      </c>
      <c r="H157" s="599"/>
    </row>
    <row r="158" spans="1:8" x14ac:dyDescent="0.2">
      <c r="A158" s="600" t="s">
        <v>5075</v>
      </c>
      <c r="B158" s="602" t="s">
        <v>5109</v>
      </c>
      <c r="C158" s="602" t="s">
        <v>87</v>
      </c>
      <c r="D158" s="602"/>
      <c r="E158" s="600"/>
      <c r="F158" s="684" t="s">
        <v>87</v>
      </c>
      <c r="G158" s="599" t="s">
        <v>87</v>
      </c>
      <c r="H158" s="599"/>
    </row>
    <row r="159" spans="1:8" x14ac:dyDescent="0.2">
      <c r="A159" s="600" t="s">
        <v>5076</v>
      </c>
      <c r="B159" s="602" t="s">
        <v>114</v>
      </c>
      <c r="C159" s="602" t="s">
        <v>87</v>
      </c>
      <c r="D159" s="602"/>
      <c r="E159" s="600"/>
      <c r="F159" s="684" t="s">
        <v>87</v>
      </c>
      <c r="G159" s="599" t="s">
        <v>87</v>
      </c>
      <c r="H159" s="599"/>
    </row>
    <row r="160" spans="1:8" x14ac:dyDescent="0.2">
      <c r="A160" s="600" t="s">
        <v>5077</v>
      </c>
      <c r="B160" s="602" t="s">
        <v>115</v>
      </c>
      <c r="C160" s="602" t="s">
        <v>87</v>
      </c>
      <c r="D160" s="602"/>
      <c r="E160" s="600"/>
      <c r="F160" s="684" t="s">
        <v>87</v>
      </c>
      <c r="G160" s="599" t="s">
        <v>87</v>
      </c>
      <c r="H160" s="599"/>
    </row>
    <row r="161" spans="1:8" ht="11.25" customHeight="1" x14ac:dyDescent="0.2">
      <c r="A161" s="904" t="s">
        <v>5103</v>
      </c>
      <c r="B161" s="905"/>
      <c r="C161" s="686"/>
      <c r="D161" s="686"/>
      <c r="E161" s="692"/>
      <c r="F161" s="699"/>
      <c r="G161" s="699"/>
      <c r="H161" s="692"/>
    </row>
    <row r="162" spans="1:8" x14ac:dyDescent="0.2">
      <c r="A162" s="600" t="s">
        <v>5078</v>
      </c>
      <c r="B162" s="602" t="s">
        <v>117</v>
      </c>
      <c r="C162" s="602" t="s">
        <v>4994</v>
      </c>
      <c r="D162" s="602" t="s">
        <v>219</v>
      </c>
      <c r="E162" s="602" t="s">
        <v>5017</v>
      </c>
      <c r="F162" s="684" t="s">
        <v>87</v>
      </c>
      <c r="G162" s="599" t="s">
        <v>87</v>
      </c>
      <c r="H162" s="613" t="s">
        <v>5021</v>
      </c>
    </row>
    <row r="163" spans="1:8" x14ac:dyDescent="0.2">
      <c r="A163" s="600" t="s">
        <v>5079</v>
      </c>
      <c r="B163" s="602" t="s">
        <v>118</v>
      </c>
      <c r="C163" s="602" t="s">
        <v>87</v>
      </c>
      <c r="D163" s="602"/>
      <c r="E163" s="602"/>
      <c r="F163" s="684" t="s">
        <v>87</v>
      </c>
      <c r="G163" s="599" t="s">
        <v>87</v>
      </c>
      <c r="H163" s="613"/>
    </row>
    <row r="164" spans="1:8" x14ac:dyDescent="0.2">
      <c r="A164" s="600" t="s">
        <v>5080</v>
      </c>
      <c r="B164" s="602" t="s">
        <v>119</v>
      </c>
      <c r="C164" s="602" t="s">
        <v>87</v>
      </c>
      <c r="D164" s="602"/>
      <c r="E164" s="602"/>
      <c r="F164" s="684" t="s">
        <v>87</v>
      </c>
      <c r="G164" s="599" t="s">
        <v>87</v>
      </c>
      <c r="H164" s="613"/>
    </row>
    <row r="165" spans="1:8" x14ac:dyDescent="0.2">
      <c r="A165" s="600" t="s">
        <v>5081</v>
      </c>
      <c r="B165" s="602" t="s">
        <v>120</v>
      </c>
      <c r="C165" s="602" t="s">
        <v>87</v>
      </c>
      <c r="D165" s="602"/>
      <c r="E165" s="602"/>
      <c r="F165" s="684" t="s">
        <v>87</v>
      </c>
      <c r="G165" s="599" t="s">
        <v>87</v>
      </c>
      <c r="H165" s="613"/>
    </row>
    <row r="166" spans="1:8" x14ac:dyDescent="0.2">
      <c r="A166" s="600" t="s">
        <v>5082</v>
      </c>
      <c r="B166" s="602" t="s">
        <v>5110</v>
      </c>
      <c r="C166" s="602" t="s">
        <v>4992</v>
      </c>
      <c r="D166" s="602" t="s">
        <v>219</v>
      </c>
      <c r="E166" s="600" t="s">
        <v>5033</v>
      </c>
      <c r="F166" s="684" t="s">
        <v>87</v>
      </c>
      <c r="G166" s="599">
        <f>('CAGR input data'!P131/'CAGR input data'!B131)^(1/('CAGR input data'!$P$109-'CAGR input data'!$B$109))-1</f>
        <v>-2.2480523522947937E-2</v>
      </c>
      <c r="H166" s="610" t="s">
        <v>5032</v>
      </c>
    </row>
    <row r="167" spans="1:8" x14ac:dyDescent="0.2">
      <c r="A167" s="600" t="s">
        <v>5083</v>
      </c>
      <c r="B167" s="602" t="s">
        <v>122</v>
      </c>
      <c r="C167" s="602" t="s">
        <v>87</v>
      </c>
      <c r="D167" s="602"/>
      <c r="E167" s="600"/>
      <c r="F167" s="684" t="s">
        <v>87</v>
      </c>
      <c r="G167" s="599" t="s">
        <v>87</v>
      </c>
      <c r="H167" s="610"/>
    </row>
    <row r="168" spans="1:8" ht="22.5" x14ac:dyDescent="0.2">
      <c r="A168" s="600" t="s">
        <v>5084</v>
      </c>
      <c r="B168" s="602" t="s">
        <v>123</v>
      </c>
      <c r="C168" s="602" t="s">
        <v>87</v>
      </c>
      <c r="D168" s="602"/>
      <c r="E168" s="600"/>
      <c r="F168" s="684" t="s">
        <v>87</v>
      </c>
      <c r="G168" s="599" t="s">
        <v>87</v>
      </c>
      <c r="H168" s="610"/>
    </row>
    <row r="169" spans="1:8" x14ac:dyDescent="0.2">
      <c r="A169" s="900" t="s">
        <v>5104</v>
      </c>
      <c r="B169" s="901"/>
      <c r="C169" s="686"/>
      <c r="D169" s="686"/>
      <c r="E169" s="692"/>
      <c r="F169" s="699"/>
      <c r="G169" s="699"/>
      <c r="H169" s="692"/>
    </row>
    <row r="170" spans="1:8" ht="22.5" x14ac:dyDescent="0.2">
      <c r="A170" s="600" t="s">
        <v>5087</v>
      </c>
      <c r="B170" s="602" t="s">
        <v>125</v>
      </c>
      <c r="C170" s="602" t="s">
        <v>5031</v>
      </c>
      <c r="D170" s="602" t="s">
        <v>219</v>
      </c>
      <c r="E170" s="600" t="s">
        <v>5019</v>
      </c>
      <c r="F170" s="684">
        <f>('CAGR input data'!V678/'CAGR input data'!R678)^(1/('CAGR input data'!$V$656-'CAGR input data'!$R$656))-1</f>
        <v>-4.9529455546004963E-2</v>
      </c>
      <c r="G170" s="599">
        <f>('CAGR input data'!Z678/'CAGR input data'!B678)^(1/('CAGR input data'!$Z$656-'CAGR input data'!$B$656))-1</f>
        <v>5.19954688022084E-3</v>
      </c>
      <c r="H170" s="599"/>
    </row>
    <row r="171" spans="1:8" x14ac:dyDescent="0.2">
      <c r="A171" s="600" t="s">
        <v>5088</v>
      </c>
      <c r="B171" s="602" t="s">
        <v>126</v>
      </c>
      <c r="C171" s="602" t="s">
        <v>87</v>
      </c>
      <c r="D171" s="602"/>
      <c r="E171" s="600"/>
      <c r="F171" s="684" t="s">
        <v>87</v>
      </c>
      <c r="G171" s="599" t="s">
        <v>87</v>
      </c>
      <c r="H171" s="599"/>
    </row>
    <row r="172" spans="1:8" ht="22.5" x14ac:dyDescent="0.2">
      <c r="A172" s="600" t="s">
        <v>5089</v>
      </c>
      <c r="B172" s="602" t="s">
        <v>127</v>
      </c>
      <c r="C172" s="602" t="s">
        <v>4958</v>
      </c>
      <c r="D172" s="602" t="s">
        <v>219</v>
      </c>
      <c r="E172" s="600" t="s">
        <v>5017</v>
      </c>
      <c r="F172" s="684" t="s">
        <v>87</v>
      </c>
      <c r="G172" s="599" t="s">
        <v>87</v>
      </c>
      <c r="H172" s="599"/>
    </row>
    <row r="173" spans="1:8" x14ac:dyDescent="0.2">
      <c r="A173" s="900" t="s">
        <v>128</v>
      </c>
      <c r="B173" s="901"/>
      <c r="C173" s="686"/>
      <c r="D173" s="686"/>
      <c r="E173" s="692"/>
      <c r="F173" s="699"/>
      <c r="G173" s="699"/>
      <c r="H173" s="692"/>
    </row>
    <row r="174" spans="1:8" x14ac:dyDescent="0.2">
      <c r="A174" s="600" t="s">
        <v>5107</v>
      </c>
      <c r="B174" s="600" t="s">
        <v>5105</v>
      </c>
      <c r="C174" s="600" t="s">
        <v>87</v>
      </c>
      <c r="D174" s="600"/>
      <c r="E174" s="600"/>
      <c r="F174" s="697" t="s">
        <v>87</v>
      </c>
      <c r="G174" s="697" t="s">
        <v>87</v>
      </c>
      <c r="H174" s="600"/>
    </row>
    <row r="175" spans="1:8" x14ac:dyDescent="0.2">
      <c r="A175" s="900" t="s">
        <v>5106</v>
      </c>
      <c r="B175" s="901"/>
      <c r="C175" s="686"/>
      <c r="D175" s="686"/>
      <c r="E175" s="692"/>
      <c r="F175" s="699"/>
      <c r="G175" s="699"/>
      <c r="H175" s="692"/>
    </row>
    <row r="176" spans="1:8" x14ac:dyDescent="0.2">
      <c r="A176" s="600" t="s">
        <v>5090</v>
      </c>
      <c r="B176" s="600" t="s">
        <v>5092</v>
      </c>
      <c r="C176" s="600" t="s">
        <v>87</v>
      </c>
      <c r="D176" s="600"/>
      <c r="E176" s="600"/>
      <c r="F176" s="697" t="s">
        <v>87</v>
      </c>
      <c r="G176" s="697" t="s">
        <v>87</v>
      </c>
      <c r="H176" s="600"/>
    </row>
    <row r="177" spans="1:16" x14ac:dyDescent="0.2">
      <c r="A177" s="600" t="s">
        <v>5091</v>
      </c>
      <c r="B177" s="600" t="s">
        <v>5094</v>
      </c>
      <c r="C177" s="600" t="s">
        <v>87</v>
      </c>
      <c r="D177" s="600"/>
      <c r="E177" s="600"/>
      <c r="F177" s="697" t="s">
        <v>87</v>
      </c>
      <c r="G177" s="697" t="s">
        <v>87</v>
      </c>
      <c r="H177" s="600"/>
    </row>
    <row r="182" spans="1:16" s="687" customFormat="1" x14ac:dyDescent="0.2">
      <c r="B182" s="688" t="s">
        <v>5028</v>
      </c>
    </row>
    <row r="184" spans="1:16" x14ac:dyDescent="0.2">
      <c r="E184" s="598" t="s">
        <v>136</v>
      </c>
      <c r="H184" s="598" t="s">
        <v>59</v>
      </c>
      <c r="K184" s="598" t="s">
        <v>57</v>
      </c>
      <c r="N184" s="598" t="s">
        <v>7</v>
      </c>
    </row>
    <row r="185" spans="1:16" x14ac:dyDescent="0.2">
      <c r="B185" s="609" t="s">
        <v>99</v>
      </c>
      <c r="C185" s="609" t="s">
        <v>5015</v>
      </c>
      <c r="D185" s="609"/>
      <c r="E185" s="609" t="s">
        <v>5027</v>
      </c>
      <c r="F185" s="609" t="s">
        <v>4902</v>
      </c>
      <c r="G185" s="609" t="s">
        <v>5012</v>
      </c>
      <c r="H185" s="609" t="s">
        <v>5027</v>
      </c>
      <c r="I185" s="609" t="s">
        <v>4902</v>
      </c>
      <c r="J185" s="609" t="s">
        <v>5012</v>
      </c>
      <c r="K185" s="609" t="s">
        <v>5027</v>
      </c>
      <c r="L185" s="609" t="s">
        <v>4902</v>
      </c>
      <c r="M185" s="609" t="s">
        <v>5012</v>
      </c>
      <c r="N185" s="609" t="s">
        <v>5027</v>
      </c>
      <c r="O185" s="609" t="s">
        <v>4902</v>
      </c>
      <c r="P185" s="609" t="s">
        <v>5012</v>
      </c>
    </row>
    <row r="186" spans="1:16" x14ac:dyDescent="0.2">
      <c r="B186" s="602" t="s">
        <v>5026</v>
      </c>
      <c r="C186" s="602" t="s">
        <v>5001</v>
      </c>
      <c r="D186" s="602" t="s">
        <v>219</v>
      </c>
      <c r="E186" s="602" t="s">
        <v>5019</v>
      </c>
      <c r="F186" s="599">
        <f>('CAGR input data'!Z261/'CAGR input data'!B261)^(1/('CAGR input data'!$Z$109-'CAGR input data'!$B$109))-1</f>
        <v>-1.6808553948352678E-2</v>
      </c>
      <c r="G186" s="599"/>
      <c r="H186" s="602" t="s">
        <v>5017</v>
      </c>
      <c r="I186" s="599"/>
      <c r="J186" s="599"/>
      <c r="K186" s="602" t="s">
        <v>5017</v>
      </c>
      <c r="L186" s="599"/>
      <c r="M186" s="599"/>
      <c r="N186" s="602" t="s">
        <v>5017</v>
      </c>
      <c r="O186" s="599"/>
      <c r="P186" s="599"/>
    </row>
    <row r="187" spans="1:16" x14ac:dyDescent="0.2">
      <c r="B187" s="602" t="s">
        <v>4319</v>
      </c>
      <c r="C187" s="602" t="s">
        <v>200</v>
      </c>
      <c r="D187" s="602" t="s">
        <v>219</v>
      </c>
      <c r="E187" s="602"/>
      <c r="F187" s="607"/>
      <c r="G187" s="607"/>
      <c r="H187" s="602"/>
      <c r="I187" s="607"/>
      <c r="J187" s="607"/>
      <c r="K187" s="602"/>
      <c r="L187" s="607"/>
      <c r="M187" s="607"/>
      <c r="N187" s="602"/>
      <c r="O187" s="607"/>
      <c r="P187" s="607"/>
    </row>
    <row r="188" spans="1:16" x14ac:dyDescent="0.2">
      <c r="B188" s="602" t="s">
        <v>5010</v>
      </c>
      <c r="C188" s="602" t="s">
        <v>5009</v>
      </c>
      <c r="D188" s="602" t="s">
        <v>219</v>
      </c>
      <c r="E188" s="602" t="s">
        <v>5022</v>
      </c>
      <c r="F188" s="599">
        <f>('CAGR input data'!Y1070/'CAGR input data'!C1070)^(1/('CAGR input data'!$Y$1066-'CAGR input data'!$C$1066))-1</f>
        <v>4.1192961161916841E-2</v>
      </c>
      <c r="G188" s="599"/>
      <c r="H188" s="602" t="s">
        <v>5022</v>
      </c>
      <c r="I188" s="599">
        <f>('CAGR input data'!Y1090/'CAGR input data'!G1090)^(1/('CAGR input data'!$Y$1066-'CAGR input data'!$G$1066))-1</f>
        <v>-6.6259115470972407E-2</v>
      </c>
      <c r="J188" s="599"/>
      <c r="K188" s="602" t="s">
        <v>5022</v>
      </c>
      <c r="L188" s="599">
        <f>('CAGR input data'!Y1081/'CAGR input data'!C1081)^(1/('CAGR input data'!$Y$1066-'CAGR input data'!$C$1066))-1</f>
        <v>3.3270170836250834E-2</v>
      </c>
      <c r="M188" s="599"/>
      <c r="N188" s="602" t="s">
        <v>5022</v>
      </c>
      <c r="O188" s="599">
        <f>('CAGR input data'!Y1067/'CAGR input data'!C1067)^(1/('CAGR input data'!$Y$1066-'CAGR input data'!$C$1066))-1</f>
        <v>2.3703128349407576E-2</v>
      </c>
      <c r="P188" s="599"/>
    </row>
    <row r="189" spans="1:16" x14ac:dyDescent="0.2">
      <c r="B189" s="602" t="s">
        <v>5025</v>
      </c>
      <c r="C189" s="602" t="s">
        <v>5007</v>
      </c>
      <c r="D189" s="602" t="s">
        <v>219</v>
      </c>
      <c r="E189" s="602" t="s">
        <v>5022</v>
      </c>
      <c r="F189" s="599">
        <f>('CAGR input data'!Y1027/'CAGR input data'!C1027)^(1/('CAGR input data'!$Y$1023-'CAGR input data'!$C$1023))-1</f>
        <v>6.6803350235886683E-3</v>
      </c>
      <c r="G189" s="599"/>
      <c r="H189" s="602" t="s">
        <v>5022</v>
      </c>
      <c r="I189" s="599">
        <f>('CAGR input data'!Y1047/'CAGR input data'!G1047)^(1/('CAGR input data'!$Y$1023-'CAGR input data'!$G$1023))-1</f>
        <v>1.5102145546768364E-2</v>
      </c>
      <c r="J189" s="599"/>
      <c r="K189" s="602" t="s">
        <v>5022</v>
      </c>
      <c r="L189" s="599">
        <f>('CAGR input data'!Y1038/'CAGR input data'!C1038)^(1/('CAGR input data'!$Y$1023-'CAGR input data'!$C$1023))-1</f>
        <v>1.366250400087976E-3</v>
      </c>
      <c r="M189" s="599"/>
      <c r="N189" s="602" t="s">
        <v>5022</v>
      </c>
      <c r="O189" s="599">
        <f>('CAGR input data'!Y1024/'CAGR input data'!C1024)^(1/('CAGR input data'!$Y$1023-'CAGR input data'!$C$1023))-1</f>
        <v>2.7023478567163917E-2</v>
      </c>
      <c r="P189" s="599"/>
    </row>
    <row r="190" spans="1:16" ht="22.5" x14ac:dyDescent="0.2">
      <c r="B190" s="602" t="s">
        <v>4000</v>
      </c>
      <c r="C190" s="602" t="s">
        <v>149</v>
      </c>
      <c r="D190" s="602" t="s">
        <v>219</v>
      </c>
      <c r="E190" s="602" t="s">
        <v>5016</v>
      </c>
      <c r="F190" s="599">
        <f>('CAGR input data'!X826/'CAGR input data'!J826)^(1/('CAGR input data'!$X$822-'CAGR input data'!$J$822))-1</f>
        <v>-5.33225937006232E-3</v>
      </c>
      <c r="H190" s="602" t="s">
        <v>5016</v>
      </c>
      <c r="I190" s="599">
        <f>('CAGR input data'!X846/'CAGR input data'!J846)^(1/('CAGR input data'!$X$822-'CAGR input data'!$J$822))-1</f>
        <v>-2.4730438283881995E-5</v>
      </c>
      <c r="J190" s="599"/>
      <c r="K190" s="602" t="s">
        <v>5022</v>
      </c>
      <c r="L190" s="599">
        <f>('CAGR input data'!X837/'CAGR input data'!B837)^(1/('CAGR input data'!$X$822-'CAGR input data'!$B$822))-1</f>
        <v>-1.1224317130936301E-2</v>
      </c>
      <c r="M190" s="599"/>
      <c r="N190" s="600" t="s">
        <v>5016</v>
      </c>
      <c r="O190" s="599">
        <f>('CAGR input data'!X823/'CAGR input data'!J823)^(1/('CAGR input data'!$X$822-'CAGR input data'!$J$822))-1</f>
        <v>-5.6277942564502026E-2</v>
      </c>
      <c r="P190" s="599"/>
    </row>
    <row r="191" spans="1:16" x14ac:dyDescent="0.2">
      <c r="B191" s="602" t="s">
        <v>5005</v>
      </c>
      <c r="C191" s="602" t="s">
        <v>5004</v>
      </c>
      <c r="D191" s="602" t="s">
        <v>219</v>
      </c>
      <c r="E191" s="602" t="s">
        <v>5024</v>
      </c>
      <c r="F191" s="599">
        <f>('CAGR input data'!M1156/'CAGR input data'!C1156)^(1/('CAGR input data'!$M$1152-'CAGR input data'!$C$1152))-1</f>
        <v>-2.163895031479024E-2</v>
      </c>
      <c r="H191" s="602" t="s">
        <v>5017</v>
      </c>
      <c r="I191" s="611"/>
      <c r="J191" s="611"/>
      <c r="K191" s="602" t="s">
        <v>5024</v>
      </c>
      <c r="L191" s="599">
        <f>('CAGR input data'!M1163/'CAGR input data'!C1163)^(1/('CAGR input data'!$M$1152-'CAGR input data'!$C$1152))-1</f>
        <v>-4.6538091473475873E-3</v>
      </c>
      <c r="N191" s="600" t="s">
        <v>5023</v>
      </c>
      <c r="O191" s="599">
        <f>('CAGR input data'!K1153/'CAGR input data'!C1153)^(1/('CAGR input data'!$K$1152-'CAGR input data'!$C$1152))-1</f>
        <v>6.4518824198233071E-2</v>
      </c>
      <c r="P191" s="611"/>
    </row>
    <row r="192" spans="1:16" x14ac:dyDescent="0.2">
      <c r="B192" s="602" t="s">
        <v>4877</v>
      </c>
      <c r="C192" s="602" t="s">
        <v>5001</v>
      </c>
      <c r="D192" s="602" t="s">
        <v>219</v>
      </c>
      <c r="E192" s="602" t="s">
        <v>5019</v>
      </c>
      <c r="F192" s="599">
        <f>('CAGR input data'!Z212/'CAGR input data'!B212)^(1/('CAGR input data'!$Z$109-'CAGR input data'!$B$109))-1</f>
        <v>-4.7848859220626094E-3</v>
      </c>
      <c r="H192" s="602" t="s">
        <v>5017</v>
      </c>
      <c r="I192" s="599"/>
      <c r="J192" s="599"/>
      <c r="K192" s="602" t="s">
        <v>5017</v>
      </c>
      <c r="M192" s="599"/>
      <c r="N192" s="602" t="s">
        <v>5017</v>
      </c>
      <c r="O192" s="599"/>
      <c r="P192" s="599"/>
    </row>
    <row r="193" spans="2:16" x14ac:dyDescent="0.2">
      <c r="B193" s="602" t="s">
        <v>5002</v>
      </c>
      <c r="C193" s="602" t="s">
        <v>5001</v>
      </c>
      <c r="D193" s="602" t="s">
        <v>219</v>
      </c>
      <c r="E193" s="602" t="s">
        <v>5019</v>
      </c>
      <c r="F193" s="599">
        <f>F192</f>
        <v>-4.7848859220626094E-3</v>
      </c>
      <c r="G193" s="599"/>
      <c r="H193" s="602" t="s">
        <v>5017</v>
      </c>
      <c r="I193" s="599"/>
      <c r="J193" s="599"/>
      <c r="K193" s="602" t="s">
        <v>5017</v>
      </c>
      <c r="L193" s="599"/>
      <c r="M193" s="599"/>
      <c r="N193" s="600" t="s">
        <v>5017</v>
      </c>
      <c r="O193" s="599"/>
      <c r="P193" s="599"/>
    </row>
    <row r="194" spans="2:16" x14ac:dyDescent="0.2">
      <c r="B194" s="602" t="s">
        <v>4995</v>
      </c>
      <c r="C194" s="602" t="s">
        <v>4994</v>
      </c>
      <c r="D194" s="602" t="s">
        <v>219</v>
      </c>
      <c r="E194" s="602" t="s">
        <v>5022</v>
      </c>
      <c r="F194" s="603">
        <f>(('CAGR input data'!X919+'CAGR input data'!X973)/('CAGR input data'!B919+'CAGR input data'!B973))^(1/('CAGR input data'!$X$910-'CAGR input data'!$B$910))-1</f>
        <v>-2.7615212652524757E-2</v>
      </c>
      <c r="G194" s="603"/>
      <c r="H194" s="602" t="s">
        <v>5022</v>
      </c>
      <c r="I194" s="603">
        <f>(('CAGR input data'!X943+'CAGR input data'!X997)/('CAGR input data'!B943+'CAGR input data'!B997))^(1/('CAGR input data'!$X$910-'CAGR input data'!$B$910))-1</f>
        <v>-1.148863900390984E-2</v>
      </c>
      <c r="J194" s="603"/>
      <c r="K194" s="602" t="s">
        <v>5022</v>
      </c>
      <c r="L194" s="603">
        <f>(('CAGR input data'!X932+'CAGR input data'!X986)/('CAGR input data'!B932+'CAGR input data'!B986))^(1/('CAGR input data'!$X$910-'CAGR input data'!$B$910))-1</f>
        <v>7.9412132566045734E-3</v>
      </c>
      <c r="M194" s="603"/>
      <c r="N194" s="602" t="s">
        <v>5017</v>
      </c>
      <c r="O194" s="599"/>
      <c r="P194" s="610" t="s">
        <v>5021</v>
      </c>
    </row>
    <row r="195" spans="2:16" ht="22.5" x14ac:dyDescent="0.2">
      <c r="B195" s="602" t="s">
        <v>4993</v>
      </c>
      <c r="C195" s="602" t="s">
        <v>5001</v>
      </c>
      <c r="D195" s="602" t="s">
        <v>219</v>
      </c>
      <c r="E195" s="602" t="s">
        <v>5019</v>
      </c>
      <c r="F195" s="599">
        <f>('CAGR input data'!Z114/'CAGR input data'!B114)^(1/('CAGR input data'!$Z$109-'CAGR input data'!$B$109))-1</f>
        <v>-1.6886784329599447E-2</v>
      </c>
      <c r="G195" s="599"/>
      <c r="H195" s="602" t="s">
        <v>5017</v>
      </c>
      <c r="I195" s="599"/>
      <c r="J195" s="599"/>
      <c r="K195" s="602" t="s">
        <v>5017</v>
      </c>
      <c r="L195" s="599"/>
      <c r="M195" s="599"/>
      <c r="N195" s="600" t="s">
        <v>5017</v>
      </c>
      <c r="O195" s="599"/>
      <c r="P195" s="599"/>
    </row>
    <row r="196" spans="2:16" x14ac:dyDescent="0.2">
      <c r="B196" s="602" t="s">
        <v>4883</v>
      </c>
      <c r="C196" s="602" t="s">
        <v>4991</v>
      </c>
      <c r="D196" s="602" t="s">
        <v>219</v>
      </c>
      <c r="E196" s="602" t="s">
        <v>5019</v>
      </c>
      <c r="F196" s="599">
        <f>('CAGR input data'!Z661/'CAGR input data'!B661)^(1/('CAGR input data'!$Z$656-'CAGR input data'!$B$656))-1</f>
        <v>3.8589689130474891E-3</v>
      </c>
      <c r="G196" s="599"/>
      <c r="H196" s="602" t="s">
        <v>5020</v>
      </c>
      <c r="I196" s="599">
        <f>('CAGR input data'!Z685/'CAGR input data'!F685)^(1/('CAGR input data'!$Z$656-'CAGR input data'!$F$656))-1</f>
        <v>4.8996794866801308E-2</v>
      </c>
      <c r="J196" s="599"/>
      <c r="K196" s="602" t="s">
        <v>5017</v>
      </c>
      <c r="L196" s="599"/>
      <c r="M196" s="599"/>
      <c r="N196" s="600" t="s">
        <v>5019</v>
      </c>
      <c r="O196" s="599">
        <f>('CAGR input data'!Z657/'CAGR input data'!B657)^(1/('CAGR input data'!$Z$656-'CAGR input data'!$B$656))-1</f>
        <v>2.8261040558755335E-2</v>
      </c>
      <c r="P196" s="599"/>
    </row>
    <row r="197" spans="2:16" ht="22.5" x14ac:dyDescent="0.2">
      <c r="B197" s="602" t="s">
        <v>4884</v>
      </c>
      <c r="C197" s="602" t="s">
        <v>4958</v>
      </c>
      <c r="D197" s="602" t="s">
        <v>219</v>
      </c>
      <c r="E197" s="602" t="s">
        <v>5016</v>
      </c>
      <c r="F197" s="599">
        <f>('CAGR input data'!X869/'CAGR input data'!J869)^(1/('CAGR input data'!$X$865-'CAGR input data'!$J$865))-1</f>
        <v>0.13247335569019625</v>
      </c>
      <c r="G197" s="599"/>
      <c r="H197" s="602" t="s">
        <v>5016</v>
      </c>
      <c r="I197" s="599">
        <f>('CAGR input data'!X889/'CAGR input data'!J889)^(1/('CAGR input data'!$X$865-'CAGR input data'!$J$865))-1</f>
        <v>0.66450912479240354</v>
      </c>
      <c r="J197" s="599" t="s">
        <v>5018</v>
      </c>
      <c r="K197" s="602" t="s">
        <v>5017</v>
      </c>
      <c r="L197" s="599"/>
      <c r="M197" s="599"/>
      <c r="N197" s="600" t="s">
        <v>5016</v>
      </c>
      <c r="O197" s="599">
        <f>('CAGR input data'!X866/'CAGR input data'!J866)^(1/('CAGR input data'!$X$865-'CAGR input data'!$J$865))-1</f>
        <v>0.33677376166116102</v>
      </c>
      <c r="P197" s="599"/>
    </row>
    <row r="212" spans="2:7" ht="22.5" x14ac:dyDescent="0.2">
      <c r="B212" s="609" t="s">
        <v>15</v>
      </c>
      <c r="C212" s="609" t="s">
        <v>5015</v>
      </c>
      <c r="D212" s="609"/>
      <c r="E212" s="609" t="s">
        <v>5014</v>
      </c>
      <c r="F212" s="609" t="s">
        <v>5013</v>
      </c>
      <c r="G212" s="608" t="s">
        <v>5012</v>
      </c>
    </row>
    <row r="213" spans="2:7" ht="33.75" customHeight="1" x14ac:dyDescent="0.2">
      <c r="B213" s="602" t="s">
        <v>5011</v>
      </c>
      <c r="C213" s="602" t="s">
        <v>5001</v>
      </c>
      <c r="D213" s="602"/>
      <c r="E213" s="602"/>
      <c r="F213" s="599"/>
      <c r="G213" s="605" t="s">
        <v>4999</v>
      </c>
    </row>
    <row r="214" spans="2:7" ht="56.25" x14ac:dyDescent="0.2">
      <c r="B214" s="602" t="s">
        <v>4319</v>
      </c>
      <c r="C214" s="602" t="s">
        <v>200</v>
      </c>
      <c r="D214" s="602"/>
      <c r="E214" s="602"/>
      <c r="F214" s="607"/>
      <c r="G214" s="605" t="s">
        <v>4999</v>
      </c>
    </row>
    <row r="215" spans="2:7" ht="56.25" x14ac:dyDescent="0.2">
      <c r="B215" s="602" t="s">
        <v>5010</v>
      </c>
      <c r="C215" s="602" t="s">
        <v>5009</v>
      </c>
      <c r="D215" s="602"/>
      <c r="E215" s="602"/>
      <c r="G215" s="605" t="s">
        <v>4999</v>
      </c>
    </row>
    <row r="216" spans="2:7" x14ac:dyDescent="0.2">
      <c r="B216" s="602" t="s">
        <v>5008</v>
      </c>
      <c r="C216" s="606" t="s">
        <v>5007</v>
      </c>
      <c r="D216" s="606"/>
      <c r="E216" s="602"/>
      <c r="F216" s="599"/>
    </row>
    <row r="217" spans="2:7" ht="56.25" x14ac:dyDescent="0.2">
      <c r="B217" s="602" t="s">
        <v>4000</v>
      </c>
      <c r="C217" s="601" t="s">
        <v>149</v>
      </c>
      <c r="D217" s="614"/>
      <c r="E217" s="605" t="s">
        <v>5006</v>
      </c>
      <c r="F217" s="599">
        <v>-0.04</v>
      </c>
    </row>
    <row r="218" spans="2:7" x14ac:dyDescent="0.2">
      <c r="B218" s="602" t="s">
        <v>5005</v>
      </c>
      <c r="C218" s="601" t="s">
        <v>5004</v>
      </c>
      <c r="D218" s="601"/>
      <c r="E218" s="600"/>
      <c r="F218" s="599"/>
    </row>
    <row r="219" spans="2:7" x14ac:dyDescent="0.2">
      <c r="B219" s="602" t="s">
        <v>4877</v>
      </c>
      <c r="C219" s="601" t="s">
        <v>5001</v>
      </c>
      <c r="D219" s="601"/>
      <c r="E219" s="600" t="s">
        <v>5003</v>
      </c>
      <c r="F219" s="599">
        <v>0.27</v>
      </c>
    </row>
    <row r="220" spans="2:7" ht="56.25" x14ac:dyDescent="0.2">
      <c r="B220" s="602" t="s">
        <v>5002</v>
      </c>
      <c r="C220" s="601" t="s">
        <v>5001</v>
      </c>
      <c r="D220" s="601"/>
      <c r="E220" s="600" t="s">
        <v>5000</v>
      </c>
      <c r="F220" s="599">
        <v>-2.5186666768238775E-2</v>
      </c>
      <c r="G220" s="605" t="s">
        <v>4999</v>
      </c>
    </row>
    <row r="221" spans="2:7" x14ac:dyDescent="0.2">
      <c r="B221" s="602" t="s">
        <v>4998</v>
      </c>
      <c r="C221" s="601" t="s">
        <v>4997</v>
      </c>
      <c r="D221" s="601"/>
      <c r="E221" s="600" t="s">
        <v>4996</v>
      </c>
      <c r="F221" s="599">
        <v>0.11</v>
      </c>
      <c r="G221" s="604"/>
    </row>
    <row r="222" spans="2:7" x14ac:dyDescent="0.2">
      <c r="B222" s="602" t="s">
        <v>4995</v>
      </c>
      <c r="C222" s="601" t="s">
        <v>4994</v>
      </c>
      <c r="D222" s="601"/>
      <c r="E222" s="600"/>
      <c r="F222" s="603"/>
    </row>
    <row r="223" spans="2:7" ht="22.5" x14ac:dyDescent="0.2">
      <c r="B223" s="602" t="s">
        <v>4993</v>
      </c>
      <c r="C223" s="601" t="s">
        <v>4992</v>
      </c>
      <c r="D223" s="601"/>
      <c r="E223" s="600"/>
      <c r="F223" s="599"/>
    </row>
    <row r="224" spans="2:7" x14ac:dyDescent="0.2">
      <c r="B224" s="602" t="s">
        <v>4883</v>
      </c>
      <c r="C224" s="601" t="s">
        <v>4991</v>
      </c>
      <c r="D224" s="601"/>
      <c r="E224" s="600"/>
      <c r="F224" s="599"/>
    </row>
    <row r="225" spans="2:6" x14ac:dyDescent="0.2">
      <c r="B225" s="602" t="s">
        <v>4884</v>
      </c>
      <c r="C225" s="601" t="s">
        <v>4958</v>
      </c>
      <c r="D225" s="601"/>
      <c r="E225" s="600" t="s">
        <v>4990</v>
      </c>
      <c r="F225" s="599">
        <v>0.24</v>
      </c>
    </row>
  </sheetData>
  <mergeCells count="40">
    <mergeCell ref="A161:B161"/>
    <mergeCell ref="A169:B169"/>
    <mergeCell ref="A173:B173"/>
    <mergeCell ref="A175:B175"/>
    <mergeCell ref="A140:B140"/>
    <mergeCell ref="A146:B146"/>
    <mergeCell ref="A147:B147"/>
    <mergeCell ref="A150:B150"/>
    <mergeCell ref="A155:B155"/>
    <mergeCell ref="A115:B115"/>
    <mergeCell ref="A120:B120"/>
    <mergeCell ref="A126:B126"/>
    <mergeCell ref="A134:B134"/>
    <mergeCell ref="A138:B138"/>
    <mergeCell ref="A99:B99"/>
    <mergeCell ref="A103:B103"/>
    <mergeCell ref="A105:B105"/>
    <mergeCell ref="A111:B111"/>
    <mergeCell ref="A112:B112"/>
    <mergeCell ref="A76:B76"/>
    <mergeCell ref="A77:B77"/>
    <mergeCell ref="A80:B80"/>
    <mergeCell ref="A85:B85"/>
    <mergeCell ref="A91:B91"/>
    <mergeCell ref="A50:B50"/>
    <mergeCell ref="A56:B56"/>
    <mergeCell ref="A64:B64"/>
    <mergeCell ref="A68:B68"/>
    <mergeCell ref="A70:B70"/>
    <mergeCell ref="A34:B34"/>
    <mergeCell ref="A36:B36"/>
    <mergeCell ref="A7:B7"/>
    <mergeCell ref="A42:B42"/>
    <mergeCell ref="A45:B45"/>
    <mergeCell ref="A41:B41"/>
    <mergeCell ref="A8:B8"/>
    <mergeCell ref="A11:B11"/>
    <mergeCell ref="A16:B16"/>
    <mergeCell ref="A22:B22"/>
    <mergeCell ref="A30:B30"/>
  </mergeCell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3"/>
  <sheetViews>
    <sheetView workbookViewId="0">
      <pane xSplit="2" ySplit="2" topLeftCell="C11" activePane="bottomRight" state="frozen"/>
      <selection pane="topRight" activeCell="C1" sqref="C1"/>
      <selection pane="bottomLeft" activeCell="A3" sqref="A3"/>
      <selection pane="bottomRight" activeCell="K23" sqref="K23"/>
    </sheetView>
  </sheetViews>
  <sheetFormatPr defaultRowHeight="15" x14ac:dyDescent="0.25"/>
  <cols>
    <col min="1" max="1" width="15.7109375" customWidth="1"/>
    <col min="2" max="2" width="12.85546875" customWidth="1"/>
    <col min="4" max="4" width="12.5703125" customWidth="1"/>
    <col min="5" max="5" width="12.42578125" customWidth="1"/>
    <col min="6" max="6" width="14.5703125" customWidth="1"/>
    <col min="7" max="8" width="14.7109375" customWidth="1"/>
    <col min="9" max="9" width="13.7109375" customWidth="1"/>
    <col min="10" max="10" width="13.42578125" customWidth="1"/>
    <col min="11" max="12" width="9.28515625" bestFit="1" customWidth="1"/>
    <col min="13" max="13" width="9.5703125" bestFit="1" customWidth="1"/>
    <col min="14" max="20" width="9.28515625" bestFit="1" customWidth="1"/>
    <col min="21" max="21" width="9.5703125" bestFit="1" customWidth="1"/>
  </cols>
  <sheetData>
    <row r="1" spans="1:28" ht="14.45" x14ac:dyDescent="0.3">
      <c r="F1" t="s">
        <v>4291</v>
      </c>
    </row>
    <row r="2" spans="1:28" ht="36.75" customHeight="1" x14ac:dyDescent="0.25">
      <c r="C2" s="352" t="s">
        <v>4289</v>
      </c>
      <c r="D2" s="771" t="s">
        <v>103</v>
      </c>
      <c r="E2" s="771"/>
      <c r="F2" s="774" t="s">
        <v>105</v>
      </c>
      <c r="G2" s="774"/>
      <c r="H2" s="774"/>
      <c r="I2" s="774"/>
      <c r="J2" s="771" t="s">
        <v>110</v>
      </c>
      <c r="K2" s="771"/>
      <c r="L2" s="771"/>
      <c r="M2" s="771"/>
      <c r="N2" s="771"/>
      <c r="O2" s="771" t="s">
        <v>116</v>
      </c>
      <c r="P2" s="771"/>
      <c r="Q2" s="771"/>
      <c r="R2" s="771"/>
      <c r="S2" s="771"/>
      <c r="T2" s="771"/>
      <c r="U2" s="771"/>
      <c r="V2" s="771" t="s">
        <v>124</v>
      </c>
      <c r="W2" s="771"/>
      <c r="X2" s="771"/>
      <c r="Y2" s="771"/>
      <c r="Z2" s="349" t="s">
        <v>128</v>
      </c>
      <c r="AA2" s="771" t="s">
        <v>130</v>
      </c>
      <c r="AB2" s="771"/>
    </row>
    <row r="3" spans="1:28" ht="36" customHeight="1" x14ac:dyDescent="0.25">
      <c r="A3" s="350"/>
      <c r="B3" s="49"/>
      <c r="C3" s="772" t="s">
        <v>99</v>
      </c>
      <c r="D3" s="351">
        <v>0.1</v>
      </c>
      <c r="E3" s="351">
        <v>0.2</v>
      </c>
      <c r="F3" s="351">
        <v>1.1000000000000001</v>
      </c>
      <c r="G3" s="351">
        <v>1.2</v>
      </c>
      <c r="H3" s="351">
        <v>1.3</v>
      </c>
      <c r="I3" s="351">
        <v>1.4</v>
      </c>
      <c r="J3" s="351">
        <v>2.1</v>
      </c>
      <c r="K3" s="351">
        <v>2.2000000000000002</v>
      </c>
      <c r="L3" s="351">
        <v>2.2999999999999998</v>
      </c>
      <c r="M3" s="351">
        <v>2.4</v>
      </c>
      <c r="N3" s="351">
        <v>2.5</v>
      </c>
      <c r="O3" s="351">
        <v>3.1</v>
      </c>
      <c r="P3" s="351">
        <v>3.2</v>
      </c>
      <c r="Q3" s="351">
        <v>3.3</v>
      </c>
      <c r="R3" s="351">
        <v>3.4</v>
      </c>
      <c r="S3" s="351">
        <v>3.5</v>
      </c>
      <c r="T3" s="351">
        <v>3.6</v>
      </c>
      <c r="U3" s="351">
        <v>3.7</v>
      </c>
      <c r="V3" s="351">
        <v>4.0999999999999996</v>
      </c>
      <c r="W3" s="351">
        <v>4.2</v>
      </c>
      <c r="X3" s="351">
        <v>4.3</v>
      </c>
      <c r="Y3" s="351">
        <v>4.3</v>
      </c>
      <c r="Z3" s="351">
        <v>5.0999999999999996</v>
      </c>
      <c r="AA3" s="351" t="s">
        <v>131</v>
      </c>
      <c r="AB3" s="351">
        <v>6.3</v>
      </c>
    </row>
    <row r="4" spans="1:28" ht="118.5" customHeight="1" x14ac:dyDescent="0.25">
      <c r="A4" s="350"/>
      <c r="B4" s="360" t="s">
        <v>4299</v>
      </c>
      <c r="C4" s="773"/>
      <c r="D4" s="102" t="s">
        <v>4297</v>
      </c>
      <c r="E4" s="102" t="s">
        <v>90</v>
      </c>
      <c r="F4" s="102" t="s">
        <v>106</v>
      </c>
      <c r="G4" s="102" t="s">
        <v>107</v>
      </c>
      <c r="H4" s="102" t="s">
        <v>108</v>
      </c>
      <c r="I4" s="102" t="s">
        <v>109</v>
      </c>
      <c r="J4" s="102" t="s">
        <v>111</v>
      </c>
      <c r="K4" s="102" t="s">
        <v>112</v>
      </c>
      <c r="L4" s="102" t="s">
        <v>113</v>
      </c>
      <c r="M4" s="102" t="s">
        <v>114</v>
      </c>
      <c r="N4" s="102" t="s">
        <v>115</v>
      </c>
      <c r="O4" s="102" t="s">
        <v>117</v>
      </c>
      <c r="P4" s="102" t="s">
        <v>118</v>
      </c>
      <c r="Q4" s="102" t="s">
        <v>119</v>
      </c>
      <c r="R4" s="102" t="s">
        <v>120</v>
      </c>
      <c r="S4" s="102" t="s">
        <v>121</v>
      </c>
      <c r="T4" s="102" t="s">
        <v>122</v>
      </c>
      <c r="U4" s="102" t="s">
        <v>123</v>
      </c>
      <c r="V4" s="102" t="s">
        <v>125</v>
      </c>
      <c r="W4" s="102" t="s">
        <v>126</v>
      </c>
      <c r="X4" s="102" t="s">
        <v>127</v>
      </c>
      <c r="Y4" s="102" t="s">
        <v>127</v>
      </c>
      <c r="Z4" s="102" t="s">
        <v>129</v>
      </c>
      <c r="AA4" s="102" t="s">
        <v>132</v>
      </c>
      <c r="AB4" s="102" t="s">
        <v>133</v>
      </c>
    </row>
    <row r="5" spans="1:28" ht="25.5" x14ac:dyDescent="0.25">
      <c r="A5" s="352" t="s">
        <v>7</v>
      </c>
      <c r="B5" s="352" t="s">
        <v>100</v>
      </c>
      <c r="C5" s="343" t="s">
        <v>4231</v>
      </c>
      <c r="D5" s="121">
        <f>'0 other sectors calculations'!F8</f>
        <v>70.8</v>
      </c>
      <c r="E5" s="121">
        <f>'0 other sectors calculations'!E64</f>
        <v>459</v>
      </c>
      <c r="F5" s="121">
        <f>'function 1 calculations'!G101</f>
        <v>547.03840617600633</v>
      </c>
      <c r="G5" s="121">
        <f>'function 1 calculations'!G129</f>
        <v>740.1107848263614</v>
      </c>
      <c r="H5" s="121">
        <f>'function 1 calculations'!G157</f>
        <v>367.18616485281473</v>
      </c>
      <c r="I5" s="121">
        <f>'function 1 calculations'!G185</f>
        <v>414.00550513022887</v>
      </c>
      <c r="J5" s="121">
        <f>'2.1&amp;2.2 calculations'!E64</f>
        <v>613.66</v>
      </c>
      <c r="K5" s="121" t="s">
        <v>87</v>
      </c>
      <c r="L5" s="121" t="s">
        <v>87</v>
      </c>
      <c r="M5" s="121" t="s">
        <v>87</v>
      </c>
      <c r="N5" s="121" t="s">
        <v>87</v>
      </c>
      <c r="O5" s="121" t="s">
        <v>87</v>
      </c>
      <c r="P5" s="121" t="s">
        <v>87</v>
      </c>
      <c r="Q5" s="121" t="s">
        <v>87</v>
      </c>
      <c r="R5" s="121" t="s">
        <v>87</v>
      </c>
      <c r="S5" s="121">
        <f>'Calculations 3.5'!E81</f>
        <v>10.692682926829269</v>
      </c>
      <c r="T5" s="121" t="s">
        <v>87</v>
      </c>
      <c r="U5" s="366" t="s">
        <v>87</v>
      </c>
      <c r="V5" s="121">
        <f>'Calculations 4.1'!E10</f>
        <v>342.57690426663981</v>
      </c>
      <c r="W5" s="121"/>
      <c r="X5" s="121">
        <f>'function 1 calculations'!F213</f>
        <v>15.094330518697225</v>
      </c>
      <c r="Y5" s="121"/>
      <c r="Z5" s="121"/>
      <c r="AA5" s="121"/>
      <c r="AB5" s="121"/>
    </row>
    <row r="6" spans="1:28" ht="25.5" x14ac:dyDescent="0.25">
      <c r="A6" s="352" t="s">
        <v>136</v>
      </c>
      <c r="B6" s="352" t="s">
        <v>100</v>
      </c>
      <c r="C6" s="343" t="s">
        <v>4231</v>
      </c>
      <c r="D6" s="121">
        <f>'0 other sectors calculations'!E9</f>
        <v>1491.8</v>
      </c>
      <c r="E6" s="121">
        <f>'0 other sectors calculations'!E65</f>
        <v>119.1</v>
      </c>
      <c r="F6" s="199">
        <f>'function 1 calculations'!P101</f>
        <v>3958.5416587233299</v>
      </c>
      <c r="G6" s="199">
        <f>'function 1 calculations'!P129</f>
        <v>5696.4379966994256</v>
      </c>
      <c r="H6" s="199">
        <f>'function 1 calculations'!P157</f>
        <v>114.21981567976285</v>
      </c>
      <c r="I6" s="199">
        <f>'function 1 calculations'!P185</f>
        <v>1202.0196286686116</v>
      </c>
      <c r="J6" s="121">
        <f>'2.1&amp;2.2 calculations'!E65</f>
        <v>2582.4</v>
      </c>
      <c r="K6" s="121">
        <f>'2.1&amp;2.2 calculations'!E84</f>
        <v>0</v>
      </c>
      <c r="L6" s="121">
        <f>'2.3 calculations'!E11</f>
        <v>2.7</v>
      </c>
      <c r="M6" s="199"/>
      <c r="N6" s="121">
        <f>'2.5 calculations'!E10</f>
        <v>0.64678105307247546</v>
      </c>
      <c r="O6" s="121">
        <f>'Calculation 3.1'!E75</f>
        <v>531.16265303376827</v>
      </c>
      <c r="P6" s="199"/>
      <c r="Q6" s="199"/>
      <c r="R6" s="199"/>
      <c r="S6" s="121">
        <f>'Calculations 3.5'!E82</f>
        <v>18.349906542056075</v>
      </c>
      <c r="T6" s="199"/>
      <c r="U6" s="199"/>
      <c r="V6" s="121" t="str">
        <f>'Calculations 4.1'!E11</f>
        <v>n/a</v>
      </c>
      <c r="W6" s="199"/>
      <c r="X6" s="199">
        <f>'function 1 calculations'!P213</f>
        <v>50.405900228869712</v>
      </c>
      <c r="Y6" s="199"/>
      <c r="Z6" s="199"/>
      <c r="AA6" s="199"/>
      <c r="AB6" s="199"/>
    </row>
    <row r="7" spans="1:28" ht="25.5" x14ac:dyDescent="0.25">
      <c r="A7" s="352" t="s">
        <v>57</v>
      </c>
      <c r="B7" s="352" t="s">
        <v>100</v>
      </c>
      <c r="C7" s="343" t="s">
        <v>4231</v>
      </c>
      <c r="D7" s="121">
        <f>'0 other sectors calculations'!E10</f>
        <v>0</v>
      </c>
      <c r="E7" s="121">
        <f>'0 other sectors calculations'!E66</f>
        <v>856.3</v>
      </c>
      <c r="F7" s="121">
        <f>'function 1 calculations'!X101</f>
        <v>511.15519999999992</v>
      </c>
      <c r="G7" s="121">
        <f>'function 1 calculations'!X129</f>
        <v>538.44479999999999</v>
      </c>
      <c r="H7" s="121">
        <f>'function 1 calculations'!X157</f>
        <v>0</v>
      </c>
      <c r="I7" s="121">
        <f>'function 1 calculations'!X185</f>
        <v>0</v>
      </c>
      <c r="J7" s="121">
        <f>'2.1&amp;2.2 calculations'!E66</f>
        <v>276.61</v>
      </c>
      <c r="K7" s="121">
        <f>'2.1&amp;2.2 calculations'!E85</f>
        <v>0</v>
      </c>
      <c r="L7" s="121">
        <f>'2.3 calculations'!E12</f>
        <v>43.2</v>
      </c>
      <c r="M7" s="121"/>
      <c r="N7" s="121">
        <f>'2.5 calculations'!E11</f>
        <v>0</v>
      </c>
      <c r="O7" s="121">
        <f>'Calculation 3.1'!E76</f>
        <v>0</v>
      </c>
      <c r="P7" s="121"/>
      <c r="Q7" s="121"/>
      <c r="R7" s="121"/>
      <c r="S7" s="121">
        <f>'Calculations 3.5'!E83</f>
        <v>0</v>
      </c>
      <c r="T7" s="121"/>
      <c r="U7" s="121"/>
      <c r="V7" s="121">
        <f>'Calculations 4.1'!E12</f>
        <v>826.96470340214444</v>
      </c>
      <c r="W7" s="121"/>
      <c r="X7" s="121">
        <f>'function 1 calculations'!X213</f>
        <v>0</v>
      </c>
      <c r="Y7" s="121"/>
      <c r="Z7" s="121"/>
      <c r="AA7" s="121"/>
      <c r="AB7" s="121"/>
    </row>
    <row r="8" spans="1:28" ht="25.5" x14ac:dyDescent="0.25">
      <c r="A8" s="352" t="s">
        <v>59</v>
      </c>
      <c r="B8" s="352" t="s">
        <v>100</v>
      </c>
      <c r="C8" s="343" t="s">
        <v>4231</v>
      </c>
      <c r="D8" s="121">
        <f>'0 other sectors calculations'!E11</f>
        <v>2629.2999999999997</v>
      </c>
      <c r="E8" s="121">
        <f>'0 other sectors calculations'!E67</f>
        <v>19.7</v>
      </c>
      <c r="F8" s="121">
        <f>'function 1 calculations'!AF101</f>
        <v>4148.5620582996962</v>
      </c>
      <c r="G8" s="121">
        <f>'function 1 calculations'!AF129</f>
        <v>215.53994200000017</v>
      </c>
      <c r="H8" s="121">
        <f>'function 1 calculations'!AF157</f>
        <v>847.58754390742001</v>
      </c>
      <c r="I8" s="121">
        <f>'function 1 calculations'!AF185</f>
        <v>0</v>
      </c>
      <c r="J8" s="121">
        <f>'2.1&amp;2.2 calculations'!E67</f>
        <v>1116.8085951487344</v>
      </c>
      <c r="K8" s="121">
        <f>'2.1&amp;2.2 calculations'!E86</f>
        <v>54.791404851265504</v>
      </c>
      <c r="L8" s="121">
        <f>'2.3 calculations'!E13</f>
        <v>0</v>
      </c>
      <c r="M8" s="121"/>
      <c r="N8" s="121">
        <f>'2.5 calculations'!E12</f>
        <v>0</v>
      </c>
      <c r="O8" s="121">
        <f>'Calculation 3.1'!E77</f>
        <v>4184.2</v>
      </c>
      <c r="P8" s="121"/>
      <c r="Q8" s="121"/>
      <c r="R8" s="121"/>
      <c r="S8" s="121">
        <f>'Calculations 3.5'!E84</f>
        <v>0</v>
      </c>
      <c r="T8" s="121"/>
      <c r="U8" s="121"/>
      <c r="V8" s="121">
        <f>'Calculations 4.1'!E13</f>
        <v>989.39710960713001</v>
      </c>
      <c r="W8" s="121"/>
      <c r="X8" s="121">
        <f>'function 1 calculations'!AF213</f>
        <v>26.454456092579989</v>
      </c>
      <c r="Y8" s="121"/>
      <c r="Z8" s="121"/>
      <c r="AA8" s="121"/>
      <c r="AB8" s="121"/>
    </row>
    <row r="9" spans="1:28" ht="25.5" x14ac:dyDescent="0.25">
      <c r="A9" s="352" t="s">
        <v>11</v>
      </c>
      <c r="B9" s="352" t="s">
        <v>100</v>
      </c>
      <c r="C9" s="343" t="s">
        <v>4231</v>
      </c>
      <c r="D9" s="121">
        <f>'0 other sectors calculations'!E15</f>
        <v>1391.5</v>
      </c>
      <c r="E9" s="121">
        <f>'0 other sectors calculations'!E71</f>
        <v>944.5</v>
      </c>
      <c r="F9" s="121">
        <f>'function 1 calculations'!AN101</f>
        <v>621.13551891067141</v>
      </c>
      <c r="G9" s="121">
        <f>'function 1 calculations'!AN129</f>
        <v>649.08026618272606</v>
      </c>
      <c r="H9" s="121">
        <f>'function 1 calculations'!AN157</f>
        <v>352.99572428631785</v>
      </c>
      <c r="I9" s="121">
        <f>'function 1 calculations'!AN185</f>
        <v>4.4713796929905678</v>
      </c>
      <c r="J9" s="121">
        <f>'2.1&amp;2.2 calculations'!E71</f>
        <v>3719.9669377545642</v>
      </c>
      <c r="K9" s="121">
        <f>'2.1&amp;2.2 calculations'!E90</f>
        <v>11.533062245435573</v>
      </c>
      <c r="L9" s="121">
        <f>'2.3 calculations'!E17</f>
        <v>130</v>
      </c>
      <c r="M9" s="121"/>
      <c r="N9" s="121">
        <f>'2.5 calculations'!E16</f>
        <v>4573.4246912777926</v>
      </c>
      <c r="O9" s="199">
        <f>'Calculation 3.1'!E81</f>
        <v>0</v>
      </c>
      <c r="P9" s="121"/>
      <c r="Q9" s="121"/>
      <c r="R9" s="121"/>
      <c r="S9" s="121">
        <f>'Calculations 3.5'!E88</f>
        <v>0</v>
      </c>
      <c r="T9" s="121"/>
      <c r="U9" s="121"/>
      <c r="V9" s="121">
        <f>'Calculations 4.1'!E17</f>
        <v>6595.9655141636449</v>
      </c>
      <c r="W9" s="121"/>
      <c r="X9" s="121">
        <f>'function 1 calculations'!AN213</f>
        <v>232.06711092729415</v>
      </c>
      <c r="Y9" s="121"/>
      <c r="Z9" s="121"/>
      <c r="AA9" s="121"/>
      <c r="AB9" s="121"/>
    </row>
    <row r="10" spans="1:28" ht="25.5" x14ac:dyDescent="0.25">
      <c r="A10" s="352" t="s">
        <v>13</v>
      </c>
      <c r="B10" s="352" t="s">
        <v>100</v>
      </c>
      <c r="C10" s="343" t="s">
        <v>4231</v>
      </c>
      <c r="D10" s="121">
        <f>'0 other sectors calculations'!E16</f>
        <v>1472.5</v>
      </c>
      <c r="E10" s="121">
        <f>'0 other sectors calculations'!E72</f>
        <v>687.1</v>
      </c>
      <c r="F10" s="121">
        <f>'function 1 calculations'!AV101</f>
        <v>1460.2123269966869</v>
      </c>
      <c r="G10" s="121">
        <f>'function 1 calculations'!AV129</f>
        <v>3048.9968085716987</v>
      </c>
      <c r="H10" s="121">
        <f>'function 1 calculations'!AV157</f>
        <v>978.45855938883597</v>
      </c>
      <c r="I10" s="121">
        <f>'function 1 calculations'!AV185</f>
        <v>287.69586275437763</v>
      </c>
      <c r="J10" s="121">
        <f>'2.1&amp;2.2 calculations'!E72</f>
        <v>2758.7</v>
      </c>
      <c r="K10" s="121">
        <f>'2.1&amp;2.2 calculations'!E91</f>
        <v>0</v>
      </c>
      <c r="L10" s="121">
        <f>'2.3 calculations'!E18</f>
        <v>258.3</v>
      </c>
      <c r="M10" s="121"/>
      <c r="N10" s="121">
        <f>'2.5 calculations'!E17</f>
        <v>476.42992256988992</v>
      </c>
      <c r="O10" s="199">
        <f>'Calculation 3.1'!E82</f>
        <v>30.531506024096384</v>
      </c>
      <c r="P10" s="121"/>
      <c r="Q10" s="121"/>
      <c r="R10" s="121"/>
      <c r="S10" s="121">
        <f>'Calculations 3.5'!E89</f>
        <v>28.536986301369861</v>
      </c>
      <c r="T10" s="121"/>
      <c r="U10" s="121"/>
      <c r="V10" s="121">
        <f>'Calculations 4.1'!E18</f>
        <v>2890.4651076106675</v>
      </c>
      <c r="W10" s="121"/>
      <c r="X10" s="121">
        <f>'function 1 calculations'!AV213</f>
        <v>95.962914345191493</v>
      </c>
      <c r="Y10" s="121"/>
      <c r="Z10" s="121"/>
      <c r="AA10" s="121"/>
      <c r="AB10" s="121"/>
    </row>
    <row r="11" spans="1:28" ht="25.5" x14ac:dyDescent="0.25">
      <c r="A11" s="352" t="s">
        <v>15</v>
      </c>
      <c r="B11" s="352" t="s">
        <v>100</v>
      </c>
      <c r="C11" s="343" t="s">
        <v>4231</v>
      </c>
      <c r="D11" s="121">
        <f>'0 other sectors calculations'!E17</f>
        <v>7.1</v>
      </c>
      <c r="E11" s="121">
        <f>'0 other sectors calculations'!E73</f>
        <v>4.3</v>
      </c>
      <c r="F11" s="121">
        <f>'function 1 calculations'!BD101</f>
        <v>0</v>
      </c>
      <c r="G11" s="121">
        <f>'function 1 calculations'!BD129</f>
        <v>0</v>
      </c>
      <c r="H11" s="121">
        <f>'function 1 calculations'!BD157</f>
        <v>0</v>
      </c>
      <c r="I11" s="121">
        <f>'function 1 calculations'!BD185</f>
        <v>0</v>
      </c>
      <c r="J11" s="121">
        <f>'2.1&amp;2.2 calculations'!E73</f>
        <v>258.5</v>
      </c>
      <c r="K11" s="121">
        <f>'2.1&amp;2.2 calculations'!E92</f>
        <v>0</v>
      </c>
      <c r="L11" s="121">
        <f>'2.3 calculations'!E19</f>
        <v>36.799999999999997</v>
      </c>
      <c r="M11" s="121"/>
      <c r="N11" s="121">
        <f>'2.5 calculations'!E18</f>
        <v>0</v>
      </c>
      <c r="O11" s="199">
        <f>'Calculation 3.1'!E83</f>
        <v>0</v>
      </c>
      <c r="P11" s="121"/>
      <c r="Q11" s="121"/>
      <c r="R11" s="121"/>
      <c r="S11" s="121">
        <f>'Calculations 3.5'!E90</f>
        <v>0</v>
      </c>
      <c r="T11" s="121"/>
      <c r="U11" s="121"/>
      <c r="V11" s="121" t="str">
        <f>'Calculations 4.1'!E19</f>
        <v>n/a</v>
      </c>
      <c r="W11" s="121"/>
      <c r="X11" s="121">
        <f>'function 1 calculations'!BD213</f>
        <v>0</v>
      </c>
      <c r="Y11" s="121"/>
      <c r="Z11" s="121"/>
      <c r="AA11" s="121"/>
      <c r="AB11" s="121"/>
    </row>
    <row r="12" spans="1:28" ht="25.5" x14ac:dyDescent="0.25">
      <c r="A12" s="352" t="s">
        <v>63</v>
      </c>
      <c r="B12" s="352" t="s">
        <v>100</v>
      </c>
      <c r="C12" s="343" t="s">
        <v>4231</v>
      </c>
      <c r="D12" s="121">
        <f>'0 other sectors calculations'!E18</f>
        <v>83.2</v>
      </c>
      <c r="E12" s="121">
        <f>'0 other sectors calculations'!E74</f>
        <v>83.6</v>
      </c>
      <c r="F12" s="121">
        <f>'function 1 calculations'!BL101</f>
        <v>121.72548241650294</v>
      </c>
      <c r="G12" s="121">
        <f>'function 1 calculations'!BL129</f>
        <v>189.59288693516697</v>
      </c>
      <c r="H12" s="121">
        <f>'function 1 calculations'!BL157</f>
        <v>35.580353634577605</v>
      </c>
      <c r="I12" s="121">
        <f>'function 1 calculations'!BL185</f>
        <v>0</v>
      </c>
      <c r="J12" s="121">
        <f>'2.1&amp;2.2 calculations'!E74</f>
        <v>834.39305886068826</v>
      </c>
      <c r="K12" s="121">
        <f>'2.1&amp;2.2 calculations'!E93</f>
        <v>4.5069411393117393</v>
      </c>
      <c r="L12" s="121">
        <f>'2.3 calculations'!E20</f>
        <v>6.3000000000000007</v>
      </c>
      <c r="M12" s="121"/>
      <c r="N12" s="121">
        <f>'2.5 calculations'!E19</f>
        <v>119.68349466440492</v>
      </c>
      <c r="O12" s="199">
        <f>'Calculation 3.1'!E84</f>
        <v>0</v>
      </c>
      <c r="P12" s="121"/>
      <c r="Q12" s="121"/>
      <c r="R12" s="121"/>
      <c r="S12" s="121">
        <f>'Calculations 3.5'!E91</f>
        <v>0</v>
      </c>
      <c r="T12" s="121"/>
      <c r="U12" s="121"/>
      <c r="V12" s="121">
        <f>'Calculations 4.1'!D20</f>
        <v>904.68821240200043</v>
      </c>
      <c r="W12" s="121"/>
      <c r="X12" s="121">
        <f>'function 1 calculations'!BL213</f>
        <v>38.651277013752456</v>
      </c>
      <c r="Y12" s="121"/>
      <c r="Z12" s="121"/>
      <c r="AA12" s="121"/>
      <c r="AB12" s="121"/>
    </row>
    <row r="13" spans="1:28" s="9" customFormat="1" ht="25.5" x14ac:dyDescent="0.25">
      <c r="A13" s="352" t="s">
        <v>77</v>
      </c>
      <c r="B13" s="352" t="s">
        <v>100</v>
      </c>
      <c r="C13" s="343" t="s">
        <v>4231</v>
      </c>
      <c r="D13" s="121">
        <f>'0 other sectors calculations'!E19</f>
        <v>1994.9</v>
      </c>
      <c r="E13" s="121">
        <f>'0 other sectors calculations'!E75</f>
        <v>131.6</v>
      </c>
      <c r="F13" s="121">
        <f>'function 1 calculations'!BT101</f>
        <v>1414.5145548297555</v>
      </c>
      <c r="G13" s="121">
        <f>'function 1 calculations'!BT129</f>
        <v>3223.2380839563289</v>
      </c>
      <c r="H13" s="121">
        <f>'function 1 calculations'!BT157</f>
        <v>2589.8235352848692</v>
      </c>
      <c r="I13" s="121">
        <f>'function 1 calculations'!BT185</f>
        <v>132.90087712805328</v>
      </c>
      <c r="J13" s="121">
        <f>'2.1&amp;2.2 calculations'!E75</f>
        <v>1960.2081138047508</v>
      </c>
      <c r="K13" s="121">
        <f>'2.1&amp;2.2 calculations'!E94</f>
        <v>58.091886195249053</v>
      </c>
      <c r="L13" s="121">
        <f>'2.3 calculations'!E21</f>
        <v>136</v>
      </c>
      <c r="M13" s="121"/>
      <c r="N13" s="121">
        <f>'2.5 calculations'!E20</f>
        <v>0</v>
      </c>
      <c r="O13" s="199">
        <f>'Calculation 3.1'!E85</f>
        <v>3713.3910000000001</v>
      </c>
      <c r="P13" s="121"/>
      <c r="Q13" s="121"/>
      <c r="R13" s="121"/>
      <c r="S13" s="121">
        <f>'Calculations 3.5'!E92</f>
        <v>23.066371681415927</v>
      </c>
      <c r="T13" s="121"/>
      <c r="U13" s="121"/>
      <c r="V13" s="121">
        <f>'Calculations 4.1'!E21</f>
        <v>7981.3973721500934</v>
      </c>
      <c r="W13" s="121"/>
      <c r="X13" s="121">
        <f>'function 1 calculations'!BT213</f>
        <v>395.42294880099297</v>
      </c>
      <c r="Y13" s="121"/>
      <c r="Z13" s="121"/>
      <c r="AA13" s="121"/>
      <c r="AB13" s="121"/>
    </row>
    <row r="14" spans="1:28" s="130" customFormat="1" x14ac:dyDescent="0.25">
      <c r="A14" s="390"/>
      <c r="B14" s="390"/>
      <c r="C14" s="391"/>
      <c r="D14" s="366"/>
      <c r="E14" s="366"/>
      <c r="F14" s="366"/>
      <c r="G14" s="366"/>
      <c r="H14" s="366"/>
      <c r="I14" s="366"/>
      <c r="J14" s="366"/>
      <c r="K14" s="366"/>
      <c r="L14" s="366"/>
      <c r="M14" s="366"/>
      <c r="N14" s="366"/>
      <c r="O14" s="366"/>
      <c r="P14" s="366"/>
      <c r="Q14" s="366"/>
      <c r="R14" s="366"/>
      <c r="S14" s="366"/>
      <c r="T14" s="366"/>
      <c r="U14" s="366"/>
      <c r="V14" s="366"/>
      <c r="W14" s="366"/>
      <c r="X14" s="366"/>
      <c r="Y14" s="366"/>
      <c r="Z14" s="366"/>
      <c r="AA14" s="366"/>
      <c r="AB14" s="366"/>
    </row>
    <row r="15" spans="1:28" ht="25.5" x14ac:dyDescent="0.25">
      <c r="A15" s="352" t="s">
        <v>7</v>
      </c>
      <c r="B15" s="352" t="s">
        <v>101</v>
      </c>
      <c r="C15" s="343" t="s">
        <v>4265</v>
      </c>
      <c r="D15" s="121">
        <f>'0 other sectors calculations'!L8</f>
        <v>1274</v>
      </c>
      <c r="E15" s="121">
        <f>'0 other sectors calculations'!L64</f>
        <v>3518</v>
      </c>
      <c r="F15" s="121">
        <f>'function 1 calculations'!G114</f>
        <v>3305.5039167324385</v>
      </c>
      <c r="G15" s="121">
        <f>'function 1 calculations'!G142</f>
        <v>4472.152357932122</v>
      </c>
      <c r="H15" s="121">
        <f>'function 1 calculations'!G170</f>
        <v>2349.1060386940267</v>
      </c>
      <c r="I15" s="121">
        <f>'function 1 calculations'!G198</f>
        <v>3014.0951065509075</v>
      </c>
      <c r="J15" s="121">
        <f>'2.1&amp;2.2 calculations'!K64</f>
        <v>7557</v>
      </c>
      <c r="K15" s="121" t="s">
        <v>87</v>
      </c>
      <c r="L15" s="121" t="s">
        <v>87</v>
      </c>
      <c r="M15" s="121" t="s">
        <v>87</v>
      </c>
      <c r="N15" s="121" t="s">
        <v>87</v>
      </c>
      <c r="O15" s="121" t="s">
        <v>87</v>
      </c>
      <c r="P15" s="121" t="s">
        <v>87</v>
      </c>
      <c r="Q15" s="121" t="s">
        <v>87</v>
      </c>
      <c r="R15" s="121" t="s">
        <v>87</v>
      </c>
      <c r="S15" s="121">
        <f>'Calculations 3.5'!K81</f>
        <v>70.829268292682926</v>
      </c>
      <c r="T15" s="121" t="s">
        <v>87</v>
      </c>
      <c r="U15" s="121" t="s">
        <v>87</v>
      </c>
      <c r="V15" s="121">
        <f>'Calculations 4.1'!K10</f>
        <v>8099.0211535694152</v>
      </c>
      <c r="W15" s="121"/>
      <c r="X15" s="121">
        <f>'function 1 calculations'!F226</f>
        <v>70.738238841978287</v>
      </c>
      <c r="Y15" s="121"/>
      <c r="Z15" s="121"/>
      <c r="AA15" s="121"/>
      <c r="AB15" s="121"/>
    </row>
    <row r="16" spans="1:28" ht="25.5" x14ac:dyDescent="0.25">
      <c r="A16" s="352" t="s">
        <v>136</v>
      </c>
      <c r="B16" s="352" t="s">
        <v>101</v>
      </c>
      <c r="C16" s="343" t="s">
        <v>4265</v>
      </c>
      <c r="D16" s="121">
        <f>'0 other sectors calculations'!L9</f>
        <v>25105</v>
      </c>
      <c r="E16" s="121">
        <f>'0 other sectors calculations'!L65</f>
        <v>2800</v>
      </c>
      <c r="F16" s="121">
        <f>'function 1 calculations'!P114</f>
        <v>25338.846331590055</v>
      </c>
      <c r="G16" s="121">
        <f>'function 1 calculations'!P142</f>
        <v>36463.217891800319</v>
      </c>
      <c r="H16" s="121">
        <f>'function 1 calculations'!P170</f>
        <v>1240.5761401235095</v>
      </c>
      <c r="I16" s="121">
        <f>'function 1 calculations'!P198</f>
        <v>8332.8858310590076</v>
      </c>
      <c r="J16" s="121">
        <f>'2.1&amp;2.2 calculations'!K65</f>
        <v>65054</v>
      </c>
      <c r="K16" s="121">
        <f>'2.1&amp;2.2 calculations'!K84</f>
        <v>0</v>
      </c>
      <c r="L16" s="121">
        <f>'2.3 calculations'!K11</f>
        <v>11</v>
      </c>
      <c r="M16" s="121"/>
      <c r="N16" s="121" t="e">
        <f>'2.5 calculations'!K10</f>
        <v>#N/A</v>
      </c>
      <c r="O16" s="121">
        <f>'Calculation 3.1'!L75</f>
        <v>1707.1785954527109</v>
      </c>
      <c r="P16" s="121"/>
      <c r="Q16" s="121"/>
      <c r="R16" s="121"/>
      <c r="S16" s="121">
        <f>'Calculations 3.5'!K82</f>
        <v>273.39813084112149</v>
      </c>
      <c r="T16" s="121"/>
      <c r="U16" s="121"/>
      <c r="V16" s="121" t="str">
        <f>'Calculations 4.1'!K11</f>
        <v>n/a</v>
      </c>
      <c r="W16" s="121"/>
      <c r="X16" s="121">
        <f>'function 1 calculations'!P226</f>
        <v>547.47380542710164</v>
      </c>
      <c r="Y16" s="121"/>
      <c r="Z16" s="121"/>
      <c r="AA16" s="121"/>
      <c r="AB16" s="121"/>
    </row>
    <row r="17" spans="1:28" ht="25.5" x14ac:dyDescent="0.25">
      <c r="A17" s="352" t="s">
        <v>57</v>
      </c>
      <c r="B17" s="352" t="s">
        <v>101</v>
      </c>
      <c r="C17" s="343" t="s">
        <v>4265</v>
      </c>
      <c r="D17" s="121">
        <f>'0 other sectors calculations'!L10</f>
        <v>16257</v>
      </c>
      <c r="E17" s="121">
        <f>'0 other sectors calculations'!L66</f>
        <v>6258</v>
      </c>
      <c r="F17" s="121">
        <f>'function 1 calculations'!X114</f>
        <v>3828.7939999999999</v>
      </c>
      <c r="G17" s="121">
        <f>'function 1 calculations'!X142</f>
        <v>4033.2060000000001</v>
      </c>
      <c r="H17" s="121">
        <f>'function 1 calculations'!X170</f>
        <v>1788.6870611835504</v>
      </c>
      <c r="I17" s="121">
        <f>'function 1 calculations'!X198</f>
        <v>10536</v>
      </c>
      <c r="J17" s="121">
        <f>'2.1&amp;2.2 calculations'!K66</f>
        <v>28422.79</v>
      </c>
      <c r="K17" s="121">
        <f>'2.1&amp;2.2 calculations'!K85</f>
        <v>0</v>
      </c>
      <c r="L17" s="121">
        <f>'2.3 calculations'!K12</f>
        <v>258</v>
      </c>
      <c r="M17" s="121"/>
      <c r="N17" s="121">
        <f>'2.5 calculations'!K11</f>
        <v>0</v>
      </c>
      <c r="O17" s="121">
        <f>'Calculation 3.1'!L76</f>
        <v>1799.0156423080796</v>
      </c>
      <c r="P17" s="121"/>
      <c r="Q17" s="121"/>
      <c r="R17" s="121"/>
      <c r="S17" s="121">
        <f>'Calculations 3.5'!K83</f>
        <v>190.80263157894737</v>
      </c>
      <c r="T17" s="121"/>
      <c r="U17" s="121"/>
      <c r="V17" s="121">
        <f>'Calculations 4.1'!K12</f>
        <v>36466.437845613764</v>
      </c>
      <c r="W17" s="121"/>
      <c r="X17" s="121">
        <f>'function 1 calculations'!X226</f>
        <v>-2.6870611835504539</v>
      </c>
      <c r="Y17" s="121"/>
      <c r="Z17" s="121"/>
      <c r="AA17" s="121"/>
      <c r="AB17" s="121"/>
    </row>
    <row r="18" spans="1:28" ht="25.5" x14ac:dyDescent="0.25">
      <c r="A18" s="352" t="s">
        <v>59</v>
      </c>
      <c r="B18" s="352" t="s">
        <v>101</v>
      </c>
      <c r="C18" s="343" t="s">
        <v>4265</v>
      </c>
      <c r="D18" s="121">
        <f>'0 other sectors calculations'!L11</f>
        <v>26913</v>
      </c>
      <c r="E18" s="121">
        <f>'0 other sectors calculations'!L67</f>
        <v>232</v>
      </c>
      <c r="F18" s="121">
        <f>'function 1 calculations'!AF114</f>
        <v>16764.647134768631</v>
      </c>
      <c r="G18" s="121">
        <f>'function 1 calculations'!AF142</f>
        <v>2438.1914699999998</v>
      </c>
      <c r="H18" s="121">
        <f>'function 1 calculations'!AF170</f>
        <v>11238.993253914228</v>
      </c>
      <c r="I18" s="121">
        <f>'function 1 calculations'!AF198</f>
        <v>1</v>
      </c>
      <c r="J18" s="121">
        <f>'2.1&amp;2.2 calculations'!K67</f>
        <v>11832.202025626069</v>
      </c>
      <c r="K18" s="121">
        <f>'2.1&amp;2.2 calculations'!K86</f>
        <v>605.79797437393063</v>
      </c>
      <c r="L18" s="121">
        <f>'2.3 calculations'!K13</f>
        <v>0</v>
      </c>
      <c r="M18" s="121"/>
      <c r="N18" s="121">
        <f>'2.5 calculations'!K12</f>
        <v>0</v>
      </c>
      <c r="O18" s="121">
        <f>'Calculation 3.1'!L77</f>
        <v>49542</v>
      </c>
      <c r="P18" s="121"/>
      <c r="Q18" s="121"/>
      <c r="R18" s="121"/>
      <c r="S18" s="121">
        <f>'Calculations 3.5'!K84</f>
        <v>0</v>
      </c>
      <c r="T18" s="121"/>
      <c r="U18" s="121"/>
      <c r="V18" s="121">
        <f>'Calculations 4.1'!K13</f>
        <v>23422.371043809482</v>
      </c>
      <c r="W18" s="121"/>
      <c r="X18" s="121">
        <f>'function 1 calculations'!AF226</f>
        <v>302.39674608577263</v>
      </c>
      <c r="Y18" s="121"/>
      <c r="Z18" s="121"/>
      <c r="AA18" s="121"/>
      <c r="AB18" s="121"/>
    </row>
    <row r="19" spans="1:28" ht="25.5" x14ac:dyDescent="0.25">
      <c r="A19" s="352" t="s">
        <v>11</v>
      </c>
      <c r="B19" s="352" t="s">
        <v>101</v>
      </c>
      <c r="C19" s="343" t="s">
        <v>4265</v>
      </c>
      <c r="D19" s="121">
        <f>'0 other sectors calculations'!L15</f>
        <v>24122</v>
      </c>
      <c r="E19" s="121">
        <f>'0 other sectors calculations'!L71</f>
        <v>19813</v>
      </c>
      <c r="F19" s="121">
        <f>'function 1 calculations'!AN114</f>
        <v>8863.5910738857037</v>
      </c>
      <c r="G19" s="121">
        <f>'function 1 calculations'!AN142</f>
        <v>9262.36204244498</v>
      </c>
      <c r="H19" s="121">
        <f>'function 1 calculations'!AN170</f>
        <v>5581.8897867269152</v>
      </c>
      <c r="I19" s="121">
        <f>'function 1 calculations'!AN198</f>
        <v>94.000647309043842</v>
      </c>
      <c r="J19" s="121">
        <f>'2.1&amp;2.2 calculations'!K71</f>
        <v>129230.17544706372</v>
      </c>
      <c r="K19" s="121">
        <f>'2.1&amp;2.2 calculations'!K90</f>
        <v>453.8245529362809</v>
      </c>
      <c r="L19" s="121">
        <f>'2.3 calculations'!K17</f>
        <v>22882</v>
      </c>
      <c r="M19" s="121"/>
      <c r="N19" s="121">
        <f>'2.5 calculations'!K16</f>
        <v>406946.30983640812</v>
      </c>
      <c r="O19" s="121">
        <f>'Calculation 3.1'!L81</f>
        <v>0</v>
      </c>
      <c r="P19" s="121"/>
      <c r="Q19" s="121"/>
      <c r="R19" s="121"/>
      <c r="S19" s="121">
        <f>'Calculations 3.5'!K88</f>
        <v>0</v>
      </c>
      <c r="T19" s="121"/>
      <c r="U19" s="121"/>
      <c r="V19" s="121">
        <f>'Calculations 4.1'!K17</f>
        <v>206396.98831904685</v>
      </c>
      <c r="W19" s="121"/>
      <c r="X19" s="121">
        <f>'function 1 calculations'!AN226</f>
        <v>3669.656449633359</v>
      </c>
      <c r="Y19" s="121"/>
      <c r="Z19" s="121"/>
      <c r="AA19" s="121"/>
      <c r="AB19" s="121"/>
    </row>
    <row r="20" spans="1:28" ht="25.5" x14ac:dyDescent="0.25">
      <c r="A20" s="352" t="s">
        <v>13</v>
      </c>
      <c r="B20" s="352" t="s">
        <v>101</v>
      </c>
      <c r="C20" s="343" t="s">
        <v>4265</v>
      </c>
      <c r="D20" s="121">
        <f>'0 other sectors calculations'!L16</f>
        <v>26631</v>
      </c>
      <c r="E20" s="121">
        <f>'0 other sectors calculations'!L72</f>
        <v>4980</v>
      </c>
      <c r="F20" s="121">
        <f>'function 1 calculations'!AV114</f>
        <v>14641.276444918125</v>
      </c>
      <c r="G20" s="121">
        <f>'function 1 calculations'!AV142</f>
        <v>30571.721884986273</v>
      </c>
      <c r="H20" s="121">
        <f>'function 1 calculations'!AV170</f>
        <v>13930.632508565988</v>
      </c>
      <c r="I20" s="121">
        <f>'function 1 calculations'!AV198</f>
        <v>4298.152465215333</v>
      </c>
      <c r="J20" s="121">
        <f>'2.1&amp;2.2 calculations'!K72</f>
        <v>56195.71</v>
      </c>
      <c r="K20" s="121">
        <f>'2.1&amp;2.2 calculations'!K91</f>
        <v>0</v>
      </c>
      <c r="L20" s="121">
        <f>'2.3 calculations'!K18</f>
        <v>15336</v>
      </c>
      <c r="M20" s="121"/>
      <c r="N20" s="121">
        <f>'2.5 calculations'!K17</f>
        <v>16851.906702173379</v>
      </c>
      <c r="O20" s="121">
        <f>'Calculation 3.1'!L82</f>
        <v>46.451807228915662</v>
      </c>
      <c r="P20" s="121"/>
      <c r="Q20" s="121"/>
      <c r="R20" s="121"/>
      <c r="S20" s="121">
        <f>'Calculations 3.5'!K89</f>
        <v>323.44109589041091</v>
      </c>
      <c r="T20" s="121"/>
      <c r="U20" s="121"/>
      <c r="V20" s="121">
        <f>'Calculations 4.1'!K18</f>
        <v>65569.11508140176</v>
      </c>
      <c r="W20" s="121"/>
      <c r="X20" s="121">
        <f>'function 1 calculations'!AV226</f>
        <v>1366.2551994321193</v>
      </c>
      <c r="Y20" s="121"/>
      <c r="Z20" s="121"/>
      <c r="AA20" s="121"/>
      <c r="AB20" s="121"/>
    </row>
    <row r="21" spans="1:28" ht="25.5" x14ac:dyDescent="0.25">
      <c r="A21" s="352" t="s">
        <v>15</v>
      </c>
      <c r="B21" s="352" t="s">
        <v>101</v>
      </c>
      <c r="C21" s="343" t="s">
        <v>4265</v>
      </c>
      <c r="D21" s="121">
        <f>'0 other sectors calculations'!L17</f>
        <v>155</v>
      </c>
      <c r="E21" s="121">
        <f>'0 other sectors calculations'!L73</f>
        <v>17</v>
      </c>
      <c r="F21" s="121">
        <f>'function 1 calculations'!BD114</f>
        <v>0</v>
      </c>
      <c r="G21" s="121">
        <f>'function 1 calculations'!BD142</f>
        <v>0</v>
      </c>
      <c r="H21" s="121">
        <f>'function 1 calculations'!BD170</f>
        <v>0</v>
      </c>
      <c r="I21" s="121">
        <f>'function 1 calculations'!BD198</f>
        <v>0</v>
      </c>
      <c r="J21" s="121">
        <f>'2.1&amp;2.2 calculations'!K73</f>
        <v>6391</v>
      </c>
      <c r="K21" s="121">
        <f>'2.1&amp;2.2 calculations'!K92</f>
        <v>0</v>
      </c>
      <c r="L21" s="121">
        <f>'2.3 calculations'!K19</f>
        <v>1578</v>
      </c>
      <c r="M21" s="121"/>
      <c r="N21" s="121">
        <f>'2.5 calculations'!K18</f>
        <v>0</v>
      </c>
      <c r="O21" s="121">
        <f>'Calculation 3.1'!L83</f>
        <v>0</v>
      </c>
      <c r="P21" s="121"/>
      <c r="Q21" s="121"/>
      <c r="R21" s="121"/>
      <c r="S21" s="121">
        <f>'Calculations 3.5'!K90</f>
        <v>0</v>
      </c>
      <c r="T21" s="121"/>
      <c r="U21" s="121"/>
      <c r="V21" s="121" t="str">
        <f>'Calculations 4.1'!K19</f>
        <v>n/a</v>
      </c>
      <c r="W21" s="121"/>
      <c r="X21" s="121">
        <f>'function 1 calculations'!BD226</f>
        <v>0</v>
      </c>
      <c r="Y21" s="121"/>
      <c r="Z21" s="121"/>
      <c r="AA21" s="121"/>
      <c r="AB21" s="121"/>
    </row>
    <row r="22" spans="1:28" ht="25.5" x14ac:dyDescent="0.25">
      <c r="A22" s="352" t="s">
        <v>63</v>
      </c>
      <c r="B22" s="352" t="s">
        <v>101</v>
      </c>
      <c r="C22" s="343" t="s">
        <v>4265</v>
      </c>
      <c r="D22" s="121">
        <f>'0 other sectors calculations'!L18</f>
        <v>3793</v>
      </c>
      <c r="E22" s="121">
        <f>'0 other sectors calculations'!L74</f>
        <v>1520</v>
      </c>
      <c r="F22" s="121">
        <f>'function 1 calculations'!BL114</f>
        <v>1758.3565746561885</v>
      </c>
      <c r="G22" s="121">
        <f>'function 1 calculations'!BL142</f>
        <v>2738.7190638506872</v>
      </c>
      <c r="H22" s="121">
        <f>'function 1 calculations'!BL170</f>
        <v>697.60711192823032</v>
      </c>
      <c r="I22" s="121">
        <f>'function 1 calculations'!BL198</f>
        <v>0</v>
      </c>
      <c r="J22" s="121">
        <f>'2.1&amp;2.2 calculations'!K74</f>
        <v>47049.958803480185</v>
      </c>
      <c r="K22" s="121">
        <f>'2.1&amp;2.2 calculations'!K93</f>
        <v>281.04119651981949</v>
      </c>
      <c r="L22" s="121">
        <f>'2.3 calculations'!K20</f>
        <v>2085</v>
      </c>
      <c r="M22" s="121"/>
      <c r="N22" s="121">
        <f>'2.5 calculations'!K19</f>
        <v>24604.314557591038</v>
      </c>
      <c r="O22" s="121">
        <f>'Calculation 3.1'!L84</f>
        <v>0</v>
      </c>
      <c r="P22" s="121"/>
      <c r="Q22" s="121"/>
      <c r="R22" s="121"/>
      <c r="S22" s="121">
        <f>'Calculations 3.5'!K91</f>
        <v>0</v>
      </c>
      <c r="T22" s="121"/>
      <c r="U22" s="121"/>
      <c r="V22" s="121">
        <f>'Calculations 4.1'!J20</f>
        <v>44155.246823877635</v>
      </c>
      <c r="W22" s="121"/>
      <c r="X22" s="121">
        <f>'function 1 calculations'!BL226</f>
        <v>757.81724956489325</v>
      </c>
      <c r="Y22" s="121"/>
      <c r="Z22" s="121"/>
      <c r="AA22" s="121"/>
      <c r="AB22" s="121"/>
    </row>
    <row r="23" spans="1:28" ht="25.5" x14ac:dyDescent="0.25">
      <c r="A23" s="352" t="s">
        <v>77</v>
      </c>
      <c r="B23" s="352" t="s">
        <v>101</v>
      </c>
      <c r="C23" s="343" t="s">
        <v>4265</v>
      </c>
      <c r="D23" s="121">
        <f>'0 other sectors calculations'!L19</f>
        <v>33925</v>
      </c>
      <c r="E23" s="121">
        <f>'0 other sectors calculations'!L75</f>
        <v>1636</v>
      </c>
      <c r="F23" s="121">
        <f>'function 1 calculations'!BT114</f>
        <v>14369.745488249446</v>
      </c>
      <c r="G23" s="121">
        <f>'function 1 calculations'!BT142</f>
        <v>32744.17414535529</v>
      </c>
      <c r="H23" s="121">
        <f>'function 1 calculations'!BT170</f>
        <v>26309.453610394994</v>
      </c>
      <c r="I23" s="121">
        <f>'function 1 calculations'!BT198</f>
        <v>1707.1110843819392</v>
      </c>
      <c r="J23" s="121">
        <f>'2.1&amp;2.2 calculations'!K75</f>
        <v>43869.151659946423</v>
      </c>
      <c r="K23" s="121">
        <f>'2.1&amp;2.2 calculations'!K94</f>
        <v>1490.8483400535822</v>
      </c>
      <c r="L23" s="121">
        <f>'2.3 calculations'!K21</f>
        <v>1411</v>
      </c>
      <c r="M23" s="121"/>
      <c r="N23" s="121">
        <f>'2.5 calculations'!K20</f>
        <v>0</v>
      </c>
      <c r="O23" s="121">
        <f>'Calculation 3.1'!L85</f>
        <v>37797.21</v>
      </c>
      <c r="P23" s="121"/>
      <c r="Q23" s="121"/>
      <c r="R23" s="121"/>
      <c r="S23" s="121">
        <f>'Calculations 3.5'!K92</f>
        <v>414.15929203539821</v>
      </c>
      <c r="T23" s="121"/>
      <c r="U23" s="121"/>
      <c r="V23" s="121">
        <f>'Calculations 4.1'!K21</f>
        <v>274667.96284927562</v>
      </c>
      <c r="W23" s="121"/>
      <c r="X23" s="121">
        <f>'function 1 calculations'!BT226</f>
        <v>4017.0156716183346</v>
      </c>
      <c r="Y23" s="121"/>
      <c r="Z23" s="121"/>
      <c r="AA23" s="121"/>
      <c r="AB23" s="121"/>
    </row>
  </sheetData>
  <sortState ref="A5:XFD22">
    <sortCondition descending="1" ref="B5:B22"/>
  </sortState>
  <mergeCells count="7">
    <mergeCell ref="V2:Y2"/>
    <mergeCell ref="AA2:AB2"/>
    <mergeCell ref="C3:C4"/>
    <mergeCell ref="D2:E2"/>
    <mergeCell ref="F2:I2"/>
    <mergeCell ref="J2:N2"/>
    <mergeCell ref="O2:U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0"/>
  <sheetViews>
    <sheetView topLeftCell="A163" workbookViewId="0">
      <selection activeCell="E172" sqref="E172"/>
    </sheetView>
  </sheetViews>
  <sheetFormatPr defaultRowHeight="15" x14ac:dyDescent="0.25"/>
  <cols>
    <col min="1" max="1" width="9.140625" style="9"/>
    <col min="2" max="2" width="15.28515625" customWidth="1"/>
    <col min="8" max="8" width="9.140625" style="9"/>
    <col min="9" max="9" width="13.85546875" style="9" customWidth="1"/>
    <col min="10" max="13" width="9.140625" style="9"/>
  </cols>
  <sheetData>
    <row r="1" spans="1:13" s="9" customFormat="1" x14ac:dyDescent="0.25"/>
    <row r="2" spans="1:13" x14ac:dyDescent="0.25">
      <c r="A2" s="775" t="s">
        <v>85</v>
      </c>
      <c r="B2" s="775"/>
      <c r="C2" s="775"/>
      <c r="D2" s="775"/>
      <c r="E2" s="775"/>
      <c r="F2" s="775"/>
      <c r="H2" s="775" t="s">
        <v>86</v>
      </c>
      <c r="I2" s="775"/>
      <c r="J2" s="775"/>
      <c r="K2" s="775"/>
      <c r="L2" s="775"/>
      <c r="M2" s="775"/>
    </row>
    <row r="3" spans="1:13" x14ac:dyDescent="0.25">
      <c r="A3" s="204" t="s">
        <v>184</v>
      </c>
      <c r="B3" s="204" t="s">
        <v>4288</v>
      </c>
      <c r="C3" s="204" t="s">
        <v>215</v>
      </c>
      <c r="D3" s="209" t="s">
        <v>82</v>
      </c>
      <c r="E3" s="209" t="s">
        <v>83</v>
      </c>
      <c r="F3" s="209" t="s">
        <v>84</v>
      </c>
      <c r="H3" s="204" t="s">
        <v>184</v>
      </c>
      <c r="I3" s="204" t="s">
        <v>4288</v>
      </c>
      <c r="J3" s="204" t="s">
        <v>215</v>
      </c>
      <c r="K3" s="209" t="s">
        <v>82</v>
      </c>
      <c r="L3" s="209" t="s">
        <v>83</v>
      </c>
      <c r="M3" s="209" t="s">
        <v>84</v>
      </c>
    </row>
    <row r="4" spans="1:13" x14ac:dyDescent="0.25">
      <c r="A4" s="344" t="s">
        <v>4266</v>
      </c>
      <c r="B4" s="206" t="s">
        <v>6</v>
      </c>
      <c r="C4" s="208" t="s">
        <v>7</v>
      </c>
      <c r="D4" s="214" t="s">
        <v>87</v>
      </c>
      <c r="E4" s="205">
        <v>0</v>
      </c>
      <c r="F4" s="205">
        <v>0</v>
      </c>
      <c r="H4" s="344" t="s">
        <v>4266</v>
      </c>
      <c r="I4" s="206" t="s">
        <v>6</v>
      </c>
      <c r="J4" s="208" t="s">
        <v>7</v>
      </c>
      <c r="K4" s="214" t="s">
        <v>87</v>
      </c>
      <c r="L4" s="215">
        <v>0</v>
      </c>
      <c r="M4" s="215">
        <v>0</v>
      </c>
    </row>
    <row r="5" spans="1:13" x14ac:dyDescent="0.25">
      <c r="A5" s="344" t="s">
        <v>4280</v>
      </c>
      <c r="B5" s="12" t="s">
        <v>6</v>
      </c>
      <c r="C5" s="203" t="s">
        <v>7</v>
      </c>
      <c r="D5" s="205">
        <v>0</v>
      </c>
      <c r="E5" s="205">
        <v>0</v>
      </c>
      <c r="F5" s="205">
        <v>0</v>
      </c>
      <c r="H5" s="344" t="s">
        <v>4280</v>
      </c>
      <c r="I5" s="12" t="s">
        <v>6</v>
      </c>
      <c r="J5" s="203" t="s">
        <v>7</v>
      </c>
      <c r="K5" s="215">
        <v>0</v>
      </c>
      <c r="L5" s="215">
        <v>0</v>
      </c>
      <c r="M5" s="215">
        <v>0</v>
      </c>
    </row>
    <row r="6" spans="1:13" x14ac:dyDescent="0.25">
      <c r="A6" s="344" t="s">
        <v>4282</v>
      </c>
      <c r="B6" s="12" t="s">
        <v>6</v>
      </c>
      <c r="C6" s="203" t="s">
        <v>7</v>
      </c>
      <c r="D6" s="214" t="s">
        <v>87</v>
      </c>
      <c r="E6" s="205">
        <v>86.2</v>
      </c>
      <c r="F6" s="205">
        <v>95.1</v>
      </c>
      <c r="H6" s="344" t="s">
        <v>4282</v>
      </c>
      <c r="I6" s="12" t="s">
        <v>6</v>
      </c>
      <c r="J6" s="203" t="s">
        <v>7</v>
      </c>
      <c r="K6" s="214" t="s">
        <v>87</v>
      </c>
      <c r="L6" s="215">
        <v>545</v>
      </c>
      <c r="M6" s="215">
        <v>640</v>
      </c>
    </row>
    <row r="7" spans="1:13" x14ac:dyDescent="0.25">
      <c r="A7" s="344" t="s">
        <v>4281</v>
      </c>
      <c r="B7" s="12" t="s">
        <v>6</v>
      </c>
      <c r="C7" s="203" t="s">
        <v>7</v>
      </c>
      <c r="D7" s="214" t="s">
        <v>87</v>
      </c>
      <c r="E7" s="214" t="s">
        <v>87</v>
      </c>
      <c r="F7" s="214" t="s">
        <v>87</v>
      </c>
      <c r="H7" s="344" t="s">
        <v>4281</v>
      </c>
      <c r="I7" s="12" t="s">
        <v>6</v>
      </c>
      <c r="J7" s="203" t="s">
        <v>7</v>
      </c>
      <c r="K7" s="214" t="s">
        <v>87</v>
      </c>
      <c r="L7" s="214" t="s">
        <v>87</v>
      </c>
      <c r="M7" s="214" t="s">
        <v>87</v>
      </c>
    </row>
    <row r="8" spans="1:13" x14ac:dyDescent="0.25">
      <c r="A8" s="344" t="s">
        <v>4283</v>
      </c>
      <c r="B8" s="12" t="s">
        <v>6</v>
      </c>
      <c r="C8" s="203" t="s">
        <v>7</v>
      </c>
      <c r="D8" s="205">
        <v>14.1</v>
      </c>
      <c r="E8" s="205">
        <v>8.3000000000000007</v>
      </c>
      <c r="F8" s="205">
        <v>14.5</v>
      </c>
      <c r="H8" s="344" t="s">
        <v>4283</v>
      </c>
      <c r="I8" s="12" t="s">
        <v>6</v>
      </c>
      <c r="J8" s="203" t="s">
        <v>7</v>
      </c>
      <c r="K8" s="215">
        <v>133</v>
      </c>
      <c r="L8" s="215">
        <v>99</v>
      </c>
      <c r="M8" s="215">
        <v>86</v>
      </c>
    </row>
    <row r="9" spans="1:13" x14ac:dyDescent="0.25">
      <c r="A9" s="344" t="s">
        <v>4279</v>
      </c>
      <c r="B9" s="12" t="s">
        <v>6</v>
      </c>
      <c r="C9" s="203" t="s">
        <v>7</v>
      </c>
      <c r="D9" s="346">
        <v>69.8</v>
      </c>
      <c r="E9" s="346">
        <v>75.7</v>
      </c>
      <c r="F9" s="346">
        <v>52.9</v>
      </c>
      <c r="H9" s="344" t="s">
        <v>4279</v>
      </c>
      <c r="I9" s="41" t="s">
        <v>6</v>
      </c>
      <c r="J9" s="345" t="s">
        <v>7</v>
      </c>
      <c r="K9" s="348">
        <v>1112</v>
      </c>
      <c r="L9" s="348">
        <v>1040</v>
      </c>
      <c r="M9" s="348">
        <v>788</v>
      </c>
    </row>
    <row r="10" spans="1:13" x14ac:dyDescent="0.25">
      <c r="A10" s="344" t="s">
        <v>4268</v>
      </c>
      <c r="B10" s="12" t="s">
        <v>6</v>
      </c>
      <c r="C10" s="203" t="s">
        <v>7</v>
      </c>
      <c r="D10" s="214" t="s">
        <v>87</v>
      </c>
      <c r="E10" s="214" t="s">
        <v>87</v>
      </c>
      <c r="F10" s="214" t="s">
        <v>87</v>
      </c>
      <c r="H10" s="344" t="s">
        <v>4268</v>
      </c>
      <c r="I10" s="12" t="s">
        <v>6</v>
      </c>
      <c r="J10" s="203" t="s">
        <v>7</v>
      </c>
      <c r="K10" s="214" t="s">
        <v>87</v>
      </c>
      <c r="L10" s="214" t="s">
        <v>87</v>
      </c>
      <c r="M10" s="214" t="s">
        <v>87</v>
      </c>
    </row>
    <row r="11" spans="1:13" x14ac:dyDescent="0.25">
      <c r="A11" s="344" t="s">
        <v>4269</v>
      </c>
      <c r="B11" s="12" t="s">
        <v>6</v>
      </c>
      <c r="C11" s="203" t="s">
        <v>7</v>
      </c>
      <c r="D11" s="214" t="s">
        <v>87</v>
      </c>
      <c r="E11" s="214">
        <v>0.8</v>
      </c>
      <c r="F11" s="214" t="s">
        <v>87</v>
      </c>
      <c r="H11" s="344" t="s">
        <v>4269</v>
      </c>
      <c r="I11" s="12" t="s">
        <v>6</v>
      </c>
      <c r="J11" s="203" t="s">
        <v>7</v>
      </c>
      <c r="K11" s="214" t="s">
        <v>87</v>
      </c>
      <c r="L11" s="214">
        <v>26</v>
      </c>
      <c r="M11" s="214" t="s">
        <v>87</v>
      </c>
    </row>
    <row r="12" spans="1:13" x14ac:dyDescent="0.25">
      <c r="A12" s="344" t="s">
        <v>4267</v>
      </c>
      <c r="B12" s="12" t="s">
        <v>6</v>
      </c>
      <c r="C12" s="203" t="s">
        <v>7</v>
      </c>
      <c r="D12" s="205">
        <v>88.5</v>
      </c>
      <c r="E12" s="205">
        <v>94.5</v>
      </c>
      <c r="F12" s="205">
        <v>70</v>
      </c>
      <c r="H12" s="344" t="s">
        <v>4267</v>
      </c>
      <c r="I12" s="12" t="s">
        <v>6</v>
      </c>
      <c r="J12" s="203" t="s">
        <v>7</v>
      </c>
      <c r="K12" s="215">
        <v>1501</v>
      </c>
      <c r="L12" s="215">
        <v>1708</v>
      </c>
      <c r="M12" s="215">
        <v>1274</v>
      </c>
    </row>
    <row r="13" spans="1:13" x14ac:dyDescent="0.25">
      <c r="A13" s="344" t="s">
        <v>4270</v>
      </c>
      <c r="B13" s="12" t="s">
        <v>6</v>
      </c>
      <c r="C13" s="203" t="s">
        <v>7</v>
      </c>
      <c r="D13" s="205">
        <v>268</v>
      </c>
      <c r="E13" s="205">
        <v>274.60000000000002</v>
      </c>
      <c r="F13" s="205">
        <v>459</v>
      </c>
      <c r="H13" s="344" t="s">
        <v>4270</v>
      </c>
      <c r="I13" s="12" t="s">
        <v>6</v>
      </c>
      <c r="J13" s="203" t="s">
        <v>7</v>
      </c>
      <c r="K13" s="215">
        <v>2285</v>
      </c>
      <c r="L13" s="215">
        <v>2536</v>
      </c>
      <c r="M13" s="215">
        <v>3518</v>
      </c>
    </row>
    <row r="14" spans="1:13" x14ac:dyDescent="0.25">
      <c r="A14" s="344" t="s">
        <v>4277</v>
      </c>
      <c r="B14" s="12" t="s">
        <v>6</v>
      </c>
      <c r="C14" s="203" t="s">
        <v>7</v>
      </c>
      <c r="D14" s="205">
        <v>275</v>
      </c>
      <c r="E14" s="205">
        <v>299.5</v>
      </c>
      <c r="F14" s="205">
        <v>487</v>
      </c>
      <c r="H14" s="344" t="s">
        <v>4277</v>
      </c>
      <c r="I14" s="12" t="s">
        <v>6</v>
      </c>
      <c r="J14" s="203" t="s">
        <v>7</v>
      </c>
      <c r="K14" s="215">
        <v>4249</v>
      </c>
      <c r="L14" s="215">
        <v>4505</v>
      </c>
      <c r="M14" s="215">
        <v>5272</v>
      </c>
    </row>
    <row r="15" spans="1:13" x14ac:dyDescent="0.25">
      <c r="A15" s="344" t="s">
        <v>4278</v>
      </c>
      <c r="B15" s="12" t="s">
        <v>6</v>
      </c>
      <c r="C15" s="203" t="s">
        <v>7</v>
      </c>
      <c r="D15" s="205">
        <v>24.8</v>
      </c>
      <c r="E15" s="205">
        <v>32.700000000000003</v>
      </c>
      <c r="F15" s="205">
        <v>37.5</v>
      </c>
      <c r="H15" s="344" t="s">
        <v>4278</v>
      </c>
      <c r="I15" s="12" t="s">
        <v>6</v>
      </c>
      <c r="J15" s="203" t="s">
        <v>7</v>
      </c>
      <c r="K15" s="215">
        <v>989</v>
      </c>
      <c r="L15" s="215">
        <v>951</v>
      </c>
      <c r="M15" s="215">
        <v>1097</v>
      </c>
    </row>
    <row r="16" spans="1:13" x14ac:dyDescent="0.25">
      <c r="A16" s="344" t="s">
        <v>4271</v>
      </c>
      <c r="B16" s="12" t="s">
        <v>6</v>
      </c>
      <c r="C16" s="203" t="s">
        <v>7</v>
      </c>
      <c r="D16" s="214" t="s">
        <v>87</v>
      </c>
      <c r="E16" s="205">
        <v>148.30000000000001</v>
      </c>
      <c r="F16" s="214" t="s">
        <v>87</v>
      </c>
      <c r="H16" s="344" t="s">
        <v>4271</v>
      </c>
      <c r="I16" s="12" t="s">
        <v>6</v>
      </c>
      <c r="J16" s="203" t="s">
        <v>7</v>
      </c>
      <c r="K16" s="214" t="s">
        <v>87</v>
      </c>
      <c r="L16" s="215">
        <v>238</v>
      </c>
      <c r="M16" s="214" t="s">
        <v>87</v>
      </c>
    </row>
    <row r="17" spans="1:13" x14ac:dyDescent="0.25">
      <c r="A17" s="344" t="s">
        <v>4276</v>
      </c>
      <c r="B17" s="12" t="s">
        <v>6</v>
      </c>
      <c r="C17" s="203" t="s">
        <v>7</v>
      </c>
      <c r="D17" s="205">
        <v>77.599999999999994</v>
      </c>
      <c r="E17" s="205">
        <v>40.5</v>
      </c>
      <c r="F17" s="205">
        <v>47.7</v>
      </c>
      <c r="H17" s="344" t="s">
        <v>4276</v>
      </c>
      <c r="I17" s="12" t="s">
        <v>6</v>
      </c>
      <c r="J17" s="203" t="s">
        <v>7</v>
      </c>
      <c r="K17" s="215">
        <v>441</v>
      </c>
      <c r="L17" s="215">
        <v>385</v>
      </c>
      <c r="M17" s="215">
        <v>589</v>
      </c>
    </row>
    <row r="18" spans="1:13" x14ac:dyDescent="0.25">
      <c r="A18" s="344" t="s">
        <v>4274</v>
      </c>
      <c r="B18" s="41" t="s">
        <v>6</v>
      </c>
      <c r="C18" s="345" t="s">
        <v>7</v>
      </c>
      <c r="D18" s="346">
        <v>709.1</v>
      </c>
      <c r="E18" s="346">
        <v>747.5</v>
      </c>
      <c r="F18" s="346">
        <v>924.5</v>
      </c>
      <c r="H18" s="344" t="s">
        <v>4274</v>
      </c>
      <c r="I18" s="41" t="s">
        <v>6</v>
      </c>
      <c r="J18" s="345" t="s">
        <v>7</v>
      </c>
      <c r="K18" s="348">
        <v>8659</v>
      </c>
      <c r="L18" s="348">
        <v>8040</v>
      </c>
      <c r="M18" s="348">
        <v>10574</v>
      </c>
    </row>
    <row r="19" spans="1:13" x14ac:dyDescent="0.25">
      <c r="A19" s="344" t="s">
        <v>4275</v>
      </c>
      <c r="B19" s="41" t="s">
        <v>6</v>
      </c>
      <c r="C19" s="345" t="s">
        <v>7</v>
      </c>
      <c r="D19" s="346">
        <v>695.4</v>
      </c>
      <c r="E19" s="346">
        <v>852.2</v>
      </c>
      <c r="F19" s="347" t="s">
        <v>87</v>
      </c>
      <c r="H19" s="344" t="s">
        <v>4275</v>
      </c>
      <c r="I19" s="41" t="s">
        <v>6</v>
      </c>
      <c r="J19" s="345" t="s">
        <v>7</v>
      </c>
      <c r="K19" s="348">
        <v>3263</v>
      </c>
      <c r="L19" s="348">
        <v>4906</v>
      </c>
      <c r="M19" s="347" t="s">
        <v>87</v>
      </c>
    </row>
    <row r="20" spans="1:13" x14ac:dyDescent="0.25">
      <c r="A20" s="344" t="s">
        <v>4273</v>
      </c>
      <c r="B20" s="41" t="s">
        <v>6</v>
      </c>
      <c r="C20" s="345" t="s">
        <v>7</v>
      </c>
      <c r="D20" s="346">
        <v>1457.4</v>
      </c>
      <c r="E20" s="346">
        <v>1322.4</v>
      </c>
      <c r="F20" s="346">
        <v>1215.2</v>
      </c>
      <c r="H20" s="344" t="s">
        <v>4273</v>
      </c>
      <c r="I20" s="41" t="s">
        <v>6</v>
      </c>
      <c r="J20" s="345" t="s">
        <v>7</v>
      </c>
      <c r="K20" s="348">
        <v>7639</v>
      </c>
      <c r="L20" s="348">
        <v>6295</v>
      </c>
      <c r="M20" s="348">
        <v>5224</v>
      </c>
    </row>
    <row r="21" spans="1:13" x14ac:dyDescent="0.25">
      <c r="A21" s="344" t="s">
        <v>4284</v>
      </c>
      <c r="B21" s="12" t="s">
        <v>6</v>
      </c>
      <c r="C21" s="203" t="s">
        <v>7</v>
      </c>
      <c r="D21" s="205">
        <v>837.6</v>
      </c>
      <c r="E21" s="205">
        <v>704.2</v>
      </c>
      <c r="F21" s="205">
        <v>759.7</v>
      </c>
      <c r="H21" s="344" t="s">
        <v>4284</v>
      </c>
      <c r="I21" s="12" t="s">
        <v>6</v>
      </c>
      <c r="J21" s="203" t="s">
        <v>7</v>
      </c>
      <c r="K21" s="215">
        <v>20287</v>
      </c>
      <c r="L21" s="215">
        <v>15958</v>
      </c>
      <c r="M21" s="215">
        <v>17146</v>
      </c>
    </row>
    <row r="22" spans="1:13" x14ac:dyDescent="0.25">
      <c r="A22" s="344" t="s">
        <v>4285</v>
      </c>
      <c r="B22" s="12" t="s">
        <v>6</v>
      </c>
      <c r="C22" s="203" t="s">
        <v>7</v>
      </c>
      <c r="D22" s="205">
        <v>109.9</v>
      </c>
      <c r="E22" s="205">
        <v>105.8</v>
      </c>
      <c r="F22" s="205">
        <v>122.4</v>
      </c>
      <c r="H22" s="344" t="s">
        <v>4285</v>
      </c>
      <c r="I22" s="12" t="s">
        <v>6</v>
      </c>
      <c r="J22" s="203" t="s">
        <v>7</v>
      </c>
      <c r="K22" s="215">
        <v>3790</v>
      </c>
      <c r="L22" s="215">
        <v>3102</v>
      </c>
      <c r="M22" s="215">
        <v>3817</v>
      </c>
    </row>
    <row r="23" spans="1:13" x14ac:dyDescent="0.25">
      <c r="A23" s="344" t="s">
        <v>4286</v>
      </c>
      <c r="B23" s="12" t="s">
        <v>6</v>
      </c>
      <c r="C23" s="203" t="s">
        <v>7</v>
      </c>
      <c r="D23" s="205">
        <v>34.6</v>
      </c>
      <c r="E23" s="205">
        <v>45.5</v>
      </c>
      <c r="F23" s="205">
        <v>42.8</v>
      </c>
      <c r="H23" s="344" t="s">
        <v>4286</v>
      </c>
      <c r="I23" s="12" t="s">
        <v>6</v>
      </c>
      <c r="J23" s="203" t="s">
        <v>7</v>
      </c>
      <c r="K23" s="215">
        <v>872</v>
      </c>
      <c r="L23" s="215">
        <v>816</v>
      </c>
      <c r="M23" s="215">
        <v>825</v>
      </c>
    </row>
    <row r="24" spans="1:13" x14ac:dyDescent="0.25">
      <c r="A24" s="344" t="s">
        <v>4287</v>
      </c>
      <c r="B24" s="12" t="s">
        <v>6</v>
      </c>
      <c r="C24" s="203" t="s">
        <v>7</v>
      </c>
      <c r="D24" s="205">
        <v>0</v>
      </c>
      <c r="E24" s="205">
        <v>-0.4</v>
      </c>
      <c r="F24" s="205">
        <v>1.1000000000000001</v>
      </c>
      <c r="H24" s="344" t="s">
        <v>4287</v>
      </c>
      <c r="I24" s="12" t="s">
        <v>6</v>
      </c>
      <c r="J24" s="203" t="s">
        <v>7</v>
      </c>
      <c r="K24" s="215">
        <v>0</v>
      </c>
      <c r="L24" s="215">
        <v>316</v>
      </c>
      <c r="M24" s="215">
        <v>104</v>
      </c>
    </row>
    <row r="25" spans="1:13" x14ac:dyDescent="0.25">
      <c r="A25" s="344" t="s">
        <v>4272</v>
      </c>
      <c r="B25" s="12" t="s">
        <v>6</v>
      </c>
      <c r="C25" s="203" t="s">
        <v>7</v>
      </c>
      <c r="D25" s="214" t="s">
        <v>87</v>
      </c>
      <c r="E25" s="205">
        <v>23.9</v>
      </c>
      <c r="F25" s="214" t="s">
        <v>87</v>
      </c>
      <c r="H25" s="344" t="s">
        <v>4272</v>
      </c>
      <c r="I25" s="12" t="s">
        <v>6</v>
      </c>
      <c r="J25" s="203" t="s">
        <v>7</v>
      </c>
      <c r="K25" s="214" t="s">
        <v>87</v>
      </c>
      <c r="L25" s="215">
        <v>78</v>
      </c>
      <c r="M25" s="214" t="s">
        <v>87</v>
      </c>
    </row>
    <row r="26" spans="1:13" x14ac:dyDescent="0.25">
      <c r="A26" s="344" t="s">
        <v>4266</v>
      </c>
      <c r="B26" s="12" t="s">
        <v>8</v>
      </c>
      <c r="C26" s="203" t="s">
        <v>136</v>
      </c>
      <c r="D26" s="214" t="s">
        <v>87</v>
      </c>
      <c r="E26" s="214" t="s">
        <v>87</v>
      </c>
      <c r="F26" s="205">
        <v>0</v>
      </c>
      <c r="H26" s="344" t="s">
        <v>4266</v>
      </c>
      <c r="I26" s="12" t="s">
        <v>8</v>
      </c>
      <c r="J26" s="203" t="s">
        <v>136</v>
      </c>
      <c r="K26" s="214" t="s">
        <v>87</v>
      </c>
      <c r="L26" s="214" t="s">
        <v>87</v>
      </c>
      <c r="M26" s="215">
        <v>0</v>
      </c>
    </row>
    <row r="27" spans="1:13" x14ac:dyDescent="0.25">
      <c r="A27" s="344" t="s">
        <v>4280</v>
      </c>
      <c r="B27" s="12" t="s">
        <v>8</v>
      </c>
      <c r="C27" s="203" t="s">
        <v>136</v>
      </c>
      <c r="D27" s="214" t="s">
        <v>87</v>
      </c>
      <c r="E27" s="214" t="s">
        <v>87</v>
      </c>
      <c r="F27" s="205">
        <v>1168</v>
      </c>
      <c r="H27" s="344" t="s">
        <v>4280</v>
      </c>
      <c r="I27" s="12" t="s">
        <v>8</v>
      </c>
      <c r="J27" s="203" t="s">
        <v>136</v>
      </c>
      <c r="K27" s="214" t="s">
        <v>87</v>
      </c>
      <c r="L27" s="214" t="s">
        <v>87</v>
      </c>
      <c r="M27" s="215">
        <v>3754</v>
      </c>
    </row>
    <row r="28" spans="1:13" x14ac:dyDescent="0.25">
      <c r="A28" s="344" t="s">
        <v>4282</v>
      </c>
      <c r="B28" s="12" t="s">
        <v>8</v>
      </c>
      <c r="C28" s="203" t="s">
        <v>136</v>
      </c>
      <c r="D28" s="205">
        <v>1219.7</v>
      </c>
      <c r="E28" s="205">
        <v>950.6</v>
      </c>
      <c r="F28" s="205">
        <v>1090.8</v>
      </c>
      <c r="H28" s="344" t="s">
        <v>4282</v>
      </c>
      <c r="I28" s="12" t="s">
        <v>8</v>
      </c>
      <c r="J28" s="203" t="s">
        <v>136</v>
      </c>
      <c r="K28" s="215">
        <v>16911</v>
      </c>
      <c r="L28" s="215">
        <v>15501</v>
      </c>
      <c r="M28" s="215">
        <v>16252</v>
      </c>
    </row>
    <row r="29" spans="1:13" x14ac:dyDescent="0.25">
      <c r="A29" s="344" t="s">
        <v>4281</v>
      </c>
      <c r="B29" s="12" t="s">
        <v>8</v>
      </c>
      <c r="C29" s="213" t="s">
        <v>136</v>
      </c>
      <c r="D29" s="214" t="s">
        <v>87</v>
      </c>
      <c r="E29" s="214" t="s">
        <v>87</v>
      </c>
      <c r="F29" s="214" t="s">
        <v>87</v>
      </c>
      <c r="H29" s="344" t="s">
        <v>4281</v>
      </c>
      <c r="I29" s="12" t="s">
        <v>8</v>
      </c>
      <c r="J29" s="203" t="s">
        <v>136</v>
      </c>
      <c r="K29" s="214" t="s">
        <v>87</v>
      </c>
      <c r="L29" s="214" t="s">
        <v>87</v>
      </c>
      <c r="M29" s="214" t="s">
        <v>87</v>
      </c>
    </row>
    <row r="30" spans="1:13" x14ac:dyDescent="0.25">
      <c r="A30" s="344" t="s">
        <v>4283</v>
      </c>
      <c r="B30" s="12" t="s">
        <v>8</v>
      </c>
      <c r="C30" s="203" t="s">
        <v>136</v>
      </c>
      <c r="D30" s="214" t="s">
        <v>87</v>
      </c>
      <c r="E30" s="214" t="s">
        <v>87</v>
      </c>
      <c r="F30" s="214" t="s">
        <v>87</v>
      </c>
      <c r="H30" s="344" t="s">
        <v>4283</v>
      </c>
      <c r="I30" s="12" t="s">
        <v>8</v>
      </c>
      <c r="J30" s="203" t="s">
        <v>136</v>
      </c>
      <c r="K30" s="214" t="s">
        <v>87</v>
      </c>
      <c r="L30" s="214" t="s">
        <v>87</v>
      </c>
      <c r="M30" s="214" t="s">
        <v>87</v>
      </c>
    </row>
    <row r="31" spans="1:13" x14ac:dyDescent="0.25">
      <c r="A31" s="344" t="s">
        <v>4279</v>
      </c>
      <c r="B31" s="12" t="s">
        <v>8</v>
      </c>
      <c r="C31" s="203" t="s">
        <v>9</v>
      </c>
      <c r="D31" s="346">
        <v>364.4</v>
      </c>
      <c r="E31" s="346">
        <v>342</v>
      </c>
      <c r="F31" s="346">
        <v>400.3</v>
      </c>
      <c r="H31" s="344" t="s">
        <v>4279</v>
      </c>
      <c r="I31" s="41" t="s">
        <v>8</v>
      </c>
      <c r="J31" s="345" t="s">
        <v>136</v>
      </c>
      <c r="K31" s="348">
        <v>9523</v>
      </c>
      <c r="L31" s="348">
        <v>8389</v>
      </c>
      <c r="M31" s="348">
        <v>8233</v>
      </c>
    </row>
    <row r="32" spans="1:13" x14ac:dyDescent="0.25">
      <c r="A32" s="344" t="s">
        <v>4268</v>
      </c>
      <c r="B32" s="12" t="s">
        <v>8</v>
      </c>
      <c r="C32" s="203" t="s">
        <v>136</v>
      </c>
      <c r="D32" s="205">
        <v>948.4</v>
      </c>
      <c r="E32" s="205">
        <v>783.1</v>
      </c>
      <c r="F32" s="205">
        <v>622.9</v>
      </c>
      <c r="H32" s="344" t="s">
        <v>4268</v>
      </c>
      <c r="I32" s="12" t="s">
        <v>8</v>
      </c>
      <c r="J32" s="203" t="s">
        <v>136</v>
      </c>
      <c r="K32" s="215">
        <v>16955</v>
      </c>
      <c r="L32" s="215">
        <v>15288</v>
      </c>
      <c r="M32" s="215">
        <v>14378</v>
      </c>
    </row>
    <row r="33" spans="1:13" x14ac:dyDescent="0.25">
      <c r="A33" s="344" t="s">
        <v>4269</v>
      </c>
      <c r="B33" s="12" t="s">
        <v>8</v>
      </c>
      <c r="C33" s="213" t="s">
        <v>136</v>
      </c>
      <c r="D33" s="205">
        <v>482</v>
      </c>
      <c r="E33" s="205">
        <v>256.8</v>
      </c>
      <c r="F33" s="205">
        <v>495</v>
      </c>
      <c r="H33" s="344" t="s">
        <v>4269</v>
      </c>
      <c r="I33" s="12" t="s">
        <v>8</v>
      </c>
      <c r="J33" s="213" t="s">
        <v>4236</v>
      </c>
      <c r="K33" s="215">
        <v>5248</v>
      </c>
      <c r="L33" s="215">
        <v>3747</v>
      </c>
      <c r="M33" s="215">
        <v>5101</v>
      </c>
    </row>
    <row r="34" spans="1:13" x14ac:dyDescent="0.25">
      <c r="A34" s="344" t="s">
        <v>4267</v>
      </c>
      <c r="B34" s="12" t="s">
        <v>8</v>
      </c>
      <c r="C34" s="203" t="s">
        <v>136</v>
      </c>
      <c r="D34" s="205">
        <v>435.9</v>
      </c>
      <c r="E34" s="205">
        <v>423.6</v>
      </c>
      <c r="F34" s="205">
        <v>373.9</v>
      </c>
      <c r="H34" s="344" t="s">
        <v>4267</v>
      </c>
      <c r="I34" s="12" t="s">
        <v>8</v>
      </c>
      <c r="J34" s="203" t="s">
        <v>136</v>
      </c>
      <c r="K34" s="215">
        <v>7674</v>
      </c>
      <c r="L34" s="215">
        <v>6871</v>
      </c>
      <c r="M34" s="215">
        <v>5626</v>
      </c>
    </row>
    <row r="35" spans="1:13" x14ac:dyDescent="0.25">
      <c r="A35" s="344" t="s">
        <v>4270</v>
      </c>
      <c r="B35" s="12" t="s">
        <v>8</v>
      </c>
      <c r="C35" s="203" t="s">
        <v>9</v>
      </c>
      <c r="D35" s="205">
        <v>100.7</v>
      </c>
      <c r="E35" s="205">
        <v>117.1</v>
      </c>
      <c r="F35" s="205">
        <v>119.1</v>
      </c>
      <c r="H35" s="344" t="s">
        <v>4270</v>
      </c>
      <c r="I35" s="12" t="s">
        <v>8</v>
      </c>
      <c r="J35" s="203" t="s">
        <v>9</v>
      </c>
      <c r="K35" s="215">
        <v>2559</v>
      </c>
      <c r="L35" s="215">
        <v>2648</v>
      </c>
      <c r="M35" s="215">
        <v>2800</v>
      </c>
    </row>
    <row r="36" spans="1:13" x14ac:dyDescent="0.25">
      <c r="A36" s="344" t="s">
        <v>4277</v>
      </c>
      <c r="B36" s="12" t="s">
        <v>8</v>
      </c>
      <c r="C36" s="203" t="s">
        <v>9</v>
      </c>
      <c r="D36" s="205">
        <v>1430.6</v>
      </c>
      <c r="E36" s="205">
        <v>2607.1999999999998</v>
      </c>
      <c r="F36" s="205">
        <v>1966.3</v>
      </c>
      <c r="H36" s="344" t="s">
        <v>4277</v>
      </c>
      <c r="I36" s="12" t="s">
        <v>8</v>
      </c>
      <c r="J36" s="203" t="s">
        <v>9</v>
      </c>
      <c r="K36" s="215">
        <v>28313</v>
      </c>
      <c r="L36" s="215">
        <v>47984</v>
      </c>
      <c r="M36" s="215">
        <v>47177</v>
      </c>
    </row>
    <row r="37" spans="1:13" x14ac:dyDescent="0.25">
      <c r="A37" s="344" t="s">
        <v>4278</v>
      </c>
      <c r="B37" s="12" t="s">
        <v>8</v>
      </c>
      <c r="C37" s="203" t="s">
        <v>9</v>
      </c>
      <c r="D37" s="205">
        <v>83.2</v>
      </c>
      <c r="E37" s="205">
        <v>125.1</v>
      </c>
      <c r="F37" s="205">
        <v>139.6</v>
      </c>
      <c r="H37" s="344" t="s">
        <v>4278</v>
      </c>
      <c r="I37" s="12" t="s">
        <v>8</v>
      </c>
      <c r="J37" s="203" t="s">
        <v>9</v>
      </c>
      <c r="K37" s="215">
        <v>4726</v>
      </c>
      <c r="L37" s="215">
        <v>7613</v>
      </c>
      <c r="M37" s="215">
        <v>8005</v>
      </c>
    </row>
    <row r="38" spans="1:13" x14ac:dyDescent="0.25">
      <c r="A38" s="344" t="s">
        <v>4271</v>
      </c>
      <c r="B38" s="12" t="s">
        <v>8</v>
      </c>
      <c r="C38" s="213" t="s">
        <v>136</v>
      </c>
      <c r="D38" s="205">
        <v>6539.6</v>
      </c>
      <c r="E38" s="205">
        <v>6924.4</v>
      </c>
      <c r="F38" s="205">
        <v>6515.8</v>
      </c>
      <c r="H38" s="344" t="s">
        <v>4271</v>
      </c>
      <c r="I38" s="12" t="s">
        <v>8</v>
      </c>
      <c r="J38" s="203" t="s">
        <v>136</v>
      </c>
      <c r="K38" s="215">
        <v>27251</v>
      </c>
      <c r="L38" s="215">
        <v>26803</v>
      </c>
      <c r="M38" s="215">
        <v>26493</v>
      </c>
    </row>
    <row r="39" spans="1:13" x14ac:dyDescent="0.25">
      <c r="A39" s="344" t="s">
        <v>4276</v>
      </c>
      <c r="B39" s="12" t="s">
        <v>8</v>
      </c>
      <c r="C39" s="203" t="s">
        <v>9</v>
      </c>
      <c r="D39" s="205">
        <v>1041.4000000000001</v>
      </c>
      <c r="E39" s="205">
        <v>650.5</v>
      </c>
      <c r="F39" s="205">
        <v>811.2</v>
      </c>
      <c r="H39" s="344" t="s">
        <v>4276</v>
      </c>
      <c r="I39" s="12" t="s">
        <v>8</v>
      </c>
      <c r="J39" s="203" t="s">
        <v>9</v>
      </c>
      <c r="K39" s="215">
        <v>5004</v>
      </c>
      <c r="L39" s="215">
        <v>4082</v>
      </c>
      <c r="M39" s="215">
        <v>3937</v>
      </c>
    </row>
    <row r="40" spans="1:13" x14ac:dyDescent="0.25">
      <c r="A40" s="344" t="s">
        <v>4274</v>
      </c>
      <c r="B40" s="41" t="s">
        <v>8</v>
      </c>
      <c r="C40" s="345" t="s">
        <v>136</v>
      </c>
      <c r="D40" s="346">
        <v>2226.4</v>
      </c>
      <c r="E40" s="346">
        <v>2734.2</v>
      </c>
      <c r="F40" s="346">
        <v>2766</v>
      </c>
      <c r="H40" s="344" t="s">
        <v>4274</v>
      </c>
      <c r="I40" s="41" t="s">
        <v>8</v>
      </c>
      <c r="J40" s="345" t="s">
        <v>136</v>
      </c>
      <c r="K40" s="348">
        <v>51031</v>
      </c>
      <c r="L40" s="348">
        <v>65866</v>
      </c>
      <c r="M40" s="348">
        <v>66767</v>
      </c>
    </row>
    <row r="41" spans="1:13" x14ac:dyDescent="0.25">
      <c r="A41" s="344" t="s">
        <v>4275</v>
      </c>
      <c r="B41" s="41" t="s">
        <v>8</v>
      </c>
      <c r="C41" s="345" t="s">
        <v>136</v>
      </c>
      <c r="D41" s="346">
        <v>2073.1</v>
      </c>
      <c r="E41" s="346">
        <v>1555</v>
      </c>
      <c r="F41" s="346">
        <v>1745.7</v>
      </c>
      <c r="H41" s="344" t="s">
        <v>4275</v>
      </c>
      <c r="I41" s="41" t="s">
        <v>8</v>
      </c>
      <c r="J41" s="345" t="s">
        <v>136</v>
      </c>
      <c r="K41" s="348">
        <v>18073</v>
      </c>
      <c r="L41" s="348">
        <v>18074</v>
      </c>
      <c r="M41" s="348">
        <v>16439</v>
      </c>
    </row>
    <row r="42" spans="1:13" x14ac:dyDescent="0.25">
      <c r="A42" s="344" t="s">
        <v>4273</v>
      </c>
      <c r="B42" s="41" t="s">
        <v>8</v>
      </c>
      <c r="C42" s="345" t="s">
        <v>136</v>
      </c>
      <c r="D42" s="346">
        <v>1361.5</v>
      </c>
      <c r="E42" s="346">
        <v>951</v>
      </c>
      <c r="F42" s="346">
        <v>1277.3</v>
      </c>
      <c r="H42" s="344" t="s">
        <v>4273</v>
      </c>
      <c r="I42" s="41" t="s">
        <v>8</v>
      </c>
      <c r="J42" s="345" t="s">
        <v>136</v>
      </c>
      <c r="K42" s="348">
        <v>19466</v>
      </c>
      <c r="L42" s="348">
        <v>15427</v>
      </c>
      <c r="M42" s="348">
        <v>20525</v>
      </c>
    </row>
    <row r="43" spans="1:13" x14ac:dyDescent="0.25">
      <c r="A43" s="344" t="s">
        <v>4284</v>
      </c>
      <c r="B43" s="12" t="s">
        <v>8</v>
      </c>
      <c r="C43" s="203" t="s">
        <v>136</v>
      </c>
      <c r="D43" s="205">
        <v>9047.9</v>
      </c>
      <c r="E43" s="205">
        <v>9818.2000000000007</v>
      </c>
      <c r="F43" s="214" t="s">
        <v>87</v>
      </c>
      <c r="H43" s="344" t="s">
        <v>4284</v>
      </c>
      <c r="I43" s="12" t="s">
        <v>8</v>
      </c>
      <c r="J43" s="203" t="s">
        <v>136</v>
      </c>
      <c r="K43" s="215">
        <v>375365</v>
      </c>
      <c r="L43" s="215">
        <v>452427</v>
      </c>
      <c r="M43" s="214" t="s">
        <v>87</v>
      </c>
    </row>
    <row r="44" spans="1:13" x14ac:dyDescent="0.25">
      <c r="A44" s="344" t="s">
        <v>4285</v>
      </c>
      <c r="B44" s="12" t="s">
        <v>8</v>
      </c>
      <c r="C44" s="203" t="s">
        <v>136</v>
      </c>
      <c r="D44" s="205">
        <v>623.29999999999995</v>
      </c>
      <c r="E44" s="205">
        <v>895.9</v>
      </c>
      <c r="F44" s="214" t="s">
        <v>87</v>
      </c>
      <c r="H44" s="344" t="s">
        <v>4285</v>
      </c>
      <c r="I44" s="12" t="s">
        <v>8</v>
      </c>
      <c r="J44" s="203" t="s">
        <v>136</v>
      </c>
      <c r="K44" s="215">
        <v>26314</v>
      </c>
      <c r="L44" s="215">
        <v>39393</v>
      </c>
      <c r="M44" s="214" t="s">
        <v>87</v>
      </c>
    </row>
    <row r="45" spans="1:13" x14ac:dyDescent="0.25">
      <c r="A45" s="344" t="s">
        <v>4286</v>
      </c>
      <c r="B45" s="12" t="s">
        <v>8</v>
      </c>
      <c r="C45" s="203" t="s">
        <v>136</v>
      </c>
      <c r="D45" s="205">
        <v>194.9</v>
      </c>
      <c r="E45" s="205">
        <v>281.7</v>
      </c>
      <c r="F45" s="214" t="s">
        <v>87</v>
      </c>
      <c r="H45" s="344" t="s">
        <v>4286</v>
      </c>
      <c r="I45" s="12" t="s">
        <v>8</v>
      </c>
      <c r="J45" s="203" t="s">
        <v>136</v>
      </c>
      <c r="K45" s="215">
        <v>6988</v>
      </c>
      <c r="L45" s="215">
        <v>10028</v>
      </c>
      <c r="M45" s="214" t="s">
        <v>87</v>
      </c>
    </row>
    <row r="46" spans="1:13" x14ac:dyDescent="0.25">
      <c r="A46" s="344" t="s">
        <v>4287</v>
      </c>
      <c r="B46" s="12" t="s">
        <v>8</v>
      </c>
      <c r="C46" s="203" t="s">
        <v>136</v>
      </c>
      <c r="D46" s="205">
        <v>135.80000000000001</v>
      </c>
      <c r="E46" s="205">
        <v>213.2</v>
      </c>
      <c r="F46" s="214" t="s">
        <v>87</v>
      </c>
      <c r="H46" s="344" t="s">
        <v>4287</v>
      </c>
      <c r="I46" s="12" t="s">
        <v>8</v>
      </c>
      <c r="J46" s="203" t="s">
        <v>136</v>
      </c>
      <c r="K46" s="215">
        <v>4830</v>
      </c>
      <c r="L46" s="215">
        <v>7779</v>
      </c>
      <c r="M46" s="214" t="s">
        <v>87</v>
      </c>
    </row>
    <row r="47" spans="1:13" x14ac:dyDescent="0.25">
      <c r="A47" s="344" t="s">
        <v>4272</v>
      </c>
      <c r="B47" s="12" t="s">
        <v>8</v>
      </c>
      <c r="C47" s="203" t="s">
        <v>136</v>
      </c>
      <c r="D47" s="205">
        <v>823.4</v>
      </c>
      <c r="E47" s="205">
        <v>871.8</v>
      </c>
      <c r="F47" s="205">
        <v>827</v>
      </c>
      <c r="H47" s="344" t="s">
        <v>4272</v>
      </c>
      <c r="I47" s="12" t="s">
        <v>8</v>
      </c>
      <c r="J47" s="203" t="s">
        <v>136</v>
      </c>
      <c r="K47" s="215">
        <v>1743</v>
      </c>
      <c r="L47" s="215">
        <v>2070</v>
      </c>
      <c r="M47" s="215">
        <v>2045</v>
      </c>
    </row>
    <row r="48" spans="1:13" x14ac:dyDescent="0.25">
      <c r="A48" s="344" t="s">
        <v>4266</v>
      </c>
      <c r="B48" s="12" t="s">
        <v>10</v>
      </c>
      <c r="C48" s="203" t="s">
        <v>11</v>
      </c>
      <c r="D48" s="214" t="s">
        <v>87</v>
      </c>
      <c r="E48" s="214" t="s">
        <v>87</v>
      </c>
      <c r="F48" s="214" t="s">
        <v>87</v>
      </c>
      <c r="H48" s="344" t="s">
        <v>4266</v>
      </c>
      <c r="I48" s="12" t="s">
        <v>10</v>
      </c>
      <c r="J48" s="203" t="s">
        <v>11</v>
      </c>
      <c r="K48" s="214" t="s">
        <v>87</v>
      </c>
      <c r="L48" s="214" t="s">
        <v>87</v>
      </c>
      <c r="M48" s="214" t="s">
        <v>87</v>
      </c>
    </row>
    <row r="49" spans="1:13" x14ac:dyDescent="0.25">
      <c r="A49" s="344" t="s">
        <v>4280</v>
      </c>
      <c r="B49" s="12" t="s">
        <v>10</v>
      </c>
      <c r="C49" s="203" t="s">
        <v>11</v>
      </c>
      <c r="D49" s="214" t="s">
        <v>87</v>
      </c>
      <c r="E49" s="214" t="s">
        <v>87</v>
      </c>
      <c r="F49" s="214" t="s">
        <v>87</v>
      </c>
      <c r="H49" s="344" t="s">
        <v>4280</v>
      </c>
      <c r="I49" s="12" t="s">
        <v>10</v>
      </c>
      <c r="J49" s="203" t="s">
        <v>11</v>
      </c>
      <c r="K49" s="214" t="s">
        <v>87</v>
      </c>
      <c r="L49" s="214" t="s">
        <v>87</v>
      </c>
      <c r="M49" s="214" t="s">
        <v>87</v>
      </c>
    </row>
    <row r="50" spans="1:13" x14ac:dyDescent="0.25">
      <c r="A50" s="344" t="s">
        <v>4282</v>
      </c>
      <c r="B50" s="12" t="s">
        <v>10</v>
      </c>
      <c r="C50" s="203" t="s">
        <v>11</v>
      </c>
      <c r="D50" s="205">
        <v>1038.3</v>
      </c>
      <c r="E50" s="205">
        <v>654.9</v>
      </c>
      <c r="F50" s="205">
        <v>555.1</v>
      </c>
      <c r="H50" s="344" t="s">
        <v>4282</v>
      </c>
      <c r="I50" s="12" t="s">
        <v>10</v>
      </c>
      <c r="J50" s="203" t="s">
        <v>11</v>
      </c>
      <c r="K50" s="215">
        <v>14747</v>
      </c>
      <c r="L50" s="215">
        <v>11196</v>
      </c>
      <c r="M50" s="215">
        <v>11056</v>
      </c>
    </row>
    <row r="51" spans="1:13" x14ac:dyDescent="0.25">
      <c r="A51" s="344" t="s">
        <v>4281</v>
      </c>
      <c r="B51" s="12" t="s">
        <v>10</v>
      </c>
      <c r="C51" s="203" t="s">
        <v>11</v>
      </c>
      <c r="D51" s="205">
        <v>32.299999999999997</v>
      </c>
      <c r="E51" s="214" t="s">
        <v>87</v>
      </c>
      <c r="F51" s="214" t="s">
        <v>87</v>
      </c>
      <c r="H51" s="344" t="s">
        <v>4281</v>
      </c>
      <c r="I51" s="12" t="s">
        <v>10</v>
      </c>
      <c r="J51" s="203" t="s">
        <v>11</v>
      </c>
      <c r="K51" s="215">
        <v>224</v>
      </c>
      <c r="L51" s="214" t="s">
        <v>87</v>
      </c>
      <c r="M51" s="214" t="s">
        <v>87</v>
      </c>
    </row>
    <row r="52" spans="1:13" x14ac:dyDescent="0.25">
      <c r="A52" s="344" t="s">
        <v>4283</v>
      </c>
      <c r="B52" s="12" t="s">
        <v>10</v>
      </c>
      <c r="C52" s="203" t="s">
        <v>11</v>
      </c>
      <c r="D52" s="205">
        <v>0</v>
      </c>
      <c r="E52" s="214" t="s">
        <v>87</v>
      </c>
      <c r="F52" s="214" t="s">
        <v>87</v>
      </c>
      <c r="H52" s="344" t="s">
        <v>4283</v>
      </c>
      <c r="I52" s="12" t="s">
        <v>10</v>
      </c>
      <c r="J52" s="203" t="s">
        <v>11</v>
      </c>
      <c r="K52" s="215">
        <v>0</v>
      </c>
      <c r="L52" s="214" t="s">
        <v>87</v>
      </c>
      <c r="M52" s="214" t="s">
        <v>87</v>
      </c>
    </row>
    <row r="53" spans="1:13" x14ac:dyDescent="0.25">
      <c r="A53" s="344" t="s">
        <v>4279</v>
      </c>
      <c r="B53" s="12" t="s">
        <v>10</v>
      </c>
      <c r="C53" s="203" t="s">
        <v>11</v>
      </c>
      <c r="D53" s="346">
        <v>733.6</v>
      </c>
      <c r="E53" s="346">
        <v>722.1</v>
      </c>
      <c r="F53" s="346">
        <v>722.5</v>
      </c>
      <c r="H53" s="344" t="s">
        <v>4279</v>
      </c>
      <c r="I53" s="41" t="s">
        <v>10</v>
      </c>
      <c r="J53" s="345" t="s">
        <v>11</v>
      </c>
      <c r="K53" s="348">
        <v>19839</v>
      </c>
      <c r="L53" s="348">
        <v>19430</v>
      </c>
      <c r="M53" s="348">
        <v>18764</v>
      </c>
    </row>
    <row r="54" spans="1:13" x14ac:dyDescent="0.25">
      <c r="A54" s="344" t="s">
        <v>4268</v>
      </c>
      <c r="B54" s="12" t="s">
        <v>10</v>
      </c>
      <c r="C54" s="203" t="s">
        <v>11</v>
      </c>
      <c r="D54" s="205">
        <v>914.1</v>
      </c>
      <c r="E54" s="205">
        <v>599.9</v>
      </c>
      <c r="F54" s="205">
        <v>851.7</v>
      </c>
      <c r="H54" s="344" t="s">
        <v>4268</v>
      </c>
      <c r="I54" s="12" t="s">
        <v>10</v>
      </c>
      <c r="J54" s="203" t="s">
        <v>11</v>
      </c>
      <c r="K54" s="215">
        <v>14184</v>
      </c>
      <c r="L54" s="215">
        <v>12657</v>
      </c>
      <c r="M54" s="215">
        <v>11484</v>
      </c>
    </row>
    <row r="55" spans="1:13" x14ac:dyDescent="0.25">
      <c r="A55" s="344" t="s">
        <v>4269</v>
      </c>
      <c r="B55" s="12" t="s">
        <v>10</v>
      </c>
      <c r="C55" s="203" t="s">
        <v>11</v>
      </c>
      <c r="D55" s="205">
        <v>58.9</v>
      </c>
      <c r="E55" s="205">
        <v>71.900000000000006</v>
      </c>
      <c r="F55" s="205">
        <v>26.4</v>
      </c>
      <c r="H55" s="344" t="s">
        <v>4269</v>
      </c>
      <c r="I55" s="12" t="s">
        <v>10</v>
      </c>
      <c r="J55" s="203" t="s">
        <v>11</v>
      </c>
      <c r="K55" s="215">
        <v>1604</v>
      </c>
      <c r="L55" s="215">
        <v>1284</v>
      </c>
      <c r="M55" s="215">
        <v>884</v>
      </c>
    </row>
    <row r="56" spans="1:13" x14ac:dyDescent="0.25">
      <c r="A56" s="344" t="s">
        <v>4267</v>
      </c>
      <c r="B56" s="3" t="s">
        <v>10</v>
      </c>
      <c r="C56" s="213" t="s">
        <v>11</v>
      </c>
      <c r="D56" s="205">
        <v>577.4</v>
      </c>
      <c r="E56" s="205">
        <v>499.1</v>
      </c>
      <c r="F56" s="205">
        <v>513.4</v>
      </c>
      <c r="H56" s="344" t="s">
        <v>4267</v>
      </c>
      <c r="I56" s="12" t="s">
        <v>10</v>
      </c>
      <c r="J56" s="203" t="s">
        <v>11</v>
      </c>
      <c r="K56" s="215">
        <v>13561</v>
      </c>
      <c r="L56" s="215">
        <v>12825</v>
      </c>
      <c r="M56" s="215">
        <v>11754</v>
      </c>
    </row>
    <row r="57" spans="1:13" x14ac:dyDescent="0.25">
      <c r="A57" s="344" t="s">
        <v>4270</v>
      </c>
      <c r="B57" s="12" t="s">
        <v>10</v>
      </c>
      <c r="C57" s="203" t="s">
        <v>11</v>
      </c>
      <c r="D57" s="205">
        <v>1230</v>
      </c>
      <c r="E57" s="205">
        <v>1151.0999999999999</v>
      </c>
      <c r="F57" s="205">
        <v>944.5</v>
      </c>
      <c r="H57" s="344" t="s">
        <v>4270</v>
      </c>
      <c r="I57" s="12" t="s">
        <v>10</v>
      </c>
      <c r="J57" s="203" t="s">
        <v>11</v>
      </c>
      <c r="K57" s="215">
        <v>27453</v>
      </c>
      <c r="L57" s="215">
        <v>26067</v>
      </c>
      <c r="M57" s="215">
        <v>19813</v>
      </c>
    </row>
    <row r="58" spans="1:13" x14ac:dyDescent="0.25">
      <c r="A58" s="344" t="s">
        <v>4277</v>
      </c>
      <c r="B58" s="12" t="s">
        <v>10</v>
      </c>
      <c r="C58" s="203" t="s">
        <v>11</v>
      </c>
      <c r="D58" s="205">
        <v>1995.5</v>
      </c>
      <c r="E58" s="205">
        <v>1976.5</v>
      </c>
      <c r="F58" s="205">
        <v>1891.4</v>
      </c>
      <c r="H58" s="344" t="s">
        <v>4277</v>
      </c>
      <c r="I58" s="12" t="s">
        <v>10</v>
      </c>
      <c r="J58" s="203" t="s">
        <v>11</v>
      </c>
      <c r="K58" s="215">
        <v>51830</v>
      </c>
      <c r="L58" s="215">
        <v>52240</v>
      </c>
      <c r="M58" s="215">
        <v>48446</v>
      </c>
    </row>
    <row r="59" spans="1:13" x14ac:dyDescent="0.25">
      <c r="A59" s="344" t="s">
        <v>4278</v>
      </c>
      <c r="B59" s="12" t="s">
        <v>10</v>
      </c>
      <c r="C59" s="203" t="s">
        <v>11</v>
      </c>
      <c r="D59" s="205">
        <v>414.6</v>
      </c>
      <c r="E59" s="205">
        <v>340</v>
      </c>
      <c r="F59" s="205">
        <v>365</v>
      </c>
      <c r="H59" s="344" t="s">
        <v>4278</v>
      </c>
      <c r="I59" s="12" t="s">
        <v>10</v>
      </c>
      <c r="J59" s="203" t="s">
        <v>11</v>
      </c>
      <c r="K59" s="215">
        <v>23659</v>
      </c>
      <c r="L59" s="215">
        <v>21362</v>
      </c>
      <c r="M59" s="215">
        <v>23193</v>
      </c>
    </row>
    <row r="60" spans="1:13" x14ac:dyDescent="0.25">
      <c r="A60" s="344" t="s">
        <v>4271</v>
      </c>
      <c r="B60" s="12" t="s">
        <v>10</v>
      </c>
      <c r="C60" s="203" t="s">
        <v>11</v>
      </c>
      <c r="D60" s="205">
        <v>317.7</v>
      </c>
      <c r="E60" s="205">
        <v>241.7</v>
      </c>
      <c r="F60" s="205">
        <v>369.3</v>
      </c>
      <c r="H60" s="344" t="s">
        <v>4271</v>
      </c>
      <c r="I60" s="12" t="s">
        <v>10</v>
      </c>
      <c r="J60" s="203" t="s">
        <v>11</v>
      </c>
      <c r="K60" s="215">
        <v>3243</v>
      </c>
      <c r="L60" s="215">
        <v>2839</v>
      </c>
      <c r="M60" s="215">
        <v>4206</v>
      </c>
    </row>
    <row r="61" spans="1:13" x14ac:dyDescent="0.25">
      <c r="A61" s="344" t="s">
        <v>4276</v>
      </c>
      <c r="B61" s="12" t="s">
        <v>10</v>
      </c>
      <c r="C61" s="203" t="s">
        <v>11</v>
      </c>
      <c r="D61" s="205">
        <v>0.7</v>
      </c>
      <c r="E61" s="205">
        <v>1.5</v>
      </c>
      <c r="F61" s="205">
        <v>1.3</v>
      </c>
      <c r="H61" s="344" t="s">
        <v>4276</v>
      </c>
      <c r="I61" s="12" t="s">
        <v>10</v>
      </c>
      <c r="J61" s="203" t="s">
        <v>11</v>
      </c>
      <c r="K61" s="215">
        <v>46</v>
      </c>
      <c r="L61" s="215">
        <v>49</v>
      </c>
      <c r="M61" s="215">
        <v>45</v>
      </c>
    </row>
    <row r="62" spans="1:13" x14ac:dyDescent="0.25">
      <c r="A62" s="344" t="s">
        <v>4274</v>
      </c>
      <c r="B62" s="41" t="s">
        <v>10</v>
      </c>
      <c r="C62" s="345" t="s">
        <v>11</v>
      </c>
      <c r="D62" s="346">
        <v>1505.9</v>
      </c>
      <c r="E62" s="346">
        <v>1407.9</v>
      </c>
      <c r="F62" s="346">
        <v>1472.1</v>
      </c>
      <c r="H62" s="344" t="s">
        <v>4274</v>
      </c>
      <c r="I62" s="41" t="s">
        <v>10</v>
      </c>
      <c r="J62" s="345" t="s">
        <v>11</v>
      </c>
      <c r="K62" s="348">
        <v>25005</v>
      </c>
      <c r="L62" s="348">
        <v>23359</v>
      </c>
      <c r="M62" s="348">
        <v>24472</v>
      </c>
    </row>
    <row r="63" spans="1:13" x14ac:dyDescent="0.25">
      <c r="A63" s="344" t="s">
        <v>4275</v>
      </c>
      <c r="B63" s="41" t="s">
        <v>10</v>
      </c>
      <c r="C63" s="345" t="s">
        <v>11</v>
      </c>
      <c r="D63" s="347" t="s">
        <v>87</v>
      </c>
      <c r="E63" s="347" t="s">
        <v>87</v>
      </c>
      <c r="F63" s="347" t="s">
        <v>87</v>
      </c>
      <c r="H63" s="344" t="s">
        <v>4275</v>
      </c>
      <c r="I63" s="41" t="s">
        <v>10</v>
      </c>
      <c r="J63" s="345" t="s">
        <v>11</v>
      </c>
      <c r="K63" s="347" t="s">
        <v>87</v>
      </c>
      <c r="L63" s="347" t="s">
        <v>87</v>
      </c>
      <c r="M63" s="347" t="s">
        <v>87</v>
      </c>
    </row>
    <row r="64" spans="1:13" x14ac:dyDescent="0.25">
      <c r="A64" s="344" t="s">
        <v>4273</v>
      </c>
      <c r="B64" s="41" t="s">
        <v>10</v>
      </c>
      <c r="C64" s="345" t="s">
        <v>11</v>
      </c>
      <c r="D64" s="346">
        <v>1126.4000000000001</v>
      </c>
      <c r="E64" s="346">
        <v>1043.7</v>
      </c>
      <c r="F64" s="346">
        <v>1166</v>
      </c>
      <c r="H64" s="344" t="s">
        <v>4273</v>
      </c>
      <c r="I64" s="41" t="s">
        <v>10</v>
      </c>
      <c r="J64" s="345" t="s">
        <v>11</v>
      </c>
      <c r="K64" s="348">
        <v>18934</v>
      </c>
      <c r="L64" s="348">
        <v>17237</v>
      </c>
      <c r="M64" s="348">
        <v>16289</v>
      </c>
    </row>
    <row r="65" spans="1:13" x14ac:dyDescent="0.25">
      <c r="A65" s="344" t="s">
        <v>4284</v>
      </c>
      <c r="B65" s="12" t="s">
        <v>10</v>
      </c>
      <c r="C65" s="203" t="s">
        <v>11</v>
      </c>
      <c r="D65" s="205">
        <v>8241.7999999999993</v>
      </c>
      <c r="E65" s="205">
        <v>7194.4</v>
      </c>
      <c r="F65" s="205">
        <v>7077.3</v>
      </c>
      <c r="H65" s="344" t="s">
        <v>4284</v>
      </c>
      <c r="I65" s="12" t="s">
        <v>10</v>
      </c>
      <c r="J65" s="203" t="s">
        <v>11</v>
      </c>
      <c r="K65" s="215">
        <v>233961</v>
      </c>
      <c r="L65" s="215">
        <v>220215</v>
      </c>
      <c r="M65" s="215">
        <v>212880</v>
      </c>
    </row>
    <row r="66" spans="1:13" x14ac:dyDescent="0.25">
      <c r="A66" s="344" t="s">
        <v>4285</v>
      </c>
      <c r="B66" s="12" t="s">
        <v>10</v>
      </c>
      <c r="C66" s="203" t="s">
        <v>11</v>
      </c>
      <c r="D66" s="205">
        <v>711.4</v>
      </c>
      <c r="E66" s="205">
        <v>630.6</v>
      </c>
      <c r="F66" s="205">
        <v>628.29999999999995</v>
      </c>
      <c r="H66" s="344" t="s">
        <v>4285</v>
      </c>
      <c r="I66" s="12" t="s">
        <v>10</v>
      </c>
      <c r="J66" s="203" t="s">
        <v>11</v>
      </c>
      <c r="K66" s="215">
        <v>29950</v>
      </c>
      <c r="L66" s="215">
        <v>28335</v>
      </c>
      <c r="M66" s="215">
        <v>28194</v>
      </c>
    </row>
    <row r="67" spans="1:13" x14ac:dyDescent="0.25">
      <c r="A67" s="344" t="s">
        <v>4286</v>
      </c>
      <c r="B67" s="12" t="s">
        <v>10</v>
      </c>
      <c r="C67" s="203" t="s">
        <v>11</v>
      </c>
      <c r="D67" s="205">
        <v>223.8</v>
      </c>
      <c r="E67" s="205">
        <v>229.7</v>
      </c>
      <c r="F67" s="205">
        <v>238.5</v>
      </c>
      <c r="H67" s="344" t="s">
        <v>4286</v>
      </c>
      <c r="I67" s="12" t="s">
        <v>10</v>
      </c>
      <c r="J67" s="203" t="s">
        <v>11</v>
      </c>
      <c r="K67" s="215">
        <v>7055</v>
      </c>
      <c r="L67" s="215">
        <v>7098</v>
      </c>
      <c r="M67" s="215">
        <v>6458</v>
      </c>
    </row>
    <row r="68" spans="1:13" x14ac:dyDescent="0.25">
      <c r="A68" s="344" t="s">
        <v>4287</v>
      </c>
      <c r="B68" s="12" t="s">
        <v>10</v>
      </c>
      <c r="C68" s="203" t="s">
        <v>11</v>
      </c>
      <c r="D68" s="205">
        <v>168.2</v>
      </c>
      <c r="E68" s="205">
        <v>176.5</v>
      </c>
      <c r="F68" s="205">
        <v>117.7</v>
      </c>
      <c r="H68" s="344" t="s">
        <v>4287</v>
      </c>
      <c r="I68" s="12" t="s">
        <v>10</v>
      </c>
      <c r="J68" s="203" t="s">
        <v>11</v>
      </c>
      <c r="K68" s="215">
        <v>5844</v>
      </c>
      <c r="L68" s="215">
        <v>6404</v>
      </c>
      <c r="M68" s="215">
        <v>4733</v>
      </c>
    </row>
    <row r="69" spans="1:13" x14ac:dyDescent="0.25">
      <c r="A69" s="344" t="s">
        <v>4272</v>
      </c>
      <c r="B69" s="12" t="s">
        <v>10</v>
      </c>
      <c r="C69" s="203" t="s">
        <v>11</v>
      </c>
      <c r="D69" s="214" t="s">
        <v>87</v>
      </c>
      <c r="E69" s="214" t="s">
        <v>87</v>
      </c>
      <c r="F69" s="214" t="s">
        <v>87</v>
      </c>
      <c r="H69" s="344" t="s">
        <v>4272</v>
      </c>
      <c r="I69" s="12" t="s">
        <v>10</v>
      </c>
      <c r="J69" s="203" t="s">
        <v>11</v>
      </c>
      <c r="K69" s="214" t="s">
        <v>87</v>
      </c>
      <c r="L69" s="214" t="s">
        <v>87</v>
      </c>
      <c r="M69" s="214" t="s">
        <v>87</v>
      </c>
    </row>
    <row r="70" spans="1:13" x14ac:dyDescent="0.25">
      <c r="A70" s="344" t="s">
        <v>4266</v>
      </c>
      <c r="B70" s="12" t="s">
        <v>12</v>
      </c>
      <c r="C70" s="203" t="s">
        <v>13</v>
      </c>
      <c r="D70" s="214" t="s">
        <v>87</v>
      </c>
      <c r="E70" s="214" t="s">
        <v>87</v>
      </c>
      <c r="F70" s="214" t="s">
        <v>87</v>
      </c>
      <c r="H70" s="344" t="s">
        <v>4266</v>
      </c>
      <c r="I70" s="12" t="s">
        <v>12</v>
      </c>
      <c r="J70" s="203" t="s">
        <v>13</v>
      </c>
      <c r="K70" s="214" t="s">
        <v>87</v>
      </c>
      <c r="L70" s="214" t="s">
        <v>87</v>
      </c>
      <c r="M70" s="214" t="s">
        <v>87</v>
      </c>
    </row>
    <row r="71" spans="1:13" x14ac:dyDescent="0.25">
      <c r="A71" s="344" t="s">
        <v>4280</v>
      </c>
      <c r="B71" s="12" t="s">
        <v>12</v>
      </c>
      <c r="C71" s="203" t="s">
        <v>13</v>
      </c>
      <c r="D71" s="214" t="s">
        <v>87</v>
      </c>
      <c r="E71" s="214" t="s">
        <v>87</v>
      </c>
      <c r="F71" s="214" t="s">
        <v>87</v>
      </c>
      <c r="H71" s="344" t="s">
        <v>4280</v>
      </c>
      <c r="I71" s="12" t="s">
        <v>12</v>
      </c>
      <c r="J71" s="203" t="s">
        <v>13</v>
      </c>
      <c r="K71" s="214" t="s">
        <v>87</v>
      </c>
      <c r="L71" s="214" t="s">
        <v>87</v>
      </c>
      <c r="M71" s="214" t="s">
        <v>87</v>
      </c>
    </row>
    <row r="72" spans="1:13" x14ac:dyDescent="0.25">
      <c r="A72" s="344" t="s">
        <v>4282</v>
      </c>
      <c r="B72" s="12" t="s">
        <v>12</v>
      </c>
      <c r="C72" s="203" t="s">
        <v>13</v>
      </c>
      <c r="D72" s="205">
        <v>1740.3</v>
      </c>
      <c r="E72" s="205">
        <v>1753.6</v>
      </c>
      <c r="F72" s="205">
        <v>1734.2</v>
      </c>
      <c r="H72" s="344" t="s">
        <v>4282</v>
      </c>
      <c r="I72" s="12" t="s">
        <v>12</v>
      </c>
      <c r="J72" s="203" t="s">
        <v>13</v>
      </c>
      <c r="K72" s="214" t="s">
        <v>87</v>
      </c>
      <c r="L72" s="214" t="s">
        <v>87</v>
      </c>
      <c r="M72" s="215">
        <v>19595</v>
      </c>
    </row>
    <row r="73" spans="1:13" x14ac:dyDescent="0.25">
      <c r="A73" s="344" t="s">
        <v>4281</v>
      </c>
      <c r="B73" s="12" t="s">
        <v>12</v>
      </c>
      <c r="C73" s="203" t="s">
        <v>13</v>
      </c>
      <c r="D73" s="214" t="s">
        <v>87</v>
      </c>
      <c r="E73" s="205">
        <v>-32.4</v>
      </c>
      <c r="F73" s="205">
        <v>72.3</v>
      </c>
      <c r="H73" s="344" t="s">
        <v>4281</v>
      </c>
      <c r="I73" s="12" t="s">
        <v>12</v>
      </c>
      <c r="J73" s="203" t="s">
        <v>13</v>
      </c>
      <c r="K73" s="214" t="s">
        <v>87</v>
      </c>
      <c r="L73" s="214" t="s">
        <v>87</v>
      </c>
      <c r="M73" s="215">
        <v>110</v>
      </c>
    </row>
    <row r="74" spans="1:13" x14ac:dyDescent="0.25">
      <c r="A74" s="344" t="s">
        <v>4283</v>
      </c>
      <c r="B74" s="12" t="s">
        <v>12</v>
      </c>
      <c r="C74" s="203" t="s">
        <v>13</v>
      </c>
      <c r="D74" s="214" t="s">
        <v>87</v>
      </c>
      <c r="E74" s="205">
        <v>-0.9</v>
      </c>
      <c r="F74" s="205">
        <v>1.8</v>
      </c>
      <c r="H74" s="344" t="s">
        <v>4283</v>
      </c>
      <c r="I74" s="12" t="s">
        <v>12</v>
      </c>
      <c r="J74" s="203" t="s">
        <v>13</v>
      </c>
      <c r="K74" s="214" t="s">
        <v>87</v>
      </c>
      <c r="L74" s="214" t="s">
        <v>87</v>
      </c>
      <c r="M74" s="215">
        <v>81</v>
      </c>
    </row>
    <row r="75" spans="1:13" x14ac:dyDescent="0.25">
      <c r="A75" s="344" t="s">
        <v>4279</v>
      </c>
      <c r="B75" s="12" t="s">
        <v>12</v>
      </c>
      <c r="C75" s="203" t="s">
        <v>13</v>
      </c>
      <c r="D75" s="346">
        <v>555.5</v>
      </c>
      <c r="E75" s="346">
        <v>560</v>
      </c>
      <c r="F75" s="346">
        <v>565.20000000000005</v>
      </c>
      <c r="H75" s="344" t="s">
        <v>4279</v>
      </c>
      <c r="I75" s="41" t="s">
        <v>12</v>
      </c>
      <c r="J75" s="345" t="s">
        <v>13</v>
      </c>
      <c r="K75" s="347" t="s">
        <v>141</v>
      </c>
      <c r="L75" s="347" t="s">
        <v>141</v>
      </c>
      <c r="M75" s="348">
        <v>12814</v>
      </c>
    </row>
    <row r="76" spans="1:13" x14ac:dyDescent="0.25">
      <c r="A76" s="344" t="s">
        <v>4268</v>
      </c>
      <c r="B76" s="12" t="s">
        <v>12</v>
      </c>
      <c r="C76" s="203" t="s">
        <v>13</v>
      </c>
      <c r="D76" s="214" t="s">
        <v>87</v>
      </c>
      <c r="E76" s="205">
        <v>605.79999999999995</v>
      </c>
      <c r="F76" s="205">
        <v>818.5</v>
      </c>
      <c r="H76" s="344" t="s">
        <v>4268</v>
      </c>
      <c r="I76" s="12" t="s">
        <v>12</v>
      </c>
      <c r="J76" s="203" t="s">
        <v>13</v>
      </c>
      <c r="K76" s="214" t="s">
        <v>87</v>
      </c>
      <c r="L76" s="214" t="s">
        <v>87</v>
      </c>
      <c r="M76" s="215">
        <v>12569</v>
      </c>
    </row>
    <row r="77" spans="1:13" x14ac:dyDescent="0.25">
      <c r="A77" s="344" t="s">
        <v>4269</v>
      </c>
      <c r="B77" s="12" t="s">
        <v>12</v>
      </c>
      <c r="C77" s="203" t="s">
        <v>13</v>
      </c>
      <c r="D77" s="214" t="s">
        <v>87</v>
      </c>
      <c r="E77" s="205">
        <v>258.2</v>
      </c>
      <c r="F77" s="205">
        <v>353</v>
      </c>
      <c r="H77" s="344" t="s">
        <v>4269</v>
      </c>
      <c r="I77" s="12" t="s">
        <v>12</v>
      </c>
      <c r="J77" s="203" t="s">
        <v>13</v>
      </c>
      <c r="K77" s="214" t="s">
        <v>87</v>
      </c>
      <c r="L77" s="214" t="s">
        <v>87</v>
      </c>
      <c r="M77" s="215">
        <v>7510</v>
      </c>
    </row>
    <row r="78" spans="1:13" x14ac:dyDescent="0.25">
      <c r="A78" s="344" t="s">
        <v>4267</v>
      </c>
      <c r="B78" s="3" t="s">
        <v>12</v>
      </c>
      <c r="C78" s="213" t="s">
        <v>13</v>
      </c>
      <c r="D78" s="214" t="s">
        <v>87</v>
      </c>
      <c r="E78" s="205">
        <v>291.8</v>
      </c>
      <c r="F78" s="205">
        <v>301</v>
      </c>
      <c r="H78" s="344" t="s">
        <v>4267</v>
      </c>
      <c r="I78" s="12" t="s">
        <v>12</v>
      </c>
      <c r="J78" s="203" t="s">
        <v>13</v>
      </c>
      <c r="K78" s="214" t="s">
        <v>87</v>
      </c>
      <c r="L78" s="214" t="s">
        <v>87</v>
      </c>
      <c r="M78" s="215">
        <v>6552</v>
      </c>
    </row>
    <row r="79" spans="1:13" x14ac:dyDescent="0.25">
      <c r="A79" s="344" t="s">
        <v>4270</v>
      </c>
      <c r="B79" s="12" t="s">
        <v>12</v>
      </c>
      <c r="C79" s="203" t="s">
        <v>13</v>
      </c>
      <c r="D79" s="214" t="s">
        <v>87</v>
      </c>
      <c r="E79" s="205">
        <v>1242.8</v>
      </c>
      <c r="F79" s="205">
        <v>687.1</v>
      </c>
      <c r="H79" s="344" t="s">
        <v>4270</v>
      </c>
      <c r="I79" s="12" t="s">
        <v>12</v>
      </c>
      <c r="J79" s="203" t="s">
        <v>13</v>
      </c>
      <c r="K79" s="214" t="s">
        <v>87</v>
      </c>
      <c r="L79" s="214" t="s">
        <v>87</v>
      </c>
      <c r="M79" s="215">
        <v>4980</v>
      </c>
    </row>
    <row r="80" spans="1:13" x14ac:dyDescent="0.25">
      <c r="A80" s="344" t="s">
        <v>4277</v>
      </c>
      <c r="B80" s="12" t="s">
        <v>12</v>
      </c>
      <c r="C80" s="203" t="s">
        <v>13</v>
      </c>
      <c r="D80" s="205">
        <v>1663.2</v>
      </c>
      <c r="E80" s="205">
        <v>1214.2</v>
      </c>
      <c r="F80" s="205">
        <v>1558.8</v>
      </c>
      <c r="H80" s="344" t="s">
        <v>4277</v>
      </c>
      <c r="I80" s="12" t="s">
        <v>12</v>
      </c>
      <c r="J80" s="203" t="s">
        <v>13</v>
      </c>
      <c r="K80" s="214" t="s">
        <v>87</v>
      </c>
      <c r="L80" s="214" t="s">
        <v>87</v>
      </c>
      <c r="M80" s="215">
        <v>27822</v>
      </c>
    </row>
    <row r="81" spans="1:13" x14ac:dyDescent="0.25">
      <c r="A81" s="344" t="s">
        <v>4278</v>
      </c>
      <c r="B81" s="12" t="s">
        <v>12</v>
      </c>
      <c r="C81" s="203" t="s">
        <v>13</v>
      </c>
      <c r="D81" s="214" t="s">
        <v>87</v>
      </c>
      <c r="E81" s="205">
        <v>133.9</v>
      </c>
      <c r="F81" s="205">
        <v>132</v>
      </c>
      <c r="H81" s="344" t="s">
        <v>4278</v>
      </c>
      <c r="I81" s="12" t="s">
        <v>12</v>
      </c>
      <c r="J81" s="203" t="s">
        <v>13</v>
      </c>
      <c r="K81" s="214" t="s">
        <v>87</v>
      </c>
      <c r="L81" s="214" t="s">
        <v>87</v>
      </c>
      <c r="M81" s="215">
        <v>4688</v>
      </c>
    </row>
    <row r="82" spans="1:13" x14ac:dyDescent="0.25">
      <c r="A82" s="344" t="s">
        <v>4271</v>
      </c>
      <c r="B82" s="12" t="s">
        <v>12</v>
      </c>
      <c r="C82" s="203" t="s">
        <v>13</v>
      </c>
      <c r="D82" s="205">
        <v>1131.4000000000001</v>
      </c>
      <c r="E82" s="205">
        <v>-185.6</v>
      </c>
      <c r="F82" s="205">
        <v>1629.6</v>
      </c>
      <c r="H82" s="344" t="s">
        <v>4271</v>
      </c>
      <c r="I82" s="12" t="s">
        <v>12</v>
      </c>
      <c r="J82" s="203" t="s">
        <v>13</v>
      </c>
      <c r="K82" s="214" t="s">
        <v>87</v>
      </c>
      <c r="L82" s="214" t="s">
        <v>87</v>
      </c>
      <c r="M82" s="215">
        <v>8836</v>
      </c>
    </row>
    <row r="83" spans="1:13" x14ac:dyDescent="0.25">
      <c r="A83" s="344" t="s">
        <v>4276</v>
      </c>
      <c r="B83" s="12" t="s">
        <v>12</v>
      </c>
      <c r="C83" s="203" t="s">
        <v>13</v>
      </c>
      <c r="D83" s="205">
        <v>245.7</v>
      </c>
      <c r="E83" s="205">
        <v>98.5</v>
      </c>
      <c r="F83" s="205">
        <v>102.1</v>
      </c>
      <c r="H83" s="344" t="s">
        <v>4276</v>
      </c>
      <c r="I83" s="12" t="s">
        <v>12</v>
      </c>
      <c r="J83" s="203" t="s">
        <v>13</v>
      </c>
      <c r="K83" s="214" t="s">
        <v>87</v>
      </c>
      <c r="L83" s="214" t="s">
        <v>87</v>
      </c>
      <c r="M83" s="215">
        <v>1677</v>
      </c>
    </row>
    <row r="84" spans="1:13" x14ac:dyDescent="0.25">
      <c r="A84" s="344" t="s">
        <v>4274</v>
      </c>
      <c r="B84" s="41" t="s">
        <v>12</v>
      </c>
      <c r="C84" s="345" t="s">
        <v>13</v>
      </c>
      <c r="D84" s="346">
        <v>3220.9</v>
      </c>
      <c r="E84" s="346">
        <v>3494</v>
      </c>
      <c r="F84" s="346">
        <v>3589.9</v>
      </c>
      <c r="H84" s="344" t="s">
        <v>4274</v>
      </c>
      <c r="I84" s="41" t="s">
        <v>12</v>
      </c>
      <c r="J84" s="345" t="s">
        <v>13</v>
      </c>
      <c r="K84" s="347" t="s">
        <v>87</v>
      </c>
      <c r="L84" s="347" t="s">
        <v>87</v>
      </c>
      <c r="M84" s="348">
        <v>58221</v>
      </c>
    </row>
    <row r="85" spans="1:13" x14ac:dyDescent="0.25">
      <c r="A85" s="344" t="s">
        <v>4275</v>
      </c>
      <c r="B85" s="41" t="s">
        <v>12</v>
      </c>
      <c r="C85" s="345" t="s">
        <v>13</v>
      </c>
      <c r="D85" s="347" t="s">
        <v>87</v>
      </c>
      <c r="E85" s="346">
        <v>728.6</v>
      </c>
      <c r="F85" s="346">
        <v>655.8</v>
      </c>
      <c r="H85" s="344" t="s">
        <v>4275</v>
      </c>
      <c r="I85" s="41" t="s">
        <v>12</v>
      </c>
      <c r="J85" s="345" t="s">
        <v>13</v>
      </c>
      <c r="K85" s="347" t="s">
        <v>87</v>
      </c>
      <c r="L85" s="347" t="s">
        <v>87</v>
      </c>
      <c r="M85" s="348">
        <v>8833</v>
      </c>
    </row>
    <row r="86" spans="1:13" x14ac:dyDescent="0.25">
      <c r="A86" s="344" t="s">
        <v>4273</v>
      </c>
      <c r="B86" s="41" t="s">
        <v>12</v>
      </c>
      <c r="C86" s="345" t="s">
        <v>13</v>
      </c>
      <c r="D86" s="347" t="s">
        <v>87</v>
      </c>
      <c r="E86" s="346">
        <v>861.2</v>
      </c>
      <c r="F86" s="346">
        <v>958.1</v>
      </c>
      <c r="H86" s="344" t="s">
        <v>4273</v>
      </c>
      <c r="I86" s="41" t="s">
        <v>12</v>
      </c>
      <c r="J86" s="345" t="s">
        <v>13</v>
      </c>
      <c r="K86" s="347" t="s">
        <v>87</v>
      </c>
      <c r="L86" s="347" t="s">
        <v>87</v>
      </c>
      <c r="M86" s="348">
        <v>16118</v>
      </c>
    </row>
    <row r="87" spans="1:13" x14ac:dyDescent="0.25">
      <c r="A87" s="344" t="s">
        <v>4284</v>
      </c>
      <c r="B87" s="12" t="s">
        <v>12</v>
      </c>
      <c r="C87" s="203" t="s">
        <v>13</v>
      </c>
      <c r="D87" s="205">
        <v>7403.4</v>
      </c>
      <c r="E87" s="205">
        <v>6408.6</v>
      </c>
      <c r="F87" s="205">
        <v>6928.6</v>
      </c>
      <c r="H87" s="344" t="s">
        <v>4284</v>
      </c>
      <c r="I87" s="12" t="s">
        <v>12</v>
      </c>
      <c r="J87" s="203" t="s">
        <v>13</v>
      </c>
      <c r="K87" s="214" t="s">
        <v>87</v>
      </c>
      <c r="L87" s="214" t="s">
        <v>87</v>
      </c>
      <c r="M87" s="215">
        <v>160415</v>
      </c>
    </row>
    <row r="88" spans="1:13" x14ac:dyDescent="0.25">
      <c r="A88" s="344" t="s">
        <v>4285</v>
      </c>
      <c r="B88" s="12" t="s">
        <v>12</v>
      </c>
      <c r="C88" s="203" t="s">
        <v>13</v>
      </c>
      <c r="D88" s="205">
        <v>890.1</v>
      </c>
      <c r="E88" s="205">
        <v>750.7</v>
      </c>
      <c r="F88" s="205">
        <v>859.4</v>
      </c>
      <c r="H88" s="344" t="s">
        <v>4285</v>
      </c>
      <c r="I88" s="12" t="s">
        <v>12</v>
      </c>
      <c r="J88" s="203" t="s">
        <v>13</v>
      </c>
      <c r="K88" s="214" t="s">
        <v>87</v>
      </c>
      <c r="L88" s="214" t="s">
        <v>87</v>
      </c>
      <c r="M88" s="215">
        <v>27303</v>
      </c>
    </row>
    <row r="89" spans="1:13" x14ac:dyDescent="0.25">
      <c r="A89" s="344" t="s">
        <v>4286</v>
      </c>
      <c r="B89" s="12" t="s">
        <v>12</v>
      </c>
      <c r="C89" s="203" t="s">
        <v>13</v>
      </c>
      <c r="D89" s="205">
        <v>783.3</v>
      </c>
      <c r="E89" s="205">
        <v>846.8</v>
      </c>
      <c r="F89" s="205">
        <v>871</v>
      </c>
      <c r="H89" s="344" t="s">
        <v>4286</v>
      </c>
      <c r="I89" s="12" t="s">
        <v>12</v>
      </c>
      <c r="J89" s="203" t="s">
        <v>13</v>
      </c>
      <c r="K89" s="214" t="s">
        <v>87</v>
      </c>
      <c r="L89" s="214" t="s">
        <v>87</v>
      </c>
      <c r="M89" s="215">
        <v>9256</v>
      </c>
    </row>
    <row r="90" spans="1:13" x14ac:dyDescent="0.25">
      <c r="A90" s="344" t="s">
        <v>4287</v>
      </c>
      <c r="B90" s="12" t="s">
        <v>12</v>
      </c>
      <c r="C90" s="203" t="s">
        <v>13</v>
      </c>
      <c r="D90" s="205">
        <v>214.9</v>
      </c>
      <c r="E90" s="205">
        <v>245</v>
      </c>
      <c r="F90" s="205">
        <v>206.3</v>
      </c>
      <c r="H90" s="344" t="s">
        <v>4287</v>
      </c>
      <c r="I90" s="12" t="s">
        <v>12</v>
      </c>
      <c r="J90" s="203" t="s">
        <v>13</v>
      </c>
      <c r="K90" s="214" t="s">
        <v>87</v>
      </c>
      <c r="L90" s="214" t="s">
        <v>87</v>
      </c>
      <c r="M90" s="215">
        <v>4132</v>
      </c>
    </row>
    <row r="91" spans="1:13" x14ac:dyDescent="0.25">
      <c r="A91" s="344" t="s">
        <v>4272</v>
      </c>
      <c r="B91" s="12" t="s">
        <v>12</v>
      </c>
      <c r="C91" s="203" t="s">
        <v>13</v>
      </c>
      <c r="D91" s="214" t="s">
        <v>87</v>
      </c>
      <c r="E91" s="205">
        <v>456.4</v>
      </c>
      <c r="F91" s="205">
        <v>410.9</v>
      </c>
      <c r="H91" s="344" t="s">
        <v>4272</v>
      </c>
      <c r="I91" s="12" t="s">
        <v>12</v>
      </c>
      <c r="J91" s="203" t="s">
        <v>13</v>
      </c>
      <c r="K91" s="214" t="s">
        <v>87</v>
      </c>
      <c r="L91" s="214" t="s">
        <v>87</v>
      </c>
      <c r="M91" s="215">
        <v>66</v>
      </c>
    </row>
    <row r="92" spans="1:13" x14ac:dyDescent="0.25">
      <c r="A92" s="344" t="s">
        <v>4266</v>
      </c>
      <c r="B92" s="12" t="s">
        <v>14</v>
      </c>
      <c r="C92" s="203" t="s">
        <v>15</v>
      </c>
      <c r="D92" s="214" t="s">
        <v>87</v>
      </c>
      <c r="E92" s="214" t="s">
        <v>87</v>
      </c>
      <c r="F92" s="205">
        <v>0</v>
      </c>
      <c r="H92" s="344" t="s">
        <v>4266</v>
      </c>
      <c r="I92" s="12" t="s">
        <v>14</v>
      </c>
      <c r="J92" s="203" t="s">
        <v>15</v>
      </c>
      <c r="K92" s="214" t="s">
        <v>87</v>
      </c>
      <c r="L92" s="214" t="s">
        <v>87</v>
      </c>
      <c r="M92" s="215">
        <v>0</v>
      </c>
    </row>
    <row r="93" spans="1:13" x14ac:dyDescent="0.25">
      <c r="A93" s="344" t="s">
        <v>4280</v>
      </c>
      <c r="B93" s="12" t="s">
        <v>14</v>
      </c>
      <c r="C93" s="203" t="s">
        <v>15</v>
      </c>
      <c r="D93" s="205">
        <v>0</v>
      </c>
      <c r="E93" s="205">
        <v>0</v>
      </c>
      <c r="F93" s="214" t="s">
        <v>87</v>
      </c>
      <c r="H93" s="344" t="s">
        <v>4280</v>
      </c>
      <c r="I93" s="12" t="s">
        <v>14</v>
      </c>
      <c r="J93" s="203" t="s">
        <v>15</v>
      </c>
      <c r="K93" s="215">
        <v>0</v>
      </c>
      <c r="L93" s="215">
        <v>0</v>
      </c>
      <c r="M93" s="214" t="s">
        <v>87</v>
      </c>
    </row>
    <row r="94" spans="1:13" x14ac:dyDescent="0.25">
      <c r="A94" s="344" t="s">
        <v>4282</v>
      </c>
      <c r="B94" s="12" t="s">
        <v>14</v>
      </c>
      <c r="C94" s="203" t="s">
        <v>15</v>
      </c>
      <c r="D94" s="214" t="s">
        <v>87</v>
      </c>
      <c r="E94" s="214" t="s">
        <v>87</v>
      </c>
      <c r="F94" s="214" t="s">
        <v>87</v>
      </c>
      <c r="H94" s="344" t="s">
        <v>4282</v>
      </c>
      <c r="I94" s="12" t="s">
        <v>14</v>
      </c>
      <c r="J94" s="203" t="s">
        <v>15</v>
      </c>
      <c r="K94" s="214" t="s">
        <v>87</v>
      </c>
      <c r="L94" s="214" t="s">
        <v>87</v>
      </c>
      <c r="M94" s="214" t="s">
        <v>87</v>
      </c>
    </row>
    <row r="95" spans="1:13" x14ac:dyDescent="0.25">
      <c r="A95" s="344" t="s">
        <v>4281</v>
      </c>
      <c r="B95" s="12" t="s">
        <v>14</v>
      </c>
      <c r="C95" s="203" t="s">
        <v>15</v>
      </c>
      <c r="D95" s="214" t="s">
        <v>87</v>
      </c>
      <c r="E95" s="214" t="s">
        <v>87</v>
      </c>
      <c r="F95" s="205">
        <v>0</v>
      </c>
      <c r="H95" s="344" t="s">
        <v>4281</v>
      </c>
      <c r="I95" s="12" t="s">
        <v>14</v>
      </c>
      <c r="J95" s="203" t="s">
        <v>15</v>
      </c>
      <c r="K95" s="214" t="s">
        <v>87</v>
      </c>
      <c r="L95" s="214" t="s">
        <v>87</v>
      </c>
      <c r="M95" s="215">
        <v>0</v>
      </c>
    </row>
    <row r="96" spans="1:13" x14ac:dyDescent="0.25">
      <c r="A96" s="344" t="s">
        <v>4283</v>
      </c>
      <c r="B96" s="12" t="s">
        <v>14</v>
      </c>
      <c r="C96" s="203" t="s">
        <v>15</v>
      </c>
      <c r="D96" s="214" t="s">
        <v>87</v>
      </c>
      <c r="E96" s="214" t="s">
        <v>87</v>
      </c>
      <c r="F96" s="214" t="s">
        <v>87</v>
      </c>
      <c r="H96" s="344" t="s">
        <v>4283</v>
      </c>
      <c r="I96" s="12" t="s">
        <v>14</v>
      </c>
      <c r="J96" s="203" t="s">
        <v>15</v>
      </c>
      <c r="K96" s="214" t="s">
        <v>87</v>
      </c>
      <c r="L96" s="214" t="s">
        <v>87</v>
      </c>
      <c r="M96" s="214" t="s">
        <v>87</v>
      </c>
    </row>
    <row r="97" spans="1:13" x14ac:dyDescent="0.25">
      <c r="A97" s="344" t="s">
        <v>4279</v>
      </c>
      <c r="B97" s="12" t="s">
        <v>14</v>
      </c>
      <c r="C97" s="203" t="s">
        <v>15</v>
      </c>
      <c r="D97" s="346">
        <v>78.2</v>
      </c>
      <c r="E97" s="346">
        <v>90.1</v>
      </c>
      <c r="F97" s="346">
        <v>79.400000000000006</v>
      </c>
      <c r="H97" s="344" t="s">
        <v>4279</v>
      </c>
      <c r="I97" s="41" t="s">
        <v>14</v>
      </c>
      <c r="J97" s="345" t="s">
        <v>15</v>
      </c>
      <c r="K97" s="348">
        <v>1830</v>
      </c>
      <c r="L97" s="348">
        <v>1763</v>
      </c>
      <c r="M97" s="348">
        <v>1586</v>
      </c>
    </row>
    <row r="98" spans="1:13" x14ac:dyDescent="0.25">
      <c r="A98" s="344" t="s">
        <v>4268</v>
      </c>
      <c r="B98" s="12" t="s">
        <v>14</v>
      </c>
      <c r="C98" s="203" t="s">
        <v>15</v>
      </c>
      <c r="D98" s="214" t="s">
        <v>87</v>
      </c>
      <c r="E98" s="214" t="s">
        <v>87</v>
      </c>
      <c r="F98" s="214" t="s">
        <v>87</v>
      </c>
      <c r="H98" s="344" t="s">
        <v>4268</v>
      </c>
      <c r="I98" s="12" t="s">
        <v>14</v>
      </c>
      <c r="J98" s="203" t="s">
        <v>15</v>
      </c>
      <c r="K98" s="214" t="s">
        <v>87</v>
      </c>
      <c r="L98" s="214" t="s">
        <v>87</v>
      </c>
      <c r="M98" s="214" t="s">
        <v>87</v>
      </c>
    </row>
    <row r="99" spans="1:13" x14ac:dyDescent="0.25">
      <c r="A99" s="344" t="s">
        <v>4269</v>
      </c>
      <c r="B99" s="12" t="s">
        <v>14</v>
      </c>
      <c r="C99" s="203" t="s">
        <v>15</v>
      </c>
      <c r="D99" s="214" t="s">
        <v>87</v>
      </c>
      <c r="E99" s="214" t="s">
        <v>87</v>
      </c>
      <c r="F99" s="214" t="s">
        <v>87</v>
      </c>
      <c r="H99" s="344" t="s">
        <v>4269</v>
      </c>
      <c r="I99" s="12" t="s">
        <v>14</v>
      </c>
      <c r="J99" s="203" t="s">
        <v>15</v>
      </c>
      <c r="K99" s="214" t="s">
        <v>87</v>
      </c>
      <c r="L99" s="214" t="s">
        <v>87</v>
      </c>
      <c r="M99" s="214" t="s">
        <v>87</v>
      </c>
    </row>
    <row r="100" spans="1:13" x14ac:dyDescent="0.25">
      <c r="A100" s="344" t="s">
        <v>4267</v>
      </c>
      <c r="B100" s="3" t="s">
        <v>14</v>
      </c>
      <c r="C100" s="213" t="s">
        <v>15</v>
      </c>
      <c r="D100" s="205">
        <v>9.9</v>
      </c>
      <c r="E100" s="205">
        <v>8.1999999999999993</v>
      </c>
      <c r="F100" s="205">
        <v>7.1</v>
      </c>
      <c r="H100" s="344" t="s">
        <v>4267</v>
      </c>
      <c r="I100" s="12" t="s">
        <v>14</v>
      </c>
      <c r="J100" s="203" t="s">
        <v>15</v>
      </c>
      <c r="K100" s="215">
        <v>235</v>
      </c>
      <c r="L100" s="215">
        <v>207</v>
      </c>
      <c r="M100" s="215">
        <v>155</v>
      </c>
    </row>
    <row r="101" spans="1:13" x14ac:dyDescent="0.25">
      <c r="A101" s="344" t="s">
        <v>4270</v>
      </c>
      <c r="B101" s="12" t="s">
        <v>14</v>
      </c>
      <c r="C101" s="203" t="s">
        <v>15</v>
      </c>
      <c r="D101" s="205">
        <v>8.6999999999999993</v>
      </c>
      <c r="E101" s="205">
        <v>15.3</v>
      </c>
      <c r="F101" s="205">
        <v>4.3</v>
      </c>
      <c r="H101" s="344" t="s">
        <v>4270</v>
      </c>
      <c r="I101" s="12" t="s">
        <v>14</v>
      </c>
      <c r="J101" s="203" t="s">
        <v>15</v>
      </c>
      <c r="K101" s="215">
        <v>226</v>
      </c>
      <c r="L101" s="215">
        <v>231</v>
      </c>
      <c r="M101" s="215">
        <v>17</v>
      </c>
    </row>
    <row r="102" spans="1:13" x14ac:dyDescent="0.25">
      <c r="A102" s="344" t="s">
        <v>4277</v>
      </c>
      <c r="B102" s="12" t="s">
        <v>14</v>
      </c>
      <c r="C102" s="203" t="s">
        <v>15</v>
      </c>
      <c r="D102" s="214" t="s">
        <v>87</v>
      </c>
      <c r="E102" s="214" t="s">
        <v>87</v>
      </c>
      <c r="F102" s="214" t="s">
        <v>87</v>
      </c>
      <c r="H102" s="344" t="s">
        <v>4277</v>
      </c>
      <c r="I102" s="12" t="s">
        <v>14</v>
      </c>
      <c r="J102" s="203" t="s">
        <v>15</v>
      </c>
      <c r="K102" s="214" t="s">
        <v>87</v>
      </c>
      <c r="L102" s="214" t="s">
        <v>87</v>
      </c>
      <c r="M102" s="214" t="s">
        <v>87</v>
      </c>
    </row>
    <row r="103" spans="1:13" x14ac:dyDescent="0.25">
      <c r="A103" s="344" t="s">
        <v>4278</v>
      </c>
      <c r="B103" s="12" t="s">
        <v>14</v>
      </c>
      <c r="C103" s="203" t="s">
        <v>15</v>
      </c>
      <c r="D103" s="214" t="s">
        <v>87</v>
      </c>
      <c r="E103" s="214" t="s">
        <v>87</v>
      </c>
      <c r="F103" s="214" t="s">
        <v>87</v>
      </c>
      <c r="H103" s="344" t="s">
        <v>4278</v>
      </c>
      <c r="I103" s="12" t="s">
        <v>14</v>
      </c>
      <c r="J103" s="203" t="s">
        <v>15</v>
      </c>
      <c r="K103" s="214" t="s">
        <v>87</v>
      </c>
      <c r="L103" s="214" t="s">
        <v>87</v>
      </c>
      <c r="M103" s="214" t="s">
        <v>87</v>
      </c>
    </row>
    <row r="104" spans="1:13" x14ac:dyDescent="0.25">
      <c r="A104" s="344" t="s">
        <v>4271</v>
      </c>
      <c r="B104" s="12" t="s">
        <v>14</v>
      </c>
      <c r="C104" s="203" t="s">
        <v>15</v>
      </c>
      <c r="D104" s="214" t="s">
        <v>87</v>
      </c>
      <c r="E104" s="214" t="s">
        <v>87</v>
      </c>
      <c r="F104" s="214" t="s">
        <v>87</v>
      </c>
      <c r="H104" s="344" t="s">
        <v>4271</v>
      </c>
      <c r="I104" s="12" t="s">
        <v>14</v>
      </c>
      <c r="J104" s="203" t="s">
        <v>15</v>
      </c>
      <c r="K104" s="214" t="s">
        <v>87</v>
      </c>
      <c r="L104" s="214" t="s">
        <v>87</v>
      </c>
      <c r="M104" s="214" t="s">
        <v>87</v>
      </c>
    </row>
    <row r="105" spans="1:13" x14ac:dyDescent="0.25">
      <c r="A105" s="344" t="s">
        <v>4276</v>
      </c>
      <c r="B105" s="12" t="s">
        <v>14</v>
      </c>
      <c r="C105" s="203" t="s">
        <v>15</v>
      </c>
      <c r="D105" s="205">
        <v>0</v>
      </c>
      <c r="E105" s="205">
        <v>0</v>
      </c>
      <c r="F105" s="205">
        <v>0</v>
      </c>
      <c r="H105" s="344" t="s">
        <v>4276</v>
      </c>
      <c r="I105" s="12" t="s">
        <v>14</v>
      </c>
      <c r="J105" s="203" t="s">
        <v>15</v>
      </c>
      <c r="K105" s="215">
        <v>0</v>
      </c>
      <c r="L105" s="215">
        <v>0</v>
      </c>
      <c r="M105" s="215">
        <v>0</v>
      </c>
    </row>
    <row r="106" spans="1:13" x14ac:dyDescent="0.25">
      <c r="A106" s="344" t="s">
        <v>4274</v>
      </c>
      <c r="B106" s="41" t="s">
        <v>14</v>
      </c>
      <c r="C106" s="345" t="s">
        <v>15</v>
      </c>
      <c r="D106" s="346">
        <v>104.6</v>
      </c>
      <c r="E106" s="346">
        <v>110</v>
      </c>
      <c r="F106" s="346">
        <v>169.2</v>
      </c>
      <c r="H106" s="344" t="s">
        <v>4274</v>
      </c>
      <c r="I106" s="41" t="s">
        <v>14</v>
      </c>
      <c r="J106" s="345" t="s">
        <v>15</v>
      </c>
      <c r="K106" s="348">
        <v>2532</v>
      </c>
      <c r="L106" s="348">
        <v>2110</v>
      </c>
      <c r="M106" s="348">
        <v>2893</v>
      </c>
    </row>
    <row r="107" spans="1:13" x14ac:dyDescent="0.25">
      <c r="A107" s="344" t="s">
        <v>4275</v>
      </c>
      <c r="B107" s="41" t="s">
        <v>14</v>
      </c>
      <c r="C107" s="345" t="s">
        <v>15</v>
      </c>
      <c r="D107" s="347" t="s">
        <v>87</v>
      </c>
      <c r="E107" s="347" t="s">
        <v>87</v>
      </c>
      <c r="F107" s="347" t="s">
        <v>87</v>
      </c>
      <c r="H107" s="344" t="s">
        <v>4275</v>
      </c>
      <c r="I107" s="41" t="s">
        <v>14</v>
      </c>
      <c r="J107" s="345" t="s">
        <v>15</v>
      </c>
      <c r="K107" s="347" t="s">
        <v>87</v>
      </c>
      <c r="L107" s="347" t="s">
        <v>87</v>
      </c>
      <c r="M107" s="347" t="s">
        <v>87</v>
      </c>
    </row>
    <row r="108" spans="1:13" x14ac:dyDescent="0.25">
      <c r="A108" s="344" t="s">
        <v>4273</v>
      </c>
      <c r="B108" s="41" t="s">
        <v>14</v>
      </c>
      <c r="C108" s="345" t="s">
        <v>15</v>
      </c>
      <c r="D108" s="347" t="s">
        <v>87</v>
      </c>
      <c r="E108" s="347" t="s">
        <v>87</v>
      </c>
      <c r="F108" s="347" t="s">
        <v>87</v>
      </c>
      <c r="H108" s="344" t="s">
        <v>4273</v>
      </c>
      <c r="I108" s="41" t="s">
        <v>14</v>
      </c>
      <c r="J108" s="345" t="s">
        <v>15</v>
      </c>
      <c r="K108" s="347" t="s">
        <v>87</v>
      </c>
      <c r="L108" s="347" t="s">
        <v>87</v>
      </c>
      <c r="M108" s="347" t="s">
        <v>87</v>
      </c>
    </row>
    <row r="109" spans="1:13" x14ac:dyDescent="0.25">
      <c r="A109" s="344" t="s">
        <v>4284</v>
      </c>
      <c r="B109" s="12" t="s">
        <v>14</v>
      </c>
      <c r="C109" s="203" t="s">
        <v>15</v>
      </c>
      <c r="D109" s="205">
        <v>1227.4000000000001</v>
      </c>
      <c r="E109" s="205">
        <v>1021.6</v>
      </c>
      <c r="F109" s="205">
        <v>909.5</v>
      </c>
      <c r="H109" s="344" t="s">
        <v>4284</v>
      </c>
      <c r="I109" s="12" t="s">
        <v>14</v>
      </c>
      <c r="J109" s="203" t="s">
        <v>15</v>
      </c>
      <c r="K109" s="215">
        <v>50777</v>
      </c>
      <c r="L109" s="215">
        <v>44244</v>
      </c>
      <c r="M109" s="215">
        <v>42532</v>
      </c>
    </row>
    <row r="110" spans="1:13" x14ac:dyDescent="0.25">
      <c r="A110" s="344" t="s">
        <v>4285</v>
      </c>
      <c r="B110" s="12" t="s">
        <v>14</v>
      </c>
      <c r="C110" s="203" t="s">
        <v>15</v>
      </c>
      <c r="D110" s="205">
        <v>64</v>
      </c>
      <c r="E110" s="214" t="s">
        <v>87</v>
      </c>
      <c r="F110" s="214" t="s">
        <v>87</v>
      </c>
      <c r="H110" s="344" t="s">
        <v>4285</v>
      </c>
      <c r="I110" s="12" t="s">
        <v>14</v>
      </c>
      <c r="J110" s="203" t="s">
        <v>15</v>
      </c>
      <c r="K110" s="215">
        <v>3270</v>
      </c>
      <c r="L110" s="214" t="s">
        <v>87</v>
      </c>
      <c r="M110" s="214" t="s">
        <v>87</v>
      </c>
    </row>
    <row r="111" spans="1:13" x14ac:dyDescent="0.25">
      <c r="A111" s="344" t="s">
        <v>4286</v>
      </c>
      <c r="B111" s="12" t="s">
        <v>14</v>
      </c>
      <c r="C111" s="203" t="s">
        <v>15</v>
      </c>
      <c r="D111" s="214" t="s">
        <v>87</v>
      </c>
      <c r="E111" s="214" t="s">
        <v>87</v>
      </c>
      <c r="F111" s="214" t="s">
        <v>87</v>
      </c>
      <c r="H111" s="344" t="s">
        <v>4286</v>
      </c>
      <c r="I111" s="12" t="s">
        <v>14</v>
      </c>
      <c r="J111" s="203" t="s">
        <v>15</v>
      </c>
      <c r="K111" s="214" t="s">
        <v>87</v>
      </c>
      <c r="L111" s="214" t="s">
        <v>87</v>
      </c>
      <c r="M111" s="214" t="s">
        <v>87</v>
      </c>
    </row>
    <row r="112" spans="1:13" s="9" customFormat="1" x14ac:dyDescent="0.25">
      <c r="A112" s="344" t="s">
        <v>4287</v>
      </c>
      <c r="B112" s="12" t="s">
        <v>14</v>
      </c>
      <c r="C112" s="203" t="s">
        <v>15</v>
      </c>
      <c r="D112" s="214" t="s">
        <v>87</v>
      </c>
      <c r="E112" s="214" t="s">
        <v>87</v>
      </c>
      <c r="F112" s="214" t="s">
        <v>87</v>
      </c>
      <c r="H112" s="344" t="s">
        <v>4287</v>
      </c>
      <c r="I112" s="12" t="s">
        <v>14</v>
      </c>
      <c r="J112" s="203" t="s">
        <v>15</v>
      </c>
      <c r="K112" s="214" t="s">
        <v>87</v>
      </c>
      <c r="L112" s="214" t="s">
        <v>87</v>
      </c>
      <c r="M112" s="214" t="s">
        <v>87</v>
      </c>
    </row>
    <row r="113" spans="1:13" s="9" customFormat="1" x14ac:dyDescent="0.25">
      <c r="A113" s="344" t="s">
        <v>4272</v>
      </c>
      <c r="B113" s="12" t="s">
        <v>14</v>
      </c>
      <c r="C113" s="203" t="s">
        <v>15</v>
      </c>
      <c r="D113" s="214" t="s">
        <v>87</v>
      </c>
      <c r="E113" s="214" t="s">
        <v>87</v>
      </c>
      <c r="F113" s="214" t="s">
        <v>87</v>
      </c>
      <c r="H113" s="344" t="s">
        <v>4272</v>
      </c>
      <c r="I113" s="12" t="s">
        <v>14</v>
      </c>
      <c r="J113" s="203" t="s">
        <v>15</v>
      </c>
      <c r="K113" s="214" t="s">
        <v>87</v>
      </c>
      <c r="L113" s="214" t="s">
        <v>87</v>
      </c>
      <c r="M113" s="214" t="s">
        <v>87</v>
      </c>
    </row>
    <row r="114" spans="1:13" s="9" customFormat="1" x14ac:dyDescent="0.25">
      <c r="A114" s="344" t="s">
        <v>4266</v>
      </c>
      <c r="B114" s="12" t="s">
        <v>56</v>
      </c>
      <c r="C114" s="203" t="s">
        <v>57</v>
      </c>
      <c r="D114" s="214" t="s">
        <v>87</v>
      </c>
      <c r="E114" s="214" t="s">
        <v>87</v>
      </c>
      <c r="F114" s="214" t="s">
        <v>87</v>
      </c>
      <c r="H114" s="344" t="s">
        <v>4266</v>
      </c>
      <c r="I114" s="12" t="s">
        <v>56</v>
      </c>
      <c r="J114" s="203" t="s">
        <v>57</v>
      </c>
      <c r="K114" s="215">
        <v>461</v>
      </c>
      <c r="L114" s="215">
        <v>495</v>
      </c>
      <c r="M114" s="215">
        <v>522</v>
      </c>
    </row>
    <row r="115" spans="1:13" s="9" customFormat="1" x14ac:dyDescent="0.25">
      <c r="A115" s="344" t="s">
        <v>4280</v>
      </c>
      <c r="B115" s="12" t="s">
        <v>56</v>
      </c>
      <c r="C115" s="203" t="s">
        <v>57</v>
      </c>
      <c r="D115" s="214" t="s">
        <v>87</v>
      </c>
      <c r="E115" s="214" t="s">
        <v>87</v>
      </c>
      <c r="F115" s="214" t="s">
        <v>87</v>
      </c>
      <c r="H115" s="344" t="s">
        <v>4280</v>
      </c>
      <c r="I115" s="12" t="s">
        <v>56</v>
      </c>
      <c r="J115" s="203" t="s">
        <v>57</v>
      </c>
      <c r="K115" s="215">
        <v>2614</v>
      </c>
      <c r="L115" s="215">
        <v>2638</v>
      </c>
      <c r="M115" s="215">
        <v>2651</v>
      </c>
    </row>
    <row r="116" spans="1:13" s="9" customFormat="1" x14ac:dyDescent="0.25">
      <c r="A116" s="344" t="s">
        <v>4282</v>
      </c>
      <c r="B116" s="12" t="s">
        <v>56</v>
      </c>
      <c r="C116" s="203" t="s">
        <v>57</v>
      </c>
      <c r="D116" s="214" t="s">
        <v>87</v>
      </c>
      <c r="E116" s="214" t="s">
        <v>87</v>
      </c>
      <c r="F116" s="214" t="s">
        <v>87</v>
      </c>
      <c r="H116" s="344" t="s">
        <v>4282</v>
      </c>
      <c r="I116" s="12" t="s">
        <v>56</v>
      </c>
      <c r="J116" s="203" t="s">
        <v>57</v>
      </c>
      <c r="K116" s="215">
        <v>1030</v>
      </c>
      <c r="L116" s="215">
        <v>918</v>
      </c>
      <c r="M116" s="215">
        <v>852</v>
      </c>
    </row>
    <row r="117" spans="1:13" s="9" customFormat="1" x14ac:dyDescent="0.25">
      <c r="A117" s="344" t="s">
        <v>4281</v>
      </c>
      <c r="B117" s="12" t="s">
        <v>56</v>
      </c>
      <c r="C117" s="203" t="s">
        <v>57</v>
      </c>
      <c r="D117" s="214" t="s">
        <v>87</v>
      </c>
      <c r="E117" s="214" t="s">
        <v>87</v>
      </c>
      <c r="F117" s="214" t="s">
        <v>87</v>
      </c>
      <c r="H117" s="344" t="s">
        <v>4281</v>
      </c>
      <c r="I117" s="12" t="s">
        <v>56</v>
      </c>
      <c r="J117" s="203" t="s">
        <v>57</v>
      </c>
      <c r="K117" s="215">
        <v>2270</v>
      </c>
      <c r="L117" s="215">
        <v>2774</v>
      </c>
      <c r="M117" s="215">
        <v>2662</v>
      </c>
    </row>
    <row r="118" spans="1:13" x14ac:dyDescent="0.25">
      <c r="A118" s="344" t="s">
        <v>4283</v>
      </c>
      <c r="B118" s="12" t="s">
        <v>56</v>
      </c>
      <c r="C118" s="203" t="s">
        <v>57</v>
      </c>
      <c r="D118" s="214" t="s">
        <v>87</v>
      </c>
      <c r="E118" s="205">
        <v>0</v>
      </c>
      <c r="F118" s="205">
        <v>0</v>
      </c>
      <c r="H118" s="344" t="s">
        <v>4283</v>
      </c>
      <c r="I118" s="12" t="s">
        <v>56</v>
      </c>
      <c r="J118" s="203" t="s">
        <v>57</v>
      </c>
      <c r="K118" s="215">
        <v>0</v>
      </c>
      <c r="L118" s="215">
        <v>0</v>
      </c>
      <c r="M118" s="215">
        <v>1</v>
      </c>
    </row>
    <row r="119" spans="1:13" s="9" customFormat="1" x14ac:dyDescent="0.25">
      <c r="A119" s="344" t="s">
        <v>4279</v>
      </c>
      <c r="B119" s="12" t="s">
        <v>56</v>
      </c>
      <c r="C119" s="203" t="s">
        <v>57</v>
      </c>
      <c r="D119" s="347" t="s">
        <v>141</v>
      </c>
      <c r="E119" s="346">
        <v>141.30000000000001</v>
      </c>
      <c r="F119" s="346">
        <v>140</v>
      </c>
      <c r="H119" s="344" t="s">
        <v>4279</v>
      </c>
      <c r="I119" s="41" t="s">
        <v>56</v>
      </c>
      <c r="J119" s="345" t="s">
        <v>57</v>
      </c>
      <c r="K119" s="348">
        <v>3824</v>
      </c>
      <c r="L119" s="348">
        <v>3335</v>
      </c>
      <c r="M119" s="348">
        <v>3241</v>
      </c>
    </row>
    <row r="120" spans="1:13" x14ac:dyDescent="0.25">
      <c r="A120" s="344" t="s">
        <v>4268</v>
      </c>
      <c r="B120" s="12" t="s">
        <v>56</v>
      </c>
      <c r="C120" s="203" t="s">
        <v>57</v>
      </c>
      <c r="D120" s="214" t="s">
        <v>87</v>
      </c>
      <c r="E120" s="214" t="s">
        <v>87</v>
      </c>
      <c r="F120" s="214" t="s">
        <v>87</v>
      </c>
      <c r="H120" s="344" t="s">
        <v>4268</v>
      </c>
      <c r="I120" s="12" t="s">
        <v>56</v>
      </c>
      <c r="J120" s="203" t="s">
        <v>57</v>
      </c>
      <c r="K120" s="215">
        <v>5738</v>
      </c>
      <c r="L120" s="215">
        <v>6488</v>
      </c>
      <c r="M120" s="215">
        <v>6424</v>
      </c>
    </row>
    <row r="121" spans="1:13" x14ac:dyDescent="0.25">
      <c r="A121" s="344" t="s">
        <v>4269</v>
      </c>
      <c r="B121" s="12" t="s">
        <v>56</v>
      </c>
      <c r="C121" s="203" t="s">
        <v>57</v>
      </c>
      <c r="D121" s="214" t="s">
        <v>87</v>
      </c>
      <c r="E121" s="214" t="s">
        <v>87</v>
      </c>
      <c r="F121" s="214" t="s">
        <v>87</v>
      </c>
      <c r="H121" s="344" t="s">
        <v>4269</v>
      </c>
      <c r="I121" s="12" t="s">
        <v>56</v>
      </c>
      <c r="J121" s="203" t="s">
        <v>57</v>
      </c>
      <c r="K121" s="215">
        <v>5537</v>
      </c>
      <c r="L121" s="215">
        <v>5437</v>
      </c>
      <c r="M121" s="215">
        <v>5555</v>
      </c>
    </row>
    <row r="122" spans="1:13" x14ac:dyDescent="0.25">
      <c r="A122" s="344" t="s">
        <v>4267</v>
      </c>
      <c r="B122" s="12" t="s">
        <v>56</v>
      </c>
      <c r="C122" s="203" t="s">
        <v>57</v>
      </c>
      <c r="D122" s="214" t="s">
        <v>87</v>
      </c>
      <c r="E122" s="214" t="s">
        <v>87</v>
      </c>
      <c r="F122" s="214" t="s">
        <v>87</v>
      </c>
      <c r="H122" s="344" t="s">
        <v>4267</v>
      </c>
      <c r="I122" s="12" t="s">
        <v>56</v>
      </c>
      <c r="J122" s="203" t="s">
        <v>57</v>
      </c>
      <c r="K122" s="215">
        <v>3797</v>
      </c>
      <c r="L122" s="215">
        <v>4837</v>
      </c>
      <c r="M122" s="215">
        <v>4278</v>
      </c>
    </row>
    <row r="123" spans="1:13" x14ac:dyDescent="0.25">
      <c r="A123" s="344" t="s">
        <v>4270</v>
      </c>
      <c r="B123" s="12" t="s">
        <v>56</v>
      </c>
      <c r="C123" s="203" t="s">
        <v>57</v>
      </c>
      <c r="D123" s="205">
        <v>781.6</v>
      </c>
      <c r="E123" s="214" t="s">
        <v>87</v>
      </c>
      <c r="F123" s="205">
        <v>856.3</v>
      </c>
      <c r="H123" s="344" t="s">
        <v>4270</v>
      </c>
      <c r="I123" s="12" t="s">
        <v>56</v>
      </c>
      <c r="J123" s="203" t="s">
        <v>57</v>
      </c>
      <c r="K123" s="215">
        <v>5599</v>
      </c>
      <c r="L123" s="215">
        <v>6249</v>
      </c>
      <c r="M123" s="215">
        <v>6258</v>
      </c>
    </row>
    <row r="124" spans="1:13" x14ac:dyDescent="0.25">
      <c r="A124" s="344" t="s">
        <v>4277</v>
      </c>
      <c r="B124" s="12" t="s">
        <v>56</v>
      </c>
      <c r="C124" s="203" t="s">
        <v>57</v>
      </c>
      <c r="D124" s="205">
        <v>1055.4000000000001</v>
      </c>
      <c r="E124" s="205">
        <v>1018.1</v>
      </c>
      <c r="F124" s="205">
        <v>1052.5999999999999</v>
      </c>
      <c r="H124" s="344" t="s">
        <v>4277</v>
      </c>
      <c r="I124" s="12" t="s">
        <v>56</v>
      </c>
      <c r="J124" s="203" t="s">
        <v>57</v>
      </c>
      <c r="K124" s="215">
        <v>15608</v>
      </c>
      <c r="L124" s="215">
        <v>14317</v>
      </c>
      <c r="M124" s="215">
        <v>14992</v>
      </c>
    </row>
    <row r="125" spans="1:13" x14ac:dyDescent="0.25">
      <c r="A125" s="344" t="s">
        <v>4278</v>
      </c>
      <c r="B125" s="12" t="s">
        <v>56</v>
      </c>
      <c r="C125" s="203" t="s">
        <v>57</v>
      </c>
      <c r="D125" s="214" t="s">
        <v>87</v>
      </c>
      <c r="E125" s="214" t="s">
        <v>87</v>
      </c>
      <c r="F125" s="214" t="s">
        <v>87</v>
      </c>
      <c r="H125" s="344" t="s">
        <v>4278</v>
      </c>
      <c r="I125" s="12" t="s">
        <v>56</v>
      </c>
      <c r="J125" s="203" t="s">
        <v>57</v>
      </c>
      <c r="K125" s="215">
        <v>3952</v>
      </c>
      <c r="L125" s="215">
        <v>3910</v>
      </c>
      <c r="M125" s="215">
        <v>4151</v>
      </c>
    </row>
    <row r="126" spans="1:13" x14ac:dyDescent="0.25">
      <c r="A126" s="344" t="s">
        <v>4271</v>
      </c>
      <c r="B126" s="12" t="s">
        <v>56</v>
      </c>
      <c r="C126" s="203" t="s">
        <v>57</v>
      </c>
      <c r="D126" s="205">
        <v>1650.6</v>
      </c>
      <c r="E126" s="205">
        <v>1375.8</v>
      </c>
      <c r="F126" s="205">
        <v>1049.5999999999999</v>
      </c>
      <c r="H126" s="344" t="s">
        <v>4271</v>
      </c>
      <c r="I126" s="12" t="s">
        <v>56</v>
      </c>
      <c r="J126" s="203" t="s">
        <v>57</v>
      </c>
      <c r="K126" s="215">
        <v>8412</v>
      </c>
      <c r="L126" s="215">
        <v>9908</v>
      </c>
      <c r="M126" s="215">
        <v>7862</v>
      </c>
    </row>
    <row r="127" spans="1:13" x14ac:dyDescent="0.25">
      <c r="A127" s="344" t="s">
        <v>4276</v>
      </c>
      <c r="B127" s="12" t="s">
        <v>56</v>
      </c>
      <c r="C127" s="203" t="s">
        <v>57</v>
      </c>
      <c r="D127" s="214" t="s">
        <v>87</v>
      </c>
      <c r="E127" s="214" t="s">
        <v>87</v>
      </c>
      <c r="F127" s="214" t="s">
        <v>87</v>
      </c>
      <c r="H127" s="344" t="s">
        <v>4276</v>
      </c>
      <c r="I127" s="12" t="s">
        <v>56</v>
      </c>
      <c r="J127" s="203" t="s">
        <v>57</v>
      </c>
      <c r="K127" s="215">
        <v>9179</v>
      </c>
      <c r="L127" s="215">
        <v>10556</v>
      </c>
      <c r="M127" s="215">
        <v>10536</v>
      </c>
    </row>
    <row r="128" spans="1:13" x14ac:dyDescent="0.25">
      <c r="A128" s="344" t="s">
        <v>4274</v>
      </c>
      <c r="B128" s="41" t="s">
        <v>56</v>
      </c>
      <c r="C128" s="345" t="s">
        <v>57</v>
      </c>
      <c r="D128" s="346">
        <v>1176.7</v>
      </c>
      <c r="E128" s="346">
        <v>1446.7</v>
      </c>
      <c r="F128" s="346">
        <v>1443.8</v>
      </c>
      <c r="H128" s="344" t="s">
        <v>4274</v>
      </c>
      <c r="I128" s="41" t="s">
        <v>56</v>
      </c>
      <c r="J128" s="345" t="s">
        <v>57</v>
      </c>
      <c r="K128" s="348">
        <v>12296</v>
      </c>
      <c r="L128" s="348">
        <v>13237</v>
      </c>
      <c r="M128" s="348">
        <v>14483</v>
      </c>
    </row>
    <row r="129" spans="1:13" x14ac:dyDescent="0.25">
      <c r="A129" s="344" t="s">
        <v>4275</v>
      </c>
      <c r="B129" s="41" t="s">
        <v>56</v>
      </c>
      <c r="C129" s="345" t="s">
        <v>57</v>
      </c>
      <c r="D129" s="346">
        <v>694.3</v>
      </c>
      <c r="E129" s="346">
        <v>746.2</v>
      </c>
      <c r="F129" s="346">
        <v>828</v>
      </c>
      <c r="H129" s="344" t="s">
        <v>4275</v>
      </c>
      <c r="I129" s="41" t="s">
        <v>56</v>
      </c>
      <c r="J129" s="345" t="s">
        <v>57</v>
      </c>
      <c r="K129" s="348">
        <v>3279</v>
      </c>
      <c r="L129" s="348">
        <v>3862</v>
      </c>
      <c r="M129" s="348">
        <v>3739</v>
      </c>
    </row>
    <row r="130" spans="1:13" x14ac:dyDescent="0.25">
      <c r="A130" s="344" t="s">
        <v>4273</v>
      </c>
      <c r="B130" s="41" t="s">
        <v>56</v>
      </c>
      <c r="C130" s="345" t="s">
        <v>57</v>
      </c>
      <c r="D130" s="346">
        <v>1058.5</v>
      </c>
      <c r="E130" s="346">
        <v>1083.2</v>
      </c>
      <c r="F130" s="346">
        <v>1151.9000000000001</v>
      </c>
      <c r="H130" s="344" t="s">
        <v>4273</v>
      </c>
      <c r="I130" s="41" t="s">
        <v>56</v>
      </c>
      <c r="J130" s="345" t="s">
        <v>57</v>
      </c>
      <c r="K130" s="348">
        <v>12267</v>
      </c>
      <c r="L130" s="348">
        <v>10989</v>
      </c>
      <c r="M130" s="348">
        <v>10666</v>
      </c>
    </row>
    <row r="131" spans="1:13" x14ac:dyDescent="0.25">
      <c r="A131" s="344" t="s">
        <v>4284</v>
      </c>
      <c r="B131" s="12" t="s">
        <v>56</v>
      </c>
      <c r="C131" s="203" t="s">
        <v>57</v>
      </c>
      <c r="D131" s="205">
        <v>1742</v>
      </c>
      <c r="E131" s="205">
        <v>1465</v>
      </c>
      <c r="F131" s="205">
        <v>1476.3</v>
      </c>
      <c r="H131" s="344" t="s">
        <v>4284</v>
      </c>
      <c r="I131" s="12" t="s">
        <v>56</v>
      </c>
      <c r="J131" s="203" t="s">
        <v>57</v>
      </c>
      <c r="K131" s="215">
        <v>56933</v>
      </c>
      <c r="L131" s="215">
        <v>51276</v>
      </c>
      <c r="M131" s="215">
        <v>52687</v>
      </c>
    </row>
    <row r="132" spans="1:13" x14ac:dyDescent="0.25">
      <c r="A132" s="344" t="s">
        <v>4285</v>
      </c>
      <c r="B132" s="12" t="s">
        <v>56</v>
      </c>
      <c r="C132" s="203" t="s">
        <v>57</v>
      </c>
      <c r="D132" s="214" t="s">
        <v>87</v>
      </c>
      <c r="E132" s="214" t="s">
        <v>87</v>
      </c>
      <c r="F132" s="214" t="s">
        <v>87</v>
      </c>
      <c r="H132" s="344" t="s">
        <v>4285</v>
      </c>
      <c r="I132" s="12" t="s">
        <v>56</v>
      </c>
      <c r="J132" s="203" t="s">
        <v>57</v>
      </c>
      <c r="K132" s="215">
        <v>12067</v>
      </c>
      <c r="L132" s="215">
        <v>12768</v>
      </c>
      <c r="M132" s="215">
        <v>12413</v>
      </c>
    </row>
    <row r="133" spans="1:13" x14ac:dyDescent="0.25">
      <c r="A133" s="344" t="s">
        <v>4286</v>
      </c>
      <c r="B133" s="12" t="s">
        <v>56</v>
      </c>
      <c r="C133" s="203" t="s">
        <v>57</v>
      </c>
      <c r="D133" s="214" t="s">
        <v>87</v>
      </c>
      <c r="E133" s="214" t="s">
        <v>87</v>
      </c>
      <c r="F133" s="214" t="s">
        <v>87</v>
      </c>
      <c r="H133" s="344" t="s">
        <v>4286</v>
      </c>
      <c r="I133" s="12" t="s">
        <v>56</v>
      </c>
      <c r="J133" s="203" t="s">
        <v>57</v>
      </c>
      <c r="K133" s="215">
        <v>7690</v>
      </c>
      <c r="L133" s="215">
        <v>8607</v>
      </c>
      <c r="M133" s="214" t="s">
        <v>87</v>
      </c>
    </row>
    <row r="134" spans="1:13" x14ac:dyDescent="0.25">
      <c r="A134" s="344" t="s">
        <v>4287</v>
      </c>
      <c r="B134" s="12" t="s">
        <v>56</v>
      </c>
      <c r="C134" s="203" t="s">
        <v>57</v>
      </c>
      <c r="D134" s="205">
        <v>0</v>
      </c>
      <c r="E134" s="205">
        <v>0</v>
      </c>
      <c r="F134" s="205">
        <v>0</v>
      </c>
      <c r="H134" s="344" t="s">
        <v>4287</v>
      </c>
      <c r="I134" s="12" t="s">
        <v>56</v>
      </c>
      <c r="J134" s="203" t="s">
        <v>57</v>
      </c>
      <c r="K134" s="215">
        <v>0</v>
      </c>
      <c r="L134" s="215">
        <v>0</v>
      </c>
      <c r="M134" s="214" t="s">
        <v>87</v>
      </c>
    </row>
    <row r="135" spans="1:13" x14ac:dyDescent="0.25">
      <c r="A135" s="344" t="s">
        <v>4272</v>
      </c>
      <c r="B135" s="12" t="s">
        <v>56</v>
      </c>
      <c r="C135" s="203" t="s">
        <v>57</v>
      </c>
      <c r="D135" s="214" t="s">
        <v>87</v>
      </c>
      <c r="E135" s="214" t="s">
        <v>87</v>
      </c>
      <c r="F135" s="214" t="s">
        <v>87</v>
      </c>
      <c r="H135" s="344" t="s">
        <v>4272</v>
      </c>
      <c r="I135" s="12" t="s">
        <v>56</v>
      </c>
      <c r="J135" s="203" t="s">
        <v>57</v>
      </c>
      <c r="K135" s="215">
        <v>129</v>
      </c>
      <c r="L135" s="215">
        <v>182</v>
      </c>
      <c r="M135" s="215">
        <v>140</v>
      </c>
    </row>
    <row r="136" spans="1:13" x14ac:dyDescent="0.25">
      <c r="A136" s="344" t="s">
        <v>4266</v>
      </c>
      <c r="B136" s="12" t="s">
        <v>58</v>
      </c>
      <c r="C136" s="203" t="s">
        <v>59</v>
      </c>
      <c r="D136" s="205">
        <v>74582.7</v>
      </c>
      <c r="E136" s="214" t="s">
        <v>87</v>
      </c>
      <c r="F136" s="214" t="s">
        <v>87</v>
      </c>
      <c r="H136" s="344" t="s">
        <v>4266</v>
      </c>
      <c r="I136" s="12" t="s">
        <v>58</v>
      </c>
      <c r="J136" s="203" t="s">
        <v>59</v>
      </c>
      <c r="K136" s="215">
        <v>20319</v>
      </c>
      <c r="L136" s="215">
        <v>21175</v>
      </c>
      <c r="M136" s="215">
        <v>21973</v>
      </c>
    </row>
    <row r="137" spans="1:13" x14ac:dyDescent="0.25">
      <c r="A137" s="344" t="s">
        <v>4280</v>
      </c>
      <c r="B137" s="12" t="s">
        <v>58</v>
      </c>
      <c r="C137" s="203" t="s">
        <v>59</v>
      </c>
      <c r="D137" s="214" t="s">
        <v>87</v>
      </c>
      <c r="E137" s="214" t="s">
        <v>87</v>
      </c>
      <c r="F137" s="214" t="s">
        <v>87</v>
      </c>
      <c r="H137" s="344" t="s">
        <v>4280</v>
      </c>
      <c r="I137" s="12" t="s">
        <v>58</v>
      </c>
      <c r="J137" s="203" t="s">
        <v>59</v>
      </c>
      <c r="K137" s="215">
        <v>1181</v>
      </c>
      <c r="L137" s="215">
        <v>1257</v>
      </c>
      <c r="M137" s="215">
        <v>1264</v>
      </c>
    </row>
    <row r="138" spans="1:13" x14ac:dyDescent="0.25">
      <c r="A138" s="344" t="s">
        <v>4282</v>
      </c>
      <c r="B138" s="12" t="s">
        <v>58</v>
      </c>
      <c r="C138" s="203" t="s">
        <v>59</v>
      </c>
      <c r="D138" s="205">
        <v>180.7</v>
      </c>
      <c r="E138" s="205">
        <v>168</v>
      </c>
      <c r="F138" s="205">
        <v>173.3</v>
      </c>
      <c r="H138" s="344" t="s">
        <v>4282</v>
      </c>
      <c r="I138" s="12" t="s">
        <v>58</v>
      </c>
      <c r="J138" s="203" t="s">
        <v>59</v>
      </c>
      <c r="K138" s="215">
        <v>2073</v>
      </c>
      <c r="L138" s="215">
        <v>2035</v>
      </c>
      <c r="M138" s="215">
        <v>1949</v>
      </c>
    </row>
    <row r="139" spans="1:13" x14ac:dyDescent="0.25">
      <c r="A139" s="344" t="s">
        <v>4281</v>
      </c>
      <c r="B139" s="12" t="s">
        <v>58</v>
      </c>
      <c r="C139" s="203" t="s">
        <v>59</v>
      </c>
      <c r="D139" s="205">
        <v>2586.6</v>
      </c>
      <c r="E139" s="205">
        <v>4311.6000000000004</v>
      </c>
      <c r="F139" s="205">
        <v>4184.2</v>
      </c>
      <c r="H139" s="344" t="s">
        <v>4281</v>
      </c>
      <c r="I139" s="12" t="s">
        <v>58</v>
      </c>
      <c r="J139" s="203" t="s">
        <v>59</v>
      </c>
      <c r="K139" s="215">
        <v>18326</v>
      </c>
      <c r="L139" s="215">
        <v>25553</v>
      </c>
      <c r="M139" s="215">
        <v>26305</v>
      </c>
    </row>
    <row r="140" spans="1:13" x14ac:dyDescent="0.25">
      <c r="A140" s="344" t="s">
        <v>4283</v>
      </c>
      <c r="B140" s="12" t="s">
        <v>58</v>
      </c>
      <c r="C140" s="203" t="s">
        <v>59</v>
      </c>
      <c r="D140" s="205">
        <v>1.2</v>
      </c>
      <c r="E140" s="205">
        <v>0.7</v>
      </c>
      <c r="F140" s="205">
        <v>1.2</v>
      </c>
      <c r="H140" s="344" t="s">
        <v>4283</v>
      </c>
      <c r="I140" s="12" t="s">
        <v>58</v>
      </c>
      <c r="J140" s="203" t="s">
        <v>59</v>
      </c>
      <c r="K140" s="215">
        <v>57</v>
      </c>
      <c r="L140" s="215">
        <v>55</v>
      </c>
      <c r="M140" s="215">
        <v>38</v>
      </c>
    </row>
    <row r="141" spans="1:13" x14ac:dyDescent="0.25">
      <c r="A141" s="344" t="s">
        <v>4279</v>
      </c>
      <c r="B141" s="12" t="s">
        <v>58</v>
      </c>
      <c r="C141" s="203" t="s">
        <v>59</v>
      </c>
      <c r="D141" s="346">
        <v>524.6</v>
      </c>
      <c r="E141" s="346">
        <v>563.9</v>
      </c>
      <c r="F141" s="346">
        <v>815</v>
      </c>
      <c r="H141" s="344" t="s">
        <v>4279</v>
      </c>
      <c r="I141" s="41" t="s">
        <v>58</v>
      </c>
      <c r="J141" s="345" t="s">
        <v>59</v>
      </c>
      <c r="K141" s="348">
        <v>7958</v>
      </c>
      <c r="L141" s="348">
        <v>8311</v>
      </c>
      <c r="M141" s="348">
        <v>9011</v>
      </c>
    </row>
    <row r="142" spans="1:13" x14ac:dyDescent="0.25">
      <c r="A142" s="344" t="s">
        <v>4268</v>
      </c>
      <c r="B142" s="12" t="s">
        <v>58</v>
      </c>
      <c r="C142" s="203" t="s">
        <v>59</v>
      </c>
      <c r="D142" s="205">
        <v>2591</v>
      </c>
      <c r="E142" s="205">
        <v>2025.6</v>
      </c>
      <c r="F142" s="205">
        <v>2260.1999999999998</v>
      </c>
      <c r="H142" s="344" t="s">
        <v>4268</v>
      </c>
      <c r="I142" s="12" t="s">
        <v>58</v>
      </c>
      <c r="J142" s="203" t="s">
        <v>59</v>
      </c>
      <c r="K142" s="215">
        <v>28348</v>
      </c>
      <c r="L142" s="215">
        <v>23545</v>
      </c>
      <c r="M142" s="215">
        <v>21697</v>
      </c>
    </row>
    <row r="143" spans="1:13" x14ac:dyDescent="0.25">
      <c r="A143" s="344" t="s">
        <v>4269</v>
      </c>
      <c r="B143" s="12" t="s">
        <v>58</v>
      </c>
      <c r="C143" s="203" t="s">
        <v>59</v>
      </c>
      <c r="D143" s="205">
        <v>58.1</v>
      </c>
      <c r="E143" s="205">
        <v>32</v>
      </c>
      <c r="F143" s="205">
        <v>43.5</v>
      </c>
      <c r="H143" s="344" t="s">
        <v>4269</v>
      </c>
      <c r="I143" s="12" t="s">
        <v>58</v>
      </c>
      <c r="J143" s="203" t="s">
        <v>59</v>
      </c>
      <c r="K143" s="215">
        <v>1250</v>
      </c>
      <c r="L143" s="215">
        <v>773</v>
      </c>
      <c r="M143" s="215">
        <v>825</v>
      </c>
    </row>
    <row r="144" spans="1:13" x14ac:dyDescent="0.25">
      <c r="A144" s="344" t="s">
        <v>4267</v>
      </c>
      <c r="B144" s="12" t="s">
        <v>58</v>
      </c>
      <c r="C144" s="203" t="s">
        <v>59</v>
      </c>
      <c r="D144" s="205">
        <v>555.5</v>
      </c>
      <c r="E144" s="205">
        <v>305.3</v>
      </c>
      <c r="F144" s="205">
        <v>325.60000000000002</v>
      </c>
      <c r="H144" s="344" t="s">
        <v>4267</v>
      </c>
      <c r="I144" s="12" t="s">
        <v>58</v>
      </c>
      <c r="J144" s="203" t="s">
        <v>59</v>
      </c>
      <c r="K144" s="215">
        <v>7533</v>
      </c>
      <c r="L144" s="215">
        <v>4190</v>
      </c>
      <c r="M144" s="215">
        <v>4391</v>
      </c>
    </row>
    <row r="145" spans="1:13" x14ac:dyDescent="0.25">
      <c r="A145" s="344" t="s">
        <v>4270</v>
      </c>
      <c r="B145" s="12" t="s">
        <v>58</v>
      </c>
      <c r="C145" s="203" t="s">
        <v>59</v>
      </c>
      <c r="D145" s="205">
        <v>17.8</v>
      </c>
      <c r="E145" s="205">
        <v>16.100000000000001</v>
      </c>
      <c r="F145" s="205">
        <v>19.7</v>
      </c>
      <c r="H145" s="344" t="s">
        <v>4270</v>
      </c>
      <c r="I145" s="12" t="s">
        <v>58</v>
      </c>
      <c r="J145" s="203" t="s">
        <v>59</v>
      </c>
      <c r="K145" s="215">
        <v>218</v>
      </c>
      <c r="L145" s="215">
        <v>211</v>
      </c>
      <c r="M145" s="215">
        <v>232</v>
      </c>
    </row>
    <row r="146" spans="1:13" x14ac:dyDescent="0.25">
      <c r="A146" s="344" t="s">
        <v>4277</v>
      </c>
      <c r="B146" s="12" t="s">
        <v>58</v>
      </c>
      <c r="C146" s="203" t="s">
        <v>59</v>
      </c>
      <c r="D146" s="205">
        <v>290.7</v>
      </c>
      <c r="E146" s="205">
        <v>306.2</v>
      </c>
      <c r="F146" s="205">
        <v>346.9</v>
      </c>
      <c r="H146" s="344" t="s">
        <v>4277</v>
      </c>
      <c r="I146" s="12" t="s">
        <v>58</v>
      </c>
      <c r="J146" s="203" t="s">
        <v>59</v>
      </c>
      <c r="K146" s="215">
        <v>3229</v>
      </c>
      <c r="L146" s="215">
        <v>3223</v>
      </c>
      <c r="M146" s="215">
        <v>3154</v>
      </c>
    </row>
    <row r="147" spans="1:13" x14ac:dyDescent="0.25">
      <c r="A147" s="344" t="s">
        <v>4278</v>
      </c>
      <c r="B147" s="12" t="s">
        <v>58</v>
      </c>
      <c r="C147" s="203" t="s">
        <v>59</v>
      </c>
      <c r="D147" s="205">
        <v>11.1</v>
      </c>
      <c r="E147" s="205">
        <v>10.5</v>
      </c>
      <c r="F147" s="205">
        <v>9.6999999999999993</v>
      </c>
      <c r="H147" s="344" t="s">
        <v>4278</v>
      </c>
      <c r="I147" s="12" t="s">
        <v>58</v>
      </c>
      <c r="J147" s="203" t="s">
        <v>59</v>
      </c>
      <c r="K147" s="215">
        <v>306</v>
      </c>
      <c r="L147" s="215">
        <v>297</v>
      </c>
      <c r="M147" s="215">
        <v>273</v>
      </c>
    </row>
    <row r="148" spans="1:13" x14ac:dyDescent="0.25">
      <c r="A148" s="344" t="s">
        <v>4271</v>
      </c>
      <c r="B148" s="12" t="s">
        <v>58</v>
      </c>
      <c r="C148" s="203" t="s">
        <v>59</v>
      </c>
      <c r="D148" s="205">
        <v>3831.6</v>
      </c>
      <c r="E148" s="205">
        <v>3069.1</v>
      </c>
      <c r="F148" s="205">
        <v>3671.7</v>
      </c>
      <c r="H148" s="344" t="s">
        <v>4271</v>
      </c>
      <c r="I148" s="12" t="s">
        <v>58</v>
      </c>
      <c r="J148" s="203" t="s">
        <v>59</v>
      </c>
      <c r="K148" s="215">
        <v>15136</v>
      </c>
      <c r="L148" s="215">
        <v>15349</v>
      </c>
      <c r="M148" s="215">
        <v>15310</v>
      </c>
    </row>
    <row r="149" spans="1:13" x14ac:dyDescent="0.25">
      <c r="A149" s="344" t="s">
        <v>4276</v>
      </c>
      <c r="B149" s="12" t="s">
        <v>58</v>
      </c>
      <c r="C149" s="203" t="s">
        <v>59</v>
      </c>
      <c r="D149" s="205">
        <v>0</v>
      </c>
      <c r="E149" s="214" t="s">
        <v>87</v>
      </c>
      <c r="F149" s="214" t="s">
        <v>87</v>
      </c>
      <c r="H149" s="344" t="s">
        <v>4276</v>
      </c>
      <c r="I149" s="12" t="s">
        <v>58</v>
      </c>
      <c r="J149" s="203" t="s">
        <v>59</v>
      </c>
      <c r="K149" s="215">
        <v>0</v>
      </c>
      <c r="L149" s="215">
        <v>0</v>
      </c>
      <c r="M149" s="215">
        <v>1</v>
      </c>
    </row>
    <row r="150" spans="1:13" x14ac:dyDescent="0.25">
      <c r="A150" s="344" t="s">
        <v>4274</v>
      </c>
      <c r="B150" s="41" t="s">
        <v>58</v>
      </c>
      <c r="C150" s="345" t="s">
        <v>59</v>
      </c>
      <c r="D150" s="346">
        <v>116</v>
      </c>
      <c r="E150" s="346">
        <v>116.6</v>
      </c>
      <c r="F150" s="346">
        <v>120.4</v>
      </c>
      <c r="H150" s="344" t="s">
        <v>4274</v>
      </c>
      <c r="I150" s="41" t="s">
        <v>58</v>
      </c>
      <c r="J150" s="345" t="s">
        <v>59</v>
      </c>
      <c r="K150" s="348">
        <v>1563</v>
      </c>
      <c r="L150" s="348">
        <v>1491</v>
      </c>
      <c r="M150" s="348">
        <v>1567</v>
      </c>
    </row>
    <row r="151" spans="1:13" x14ac:dyDescent="0.25">
      <c r="A151" s="344" t="s">
        <v>4275</v>
      </c>
      <c r="B151" s="41" t="s">
        <v>58</v>
      </c>
      <c r="C151" s="345" t="s">
        <v>59</v>
      </c>
      <c r="D151" s="346">
        <v>271.39999999999998</v>
      </c>
      <c r="E151" s="346">
        <v>279.10000000000002</v>
      </c>
      <c r="F151" s="346">
        <v>379.2</v>
      </c>
      <c r="H151" s="344" t="s">
        <v>4275</v>
      </c>
      <c r="I151" s="41" t="s">
        <v>58</v>
      </c>
      <c r="J151" s="345" t="s">
        <v>59</v>
      </c>
      <c r="K151" s="348">
        <v>2906</v>
      </c>
      <c r="L151" s="348">
        <v>3138</v>
      </c>
      <c r="M151" s="348">
        <v>3675</v>
      </c>
    </row>
    <row r="152" spans="1:13" x14ac:dyDescent="0.25">
      <c r="A152" s="344" t="s">
        <v>4273</v>
      </c>
      <c r="B152" s="41" t="s">
        <v>58</v>
      </c>
      <c r="C152" s="345" t="s">
        <v>59</v>
      </c>
      <c r="D152" s="346">
        <v>59</v>
      </c>
      <c r="E152" s="346">
        <v>55.5</v>
      </c>
      <c r="F152" s="346">
        <v>74</v>
      </c>
      <c r="H152" s="344" t="s">
        <v>4273</v>
      </c>
      <c r="I152" s="41" t="s">
        <v>58</v>
      </c>
      <c r="J152" s="345" t="s">
        <v>59</v>
      </c>
      <c r="K152" s="348">
        <v>762</v>
      </c>
      <c r="L152" s="348">
        <v>796</v>
      </c>
      <c r="M152" s="348">
        <v>815</v>
      </c>
    </row>
    <row r="153" spans="1:13" x14ac:dyDescent="0.25">
      <c r="A153" s="344" t="s">
        <v>4284</v>
      </c>
      <c r="B153" s="12" t="s">
        <v>58</v>
      </c>
      <c r="C153" s="203" t="s">
        <v>59</v>
      </c>
      <c r="D153" s="205">
        <v>1060.4000000000001</v>
      </c>
      <c r="E153" s="205">
        <v>919.6</v>
      </c>
      <c r="F153" s="205">
        <v>1001.2</v>
      </c>
      <c r="H153" s="344" t="s">
        <v>4284</v>
      </c>
      <c r="I153" s="12" t="s">
        <v>58</v>
      </c>
      <c r="J153" s="203" t="s">
        <v>59</v>
      </c>
      <c r="K153" s="215">
        <v>24452</v>
      </c>
      <c r="L153" s="215">
        <v>23749</v>
      </c>
      <c r="M153" s="215">
        <v>23519</v>
      </c>
    </row>
    <row r="154" spans="1:13" x14ac:dyDescent="0.25">
      <c r="A154" s="344" t="s">
        <v>4285</v>
      </c>
      <c r="B154" s="12" t="s">
        <v>58</v>
      </c>
      <c r="C154" s="203" t="s">
        <v>59</v>
      </c>
      <c r="D154" s="205">
        <v>30.2</v>
      </c>
      <c r="E154" s="205">
        <v>34</v>
      </c>
      <c r="F154" s="205">
        <v>37.700000000000003</v>
      </c>
      <c r="H154" s="344" t="s">
        <v>4285</v>
      </c>
      <c r="I154" s="12" t="s">
        <v>58</v>
      </c>
      <c r="J154" s="203" t="s">
        <v>59</v>
      </c>
      <c r="K154" s="215">
        <v>866</v>
      </c>
      <c r="L154" s="215">
        <v>969</v>
      </c>
      <c r="M154" s="215">
        <v>1061</v>
      </c>
    </row>
    <row r="155" spans="1:13" x14ac:dyDescent="0.25">
      <c r="A155" s="344" t="s">
        <v>4286</v>
      </c>
      <c r="B155" s="12" t="s">
        <v>58</v>
      </c>
      <c r="C155" s="203" t="s">
        <v>59</v>
      </c>
      <c r="D155" s="205">
        <v>65.7</v>
      </c>
      <c r="E155" s="205">
        <v>61.5</v>
      </c>
      <c r="F155" s="205">
        <v>67.900000000000006</v>
      </c>
      <c r="H155" s="344" t="s">
        <v>4286</v>
      </c>
      <c r="I155" s="12" t="s">
        <v>58</v>
      </c>
      <c r="J155" s="203" t="s">
        <v>59</v>
      </c>
      <c r="K155" s="215">
        <v>1698</v>
      </c>
      <c r="L155" s="215">
        <v>1678</v>
      </c>
      <c r="M155" s="215">
        <v>1601</v>
      </c>
    </row>
    <row r="156" spans="1:13" x14ac:dyDescent="0.25">
      <c r="A156" s="344" t="s">
        <v>4287</v>
      </c>
      <c r="B156" s="12" t="s">
        <v>58</v>
      </c>
      <c r="C156" s="203" t="s">
        <v>59</v>
      </c>
      <c r="D156" s="205">
        <v>5.6</v>
      </c>
      <c r="E156" s="205">
        <v>3</v>
      </c>
      <c r="F156" s="205">
        <v>0.9</v>
      </c>
      <c r="H156" s="344" t="s">
        <v>4287</v>
      </c>
      <c r="I156" s="12" t="s">
        <v>58</v>
      </c>
      <c r="J156" s="203" t="s">
        <v>59</v>
      </c>
      <c r="K156" s="215">
        <v>291</v>
      </c>
      <c r="L156" s="215">
        <v>98</v>
      </c>
      <c r="M156" s="215">
        <v>42</v>
      </c>
    </row>
    <row r="157" spans="1:13" x14ac:dyDescent="0.25">
      <c r="A157" s="344" t="s">
        <v>4272</v>
      </c>
      <c r="B157" s="12" t="s">
        <v>58</v>
      </c>
      <c r="C157" s="203" t="s">
        <v>59</v>
      </c>
      <c r="D157" s="205">
        <v>173.3</v>
      </c>
      <c r="E157" s="205">
        <v>171.4</v>
      </c>
      <c r="F157" s="205">
        <v>263.3</v>
      </c>
      <c r="H157" s="344" t="s">
        <v>4272</v>
      </c>
      <c r="I157" s="12" t="s">
        <v>58</v>
      </c>
      <c r="J157" s="203" t="s">
        <v>59</v>
      </c>
      <c r="K157" s="215">
        <v>109</v>
      </c>
      <c r="L157" s="215">
        <v>67</v>
      </c>
      <c r="M157" s="215">
        <v>90</v>
      </c>
    </row>
    <row r="158" spans="1:13" x14ac:dyDescent="0.25">
      <c r="A158" s="344" t="s">
        <v>4266</v>
      </c>
      <c r="B158" s="12" t="s">
        <v>62</v>
      </c>
      <c r="C158" s="203" t="s">
        <v>63</v>
      </c>
      <c r="D158" s="205">
        <v>0</v>
      </c>
      <c r="E158" s="205">
        <v>0</v>
      </c>
      <c r="F158" s="205">
        <v>0</v>
      </c>
      <c r="H158" s="344" t="s">
        <v>4266</v>
      </c>
      <c r="I158" s="12" t="s">
        <v>62</v>
      </c>
      <c r="J158" s="203" t="s">
        <v>63</v>
      </c>
      <c r="K158" s="215">
        <v>0</v>
      </c>
      <c r="L158" s="215">
        <v>0</v>
      </c>
      <c r="M158" s="215">
        <v>0</v>
      </c>
    </row>
    <row r="159" spans="1:13" x14ac:dyDescent="0.25">
      <c r="A159" s="344" t="s">
        <v>4280</v>
      </c>
      <c r="B159" s="12" t="s">
        <v>62</v>
      </c>
      <c r="C159" s="203" t="s">
        <v>63</v>
      </c>
      <c r="D159" s="205">
        <v>0</v>
      </c>
      <c r="E159" s="205">
        <v>0</v>
      </c>
      <c r="F159" s="205">
        <v>0</v>
      </c>
      <c r="H159" s="344" t="s">
        <v>4280</v>
      </c>
      <c r="I159" s="12" t="s">
        <v>62</v>
      </c>
      <c r="J159" s="203" t="s">
        <v>63</v>
      </c>
      <c r="K159" s="215">
        <v>0</v>
      </c>
      <c r="L159" s="215">
        <v>0</v>
      </c>
      <c r="M159" s="215">
        <v>0</v>
      </c>
    </row>
    <row r="160" spans="1:13" x14ac:dyDescent="0.25">
      <c r="A160" s="344" t="s">
        <v>4282</v>
      </c>
      <c r="B160" s="12" t="s">
        <v>62</v>
      </c>
      <c r="C160" s="203" t="s">
        <v>63</v>
      </c>
      <c r="D160" s="205">
        <v>153.69999999999999</v>
      </c>
      <c r="E160" s="205">
        <v>129.6</v>
      </c>
      <c r="F160" s="205">
        <v>114.9</v>
      </c>
      <c r="H160" s="344" t="s">
        <v>4282</v>
      </c>
      <c r="I160" s="12" t="s">
        <v>62</v>
      </c>
      <c r="J160" s="203" t="s">
        <v>63</v>
      </c>
      <c r="K160" s="215">
        <v>4497</v>
      </c>
      <c r="L160" s="215">
        <v>3922</v>
      </c>
      <c r="M160" s="215">
        <v>3559</v>
      </c>
    </row>
    <row r="161" spans="1:13" x14ac:dyDescent="0.25">
      <c r="A161" s="344" t="s">
        <v>4281</v>
      </c>
      <c r="B161" s="12" t="s">
        <v>62</v>
      </c>
      <c r="C161" s="203" t="s">
        <v>63</v>
      </c>
      <c r="D161" s="214" t="s">
        <v>87</v>
      </c>
      <c r="E161" s="214" t="s">
        <v>87</v>
      </c>
      <c r="F161" s="214" t="s">
        <v>87</v>
      </c>
      <c r="H161" s="344" t="s">
        <v>4281</v>
      </c>
      <c r="I161" s="12" t="s">
        <v>62</v>
      </c>
      <c r="J161" s="203" t="s">
        <v>63</v>
      </c>
      <c r="K161" s="214" t="s">
        <v>87</v>
      </c>
      <c r="L161" s="214" t="s">
        <v>87</v>
      </c>
      <c r="M161" s="214" t="s">
        <v>87</v>
      </c>
    </row>
    <row r="162" spans="1:13" x14ac:dyDescent="0.25">
      <c r="A162" s="344" t="s">
        <v>4283</v>
      </c>
      <c r="B162" s="12" t="s">
        <v>62</v>
      </c>
      <c r="C162" s="203" t="s">
        <v>63</v>
      </c>
      <c r="D162" s="205">
        <v>0.6</v>
      </c>
      <c r="E162" s="205">
        <v>1.5</v>
      </c>
      <c r="F162" s="214" t="s">
        <v>87</v>
      </c>
      <c r="H162" s="344" t="s">
        <v>4283</v>
      </c>
      <c r="I162" s="12" t="s">
        <v>62</v>
      </c>
      <c r="J162" s="203" t="s">
        <v>63</v>
      </c>
      <c r="K162" s="215">
        <v>72</v>
      </c>
      <c r="L162" s="215">
        <v>106</v>
      </c>
      <c r="M162" s="214" t="s">
        <v>87</v>
      </c>
    </row>
    <row r="163" spans="1:13" x14ac:dyDescent="0.25">
      <c r="A163" s="344" t="s">
        <v>4279</v>
      </c>
      <c r="B163" s="12" t="s">
        <v>62</v>
      </c>
      <c r="C163" s="203" t="s">
        <v>63</v>
      </c>
      <c r="D163" s="346">
        <v>150.30000000000001</v>
      </c>
      <c r="E163" s="346">
        <v>144.80000000000001</v>
      </c>
      <c r="F163" s="346">
        <v>153.6</v>
      </c>
      <c r="H163" s="344" t="s">
        <v>4279</v>
      </c>
      <c r="I163" s="41" t="s">
        <v>62</v>
      </c>
      <c r="J163" s="345" t="s">
        <v>63</v>
      </c>
      <c r="K163" s="348">
        <v>6668</v>
      </c>
      <c r="L163" s="348">
        <v>6613</v>
      </c>
      <c r="M163" s="348">
        <v>7277</v>
      </c>
    </row>
    <row r="164" spans="1:13" x14ac:dyDescent="0.25">
      <c r="A164" s="344" t="s">
        <v>4268</v>
      </c>
      <c r="B164" s="12" t="s">
        <v>62</v>
      </c>
      <c r="C164" s="203" t="s">
        <v>63</v>
      </c>
      <c r="D164" s="205">
        <v>73.2</v>
      </c>
      <c r="E164" s="205">
        <v>54.5</v>
      </c>
      <c r="F164" s="205">
        <v>19.7</v>
      </c>
      <c r="H164" s="344" t="s">
        <v>4268</v>
      </c>
      <c r="I164" s="12" t="s">
        <v>62</v>
      </c>
      <c r="J164" s="203" t="s">
        <v>63</v>
      </c>
      <c r="K164" s="215">
        <v>2696</v>
      </c>
      <c r="L164" s="215">
        <v>2445</v>
      </c>
      <c r="M164" s="215">
        <v>1670</v>
      </c>
    </row>
    <row r="165" spans="1:13" x14ac:dyDescent="0.25">
      <c r="A165" s="344" t="s">
        <v>4269</v>
      </c>
      <c r="B165" s="12" t="s">
        <v>62</v>
      </c>
      <c r="C165" s="203" t="s">
        <v>63</v>
      </c>
      <c r="D165" s="205">
        <v>12.9</v>
      </c>
      <c r="E165" s="205">
        <v>4.5</v>
      </c>
      <c r="F165" s="205">
        <v>4.8</v>
      </c>
      <c r="H165" s="344" t="s">
        <v>4269</v>
      </c>
      <c r="I165" s="12" t="s">
        <v>62</v>
      </c>
      <c r="J165" s="203" t="s">
        <v>63</v>
      </c>
      <c r="K165" s="215">
        <v>660</v>
      </c>
      <c r="L165" s="215">
        <v>259</v>
      </c>
      <c r="M165" s="215">
        <v>321</v>
      </c>
    </row>
    <row r="166" spans="1:13" x14ac:dyDescent="0.25">
      <c r="A166" s="344" t="s">
        <v>4267</v>
      </c>
      <c r="B166" s="3" t="s">
        <v>62</v>
      </c>
      <c r="C166" s="213" t="s">
        <v>63</v>
      </c>
      <c r="D166" s="205">
        <v>63.5</v>
      </c>
      <c r="E166" s="205">
        <v>71.5</v>
      </c>
      <c r="F166" s="205">
        <v>58.7</v>
      </c>
      <c r="H166" s="344" t="s">
        <v>4267</v>
      </c>
      <c r="I166" s="12" t="s">
        <v>62</v>
      </c>
      <c r="J166" s="203" t="s">
        <v>63</v>
      </c>
      <c r="K166" s="215">
        <v>1476</v>
      </c>
      <c r="L166" s="215">
        <v>1889</v>
      </c>
      <c r="M166" s="215">
        <v>1802</v>
      </c>
    </row>
    <row r="167" spans="1:13" x14ac:dyDescent="0.25">
      <c r="A167" s="344" t="s">
        <v>4270</v>
      </c>
      <c r="B167" s="12" t="s">
        <v>62</v>
      </c>
      <c r="C167" s="203" t="s">
        <v>63</v>
      </c>
      <c r="D167" s="205">
        <v>61</v>
      </c>
      <c r="E167" s="205">
        <v>72</v>
      </c>
      <c r="F167" s="205">
        <v>83.6</v>
      </c>
      <c r="H167" s="344" t="s">
        <v>4270</v>
      </c>
      <c r="I167" s="12" t="s">
        <v>62</v>
      </c>
      <c r="J167" s="203" t="s">
        <v>63</v>
      </c>
      <c r="K167" s="215">
        <v>1241</v>
      </c>
      <c r="L167" s="215">
        <v>1398</v>
      </c>
      <c r="M167" s="215">
        <v>1520</v>
      </c>
    </row>
    <row r="168" spans="1:13" x14ac:dyDescent="0.25">
      <c r="A168" s="344" t="s">
        <v>4277</v>
      </c>
      <c r="B168" s="12" t="s">
        <v>62</v>
      </c>
      <c r="C168" s="203" t="s">
        <v>63</v>
      </c>
      <c r="D168" s="205">
        <v>416.7</v>
      </c>
      <c r="E168" s="205">
        <v>433.4</v>
      </c>
      <c r="F168" s="205">
        <v>400.5</v>
      </c>
      <c r="H168" s="344" t="s">
        <v>4277</v>
      </c>
      <c r="I168" s="12" t="s">
        <v>62</v>
      </c>
      <c r="J168" s="203" t="s">
        <v>63</v>
      </c>
      <c r="K168" s="215">
        <v>17593</v>
      </c>
      <c r="L168" s="215">
        <v>16646</v>
      </c>
      <c r="M168" s="215">
        <v>16666</v>
      </c>
    </row>
    <row r="169" spans="1:13" x14ac:dyDescent="0.25">
      <c r="A169" s="344" t="s">
        <v>4278</v>
      </c>
      <c r="B169" s="12" t="s">
        <v>62</v>
      </c>
      <c r="C169" s="203" t="s">
        <v>63</v>
      </c>
      <c r="D169" s="205">
        <v>34.1</v>
      </c>
      <c r="E169" s="205">
        <v>37</v>
      </c>
      <c r="F169" s="205">
        <v>43.9</v>
      </c>
      <c r="H169" s="344" t="s">
        <v>4278</v>
      </c>
      <c r="I169" s="12" t="s">
        <v>62</v>
      </c>
      <c r="J169" s="203" t="s">
        <v>63</v>
      </c>
      <c r="K169" s="215">
        <v>6163</v>
      </c>
      <c r="L169" s="215">
        <v>5485</v>
      </c>
      <c r="M169" s="215">
        <v>6065</v>
      </c>
    </row>
    <row r="170" spans="1:13" x14ac:dyDescent="0.25">
      <c r="A170" s="344" t="s">
        <v>4271</v>
      </c>
      <c r="B170" s="12" t="s">
        <v>62</v>
      </c>
      <c r="C170" s="203" t="s">
        <v>63</v>
      </c>
      <c r="D170" s="205">
        <v>106.5</v>
      </c>
      <c r="E170" s="205">
        <v>73.8</v>
      </c>
      <c r="F170" s="205">
        <v>41.1</v>
      </c>
      <c r="H170" s="344" t="s">
        <v>4271</v>
      </c>
      <c r="I170" s="12" t="s">
        <v>62</v>
      </c>
      <c r="J170" s="203" t="s">
        <v>63</v>
      </c>
      <c r="K170" s="215">
        <v>740</v>
      </c>
      <c r="L170" s="215">
        <v>694</v>
      </c>
      <c r="M170" s="215">
        <v>725</v>
      </c>
    </row>
    <row r="171" spans="1:13" x14ac:dyDescent="0.25">
      <c r="A171" s="344" t="s">
        <v>4276</v>
      </c>
      <c r="B171" s="12" t="s">
        <v>62</v>
      </c>
      <c r="C171" s="203" t="s">
        <v>63</v>
      </c>
      <c r="D171" s="214" t="s">
        <v>87</v>
      </c>
      <c r="E171" s="205">
        <v>0</v>
      </c>
      <c r="F171" s="205">
        <v>0</v>
      </c>
      <c r="H171" s="344" t="s">
        <v>4276</v>
      </c>
      <c r="I171" s="12" t="s">
        <v>62</v>
      </c>
      <c r="J171" s="203" t="s">
        <v>63</v>
      </c>
      <c r="K171" s="214" t="s">
        <v>87</v>
      </c>
      <c r="L171" s="215">
        <v>0</v>
      </c>
      <c r="M171" s="215">
        <v>0</v>
      </c>
    </row>
    <row r="172" spans="1:13" x14ac:dyDescent="0.25">
      <c r="A172" s="344" t="s">
        <v>4274</v>
      </c>
      <c r="B172" s="41" t="s">
        <v>62</v>
      </c>
      <c r="C172" s="345" t="s">
        <v>63</v>
      </c>
      <c r="D172" s="346">
        <v>134.4</v>
      </c>
      <c r="E172" s="346">
        <v>150.19999999999999</v>
      </c>
      <c r="F172" s="346">
        <v>161.9</v>
      </c>
      <c r="H172" s="344" t="s">
        <v>4274</v>
      </c>
      <c r="I172" s="41" t="s">
        <v>62</v>
      </c>
      <c r="J172" s="345" t="s">
        <v>63</v>
      </c>
      <c r="K172" s="348">
        <v>2176</v>
      </c>
      <c r="L172" s="348">
        <v>2279</v>
      </c>
      <c r="M172" s="348">
        <v>2674</v>
      </c>
    </row>
    <row r="173" spans="1:13" x14ac:dyDescent="0.25">
      <c r="A173" s="344" t="s">
        <v>4275</v>
      </c>
      <c r="B173" s="41" t="s">
        <v>62</v>
      </c>
      <c r="C173" s="345" t="s">
        <v>63</v>
      </c>
      <c r="D173" s="346">
        <v>188.1</v>
      </c>
      <c r="E173" s="346">
        <v>190</v>
      </c>
      <c r="F173" s="346">
        <v>205.3</v>
      </c>
      <c r="H173" s="344" t="s">
        <v>4275</v>
      </c>
      <c r="I173" s="41" t="s">
        <v>62</v>
      </c>
      <c r="J173" s="345" t="s">
        <v>63</v>
      </c>
      <c r="K173" s="348">
        <v>2478</v>
      </c>
      <c r="L173" s="348">
        <v>2480</v>
      </c>
      <c r="M173" s="348">
        <v>2445</v>
      </c>
    </row>
    <row r="174" spans="1:13" x14ac:dyDescent="0.25">
      <c r="A174" s="344" t="s">
        <v>4273</v>
      </c>
      <c r="B174" s="41" t="s">
        <v>62</v>
      </c>
      <c r="C174" s="345" t="s">
        <v>63</v>
      </c>
      <c r="D174" s="346">
        <v>109.9</v>
      </c>
      <c r="E174" s="346">
        <v>95.6</v>
      </c>
      <c r="F174" s="346">
        <v>94.6</v>
      </c>
      <c r="H174" s="344" t="s">
        <v>4273</v>
      </c>
      <c r="I174" s="41" t="s">
        <v>62</v>
      </c>
      <c r="J174" s="345" t="s">
        <v>63</v>
      </c>
      <c r="K174" s="348">
        <v>1501</v>
      </c>
      <c r="L174" s="348">
        <v>1530</v>
      </c>
      <c r="M174" s="348">
        <v>1597</v>
      </c>
    </row>
    <row r="175" spans="1:13" x14ac:dyDescent="0.25">
      <c r="A175" s="344" t="s">
        <v>4284</v>
      </c>
      <c r="B175" s="12" t="s">
        <v>62</v>
      </c>
      <c r="C175" s="203" t="s">
        <v>63</v>
      </c>
      <c r="D175" s="205">
        <v>1172.4000000000001</v>
      </c>
      <c r="E175" s="205">
        <v>1069</v>
      </c>
      <c r="F175" s="214" t="s">
        <v>87</v>
      </c>
      <c r="H175" s="344" t="s">
        <v>4284</v>
      </c>
      <c r="I175" s="12" t="s">
        <v>62</v>
      </c>
      <c r="J175" s="203" t="s">
        <v>63</v>
      </c>
      <c r="K175" s="215">
        <v>52476</v>
      </c>
      <c r="L175" s="215">
        <v>50170</v>
      </c>
      <c r="M175" s="214" t="s">
        <v>87</v>
      </c>
    </row>
    <row r="176" spans="1:13" x14ac:dyDescent="0.25">
      <c r="A176" s="344" t="s">
        <v>4285</v>
      </c>
      <c r="B176" s="12" t="s">
        <v>62</v>
      </c>
      <c r="C176" s="203" t="s">
        <v>63</v>
      </c>
      <c r="D176" s="205">
        <v>31.5</v>
      </c>
      <c r="E176" s="205">
        <v>29.8</v>
      </c>
      <c r="F176" s="205">
        <v>19.7</v>
      </c>
      <c r="H176" s="344" t="s">
        <v>4285</v>
      </c>
      <c r="I176" s="12" t="s">
        <v>62</v>
      </c>
      <c r="J176" s="203" t="s">
        <v>63</v>
      </c>
      <c r="K176" s="215">
        <v>3531</v>
      </c>
      <c r="L176" s="215">
        <v>3222</v>
      </c>
      <c r="M176" s="215">
        <v>3566</v>
      </c>
    </row>
    <row r="177" spans="1:13" x14ac:dyDescent="0.25">
      <c r="A177" s="344" t="s">
        <v>4286</v>
      </c>
      <c r="B177" s="12" t="s">
        <v>62</v>
      </c>
      <c r="C177" s="203" t="s">
        <v>63</v>
      </c>
      <c r="D177" s="205">
        <v>20.2</v>
      </c>
      <c r="E177" s="205">
        <v>20.9</v>
      </c>
      <c r="F177" s="205">
        <v>23.3</v>
      </c>
      <c r="H177" s="344" t="s">
        <v>4286</v>
      </c>
      <c r="I177" s="12" t="s">
        <v>62</v>
      </c>
      <c r="J177" s="203" t="s">
        <v>63</v>
      </c>
      <c r="K177" s="215">
        <v>1003</v>
      </c>
      <c r="L177" s="215">
        <v>1222</v>
      </c>
      <c r="M177" s="215">
        <v>1244</v>
      </c>
    </row>
    <row r="178" spans="1:13" x14ac:dyDescent="0.25">
      <c r="A178" s="344" t="s">
        <v>4287</v>
      </c>
      <c r="B178" s="12" t="s">
        <v>62</v>
      </c>
      <c r="C178" s="203" t="s">
        <v>63</v>
      </c>
      <c r="D178" s="205">
        <v>1</v>
      </c>
      <c r="E178" s="205">
        <v>0.3</v>
      </c>
      <c r="F178" s="205">
        <v>0.5</v>
      </c>
      <c r="H178" s="344" t="s">
        <v>4287</v>
      </c>
      <c r="I178" s="12" t="s">
        <v>62</v>
      </c>
      <c r="J178" s="203" t="s">
        <v>63</v>
      </c>
      <c r="K178" s="215">
        <v>96</v>
      </c>
      <c r="L178" s="215">
        <v>50</v>
      </c>
      <c r="M178" s="215">
        <v>78</v>
      </c>
    </row>
    <row r="179" spans="1:13" x14ac:dyDescent="0.25">
      <c r="A179" s="344" t="s">
        <v>4272</v>
      </c>
      <c r="B179" s="12" t="s">
        <v>62</v>
      </c>
      <c r="C179" s="203" t="s">
        <v>63</v>
      </c>
      <c r="D179" s="205">
        <v>0.7</v>
      </c>
      <c r="E179" s="205">
        <v>1.1000000000000001</v>
      </c>
      <c r="F179" s="205">
        <v>1.1000000000000001</v>
      </c>
      <c r="H179" s="344" t="s">
        <v>4272</v>
      </c>
      <c r="I179" s="12" t="s">
        <v>62</v>
      </c>
      <c r="J179" s="203" t="s">
        <v>63</v>
      </c>
      <c r="K179" s="215">
        <v>77</v>
      </c>
      <c r="L179" s="215">
        <v>94</v>
      </c>
      <c r="M179" s="215">
        <v>91</v>
      </c>
    </row>
    <row r="180" spans="1:13" x14ac:dyDescent="0.25">
      <c r="A180" s="344" t="s">
        <v>4266</v>
      </c>
      <c r="B180" s="12" t="s">
        <v>76</v>
      </c>
      <c r="C180" s="203" t="s">
        <v>77</v>
      </c>
      <c r="D180" s="214" t="s">
        <v>87</v>
      </c>
      <c r="E180" s="214" t="s">
        <v>87</v>
      </c>
      <c r="F180" s="214" t="s">
        <v>87</v>
      </c>
      <c r="H180" s="344" t="s">
        <v>4266</v>
      </c>
      <c r="I180" s="12" t="s">
        <v>76</v>
      </c>
      <c r="J180" s="203" t="s">
        <v>77</v>
      </c>
      <c r="K180" s="214" t="s">
        <v>87</v>
      </c>
      <c r="L180" s="214" t="s">
        <v>87</v>
      </c>
      <c r="M180" s="215">
        <v>14819</v>
      </c>
    </row>
    <row r="181" spans="1:13" x14ac:dyDescent="0.25">
      <c r="A181" s="344" t="s">
        <v>4280</v>
      </c>
      <c r="B181" s="12" t="s">
        <v>76</v>
      </c>
      <c r="C181" s="203" t="s">
        <v>77</v>
      </c>
      <c r="D181" s="214" t="s">
        <v>87</v>
      </c>
      <c r="E181" s="214" t="s">
        <v>87</v>
      </c>
      <c r="F181" s="214" t="s">
        <v>87</v>
      </c>
      <c r="H181" s="344" t="s">
        <v>4280</v>
      </c>
      <c r="I181" s="12" t="s">
        <v>76</v>
      </c>
      <c r="J181" s="203" t="s">
        <v>77</v>
      </c>
      <c r="K181" s="214" t="s">
        <v>87</v>
      </c>
      <c r="L181" s="214" t="s">
        <v>87</v>
      </c>
      <c r="M181" s="215">
        <v>481</v>
      </c>
    </row>
    <row r="182" spans="1:13" x14ac:dyDescent="0.25">
      <c r="A182" s="344" t="s">
        <v>4282</v>
      </c>
      <c r="B182" s="12" t="s">
        <v>76</v>
      </c>
      <c r="C182" s="203" t="s">
        <v>77</v>
      </c>
      <c r="D182" s="205">
        <v>647.20000000000005</v>
      </c>
      <c r="E182" s="205">
        <v>448.6</v>
      </c>
      <c r="F182" s="205">
        <v>520.4</v>
      </c>
      <c r="H182" s="344" t="s">
        <v>4282</v>
      </c>
      <c r="I182" s="12" t="s">
        <v>76</v>
      </c>
      <c r="J182" s="203" t="s">
        <v>77</v>
      </c>
      <c r="K182" s="215">
        <v>10152</v>
      </c>
      <c r="L182" s="214" t="s">
        <v>87</v>
      </c>
      <c r="M182" s="215">
        <v>9206</v>
      </c>
    </row>
    <row r="183" spans="1:13" x14ac:dyDescent="0.25">
      <c r="A183" s="344" t="s">
        <v>4281</v>
      </c>
      <c r="B183" s="12" t="s">
        <v>76</v>
      </c>
      <c r="C183" s="203" t="s">
        <v>77</v>
      </c>
      <c r="D183" s="205">
        <v>3409.2</v>
      </c>
      <c r="E183" s="205">
        <v>2935.5</v>
      </c>
      <c r="F183" s="205">
        <v>3750.9</v>
      </c>
      <c r="H183" s="344" t="s">
        <v>4281</v>
      </c>
      <c r="I183" s="12" t="s">
        <v>76</v>
      </c>
      <c r="J183" s="203" t="s">
        <v>77</v>
      </c>
      <c r="K183" s="215">
        <v>18489</v>
      </c>
      <c r="L183" s="215">
        <v>17360</v>
      </c>
      <c r="M183" s="215">
        <v>22879</v>
      </c>
    </row>
    <row r="184" spans="1:13" x14ac:dyDescent="0.25">
      <c r="A184" s="344" t="s">
        <v>4283</v>
      </c>
      <c r="B184" s="12" t="s">
        <v>76</v>
      </c>
      <c r="C184" s="203" t="s">
        <v>77</v>
      </c>
      <c r="D184" s="205">
        <v>1.5</v>
      </c>
      <c r="E184" s="205">
        <v>2</v>
      </c>
      <c r="F184" s="205">
        <v>0.9</v>
      </c>
      <c r="H184" s="344" t="s">
        <v>4283</v>
      </c>
      <c r="I184" s="12" t="s">
        <v>76</v>
      </c>
      <c r="J184" s="203" t="s">
        <v>77</v>
      </c>
      <c r="K184" s="215">
        <v>0</v>
      </c>
      <c r="L184" s="215">
        <v>130</v>
      </c>
      <c r="M184" s="215">
        <v>154</v>
      </c>
    </row>
    <row r="185" spans="1:13" x14ac:dyDescent="0.25">
      <c r="A185" s="344" t="s">
        <v>4279</v>
      </c>
      <c r="B185" s="12" t="s">
        <v>76</v>
      </c>
      <c r="C185" s="203" t="s">
        <v>77</v>
      </c>
      <c r="D185" s="346">
        <v>588</v>
      </c>
      <c r="E185" s="346">
        <v>679.9</v>
      </c>
      <c r="F185" s="346">
        <v>633.1</v>
      </c>
      <c r="H185" s="344" t="s">
        <v>4279</v>
      </c>
      <c r="I185" s="41" t="s">
        <v>76</v>
      </c>
      <c r="J185" s="345" t="s">
        <v>77</v>
      </c>
      <c r="K185" s="348">
        <v>16176</v>
      </c>
      <c r="L185" s="347" t="s">
        <v>141</v>
      </c>
      <c r="M185" s="348">
        <v>15499</v>
      </c>
    </row>
    <row r="186" spans="1:13" x14ac:dyDescent="0.25">
      <c r="A186" s="344" t="s">
        <v>4268</v>
      </c>
      <c r="B186" s="12" t="s">
        <v>76</v>
      </c>
      <c r="C186" s="203" t="s">
        <v>77</v>
      </c>
      <c r="D186" s="205">
        <v>826.9</v>
      </c>
      <c r="E186" s="205">
        <v>1019.9</v>
      </c>
      <c r="F186" s="205">
        <v>1427</v>
      </c>
      <c r="H186" s="344" t="s">
        <v>4268</v>
      </c>
      <c r="I186" s="12" t="s">
        <v>76</v>
      </c>
      <c r="J186" s="203" t="s">
        <v>77</v>
      </c>
      <c r="K186" s="215">
        <v>16812</v>
      </c>
      <c r="L186" s="215">
        <v>28926</v>
      </c>
      <c r="M186" s="215">
        <v>22796</v>
      </c>
    </row>
    <row r="187" spans="1:13" x14ac:dyDescent="0.25">
      <c r="A187" s="344" t="s">
        <v>4269</v>
      </c>
      <c r="B187" s="12" t="s">
        <v>76</v>
      </c>
      <c r="C187" s="203" t="s">
        <v>77</v>
      </c>
      <c r="D187" s="205">
        <v>309.8</v>
      </c>
      <c r="E187" s="205">
        <v>383.8</v>
      </c>
      <c r="F187" s="205">
        <v>360.2</v>
      </c>
      <c r="H187" s="344" t="s">
        <v>4269</v>
      </c>
      <c r="I187" s="12" t="s">
        <v>76</v>
      </c>
      <c r="J187" s="203" t="s">
        <v>77</v>
      </c>
      <c r="K187" s="215">
        <v>10684</v>
      </c>
      <c r="L187" s="215">
        <v>9854</v>
      </c>
      <c r="M187" s="215">
        <v>11129</v>
      </c>
    </row>
    <row r="188" spans="1:13" x14ac:dyDescent="0.25">
      <c r="A188" s="344" t="s">
        <v>4267</v>
      </c>
      <c r="B188" s="3" t="s">
        <v>76</v>
      </c>
      <c r="C188" s="213" t="s">
        <v>77</v>
      </c>
      <c r="D188" s="205">
        <v>531.9</v>
      </c>
      <c r="E188" s="205">
        <v>170</v>
      </c>
      <c r="F188" s="205">
        <v>207.7</v>
      </c>
      <c r="H188" s="344" t="s">
        <v>4267</v>
      </c>
      <c r="I188" s="12" t="s">
        <v>76</v>
      </c>
      <c r="J188" s="203" t="s">
        <v>77</v>
      </c>
      <c r="K188" s="215">
        <v>10814</v>
      </c>
      <c r="L188" s="215">
        <v>3937</v>
      </c>
      <c r="M188" s="214" t="s">
        <v>87</v>
      </c>
    </row>
    <row r="189" spans="1:13" x14ac:dyDescent="0.25">
      <c r="A189" s="344" t="s">
        <v>4270</v>
      </c>
      <c r="B189" s="12" t="s">
        <v>76</v>
      </c>
      <c r="C189" s="203" t="s">
        <v>77</v>
      </c>
      <c r="D189" s="205">
        <v>227.1</v>
      </c>
      <c r="E189" s="205">
        <v>343.2</v>
      </c>
      <c r="F189" s="205">
        <v>131.6</v>
      </c>
      <c r="H189" s="344" t="s">
        <v>4270</v>
      </c>
      <c r="I189" s="12" t="s">
        <v>76</v>
      </c>
      <c r="J189" s="203" t="s">
        <v>77</v>
      </c>
      <c r="K189" s="215">
        <v>4747</v>
      </c>
      <c r="L189" s="215">
        <v>1888</v>
      </c>
      <c r="M189" s="215">
        <v>1636</v>
      </c>
    </row>
    <row r="190" spans="1:13" x14ac:dyDescent="0.25">
      <c r="A190" s="344" t="s">
        <v>4277</v>
      </c>
      <c r="B190" s="12" t="s">
        <v>76</v>
      </c>
      <c r="C190" s="203" t="s">
        <v>77</v>
      </c>
      <c r="D190" s="205">
        <v>1131.4000000000001</v>
      </c>
      <c r="E190" s="205">
        <v>1213.8</v>
      </c>
      <c r="F190" s="205">
        <v>854.3</v>
      </c>
      <c r="H190" s="344" t="s">
        <v>4277</v>
      </c>
      <c r="I190" s="12" t="s">
        <v>76</v>
      </c>
      <c r="J190" s="203" t="s">
        <v>77</v>
      </c>
      <c r="K190" s="215">
        <v>21270</v>
      </c>
      <c r="L190" s="215">
        <v>15969</v>
      </c>
      <c r="M190" s="215">
        <v>15644</v>
      </c>
    </row>
    <row r="191" spans="1:13" x14ac:dyDescent="0.25">
      <c r="A191" s="344" t="s">
        <v>4278</v>
      </c>
      <c r="B191" s="12" t="s">
        <v>76</v>
      </c>
      <c r="C191" s="203" t="s">
        <v>77</v>
      </c>
      <c r="D191" s="205">
        <v>123.9</v>
      </c>
      <c r="E191" s="205">
        <v>69.400000000000006</v>
      </c>
      <c r="F191" s="205">
        <v>112.2</v>
      </c>
      <c r="H191" s="344" t="s">
        <v>4278</v>
      </c>
      <c r="I191" s="12" t="s">
        <v>76</v>
      </c>
      <c r="J191" s="203" t="s">
        <v>77</v>
      </c>
      <c r="K191" s="215">
        <v>3401</v>
      </c>
      <c r="L191" s="215">
        <v>3158</v>
      </c>
      <c r="M191" s="215">
        <v>2723</v>
      </c>
    </row>
    <row r="192" spans="1:13" x14ac:dyDescent="0.25">
      <c r="A192" s="344" t="s">
        <v>4271</v>
      </c>
      <c r="B192" s="12" t="s">
        <v>76</v>
      </c>
      <c r="C192" s="203" t="s">
        <v>77</v>
      </c>
      <c r="D192" s="205">
        <v>1979.2</v>
      </c>
      <c r="E192" s="205">
        <v>1462.5</v>
      </c>
      <c r="F192" s="205">
        <v>1615.7</v>
      </c>
      <c r="H192" s="344" t="s">
        <v>4271</v>
      </c>
      <c r="I192" s="12" t="s">
        <v>76</v>
      </c>
      <c r="J192" s="203" t="s">
        <v>77</v>
      </c>
      <c r="K192" s="215">
        <v>5500</v>
      </c>
      <c r="L192" s="214" t="s">
        <v>87</v>
      </c>
      <c r="M192" s="214" t="s">
        <v>87</v>
      </c>
    </row>
    <row r="193" spans="1:13" x14ac:dyDescent="0.25">
      <c r="A193" s="344" t="s">
        <v>4276</v>
      </c>
      <c r="B193" s="12" t="s">
        <v>76</v>
      </c>
      <c r="C193" s="203" t="s">
        <v>77</v>
      </c>
      <c r="D193" s="205">
        <v>23.9</v>
      </c>
      <c r="E193" s="205">
        <v>16.2</v>
      </c>
      <c r="F193" s="205">
        <v>46.3</v>
      </c>
      <c r="H193" s="344" t="s">
        <v>4276</v>
      </c>
      <c r="I193" s="12" t="s">
        <v>76</v>
      </c>
      <c r="J193" s="203" t="s">
        <v>77</v>
      </c>
      <c r="K193" s="215">
        <v>305</v>
      </c>
      <c r="L193" s="215">
        <v>339</v>
      </c>
      <c r="M193" s="215">
        <v>357</v>
      </c>
    </row>
    <row r="194" spans="1:13" x14ac:dyDescent="0.25">
      <c r="A194" s="344" t="s">
        <v>4274</v>
      </c>
      <c r="B194" s="41" t="s">
        <v>76</v>
      </c>
      <c r="C194" s="345" t="s">
        <v>77</v>
      </c>
      <c r="D194" s="346">
        <v>5607</v>
      </c>
      <c r="E194" s="346">
        <v>4441.5</v>
      </c>
      <c r="F194" s="346">
        <v>5075.8999999999996</v>
      </c>
      <c r="H194" s="344" t="s">
        <v>4274</v>
      </c>
      <c r="I194" s="41" t="s">
        <v>76</v>
      </c>
      <c r="J194" s="345" t="s">
        <v>77</v>
      </c>
      <c r="K194" s="348">
        <v>102677</v>
      </c>
      <c r="L194" s="348">
        <v>99760</v>
      </c>
      <c r="M194" s="348">
        <v>107004</v>
      </c>
    </row>
    <row r="195" spans="1:13" x14ac:dyDescent="0.25">
      <c r="A195" s="344" t="s">
        <v>4275</v>
      </c>
      <c r="B195" s="41" t="s">
        <v>76</v>
      </c>
      <c r="C195" s="345" t="s">
        <v>77</v>
      </c>
      <c r="D195" s="346">
        <v>2278.8000000000002</v>
      </c>
      <c r="E195" s="346">
        <v>2429.4</v>
      </c>
      <c r="F195" s="346">
        <v>2169.6</v>
      </c>
      <c r="H195" s="344" t="s">
        <v>4275</v>
      </c>
      <c r="I195" s="41" t="s">
        <v>76</v>
      </c>
      <c r="J195" s="345" t="s">
        <v>77</v>
      </c>
      <c r="K195" s="348">
        <v>21904</v>
      </c>
      <c r="L195" s="348">
        <v>19484</v>
      </c>
      <c r="M195" s="348">
        <v>20006</v>
      </c>
    </row>
    <row r="196" spans="1:13" x14ac:dyDescent="0.25">
      <c r="A196" s="344" t="s">
        <v>4273</v>
      </c>
      <c r="B196" s="41" t="s">
        <v>76</v>
      </c>
      <c r="C196" s="345" t="s">
        <v>77</v>
      </c>
      <c r="D196" s="346">
        <v>608</v>
      </c>
      <c r="E196" s="346">
        <v>574.79999999999995</v>
      </c>
      <c r="F196" s="346">
        <v>541.9</v>
      </c>
      <c r="H196" s="344" t="s">
        <v>4273</v>
      </c>
      <c r="I196" s="41" t="s">
        <v>76</v>
      </c>
      <c r="J196" s="345" t="s">
        <v>77</v>
      </c>
      <c r="K196" s="348">
        <v>7348</v>
      </c>
      <c r="L196" s="348">
        <v>6879</v>
      </c>
      <c r="M196" s="348">
        <v>8329</v>
      </c>
    </row>
    <row r="197" spans="1:13" x14ac:dyDescent="0.25">
      <c r="A197" s="344" t="s">
        <v>4284</v>
      </c>
      <c r="B197" s="12" t="s">
        <v>76</v>
      </c>
      <c r="C197" s="203" t="s">
        <v>77</v>
      </c>
      <c r="D197" s="205">
        <v>9044</v>
      </c>
      <c r="E197" s="205">
        <v>7965.3</v>
      </c>
      <c r="F197" s="205">
        <v>7796.2</v>
      </c>
      <c r="H197" s="344" t="s">
        <v>4284</v>
      </c>
      <c r="I197" s="12" t="s">
        <v>76</v>
      </c>
      <c r="J197" s="203" t="s">
        <v>77</v>
      </c>
      <c r="K197" s="215">
        <v>327632</v>
      </c>
      <c r="L197" s="215">
        <v>299508</v>
      </c>
      <c r="M197" s="215">
        <v>318002</v>
      </c>
    </row>
    <row r="198" spans="1:13" x14ac:dyDescent="0.25">
      <c r="A198" s="344" t="s">
        <v>4285</v>
      </c>
      <c r="B198" s="12" t="s">
        <v>76</v>
      </c>
      <c r="C198" s="203" t="s">
        <v>77</v>
      </c>
      <c r="D198" s="205">
        <v>692</v>
      </c>
      <c r="E198" s="205">
        <v>707.7</v>
      </c>
      <c r="F198" s="205">
        <v>937.1</v>
      </c>
      <c r="H198" s="344" t="s">
        <v>4285</v>
      </c>
      <c r="I198" s="12" t="s">
        <v>76</v>
      </c>
      <c r="J198" s="203" t="s">
        <v>77</v>
      </c>
      <c r="K198" s="215">
        <v>25651</v>
      </c>
      <c r="L198" s="215">
        <v>28636</v>
      </c>
      <c r="M198" s="215">
        <v>25469</v>
      </c>
    </row>
    <row r="199" spans="1:13" x14ac:dyDescent="0.25">
      <c r="A199" s="344" t="s">
        <v>4286</v>
      </c>
      <c r="B199" s="12" t="s">
        <v>76</v>
      </c>
      <c r="C199" s="203" t="s">
        <v>77</v>
      </c>
      <c r="D199" s="205">
        <v>1364.6</v>
      </c>
      <c r="E199" s="205">
        <v>1092.2</v>
      </c>
      <c r="F199" s="205">
        <v>1124.8</v>
      </c>
      <c r="H199" s="344" t="s">
        <v>4286</v>
      </c>
      <c r="I199" s="12" t="s">
        <v>76</v>
      </c>
      <c r="J199" s="203" t="s">
        <v>77</v>
      </c>
      <c r="K199" s="215">
        <v>31365</v>
      </c>
      <c r="L199" s="215">
        <v>31643</v>
      </c>
      <c r="M199" s="214" t="s">
        <v>87</v>
      </c>
    </row>
    <row r="200" spans="1:13" x14ac:dyDescent="0.25">
      <c r="A200" s="344" t="s">
        <v>4287</v>
      </c>
      <c r="B200" s="12" t="s">
        <v>76</v>
      </c>
      <c r="C200" s="203" t="s">
        <v>77</v>
      </c>
      <c r="D200" s="205">
        <v>115.7</v>
      </c>
      <c r="E200" s="205">
        <v>108.6</v>
      </c>
      <c r="F200" s="205">
        <v>122.6</v>
      </c>
      <c r="H200" s="344" t="s">
        <v>4287</v>
      </c>
      <c r="I200" s="12" t="s">
        <v>76</v>
      </c>
      <c r="J200" s="203" t="s">
        <v>77</v>
      </c>
      <c r="K200" s="215">
        <v>4120</v>
      </c>
      <c r="L200" s="215">
        <v>3057</v>
      </c>
      <c r="M200" s="214" t="s">
        <v>87</v>
      </c>
    </row>
    <row r="201" spans="1:13" x14ac:dyDescent="0.25">
      <c r="A201" s="344" t="s">
        <v>4272</v>
      </c>
      <c r="B201" s="12" t="s">
        <v>76</v>
      </c>
      <c r="C201" s="203" t="s">
        <v>77</v>
      </c>
      <c r="D201" s="214" t="s">
        <v>87</v>
      </c>
      <c r="E201" s="205">
        <v>104.3</v>
      </c>
      <c r="F201" s="205">
        <v>75.400000000000006</v>
      </c>
      <c r="H201" s="344" t="s">
        <v>4272</v>
      </c>
      <c r="I201" s="12" t="s">
        <v>76</v>
      </c>
      <c r="J201" s="203" t="s">
        <v>77</v>
      </c>
      <c r="K201" s="214" t="s">
        <v>87</v>
      </c>
      <c r="L201" s="215">
        <v>1085</v>
      </c>
      <c r="M201" s="215">
        <v>1118</v>
      </c>
    </row>
    <row r="202" spans="1:13" x14ac:dyDescent="0.25">
      <c r="B202" s="9"/>
      <c r="C202" s="9"/>
      <c r="D202" s="9"/>
      <c r="E202" s="9"/>
      <c r="F202" s="9"/>
    </row>
    <row r="203" spans="1:13" x14ac:dyDescent="0.25">
      <c r="B203" s="9"/>
      <c r="C203" s="9"/>
      <c r="D203" s="9"/>
      <c r="E203" s="9"/>
      <c r="F203" s="9"/>
    </row>
    <row r="204" spans="1:13" x14ac:dyDescent="0.25">
      <c r="B204" s="9"/>
      <c r="C204" s="9"/>
      <c r="D204" s="9"/>
      <c r="E204" s="9"/>
      <c r="F204" s="9"/>
    </row>
    <row r="205" spans="1:13" x14ac:dyDescent="0.25">
      <c r="B205" s="9"/>
      <c r="C205" s="9"/>
      <c r="D205" s="9"/>
      <c r="E205" s="9"/>
      <c r="F205" s="9"/>
    </row>
    <row r="206" spans="1:13" x14ac:dyDescent="0.25">
      <c r="B206" s="9"/>
      <c r="C206" s="9"/>
      <c r="D206" s="9"/>
      <c r="E206" s="9"/>
      <c r="F206" s="9"/>
    </row>
    <row r="207" spans="1:13" x14ac:dyDescent="0.25">
      <c r="B207" s="9"/>
      <c r="C207" s="9"/>
      <c r="D207" s="9"/>
      <c r="E207" s="9"/>
      <c r="F207" s="9"/>
    </row>
    <row r="208" spans="1:13" x14ac:dyDescent="0.25">
      <c r="B208" s="9"/>
      <c r="C208" s="9"/>
      <c r="D208" s="9"/>
      <c r="E208" s="9"/>
      <c r="F208" s="9"/>
    </row>
    <row r="209" spans="2:6" x14ac:dyDescent="0.25">
      <c r="B209" s="9"/>
      <c r="C209" s="9"/>
      <c r="D209" s="9"/>
      <c r="E209" s="9"/>
      <c r="F209" s="9"/>
    </row>
    <row r="210" spans="2:6" x14ac:dyDescent="0.25">
      <c r="B210" s="9"/>
      <c r="C210" s="9"/>
      <c r="D210" s="9"/>
      <c r="E210" s="9"/>
      <c r="F210" s="9"/>
    </row>
    <row r="211" spans="2:6" x14ac:dyDescent="0.25">
      <c r="B211" s="9"/>
      <c r="C211" s="9"/>
      <c r="D211" s="9"/>
      <c r="E211" s="9"/>
      <c r="F211" s="9"/>
    </row>
    <row r="212" spans="2:6" x14ac:dyDescent="0.25">
      <c r="B212" s="9"/>
      <c r="C212" s="9"/>
      <c r="D212" s="9"/>
      <c r="E212" s="9"/>
      <c r="F212" s="9"/>
    </row>
    <row r="213" spans="2:6" x14ac:dyDescent="0.25">
      <c r="B213" s="9"/>
      <c r="C213" s="9"/>
      <c r="D213" s="9"/>
      <c r="E213" s="9"/>
      <c r="F213" s="9"/>
    </row>
    <row r="214" spans="2:6" x14ac:dyDescent="0.25">
      <c r="B214" s="9"/>
      <c r="C214" s="9"/>
      <c r="D214" s="9"/>
      <c r="E214" s="9"/>
      <c r="F214" s="9"/>
    </row>
    <row r="215" spans="2:6" x14ac:dyDescent="0.25">
      <c r="B215" s="9"/>
      <c r="C215" s="9"/>
      <c r="D215" s="9"/>
      <c r="E215" s="9"/>
      <c r="F215" s="9"/>
    </row>
    <row r="216" spans="2:6" x14ac:dyDescent="0.25">
      <c r="B216" s="9"/>
      <c r="C216" s="9"/>
      <c r="D216" s="9"/>
      <c r="E216" s="9"/>
      <c r="F216" s="9"/>
    </row>
    <row r="217" spans="2:6" x14ac:dyDescent="0.25">
      <c r="B217" s="9"/>
      <c r="C217" s="9"/>
      <c r="D217" s="9"/>
      <c r="E217" s="9"/>
      <c r="F217" s="9"/>
    </row>
    <row r="218" spans="2:6" x14ac:dyDescent="0.25">
      <c r="B218" s="9"/>
      <c r="C218" s="9"/>
      <c r="D218" s="9"/>
      <c r="E218" s="9"/>
      <c r="F218" s="9"/>
    </row>
    <row r="219" spans="2:6" x14ac:dyDescent="0.25">
      <c r="B219" s="9"/>
      <c r="C219" s="9"/>
      <c r="D219" s="9"/>
      <c r="E219" s="9"/>
      <c r="F219" s="9"/>
    </row>
    <row r="220" spans="2:6" x14ac:dyDescent="0.25">
      <c r="B220" s="9"/>
      <c r="C220" s="9"/>
      <c r="D220" s="9"/>
      <c r="E220" s="9"/>
      <c r="F220" s="9"/>
    </row>
    <row r="221" spans="2:6" x14ac:dyDescent="0.25">
      <c r="B221" s="9"/>
      <c r="C221" s="9"/>
      <c r="D221" s="9"/>
      <c r="E221" s="9"/>
      <c r="F221" s="9"/>
    </row>
    <row r="222" spans="2:6" x14ac:dyDescent="0.25">
      <c r="B222" s="9"/>
      <c r="C222" s="9"/>
      <c r="D222" s="9"/>
      <c r="E222" s="9"/>
      <c r="F222" s="9"/>
    </row>
    <row r="223" spans="2:6" x14ac:dyDescent="0.25">
      <c r="B223" s="9"/>
      <c r="C223" s="9"/>
      <c r="D223" s="9"/>
      <c r="E223" s="9"/>
      <c r="F223" s="9"/>
    </row>
    <row r="224" spans="2:6" x14ac:dyDescent="0.25">
      <c r="B224" s="9"/>
      <c r="C224" s="9"/>
      <c r="D224" s="9"/>
      <c r="E224" s="9"/>
      <c r="F224" s="9"/>
    </row>
    <row r="225" spans="2:6" x14ac:dyDescent="0.25">
      <c r="B225" s="9"/>
      <c r="C225" s="9"/>
      <c r="D225" s="9"/>
      <c r="E225" s="9"/>
      <c r="F225" s="9"/>
    </row>
    <row r="226" spans="2:6" x14ac:dyDescent="0.25">
      <c r="B226" s="9"/>
      <c r="C226" s="9"/>
      <c r="D226" s="9"/>
      <c r="E226" s="9"/>
      <c r="F226" s="9"/>
    </row>
    <row r="227" spans="2:6" x14ac:dyDescent="0.25">
      <c r="B227" s="9"/>
      <c r="C227" s="9"/>
      <c r="D227" s="9"/>
      <c r="E227" s="9"/>
      <c r="F227" s="9"/>
    </row>
    <row r="228" spans="2:6" x14ac:dyDescent="0.25">
      <c r="B228" s="9"/>
      <c r="C228" s="9"/>
      <c r="D228" s="9"/>
      <c r="E228" s="9"/>
      <c r="F228" s="9"/>
    </row>
    <row r="229" spans="2:6" x14ac:dyDescent="0.25">
      <c r="B229" s="9"/>
      <c r="C229" s="9"/>
      <c r="D229" s="9"/>
      <c r="E229" s="9"/>
      <c r="F229" s="9"/>
    </row>
    <row r="230" spans="2:6" x14ac:dyDescent="0.25">
      <c r="B230" s="9"/>
      <c r="C230" s="9"/>
      <c r="D230" s="9"/>
      <c r="E230" s="9"/>
      <c r="F230" s="9"/>
    </row>
    <row r="231" spans="2:6" x14ac:dyDescent="0.25">
      <c r="B231" s="9"/>
      <c r="C231" s="9"/>
      <c r="D231" s="9"/>
      <c r="E231" s="9"/>
      <c r="F231" s="9"/>
    </row>
    <row r="232" spans="2:6" x14ac:dyDescent="0.25">
      <c r="B232" s="9"/>
      <c r="C232" s="9"/>
      <c r="D232" s="9"/>
      <c r="E232" s="9"/>
      <c r="F232" s="9"/>
    </row>
    <row r="233" spans="2:6" x14ac:dyDescent="0.25">
      <c r="B233" s="9"/>
      <c r="C233" s="9"/>
      <c r="D233" s="9"/>
      <c r="E233" s="9"/>
      <c r="F233" s="9"/>
    </row>
    <row r="234" spans="2:6" x14ac:dyDescent="0.25">
      <c r="B234" s="9"/>
      <c r="C234" s="9"/>
      <c r="D234" s="9"/>
      <c r="E234" s="9"/>
      <c r="F234" s="9"/>
    </row>
    <row r="235" spans="2:6" x14ac:dyDescent="0.25">
      <c r="B235" s="9"/>
      <c r="C235" s="9"/>
      <c r="D235" s="9"/>
      <c r="E235" s="9"/>
      <c r="F235" s="9"/>
    </row>
    <row r="236" spans="2:6" x14ac:dyDescent="0.25">
      <c r="B236" s="9"/>
      <c r="C236" s="9"/>
      <c r="D236" s="9"/>
      <c r="E236" s="9"/>
      <c r="F236" s="9"/>
    </row>
    <row r="237" spans="2:6" x14ac:dyDescent="0.25">
      <c r="B237" s="9"/>
      <c r="C237" s="9"/>
      <c r="D237" s="9"/>
      <c r="E237" s="9"/>
      <c r="F237" s="9"/>
    </row>
    <row r="238" spans="2:6" x14ac:dyDescent="0.25">
      <c r="B238" s="9"/>
      <c r="C238" s="9"/>
      <c r="D238" s="9"/>
      <c r="E238" s="9"/>
      <c r="F238" s="9"/>
    </row>
    <row r="239" spans="2:6" x14ac:dyDescent="0.25">
      <c r="B239" s="9"/>
      <c r="C239" s="9"/>
      <c r="D239" s="9"/>
      <c r="E239" s="9"/>
      <c r="F239" s="9"/>
    </row>
    <row r="240" spans="2:6" x14ac:dyDescent="0.25">
      <c r="B240" s="9"/>
      <c r="C240" s="9"/>
      <c r="D240" s="9"/>
      <c r="E240" s="9"/>
      <c r="F240" s="9"/>
    </row>
    <row r="241" spans="2:6" x14ac:dyDescent="0.25">
      <c r="B241" s="9"/>
      <c r="C241" s="9"/>
      <c r="D241" s="9"/>
      <c r="E241" s="9"/>
      <c r="F241" s="9"/>
    </row>
    <row r="242" spans="2:6" x14ac:dyDescent="0.25">
      <c r="B242" s="9"/>
      <c r="C242" s="9"/>
      <c r="D242" s="9"/>
      <c r="E242" s="9"/>
      <c r="F242" s="9"/>
    </row>
    <row r="243" spans="2:6" x14ac:dyDescent="0.25">
      <c r="B243" s="9"/>
      <c r="C243" s="9"/>
      <c r="D243" s="9"/>
      <c r="E243" s="9"/>
      <c r="F243" s="9"/>
    </row>
    <row r="244" spans="2:6" x14ac:dyDescent="0.25">
      <c r="B244" s="9"/>
      <c r="C244" s="9"/>
      <c r="D244" s="9"/>
      <c r="E244" s="9"/>
      <c r="F244" s="9"/>
    </row>
    <row r="245" spans="2:6" x14ac:dyDescent="0.25">
      <c r="B245" s="9"/>
      <c r="C245" s="9"/>
      <c r="D245" s="9"/>
      <c r="E245" s="9"/>
      <c r="F245" s="9"/>
    </row>
    <row r="246" spans="2:6" x14ac:dyDescent="0.25">
      <c r="B246" s="9"/>
      <c r="C246" s="9"/>
      <c r="D246" s="9"/>
      <c r="E246" s="9"/>
      <c r="F246" s="9"/>
    </row>
    <row r="247" spans="2:6" x14ac:dyDescent="0.25">
      <c r="B247" s="9"/>
      <c r="C247" s="9"/>
      <c r="D247" s="9"/>
      <c r="E247" s="9"/>
      <c r="F247" s="9"/>
    </row>
    <row r="248" spans="2:6" x14ac:dyDescent="0.25">
      <c r="B248" s="9"/>
      <c r="C248" s="9"/>
      <c r="D248" s="9"/>
      <c r="E248" s="9"/>
      <c r="F248" s="9"/>
    </row>
    <row r="249" spans="2:6" x14ac:dyDescent="0.25">
      <c r="B249" s="9"/>
      <c r="C249" s="9"/>
      <c r="D249" s="9"/>
      <c r="E249" s="9"/>
      <c r="F249" s="9"/>
    </row>
    <row r="250" spans="2:6" x14ac:dyDescent="0.25">
      <c r="B250" s="9"/>
      <c r="C250" s="9"/>
      <c r="D250" s="9"/>
      <c r="E250" s="9"/>
      <c r="F250" s="9"/>
    </row>
    <row r="251" spans="2:6" x14ac:dyDescent="0.25">
      <c r="B251" s="9"/>
      <c r="C251" s="9"/>
      <c r="D251" s="9"/>
      <c r="E251" s="9"/>
      <c r="F251" s="9"/>
    </row>
    <row r="252" spans="2:6" x14ac:dyDescent="0.25">
      <c r="B252" s="9"/>
      <c r="C252" s="9"/>
      <c r="D252" s="9"/>
      <c r="E252" s="9"/>
      <c r="F252" s="9"/>
    </row>
    <row r="253" spans="2:6" x14ac:dyDescent="0.25">
      <c r="B253" s="9"/>
      <c r="C253" s="9"/>
      <c r="D253" s="9"/>
      <c r="E253" s="9"/>
      <c r="F253" s="9"/>
    </row>
    <row r="254" spans="2:6" x14ac:dyDescent="0.25">
      <c r="B254" s="9"/>
      <c r="C254" s="9"/>
      <c r="D254" s="9"/>
      <c r="E254" s="9"/>
      <c r="F254" s="9"/>
    </row>
    <row r="255" spans="2:6" x14ac:dyDescent="0.25">
      <c r="B255" s="9"/>
      <c r="C255" s="9"/>
      <c r="D255" s="9"/>
      <c r="E255" s="9"/>
      <c r="F255" s="9"/>
    </row>
    <row r="256" spans="2:6" x14ac:dyDescent="0.25">
      <c r="B256" s="9"/>
      <c r="C256" s="9"/>
      <c r="D256" s="9"/>
      <c r="E256" s="9"/>
      <c r="F256" s="9"/>
    </row>
    <row r="257" spans="2:6" x14ac:dyDescent="0.25">
      <c r="B257" s="9"/>
      <c r="C257" s="9"/>
      <c r="D257" s="9"/>
      <c r="E257" s="9"/>
      <c r="F257" s="9"/>
    </row>
    <row r="258" spans="2:6" x14ac:dyDescent="0.25">
      <c r="B258" s="9"/>
      <c r="C258" s="9"/>
      <c r="D258" s="9"/>
      <c r="E258" s="9"/>
      <c r="F258" s="9"/>
    </row>
    <row r="259" spans="2:6" x14ac:dyDescent="0.25">
      <c r="B259" s="9"/>
      <c r="C259" s="9"/>
      <c r="D259" s="9"/>
      <c r="E259" s="9"/>
      <c r="F259" s="9"/>
    </row>
    <row r="260" spans="2:6" x14ac:dyDescent="0.25">
      <c r="B260" s="9"/>
      <c r="C260" s="9"/>
      <c r="D260" s="9"/>
      <c r="E260" s="9"/>
      <c r="F260" s="9"/>
    </row>
    <row r="261" spans="2:6" x14ac:dyDescent="0.25">
      <c r="B261" s="9"/>
      <c r="C261" s="9"/>
      <c r="D261" s="9"/>
      <c r="E261" s="9"/>
      <c r="F261" s="9"/>
    </row>
    <row r="262" spans="2:6" x14ac:dyDescent="0.25">
      <c r="B262" s="9"/>
      <c r="C262" s="9"/>
      <c r="D262" s="9"/>
      <c r="E262" s="9"/>
      <c r="F262" s="9"/>
    </row>
    <row r="263" spans="2:6" x14ac:dyDescent="0.25">
      <c r="B263" s="9"/>
      <c r="C263" s="9"/>
      <c r="D263" s="9"/>
      <c r="E263" s="9"/>
      <c r="F263" s="9"/>
    </row>
    <row r="264" spans="2:6" x14ac:dyDescent="0.25">
      <c r="B264" s="9"/>
      <c r="C264" s="9"/>
      <c r="D264" s="9"/>
      <c r="E264" s="9"/>
      <c r="F264" s="9"/>
    </row>
    <row r="265" spans="2:6" x14ac:dyDescent="0.25">
      <c r="B265" s="9"/>
      <c r="C265" s="9"/>
      <c r="D265" s="9"/>
      <c r="E265" s="9"/>
      <c r="F265" s="9"/>
    </row>
    <row r="266" spans="2:6" x14ac:dyDescent="0.25">
      <c r="B266" s="9"/>
      <c r="C266" s="9"/>
      <c r="D266" s="9"/>
      <c r="E266" s="9"/>
      <c r="F266" s="9"/>
    </row>
    <row r="267" spans="2:6" x14ac:dyDescent="0.25">
      <c r="B267" s="9"/>
      <c r="C267" s="9"/>
      <c r="D267" s="9"/>
      <c r="E267" s="9"/>
      <c r="F267" s="9"/>
    </row>
    <row r="268" spans="2:6" x14ac:dyDescent="0.25">
      <c r="B268" s="9"/>
      <c r="C268" s="9"/>
      <c r="D268" s="9"/>
      <c r="E268" s="9"/>
      <c r="F268" s="9"/>
    </row>
    <row r="269" spans="2:6" x14ac:dyDescent="0.25">
      <c r="B269" s="9"/>
      <c r="C269" s="9"/>
      <c r="D269" s="9"/>
      <c r="E269" s="9"/>
      <c r="F269" s="9"/>
    </row>
    <row r="270" spans="2:6" x14ac:dyDescent="0.25">
      <c r="B270" s="9"/>
      <c r="C270" s="9"/>
      <c r="D270" s="9"/>
      <c r="E270" s="9"/>
      <c r="F270" s="9"/>
    </row>
    <row r="271" spans="2:6" x14ac:dyDescent="0.25">
      <c r="B271" s="9"/>
      <c r="C271" s="9"/>
      <c r="D271" s="9"/>
      <c r="E271" s="9"/>
      <c r="F271" s="9"/>
    </row>
    <row r="272" spans="2:6" x14ac:dyDescent="0.25">
      <c r="B272" s="9"/>
      <c r="C272" s="9"/>
      <c r="D272" s="9"/>
      <c r="E272" s="9"/>
      <c r="F272" s="9"/>
    </row>
    <row r="273" spans="2:6" x14ac:dyDescent="0.25">
      <c r="B273" s="9"/>
      <c r="C273" s="9"/>
      <c r="D273" s="9"/>
      <c r="E273" s="9"/>
      <c r="F273" s="9"/>
    </row>
    <row r="274" spans="2:6" x14ac:dyDescent="0.25">
      <c r="B274" s="9"/>
      <c r="C274" s="9"/>
      <c r="D274" s="9"/>
      <c r="E274" s="9"/>
      <c r="F274" s="9"/>
    </row>
    <row r="275" spans="2:6" x14ac:dyDescent="0.25">
      <c r="B275" s="9"/>
      <c r="C275" s="9"/>
      <c r="D275" s="9"/>
      <c r="E275" s="9"/>
      <c r="F275" s="9"/>
    </row>
    <row r="276" spans="2:6" x14ac:dyDescent="0.25">
      <c r="B276" s="9"/>
      <c r="C276" s="9"/>
      <c r="D276" s="9"/>
      <c r="E276" s="9"/>
      <c r="F276" s="9"/>
    </row>
    <row r="277" spans="2:6" x14ac:dyDescent="0.25">
      <c r="B277" s="9"/>
      <c r="C277" s="9"/>
      <c r="D277" s="9"/>
      <c r="E277" s="9"/>
      <c r="F277" s="9"/>
    </row>
    <row r="278" spans="2:6" x14ac:dyDescent="0.25">
      <c r="B278" s="9"/>
      <c r="C278" s="9"/>
      <c r="D278" s="9"/>
      <c r="E278" s="9"/>
      <c r="F278" s="9"/>
    </row>
    <row r="279" spans="2:6" x14ac:dyDescent="0.25">
      <c r="B279" s="9"/>
      <c r="C279" s="9"/>
      <c r="D279" s="9"/>
      <c r="E279" s="9"/>
      <c r="F279" s="9"/>
    </row>
    <row r="280" spans="2:6" x14ac:dyDescent="0.25">
      <c r="B280" s="9"/>
      <c r="C280" s="9"/>
      <c r="D280" s="9"/>
      <c r="E280" s="9"/>
      <c r="F280" s="9"/>
    </row>
    <row r="281" spans="2:6" x14ac:dyDescent="0.25">
      <c r="B281" s="9"/>
      <c r="C281" s="9"/>
      <c r="D281" s="9"/>
      <c r="E281" s="9"/>
      <c r="F281" s="9"/>
    </row>
    <row r="282" spans="2:6" x14ac:dyDescent="0.25">
      <c r="B282" s="9"/>
      <c r="C282" s="9"/>
      <c r="D282" s="9"/>
      <c r="E282" s="9"/>
      <c r="F282" s="9"/>
    </row>
    <row r="283" spans="2:6" x14ac:dyDescent="0.25">
      <c r="B283" s="9"/>
      <c r="C283" s="9"/>
      <c r="D283" s="9"/>
      <c r="E283" s="9"/>
      <c r="F283" s="9"/>
    </row>
    <row r="284" spans="2:6" x14ac:dyDescent="0.25">
      <c r="B284" s="9"/>
      <c r="C284" s="9"/>
      <c r="D284" s="9"/>
      <c r="E284" s="9"/>
      <c r="F284" s="9"/>
    </row>
    <row r="285" spans="2:6" x14ac:dyDescent="0.25">
      <c r="B285" s="9"/>
      <c r="C285" s="9"/>
      <c r="D285" s="9"/>
      <c r="E285" s="9"/>
      <c r="F285" s="9"/>
    </row>
    <row r="286" spans="2:6" x14ac:dyDescent="0.25">
      <c r="B286" s="9"/>
      <c r="C286" s="9"/>
      <c r="D286" s="9"/>
      <c r="E286" s="9"/>
      <c r="F286" s="9"/>
    </row>
    <row r="287" spans="2:6" x14ac:dyDescent="0.25">
      <c r="B287" s="9"/>
      <c r="C287" s="9"/>
      <c r="D287" s="9"/>
      <c r="E287" s="9"/>
      <c r="F287" s="9"/>
    </row>
    <row r="288" spans="2:6" x14ac:dyDescent="0.25">
      <c r="B288" s="9"/>
      <c r="C288" s="9"/>
      <c r="D288" s="9"/>
      <c r="E288" s="9"/>
      <c r="F288" s="9"/>
    </row>
    <row r="289" spans="2:6" x14ac:dyDescent="0.25">
      <c r="B289" s="9"/>
      <c r="C289" s="9"/>
      <c r="D289" s="9"/>
      <c r="E289" s="9"/>
      <c r="F289" s="9"/>
    </row>
    <row r="290" spans="2:6" x14ac:dyDescent="0.25">
      <c r="B290" s="9"/>
      <c r="C290" s="9"/>
      <c r="D290" s="9"/>
      <c r="E290" s="9"/>
      <c r="F290" s="9"/>
    </row>
    <row r="291" spans="2:6" x14ac:dyDescent="0.25">
      <c r="B291" s="9"/>
      <c r="C291" s="9"/>
      <c r="D291" s="9"/>
      <c r="E291" s="9"/>
      <c r="F291" s="9"/>
    </row>
    <row r="292" spans="2:6" x14ac:dyDescent="0.25">
      <c r="B292" s="9"/>
      <c r="C292" s="9"/>
      <c r="D292" s="9"/>
      <c r="E292" s="9"/>
      <c r="F292" s="9"/>
    </row>
    <row r="293" spans="2:6" x14ac:dyDescent="0.25">
      <c r="B293" s="9"/>
      <c r="C293" s="9"/>
      <c r="D293" s="9"/>
      <c r="E293" s="9"/>
      <c r="F293" s="9"/>
    </row>
    <row r="294" spans="2:6" x14ac:dyDescent="0.25">
      <c r="B294" s="9"/>
      <c r="C294" s="9"/>
      <c r="D294" s="9"/>
      <c r="E294" s="9"/>
      <c r="F294" s="9"/>
    </row>
    <row r="295" spans="2:6" x14ac:dyDescent="0.25">
      <c r="B295" s="9"/>
      <c r="C295" s="9"/>
      <c r="D295" s="9"/>
      <c r="E295" s="9"/>
      <c r="F295" s="9"/>
    </row>
    <row r="296" spans="2:6" x14ac:dyDescent="0.25">
      <c r="B296" s="9"/>
      <c r="C296" s="9"/>
      <c r="D296" s="9"/>
      <c r="E296" s="9"/>
      <c r="F296" s="9"/>
    </row>
    <row r="297" spans="2:6" x14ac:dyDescent="0.25">
      <c r="B297" s="9"/>
      <c r="C297" s="9"/>
      <c r="D297" s="9"/>
      <c r="E297" s="9"/>
      <c r="F297" s="9"/>
    </row>
    <row r="298" spans="2:6" x14ac:dyDescent="0.25">
      <c r="B298" s="9"/>
      <c r="C298" s="9"/>
      <c r="D298" s="9"/>
      <c r="E298" s="9"/>
      <c r="F298" s="9"/>
    </row>
    <row r="299" spans="2:6" x14ac:dyDescent="0.25">
      <c r="B299" s="9"/>
      <c r="C299" s="9"/>
      <c r="D299" s="9"/>
      <c r="E299" s="9"/>
      <c r="F299" s="9"/>
    </row>
    <row r="300" spans="2:6" x14ac:dyDescent="0.25">
      <c r="B300" s="9"/>
      <c r="C300" s="9"/>
      <c r="D300" s="9"/>
      <c r="E300" s="9"/>
      <c r="F300" s="9"/>
    </row>
    <row r="301" spans="2:6" x14ac:dyDescent="0.25">
      <c r="B301" s="9"/>
      <c r="C301" s="9"/>
      <c r="D301" s="9"/>
      <c r="E301" s="9"/>
      <c r="F301" s="9"/>
    </row>
    <row r="302" spans="2:6" x14ac:dyDescent="0.25">
      <c r="B302" s="9"/>
      <c r="C302" s="9"/>
      <c r="D302" s="9"/>
      <c r="E302" s="9"/>
      <c r="F302" s="9"/>
    </row>
    <row r="303" spans="2:6" x14ac:dyDescent="0.25">
      <c r="B303" s="9"/>
      <c r="C303" s="9"/>
      <c r="D303" s="9"/>
      <c r="E303" s="9"/>
      <c r="F303" s="9"/>
    </row>
    <row r="304" spans="2:6" x14ac:dyDescent="0.25">
      <c r="B304" s="9"/>
      <c r="C304" s="9"/>
      <c r="D304" s="9"/>
      <c r="E304" s="9"/>
      <c r="F304" s="9"/>
    </row>
    <row r="305" spans="2:6" x14ac:dyDescent="0.25">
      <c r="B305" s="9"/>
      <c r="C305" s="9"/>
      <c r="D305" s="9"/>
      <c r="E305" s="9"/>
      <c r="F305" s="9"/>
    </row>
    <row r="306" spans="2:6" x14ac:dyDescent="0.25">
      <c r="B306" s="9"/>
      <c r="C306" s="9"/>
      <c r="D306" s="9"/>
      <c r="E306" s="9"/>
      <c r="F306" s="9"/>
    </row>
    <row r="307" spans="2:6" x14ac:dyDescent="0.25">
      <c r="B307" s="9"/>
      <c r="C307" s="9"/>
      <c r="D307" s="9"/>
      <c r="E307" s="9"/>
      <c r="F307" s="9"/>
    </row>
    <row r="308" spans="2:6" x14ac:dyDescent="0.25">
      <c r="B308" s="9"/>
      <c r="C308" s="9"/>
      <c r="D308" s="9"/>
      <c r="E308" s="9"/>
      <c r="F308" s="9"/>
    </row>
    <row r="309" spans="2:6" x14ac:dyDescent="0.25">
      <c r="B309" s="9"/>
      <c r="C309" s="9"/>
      <c r="D309" s="9"/>
      <c r="E309" s="9"/>
      <c r="F309" s="9"/>
    </row>
    <row r="310" spans="2:6" x14ac:dyDescent="0.25">
      <c r="B310" s="9"/>
      <c r="C310" s="9"/>
      <c r="D310" s="9"/>
      <c r="E310" s="9"/>
      <c r="F310" s="9"/>
    </row>
    <row r="311" spans="2:6" x14ac:dyDescent="0.25">
      <c r="B311" s="9"/>
      <c r="C311" s="9"/>
      <c r="D311" s="9"/>
      <c r="E311" s="9"/>
      <c r="F311" s="9"/>
    </row>
    <row r="312" spans="2:6" x14ac:dyDescent="0.25">
      <c r="B312" s="9"/>
      <c r="C312" s="9"/>
      <c r="D312" s="9"/>
      <c r="E312" s="9"/>
      <c r="F312" s="9"/>
    </row>
    <row r="313" spans="2:6" x14ac:dyDescent="0.25">
      <c r="B313" s="9"/>
      <c r="C313" s="9"/>
      <c r="D313" s="9"/>
      <c r="E313" s="9"/>
      <c r="F313" s="9"/>
    </row>
    <row r="314" spans="2:6" x14ac:dyDescent="0.25">
      <c r="B314" s="9"/>
      <c r="C314" s="9"/>
      <c r="D314" s="9"/>
      <c r="E314" s="9"/>
      <c r="F314" s="9"/>
    </row>
    <row r="315" spans="2:6" x14ac:dyDescent="0.25">
      <c r="B315" s="9"/>
      <c r="C315" s="9"/>
      <c r="D315" s="9"/>
      <c r="E315" s="9"/>
      <c r="F315" s="9"/>
    </row>
    <row r="316" spans="2:6" x14ac:dyDescent="0.25">
      <c r="B316" s="9"/>
      <c r="C316" s="9"/>
      <c r="D316" s="9"/>
      <c r="E316" s="9"/>
      <c r="F316" s="9"/>
    </row>
    <row r="317" spans="2:6" x14ac:dyDescent="0.25">
      <c r="B317" s="9"/>
      <c r="C317" s="9"/>
      <c r="D317" s="9"/>
      <c r="E317" s="9"/>
      <c r="F317" s="9"/>
    </row>
    <row r="318" spans="2:6" x14ac:dyDescent="0.25">
      <c r="B318" s="9"/>
      <c r="C318" s="9"/>
      <c r="D318" s="9"/>
      <c r="E318" s="9"/>
      <c r="F318" s="9"/>
    </row>
    <row r="319" spans="2:6" x14ac:dyDescent="0.25">
      <c r="B319" s="9"/>
      <c r="C319" s="9"/>
      <c r="D319" s="9"/>
      <c r="E319" s="9"/>
      <c r="F319" s="9"/>
    </row>
    <row r="320" spans="2:6" x14ac:dyDescent="0.25">
      <c r="B320" s="9"/>
      <c r="C320" s="9"/>
      <c r="D320" s="9"/>
      <c r="E320" s="9"/>
      <c r="F320" s="9"/>
    </row>
    <row r="321" spans="2:6" x14ac:dyDescent="0.25">
      <c r="B321" s="9"/>
      <c r="C321" s="9"/>
      <c r="D321" s="9"/>
      <c r="E321" s="9"/>
      <c r="F321" s="9"/>
    </row>
    <row r="322" spans="2:6" x14ac:dyDescent="0.25">
      <c r="B322" s="9"/>
      <c r="C322" s="9"/>
      <c r="D322" s="9"/>
      <c r="E322" s="9"/>
      <c r="F322" s="9"/>
    </row>
    <row r="323" spans="2:6" x14ac:dyDescent="0.25">
      <c r="B323" s="9"/>
      <c r="C323" s="9"/>
      <c r="D323" s="9"/>
      <c r="E323" s="9"/>
      <c r="F323" s="9"/>
    </row>
    <row r="324" spans="2:6" x14ac:dyDescent="0.25">
      <c r="B324" s="9"/>
      <c r="C324" s="9"/>
      <c r="D324" s="9"/>
      <c r="E324" s="9"/>
      <c r="F324" s="9"/>
    </row>
    <row r="325" spans="2:6" x14ac:dyDescent="0.25">
      <c r="B325" s="9"/>
      <c r="C325" s="9"/>
      <c r="D325" s="9"/>
      <c r="E325" s="9"/>
      <c r="F325" s="9"/>
    </row>
    <row r="326" spans="2:6" x14ac:dyDescent="0.25">
      <c r="B326" s="9"/>
      <c r="C326" s="9"/>
      <c r="D326" s="9"/>
      <c r="E326" s="9"/>
      <c r="F326" s="9"/>
    </row>
    <row r="327" spans="2:6" x14ac:dyDescent="0.25">
      <c r="B327" s="9"/>
      <c r="C327" s="9"/>
      <c r="D327" s="9"/>
      <c r="E327" s="9"/>
      <c r="F327" s="9"/>
    </row>
    <row r="328" spans="2:6" x14ac:dyDescent="0.25">
      <c r="B328" s="9"/>
      <c r="C328" s="9"/>
      <c r="D328" s="9"/>
      <c r="E328" s="9"/>
      <c r="F328" s="9"/>
    </row>
    <row r="329" spans="2:6" x14ac:dyDescent="0.25">
      <c r="B329" s="9"/>
      <c r="C329" s="9"/>
      <c r="D329" s="9"/>
      <c r="E329" s="9"/>
      <c r="F329" s="9"/>
    </row>
    <row r="330" spans="2:6" x14ac:dyDescent="0.25">
      <c r="B330" s="9"/>
      <c r="C330" s="9"/>
      <c r="D330" s="9"/>
      <c r="E330" s="9"/>
      <c r="F330" s="9"/>
    </row>
    <row r="331" spans="2:6" x14ac:dyDescent="0.25">
      <c r="B331" s="9"/>
      <c r="C331" s="9"/>
      <c r="D331" s="9"/>
      <c r="E331" s="9"/>
      <c r="F331" s="9"/>
    </row>
    <row r="332" spans="2:6" x14ac:dyDescent="0.25">
      <c r="B332" s="9"/>
      <c r="C332" s="9"/>
      <c r="D332" s="9"/>
      <c r="E332" s="9"/>
      <c r="F332" s="9"/>
    </row>
    <row r="333" spans="2:6" x14ac:dyDescent="0.25">
      <c r="B333" s="9"/>
      <c r="C333" s="9"/>
      <c r="D333" s="9"/>
      <c r="E333" s="9"/>
      <c r="F333" s="9"/>
    </row>
    <row r="334" spans="2:6" x14ac:dyDescent="0.25">
      <c r="B334" s="9"/>
      <c r="C334" s="9"/>
      <c r="D334" s="9"/>
      <c r="E334" s="9"/>
      <c r="F334" s="9"/>
    </row>
    <row r="335" spans="2:6" x14ac:dyDescent="0.25">
      <c r="B335" s="9"/>
      <c r="C335" s="9"/>
      <c r="D335" s="9"/>
      <c r="E335" s="9"/>
      <c r="F335" s="9"/>
    </row>
    <row r="336" spans="2:6" x14ac:dyDescent="0.25">
      <c r="B336" s="9"/>
      <c r="C336" s="9"/>
      <c r="D336" s="9"/>
      <c r="E336" s="9"/>
      <c r="F336" s="9"/>
    </row>
    <row r="337" spans="2:6" x14ac:dyDescent="0.25">
      <c r="B337" s="9"/>
      <c r="C337" s="9"/>
      <c r="D337" s="9"/>
      <c r="E337" s="9"/>
      <c r="F337" s="9"/>
    </row>
    <row r="338" spans="2:6" x14ac:dyDescent="0.25">
      <c r="B338" s="9"/>
      <c r="C338" s="9"/>
      <c r="D338" s="9"/>
      <c r="E338" s="9"/>
      <c r="F338" s="9"/>
    </row>
    <row r="339" spans="2:6" x14ac:dyDescent="0.25">
      <c r="B339" s="9"/>
      <c r="C339" s="9"/>
      <c r="D339" s="9"/>
      <c r="E339" s="9"/>
      <c r="F339" s="9"/>
    </row>
    <row r="340" spans="2:6" x14ac:dyDescent="0.25">
      <c r="B340" s="9"/>
      <c r="C340" s="9"/>
      <c r="D340" s="9"/>
      <c r="E340" s="9"/>
      <c r="F340" s="9"/>
    </row>
    <row r="341" spans="2:6" x14ac:dyDescent="0.25">
      <c r="B341" s="9"/>
      <c r="C341" s="9"/>
      <c r="D341" s="9"/>
      <c r="E341" s="9"/>
      <c r="F341" s="9"/>
    </row>
    <row r="342" spans="2:6" x14ac:dyDescent="0.25">
      <c r="B342" s="9"/>
      <c r="C342" s="9"/>
      <c r="D342" s="9"/>
      <c r="E342" s="9"/>
      <c r="F342" s="9"/>
    </row>
    <row r="343" spans="2:6" x14ac:dyDescent="0.25">
      <c r="B343" s="9"/>
      <c r="C343" s="9"/>
      <c r="D343" s="9"/>
      <c r="E343" s="9"/>
      <c r="F343" s="9"/>
    </row>
    <row r="344" spans="2:6" x14ac:dyDescent="0.25">
      <c r="B344" s="9"/>
      <c r="C344" s="9"/>
      <c r="D344" s="9"/>
      <c r="E344" s="9"/>
      <c r="F344" s="9"/>
    </row>
    <row r="345" spans="2:6" x14ac:dyDescent="0.25">
      <c r="B345" s="9"/>
      <c r="C345" s="9"/>
      <c r="D345" s="9"/>
      <c r="E345" s="9"/>
      <c r="F345" s="9"/>
    </row>
    <row r="346" spans="2:6" x14ac:dyDescent="0.25">
      <c r="B346" s="9"/>
      <c r="C346" s="9"/>
      <c r="D346" s="9"/>
      <c r="E346" s="9"/>
      <c r="F346" s="9"/>
    </row>
    <row r="347" spans="2:6" x14ac:dyDescent="0.25">
      <c r="B347" s="9"/>
      <c r="C347" s="9"/>
      <c r="D347" s="9"/>
      <c r="E347" s="9"/>
      <c r="F347" s="9"/>
    </row>
    <row r="348" spans="2:6" x14ac:dyDescent="0.25">
      <c r="B348" s="9"/>
      <c r="C348" s="9"/>
      <c r="D348" s="9"/>
      <c r="E348" s="9"/>
      <c r="F348" s="9"/>
    </row>
    <row r="349" spans="2:6" x14ac:dyDescent="0.25">
      <c r="B349" s="9"/>
      <c r="C349" s="9"/>
      <c r="D349" s="9"/>
      <c r="E349" s="9"/>
      <c r="F349" s="9"/>
    </row>
    <row r="350" spans="2:6" x14ac:dyDescent="0.25">
      <c r="B350" s="9"/>
      <c r="C350" s="9"/>
      <c r="D350" s="9"/>
      <c r="E350" s="9"/>
      <c r="F350" s="9"/>
    </row>
    <row r="351" spans="2:6" x14ac:dyDescent="0.25">
      <c r="B351" s="9"/>
      <c r="C351" s="9"/>
      <c r="D351" s="9"/>
      <c r="E351" s="9"/>
      <c r="F351" s="9"/>
    </row>
    <row r="352" spans="2:6" x14ac:dyDescent="0.25">
      <c r="B352" s="9"/>
      <c r="C352" s="9"/>
      <c r="D352" s="9"/>
      <c r="E352" s="9"/>
      <c r="F352" s="9"/>
    </row>
    <row r="353" spans="2:6" x14ac:dyDescent="0.25">
      <c r="B353" s="9"/>
      <c r="C353" s="9"/>
      <c r="D353" s="9"/>
      <c r="E353" s="9"/>
      <c r="F353" s="9"/>
    </row>
    <row r="354" spans="2:6" x14ac:dyDescent="0.25">
      <c r="B354" s="9"/>
      <c r="C354" s="9"/>
      <c r="D354" s="9"/>
      <c r="E354" s="9"/>
      <c r="F354" s="9"/>
    </row>
    <row r="355" spans="2:6" x14ac:dyDescent="0.25">
      <c r="B355" s="9"/>
      <c r="C355" s="9"/>
      <c r="D355" s="9"/>
      <c r="E355" s="9"/>
      <c r="F355" s="9"/>
    </row>
    <row r="356" spans="2:6" x14ac:dyDescent="0.25">
      <c r="B356" s="9"/>
      <c r="C356" s="9"/>
      <c r="D356" s="9"/>
      <c r="E356" s="9"/>
      <c r="F356" s="9"/>
    </row>
    <row r="357" spans="2:6" x14ac:dyDescent="0.25">
      <c r="B357" s="9"/>
      <c r="C357" s="9"/>
      <c r="D357" s="9"/>
      <c r="E357" s="9"/>
      <c r="F357" s="9"/>
    </row>
    <row r="358" spans="2:6" x14ac:dyDescent="0.25">
      <c r="B358" s="9"/>
      <c r="C358" s="9"/>
      <c r="D358" s="9"/>
      <c r="E358" s="9"/>
      <c r="F358" s="9"/>
    </row>
    <row r="359" spans="2:6" x14ac:dyDescent="0.25">
      <c r="B359" s="9"/>
      <c r="C359" s="9"/>
      <c r="D359" s="9"/>
      <c r="E359" s="9"/>
      <c r="F359" s="9"/>
    </row>
    <row r="360" spans="2:6" x14ac:dyDescent="0.25">
      <c r="B360" s="9"/>
      <c r="C360" s="9"/>
      <c r="D360" s="9"/>
      <c r="E360" s="9"/>
      <c r="F360" s="9"/>
    </row>
    <row r="361" spans="2:6" x14ac:dyDescent="0.25">
      <c r="B361" s="9"/>
      <c r="C361" s="9"/>
      <c r="D361" s="9"/>
      <c r="E361" s="9"/>
      <c r="F361" s="9"/>
    </row>
    <row r="362" spans="2:6" x14ac:dyDescent="0.25">
      <c r="B362" s="9"/>
      <c r="C362" s="9"/>
      <c r="D362" s="9"/>
      <c r="E362" s="9"/>
      <c r="F362" s="9"/>
    </row>
    <row r="363" spans="2:6" x14ac:dyDescent="0.25">
      <c r="B363" s="9"/>
      <c r="C363" s="9"/>
      <c r="D363" s="9"/>
      <c r="E363" s="9"/>
      <c r="F363" s="9"/>
    </row>
    <row r="364" spans="2:6" x14ac:dyDescent="0.25">
      <c r="B364" s="9"/>
      <c r="C364" s="9"/>
      <c r="D364" s="9"/>
      <c r="E364" s="9"/>
      <c r="F364" s="9"/>
    </row>
    <row r="365" spans="2:6" x14ac:dyDescent="0.25">
      <c r="B365" s="9"/>
      <c r="C365" s="9"/>
      <c r="D365" s="9"/>
      <c r="E365" s="9"/>
      <c r="F365" s="9"/>
    </row>
    <row r="366" spans="2:6" x14ac:dyDescent="0.25">
      <c r="B366" s="9"/>
      <c r="C366" s="9"/>
      <c r="D366" s="9"/>
      <c r="E366" s="9"/>
      <c r="F366" s="9"/>
    </row>
    <row r="367" spans="2:6" x14ac:dyDescent="0.25">
      <c r="B367" s="9"/>
      <c r="C367" s="9"/>
      <c r="D367" s="9"/>
      <c r="E367" s="9"/>
      <c r="F367" s="9"/>
    </row>
    <row r="368" spans="2:6" x14ac:dyDescent="0.25">
      <c r="B368" s="9"/>
      <c r="C368" s="9"/>
      <c r="D368" s="9"/>
      <c r="E368" s="9"/>
      <c r="F368" s="9"/>
    </row>
    <row r="369" spans="2:6" x14ac:dyDescent="0.25">
      <c r="B369" s="9"/>
      <c r="C369" s="9"/>
      <c r="D369" s="9"/>
      <c r="E369" s="9"/>
      <c r="F369" s="9"/>
    </row>
    <row r="370" spans="2:6" x14ac:dyDescent="0.25">
      <c r="B370" s="9"/>
      <c r="C370" s="9"/>
      <c r="D370" s="9"/>
      <c r="E370" s="9"/>
      <c r="F370" s="9"/>
    </row>
    <row r="371" spans="2:6" x14ac:dyDescent="0.25">
      <c r="B371" s="9"/>
      <c r="C371" s="9"/>
      <c r="D371" s="9"/>
      <c r="E371" s="9"/>
      <c r="F371" s="9"/>
    </row>
    <row r="372" spans="2:6" x14ac:dyDescent="0.25">
      <c r="B372" s="9"/>
      <c r="C372" s="9"/>
      <c r="D372" s="9"/>
      <c r="E372" s="9"/>
      <c r="F372" s="9"/>
    </row>
    <row r="373" spans="2:6" x14ac:dyDescent="0.25">
      <c r="B373" s="9"/>
      <c r="C373" s="9"/>
      <c r="D373" s="9"/>
      <c r="E373" s="9"/>
      <c r="F373" s="9"/>
    </row>
    <row r="374" spans="2:6" x14ac:dyDescent="0.25">
      <c r="B374" s="9"/>
      <c r="C374" s="9"/>
      <c r="D374" s="9"/>
      <c r="E374" s="9"/>
      <c r="F374" s="9"/>
    </row>
    <row r="375" spans="2:6" x14ac:dyDescent="0.25">
      <c r="B375" s="9"/>
      <c r="C375" s="9"/>
      <c r="D375" s="9"/>
      <c r="E375" s="9"/>
      <c r="F375" s="9"/>
    </row>
    <row r="376" spans="2:6" x14ac:dyDescent="0.25">
      <c r="B376" s="9"/>
      <c r="C376" s="9"/>
      <c r="D376" s="9"/>
      <c r="E376" s="9"/>
      <c r="F376" s="9"/>
    </row>
    <row r="377" spans="2:6" x14ac:dyDescent="0.25">
      <c r="B377" s="9"/>
      <c r="C377" s="9"/>
      <c r="D377" s="9"/>
      <c r="E377" s="9"/>
      <c r="F377" s="9"/>
    </row>
    <row r="378" spans="2:6" x14ac:dyDescent="0.25">
      <c r="B378" s="9"/>
      <c r="C378" s="9"/>
      <c r="D378" s="9"/>
      <c r="E378" s="9"/>
      <c r="F378" s="9"/>
    </row>
    <row r="379" spans="2:6" x14ac:dyDescent="0.25">
      <c r="B379" s="9"/>
      <c r="C379" s="9"/>
      <c r="D379" s="9"/>
      <c r="E379" s="9"/>
      <c r="F379" s="9"/>
    </row>
    <row r="380" spans="2:6" x14ac:dyDescent="0.25">
      <c r="B380" s="9"/>
      <c r="C380" s="9"/>
      <c r="D380" s="9"/>
      <c r="E380" s="9"/>
      <c r="F380" s="9"/>
    </row>
  </sheetData>
  <sortState ref="A4:XFD340">
    <sortCondition ref="B4:B340"/>
    <sortCondition ref="A4:A340"/>
  </sortState>
  <mergeCells count="2">
    <mergeCell ref="H2:M2"/>
    <mergeCell ref="A2:F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4:R111"/>
  <sheetViews>
    <sheetView workbookViewId="0">
      <selection activeCell="G18" sqref="G18"/>
    </sheetView>
  </sheetViews>
  <sheetFormatPr defaultRowHeight="15" x14ac:dyDescent="0.25"/>
  <cols>
    <col min="6" max="6" width="15.140625" bestFit="1" customWidth="1"/>
    <col min="7" max="7" width="9.140625" style="63"/>
    <col min="13" max="13" width="15.140625" bestFit="1" customWidth="1"/>
  </cols>
  <sheetData>
    <row r="4" spans="1:17" x14ac:dyDescent="0.25">
      <c r="A4" s="9" t="s">
        <v>137</v>
      </c>
      <c r="B4" s="9"/>
      <c r="C4" s="9"/>
      <c r="D4" s="9"/>
      <c r="E4" s="9"/>
      <c r="F4" s="9"/>
      <c r="H4" s="9"/>
      <c r="I4" s="9"/>
      <c r="J4" s="9"/>
      <c r="K4" s="9"/>
      <c r="L4" s="9"/>
    </row>
    <row r="5" spans="1:17" x14ac:dyDescent="0.25">
      <c r="A5" s="16" t="s">
        <v>139</v>
      </c>
      <c r="B5" s="16" t="s">
        <v>4296</v>
      </c>
      <c r="C5" s="9"/>
      <c r="D5" s="9"/>
      <c r="E5" s="9"/>
      <c r="F5" s="9"/>
      <c r="H5" s="26" t="s">
        <v>138</v>
      </c>
      <c r="I5" s="9"/>
      <c r="J5" s="9"/>
      <c r="K5" s="9"/>
      <c r="L5" s="9"/>
    </row>
    <row r="6" spans="1:17" x14ac:dyDescent="0.25">
      <c r="A6" s="9"/>
      <c r="B6" s="9"/>
      <c r="C6" s="775" t="s">
        <v>85</v>
      </c>
      <c r="D6" s="775"/>
      <c r="E6" s="775"/>
      <c r="F6" s="775"/>
      <c r="H6" s="9"/>
      <c r="I6" s="9"/>
      <c r="J6" s="775" t="s">
        <v>86</v>
      </c>
      <c r="K6" s="775"/>
      <c r="L6" s="775"/>
      <c r="M6" s="775"/>
    </row>
    <row r="7" spans="1:17" x14ac:dyDescent="0.25">
      <c r="A7" s="13" t="s">
        <v>78</v>
      </c>
      <c r="B7" s="9"/>
      <c r="C7" s="206" t="s">
        <v>82</v>
      </c>
      <c r="D7" s="206" t="s">
        <v>83</v>
      </c>
      <c r="E7" s="208" t="s">
        <v>84</v>
      </c>
      <c r="F7" s="207" t="s">
        <v>4237</v>
      </c>
      <c r="G7" s="165"/>
      <c r="H7" s="13" t="s">
        <v>78</v>
      </c>
      <c r="I7" s="9"/>
      <c r="J7" s="206" t="s">
        <v>82</v>
      </c>
      <c r="K7" s="206" t="s">
        <v>83</v>
      </c>
      <c r="L7" s="206" t="s">
        <v>84</v>
      </c>
      <c r="M7" s="207" t="s">
        <v>4237</v>
      </c>
      <c r="O7" s="9"/>
      <c r="P7" s="9"/>
      <c r="Q7" s="9"/>
    </row>
    <row r="8" spans="1:17" x14ac:dyDescent="0.25">
      <c r="A8" s="12" t="s">
        <v>6</v>
      </c>
      <c r="B8" s="12" t="s">
        <v>7</v>
      </c>
      <c r="C8" s="8">
        <f>SUM('0.1 shipbuilding and shiprepair'!C8,'0.1 shipbuilding and shiprepair'!C62,'0.1 shipbuilding and shiprepair'!C125)</f>
        <v>88.5</v>
      </c>
      <c r="D8" s="8">
        <f>SUM('0.1 shipbuilding and shiprepair'!D8,'0.1 shipbuilding and shiprepair'!D62,'0.1 shipbuilding and shiprepair'!D125)</f>
        <v>95.3</v>
      </c>
      <c r="E8" s="201">
        <f>SUM('0.1 shipbuilding and shiprepair'!E8,'0.1 shipbuilding and shiprepair'!E62,'0.1 shipbuilding and shiprepair'!E125)</f>
        <v>70</v>
      </c>
      <c r="F8" s="205">
        <f>SUM('0.1 shipbuilding and shiprepair'!F8,'0.1 shipbuilding and shiprepair'!F62,'0.1 shipbuilding and shiprepair'!F125)</f>
        <v>70.8</v>
      </c>
      <c r="G8" s="164"/>
      <c r="H8" s="202" t="s">
        <v>6</v>
      </c>
      <c r="I8" s="12" t="s">
        <v>7</v>
      </c>
      <c r="J8" s="8">
        <f>SUM('0.1 shipbuilding and shiprepair'!J8,'0.1 shipbuilding and shiprepair'!J62,'0.1 shipbuilding and shiprepair'!J125)</f>
        <v>1501</v>
      </c>
      <c r="K8" s="8">
        <f>SUM('0.1 shipbuilding and shiprepair'!K8,'0.1 shipbuilding and shiprepair'!K62,'0.1 shipbuilding and shiprepair'!K125)</f>
        <v>1734</v>
      </c>
      <c r="L8" s="8">
        <f>SUM('0.1 shipbuilding and shiprepair'!L8,'0.1 shipbuilding and shiprepair'!L62,'0.1 shipbuilding and shiprepair'!L125)</f>
        <v>1274</v>
      </c>
      <c r="M8" s="8">
        <f>SUM('0.1 shipbuilding and shiprepair'!M8,'0.1 shipbuilding and shiprepair'!M62,'0.1 shipbuilding and shiprepair'!M125)</f>
        <v>1300</v>
      </c>
      <c r="O8" s="9"/>
      <c r="P8" s="9"/>
      <c r="Q8" s="9"/>
    </row>
    <row r="9" spans="1:17" x14ac:dyDescent="0.25">
      <c r="A9" s="12" t="s">
        <v>8</v>
      </c>
      <c r="B9" s="12" t="s">
        <v>9</v>
      </c>
      <c r="C9" s="8">
        <f>SUM('0.1 shipbuilding and shiprepair'!C9,'0.1 shipbuilding and shiprepair'!C63,'0.1 shipbuilding and shiprepair'!C126)</f>
        <v>1866.3</v>
      </c>
      <c r="D9" s="8">
        <f>SUM('0.1 shipbuilding and shiprepair'!D9,'0.1 shipbuilding and shiprepair'!D63,'0.1 shipbuilding and shiprepair'!D126)</f>
        <v>1463.5</v>
      </c>
      <c r="E9" s="201">
        <f>SUM('0.1 shipbuilding and shiprepair'!E9,'0.1 shipbuilding and shiprepair'!E63,'0.1 shipbuilding and shiprepair'!E126)</f>
        <v>1491.8</v>
      </c>
      <c r="F9" s="205">
        <f>SUM('0.1 shipbuilding and shiprepair'!F9,'0.1 shipbuilding and shiprepair'!F63,'0.1 shipbuilding and shiprepair'!F126)</f>
        <v>1491.8</v>
      </c>
      <c r="G9" s="164"/>
      <c r="H9" s="202" t="s">
        <v>8</v>
      </c>
      <c r="I9" s="12" t="s">
        <v>9</v>
      </c>
      <c r="J9" s="8">
        <f>SUM('0.1 shipbuilding and shiprepair'!J9,'0.1 shipbuilding and shiprepair'!J63,'0.1 shipbuilding and shiprepair'!J126)</f>
        <v>29877</v>
      </c>
      <c r="K9" s="8">
        <f>SUM('0.1 shipbuilding and shiprepair'!K9,'0.1 shipbuilding and shiprepair'!K63,'0.1 shipbuilding and shiprepair'!K126)</f>
        <v>25906</v>
      </c>
      <c r="L9" s="8">
        <f>SUM('0.1 shipbuilding and shiprepair'!L9,'0.1 shipbuilding and shiprepair'!L63,'0.1 shipbuilding and shiprepair'!L126)</f>
        <v>25105</v>
      </c>
      <c r="M9" s="8">
        <f>SUM('0.1 shipbuilding and shiprepair'!M9,'0.1 shipbuilding and shiprepair'!M63,'0.1 shipbuilding and shiprepair'!M126)</f>
        <v>25105</v>
      </c>
      <c r="O9" s="9"/>
      <c r="P9" s="9"/>
      <c r="Q9" s="9"/>
    </row>
    <row r="10" spans="1:17" x14ac:dyDescent="0.25">
      <c r="A10" s="12" t="s">
        <v>56</v>
      </c>
      <c r="B10" s="12" t="s">
        <v>57</v>
      </c>
      <c r="C10" s="8">
        <f>SUM('0.1 shipbuilding and shiprepair'!C10,'0.1 shipbuilding and shiprepair'!C64,'0.1 shipbuilding and shiprepair'!C127)</f>
        <v>0</v>
      </c>
      <c r="D10" s="8">
        <f>SUM('0.1 shipbuilding and shiprepair'!D10,'0.1 shipbuilding and shiprepair'!D64,'0.1 shipbuilding and shiprepair'!D127)</f>
        <v>0</v>
      </c>
      <c r="E10" s="201">
        <f>SUM('0.1 shipbuilding and shiprepair'!E10,'0.1 shipbuilding and shiprepair'!E64,'0.1 shipbuilding and shiprepair'!E127)</f>
        <v>0</v>
      </c>
      <c r="F10" s="205">
        <f>SUM('0.1 shipbuilding and shiprepair'!F10,'0.1 shipbuilding and shiprepair'!F64,'0.1 shipbuilding and shiprepair'!F127)</f>
        <v>0</v>
      </c>
      <c r="G10" s="164"/>
      <c r="H10" s="202" t="s">
        <v>56</v>
      </c>
      <c r="I10" s="12" t="s">
        <v>57</v>
      </c>
      <c r="J10" s="8">
        <f>SUM('0.1 shipbuilding and shiprepair'!J10,'0.1 shipbuilding and shiprepair'!J64,'0.1 shipbuilding and shiprepair'!J127)</f>
        <v>15072</v>
      </c>
      <c r="K10" s="8">
        <f>SUM('0.1 shipbuilding and shiprepair'!K10,'0.1 shipbuilding and shiprepair'!K64,'0.1 shipbuilding and shiprepair'!K127)</f>
        <v>16762</v>
      </c>
      <c r="L10" s="8">
        <f>SUM('0.1 shipbuilding and shiprepair'!L10,'0.1 shipbuilding and shiprepair'!L64,'0.1 shipbuilding and shiprepair'!L127)</f>
        <v>16257</v>
      </c>
      <c r="M10" s="8">
        <f>SUM('0.1 shipbuilding and shiprepair'!M10,'0.1 shipbuilding and shiprepair'!M64,'0.1 shipbuilding and shiprepair'!M127)</f>
        <v>16257</v>
      </c>
      <c r="O10" s="9"/>
      <c r="P10" s="9"/>
      <c r="Q10" s="9"/>
    </row>
    <row r="11" spans="1:17" x14ac:dyDescent="0.25">
      <c r="A11" s="12" t="s">
        <v>58</v>
      </c>
      <c r="B11" s="12" t="s">
        <v>59</v>
      </c>
      <c r="C11" s="8">
        <f>SUM('0.1 shipbuilding and shiprepair'!C11,'0.1 shipbuilding and shiprepair'!C65,'0.1 shipbuilding and shiprepair'!C128)</f>
        <v>3204.6</v>
      </c>
      <c r="D11" s="8">
        <f>SUM('0.1 shipbuilding and shiprepair'!D11,'0.1 shipbuilding and shiprepair'!D65,'0.1 shipbuilding and shiprepair'!D128)</f>
        <v>2362.9</v>
      </c>
      <c r="E11" s="201">
        <f>SUM('0.1 shipbuilding and shiprepair'!E11,'0.1 shipbuilding and shiprepair'!E65,'0.1 shipbuilding and shiprepair'!E128)</f>
        <v>2629.2999999999997</v>
      </c>
      <c r="F11" s="205">
        <f>SUM('0.1 shipbuilding and shiprepair'!F11,'0.1 shipbuilding and shiprepair'!F65,'0.1 shipbuilding and shiprepair'!F128)</f>
        <v>2629.2999999999997</v>
      </c>
      <c r="G11" s="164"/>
      <c r="H11" s="202" t="s">
        <v>58</v>
      </c>
      <c r="I11" s="12" t="s">
        <v>59</v>
      </c>
      <c r="J11" s="8">
        <f>SUM('0.1 shipbuilding and shiprepair'!J11,'0.1 shipbuilding and shiprepair'!J65,'0.1 shipbuilding and shiprepair'!J128)</f>
        <v>37131</v>
      </c>
      <c r="K11" s="8">
        <f>SUM('0.1 shipbuilding and shiprepair'!K11,'0.1 shipbuilding and shiprepair'!K65,'0.1 shipbuilding and shiprepair'!K128)</f>
        <v>28508</v>
      </c>
      <c r="L11" s="8">
        <f>SUM('0.1 shipbuilding and shiprepair'!L11,'0.1 shipbuilding and shiprepair'!L65,'0.1 shipbuilding and shiprepair'!L128)</f>
        <v>26913</v>
      </c>
      <c r="M11" s="8">
        <f>SUM('0.1 shipbuilding and shiprepair'!M11,'0.1 shipbuilding and shiprepair'!M65,'0.1 shipbuilding and shiprepair'!M128)</f>
        <v>26913</v>
      </c>
      <c r="O11" s="9"/>
      <c r="P11" s="9"/>
      <c r="Q11" s="9"/>
    </row>
    <row r="12" spans="1:17" x14ac:dyDescent="0.25">
      <c r="A12" s="9"/>
      <c r="B12" s="9"/>
      <c r="C12" s="9"/>
      <c r="D12" s="9"/>
      <c r="E12" s="9"/>
      <c r="F12" s="9"/>
      <c r="H12" s="9"/>
      <c r="I12" s="9"/>
      <c r="J12" s="9"/>
      <c r="K12" s="9"/>
      <c r="L12" s="9"/>
      <c r="O12" s="9"/>
      <c r="P12" s="9"/>
      <c r="Q12" s="9"/>
    </row>
    <row r="13" spans="1:17" x14ac:dyDescent="0.25">
      <c r="A13" s="9"/>
      <c r="B13" s="9"/>
      <c r="C13" s="775" t="s">
        <v>85</v>
      </c>
      <c r="D13" s="775"/>
      <c r="E13" s="775"/>
      <c r="F13" s="775"/>
      <c r="H13" s="9"/>
      <c r="I13" s="9"/>
      <c r="J13" s="775" t="s">
        <v>86</v>
      </c>
      <c r="K13" s="775"/>
      <c r="L13" s="775"/>
      <c r="M13" s="775"/>
    </row>
    <row r="14" spans="1:17" x14ac:dyDescent="0.25">
      <c r="A14" s="14" t="s">
        <v>79</v>
      </c>
      <c r="B14" s="9"/>
      <c r="C14" s="206" t="s">
        <v>82</v>
      </c>
      <c r="D14" s="206" t="s">
        <v>83</v>
      </c>
      <c r="E14" s="208" t="s">
        <v>84</v>
      </c>
      <c r="F14" s="207" t="s">
        <v>4237</v>
      </c>
      <c r="G14" s="165" t="s">
        <v>5108</v>
      </c>
      <c r="H14" s="14" t="s">
        <v>79</v>
      </c>
      <c r="I14" s="9"/>
      <c r="J14" s="206" t="s">
        <v>82</v>
      </c>
      <c r="K14" s="206" t="s">
        <v>83</v>
      </c>
      <c r="L14" s="206" t="s">
        <v>84</v>
      </c>
      <c r="M14" s="207" t="s">
        <v>4237</v>
      </c>
    </row>
    <row r="15" spans="1:17" x14ac:dyDescent="0.25">
      <c r="A15" s="3" t="s">
        <v>10</v>
      </c>
      <c r="B15" s="3" t="s">
        <v>11</v>
      </c>
      <c r="C15" s="8">
        <f>SUM('0.1 shipbuilding and shiprepair'!C15,'0.1 shipbuilding and shiprepair'!C69,'0.1 shipbuilding and shiprepair'!C132)</f>
        <v>1550.4</v>
      </c>
      <c r="D15" s="8">
        <f>SUM('0.1 shipbuilding and shiprepair'!D15,'0.1 shipbuilding and shiprepair'!D69,'0.1 shipbuilding and shiprepair'!D132)</f>
        <v>1170.9000000000001</v>
      </c>
      <c r="E15" s="201">
        <f>SUM('0.1 shipbuilding and shiprepair'!E15,'0.1 shipbuilding and shiprepair'!E69,'0.1 shipbuilding and shiprepair'!E132)</f>
        <v>1391.5</v>
      </c>
      <c r="F15" s="205">
        <f>SUM('0.1 shipbuilding and shiprepair'!F15,'0.1 shipbuilding and shiprepair'!F69,'0.1 shipbuilding and shiprepair'!F132)</f>
        <v>1391.5</v>
      </c>
      <c r="G15" s="691">
        <f>(E15/C15)^(1/($E$14-$C$14))-1</f>
        <v>-5.262978729672918E-2</v>
      </c>
      <c r="H15" s="202" t="s">
        <v>10</v>
      </c>
      <c r="I15" s="12" t="s">
        <v>11</v>
      </c>
      <c r="J15" s="8">
        <f>SUM('0.1 shipbuilding and shiprepair'!J15,'0.1 shipbuilding and shiprepair'!J69,'0.1 shipbuilding and shiprepair'!J132)</f>
        <v>29349</v>
      </c>
      <c r="K15" s="8">
        <f>SUM('0.1 shipbuilding and shiprepair'!K15,'0.1 shipbuilding and shiprepair'!K69,'0.1 shipbuilding and shiprepair'!K132)</f>
        <v>26766</v>
      </c>
      <c r="L15" s="201">
        <f>SUM('0.1 shipbuilding and shiprepair'!L15,'0.1 shipbuilding and shiprepair'!L69,'0.1 shipbuilding and shiprepair'!L132)</f>
        <v>24122</v>
      </c>
      <c r="M15" s="205">
        <f>SUM('0.1 shipbuilding and shiprepair'!M15,'0.1 shipbuilding and shiprepair'!M69,'0.1 shipbuilding and shiprepair'!M132)</f>
        <v>24122</v>
      </c>
    </row>
    <row r="16" spans="1:17" x14ac:dyDescent="0.25">
      <c r="A16" s="3" t="s">
        <v>12</v>
      </c>
      <c r="B16" s="3" t="s">
        <v>13</v>
      </c>
      <c r="C16" s="8">
        <f>SUM('0.1 shipbuilding and shiprepair'!C16,'0.1 shipbuilding and shiprepair'!C70,'0.1 shipbuilding and shiprepair'!C133)</f>
        <v>0</v>
      </c>
      <c r="D16" s="8">
        <f>SUM('0.1 shipbuilding and shiprepair'!D16,'0.1 shipbuilding and shiprepair'!D70,'0.1 shipbuilding and shiprepair'!D133)</f>
        <v>1155.8</v>
      </c>
      <c r="E16" s="201">
        <f>SUM('0.1 shipbuilding and shiprepair'!E16,'0.1 shipbuilding and shiprepair'!E70,'0.1 shipbuilding and shiprepair'!E133)</f>
        <v>1472.5</v>
      </c>
      <c r="F16" s="205">
        <f>SUM('0.1 shipbuilding and shiprepair'!F16,'0.1 shipbuilding and shiprepair'!F70,'0.1 shipbuilding and shiprepair'!F133)</f>
        <v>1472.5</v>
      </c>
      <c r="G16" s="691">
        <f>(E16/D16)^(1/($E$14-$D$14))-1</f>
        <v>0.27400934417719336</v>
      </c>
      <c r="H16" s="202" t="s">
        <v>12</v>
      </c>
      <c r="I16" s="12" t="s">
        <v>13</v>
      </c>
      <c r="J16" s="8">
        <f>SUM('0.1 shipbuilding and shiprepair'!J16,'0.1 shipbuilding and shiprepair'!J70,'0.1 shipbuilding and shiprepair'!J133)</f>
        <v>0</v>
      </c>
      <c r="K16" s="8">
        <f>SUM('0.1 shipbuilding and shiprepair'!K16,'0.1 shipbuilding and shiprepair'!K70,'0.1 shipbuilding and shiprepair'!K133)</f>
        <v>0</v>
      </c>
      <c r="L16" s="201">
        <f>SUM('0.1 shipbuilding and shiprepair'!L16,'0.1 shipbuilding and shiprepair'!L70,'0.1 shipbuilding and shiprepair'!L133)</f>
        <v>26631</v>
      </c>
      <c r="M16" s="205">
        <f>SUM('0.1 shipbuilding and shiprepair'!M16,'0.1 shipbuilding and shiprepair'!M70,'0.1 shipbuilding and shiprepair'!M133)</f>
        <v>26631</v>
      </c>
    </row>
    <row r="17" spans="1:13" x14ac:dyDescent="0.25">
      <c r="A17" s="3" t="s">
        <v>14</v>
      </c>
      <c r="B17" s="3" t="s">
        <v>15</v>
      </c>
      <c r="C17" s="8">
        <f>SUM('0.1 shipbuilding and shiprepair'!C17,'0.1 shipbuilding and shiprepair'!C71,'0.1 shipbuilding and shiprepair'!C134)</f>
        <v>9.9</v>
      </c>
      <c r="D17" s="8">
        <f>SUM('0.1 shipbuilding and shiprepair'!D17,'0.1 shipbuilding and shiprepair'!D71,'0.1 shipbuilding and shiprepair'!D134)</f>
        <v>8.1999999999999993</v>
      </c>
      <c r="E17" s="201">
        <f>SUM('0.1 shipbuilding and shiprepair'!E17,'0.1 shipbuilding and shiprepair'!E71,'0.1 shipbuilding and shiprepair'!E134)</f>
        <v>7.1</v>
      </c>
      <c r="F17" s="205">
        <f>SUM('0.1 shipbuilding and shiprepair'!F17,'0.1 shipbuilding and shiprepair'!F71,'0.1 shipbuilding and shiprepair'!F134)</f>
        <v>7.1</v>
      </c>
      <c r="G17" s="691">
        <f t="shared" ref="G17:G19" si="0">(E17/C17)^(1/($E$14-$C$14))-1</f>
        <v>-0.15314008409199276</v>
      </c>
      <c r="H17" s="202" t="s">
        <v>14</v>
      </c>
      <c r="I17" s="12" t="s">
        <v>15</v>
      </c>
      <c r="J17" s="8">
        <f>SUM('0.1 shipbuilding and shiprepair'!J17,'0.1 shipbuilding and shiprepair'!J71,'0.1 shipbuilding and shiprepair'!J134)</f>
        <v>235</v>
      </c>
      <c r="K17" s="8">
        <f>SUM('0.1 shipbuilding and shiprepair'!K17,'0.1 shipbuilding and shiprepair'!K71,'0.1 shipbuilding and shiprepair'!K134)</f>
        <v>207</v>
      </c>
      <c r="L17" s="201">
        <f>SUM('0.1 shipbuilding and shiprepair'!L17,'0.1 shipbuilding and shiprepair'!L71,'0.1 shipbuilding and shiprepair'!L134)</f>
        <v>155</v>
      </c>
      <c r="M17" s="205">
        <f>SUM('0.1 shipbuilding and shiprepair'!M17,'0.1 shipbuilding and shiprepair'!M71,'0.1 shipbuilding and shiprepair'!M134)</f>
        <v>155</v>
      </c>
    </row>
    <row r="18" spans="1:13" x14ac:dyDescent="0.25">
      <c r="A18" s="3" t="s">
        <v>62</v>
      </c>
      <c r="B18" s="3" t="s">
        <v>63</v>
      </c>
      <c r="C18" s="8">
        <f>SUM('0.1 shipbuilding and shiprepair'!C18,'0.1 shipbuilding and shiprepair'!C72,'0.1 shipbuilding and shiprepair'!C135)</f>
        <v>149.6</v>
      </c>
      <c r="D18" s="8">
        <f>SUM('0.1 shipbuilding and shiprepair'!D18,'0.1 shipbuilding and shiprepair'!D72,'0.1 shipbuilding and shiprepair'!D135)</f>
        <v>130.5</v>
      </c>
      <c r="E18" s="201">
        <f>SUM('0.1 shipbuilding and shiprepair'!E18,'0.1 shipbuilding and shiprepair'!E72,'0.1 shipbuilding and shiprepair'!E135)</f>
        <v>83.2</v>
      </c>
      <c r="F18" s="205">
        <f>SUM('0.1 shipbuilding and shiprepair'!F18,'0.1 shipbuilding and shiprepair'!F72,'0.1 shipbuilding and shiprepair'!F135)</f>
        <v>83.2</v>
      </c>
      <c r="H18" s="202" t="s">
        <v>62</v>
      </c>
      <c r="I18" s="12" t="s">
        <v>63</v>
      </c>
      <c r="J18" s="8">
        <f>SUM('0.1 shipbuilding and shiprepair'!J18,'0.1 shipbuilding and shiprepair'!J72,'0.1 shipbuilding and shiprepair'!J135)</f>
        <v>4832</v>
      </c>
      <c r="K18" s="8">
        <f>SUM('0.1 shipbuilding and shiprepair'!K18,'0.1 shipbuilding and shiprepair'!K72,'0.1 shipbuilding and shiprepair'!K135)</f>
        <v>4593</v>
      </c>
      <c r="L18" s="201">
        <f>SUM('0.1 shipbuilding and shiprepair'!L18,'0.1 shipbuilding and shiprepair'!L72,'0.1 shipbuilding and shiprepair'!L135)</f>
        <v>3793</v>
      </c>
      <c r="M18" s="205">
        <f>SUM('0.1 shipbuilding and shiprepair'!M18,'0.1 shipbuilding and shiprepair'!M72,'0.1 shipbuilding and shiprepair'!M135)</f>
        <v>3793</v>
      </c>
    </row>
    <row r="19" spans="1:13" x14ac:dyDescent="0.25">
      <c r="A19" s="3" t="s">
        <v>76</v>
      </c>
      <c r="B19" s="3" t="s">
        <v>77</v>
      </c>
      <c r="C19" s="8">
        <f>SUM('0.1 shipbuilding and shiprepair'!C19,'0.1 shipbuilding and shiprepair'!C73,'0.1 shipbuilding and shiprepair'!C136)</f>
        <v>1668.6</v>
      </c>
      <c r="D19" s="8">
        <f>SUM('0.1 shipbuilding and shiprepair'!D19,'0.1 shipbuilding and shiprepair'!D73,'0.1 shipbuilding and shiprepair'!D136)</f>
        <v>1573.7</v>
      </c>
      <c r="E19" s="201">
        <f>SUM('0.1 shipbuilding and shiprepair'!E19,'0.1 shipbuilding and shiprepair'!E73,'0.1 shipbuilding and shiprepair'!E136)</f>
        <v>1994.9</v>
      </c>
      <c r="F19" s="205">
        <f>SUM('0.1 shipbuilding and shiprepair'!F19,'0.1 shipbuilding and shiprepair'!F73,'0.1 shipbuilding and shiprepair'!F136)</f>
        <v>1994.9</v>
      </c>
      <c r="G19" s="691">
        <f t="shared" si="0"/>
        <v>9.341353491546367E-2</v>
      </c>
      <c r="H19" s="202" t="s">
        <v>76</v>
      </c>
      <c r="I19" s="12" t="s">
        <v>77</v>
      </c>
      <c r="J19" s="8">
        <f>SUM('0.1 shipbuilding and shiprepair'!J19,'0.1 shipbuilding and shiprepair'!J73,'0.1 shipbuilding and shiprepair'!J136)</f>
        <v>38310</v>
      </c>
      <c r="K19" s="8">
        <f>SUM('0.1 shipbuilding and shiprepair'!K19,'0.1 shipbuilding and shiprepair'!K73,'0.1 shipbuilding and shiprepair'!K136)</f>
        <v>42717</v>
      </c>
      <c r="L19" s="201">
        <f>SUM('0.1 shipbuilding and shiprepair'!L19,'0.1 shipbuilding and shiprepair'!L73,'0.1 shipbuilding and shiprepair'!L136)</f>
        <v>33925</v>
      </c>
      <c r="M19" s="205">
        <f>SUM('0.1 shipbuilding and shiprepair'!M19,'0.1 shipbuilding and shiprepair'!M73,'0.1 shipbuilding and shiprepair'!M136)</f>
        <v>37862</v>
      </c>
    </row>
    <row r="20" spans="1:13" x14ac:dyDescent="0.25">
      <c r="A20" s="9"/>
      <c r="B20" s="9"/>
      <c r="C20" s="9"/>
      <c r="D20" s="9"/>
      <c r="E20" s="9"/>
      <c r="F20" s="9"/>
      <c r="H20" s="9"/>
      <c r="I20" s="9"/>
      <c r="J20" s="9"/>
      <c r="K20" s="9"/>
      <c r="L20" s="9"/>
    </row>
    <row r="21" spans="1:13" x14ac:dyDescent="0.25">
      <c r="A21" s="9"/>
      <c r="B21" s="9"/>
      <c r="C21" s="9"/>
      <c r="D21" s="9"/>
      <c r="E21" s="9"/>
      <c r="F21" s="9"/>
      <c r="H21" s="9"/>
      <c r="I21" s="9"/>
      <c r="J21" s="9"/>
      <c r="K21" s="9"/>
      <c r="L21" s="9"/>
    </row>
    <row r="22" spans="1:13" x14ac:dyDescent="0.25">
      <c r="A22" s="15" t="s">
        <v>80</v>
      </c>
      <c r="B22" s="9"/>
      <c r="C22" s="9"/>
      <c r="D22" s="9"/>
      <c r="E22" s="9"/>
      <c r="F22" s="9"/>
      <c r="H22" s="15" t="s">
        <v>80</v>
      </c>
      <c r="I22" s="9"/>
      <c r="J22" s="9"/>
      <c r="K22" s="9"/>
      <c r="L22" s="9"/>
    </row>
    <row r="23" spans="1:13" x14ac:dyDescent="0.25">
      <c r="A23" s="12" t="s">
        <v>16</v>
      </c>
      <c r="B23" s="12" t="s">
        <v>17</v>
      </c>
      <c r="C23" s="8">
        <f>SUM('0.1 shipbuilding and shiprepair'!C23,'0.1 shipbuilding and shiprepair'!C77)</f>
        <v>9</v>
      </c>
      <c r="D23" s="8">
        <f>SUM('0.1 shipbuilding and shiprepair'!D23,'0.1 shipbuilding and shiprepair'!D77)</f>
        <v>9.1999999999999993</v>
      </c>
      <c r="E23" s="8">
        <f>SUM('0.1 shipbuilding and shiprepair'!E23,'0.1 shipbuilding and shiprepair'!E77)</f>
        <v>10</v>
      </c>
      <c r="F23" s="9"/>
      <c r="H23" s="202" t="s">
        <v>16</v>
      </c>
      <c r="I23" s="12" t="s">
        <v>17</v>
      </c>
      <c r="J23" s="8">
        <f>SUM('0.1 shipbuilding and shiprepair'!J23,'0.1 shipbuilding and shiprepair'!J77)</f>
        <v>176</v>
      </c>
      <c r="K23" s="8">
        <f>SUM('0.1 shipbuilding and shiprepair'!K23,'0.1 shipbuilding and shiprepair'!K77)</f>
        <v>177</v>
      </c>
      <c r="L23" s="8">
        <f>SUM('0.1 shipbuilding and shiprepair'!L23,'0.1 shipbuilding and shiprepair'!L77)</f>
        <v>180</v>
      </c>
    </row>
    <row r="24" spans="1:13" x14ac:dyDescent="0.25">
      <c r="A24" s="12" t="s">
        <v>18</v>
      </c>
      <c r="B24" s="12" t="s">
        <v>19</v>
      </c>
      <c r="C24" s="8">
        <f>SUM('0.1 shipbuilding and shiprepair'!C24,'0.1 shipbuilding and shiprepair'!C78)</f>
        <v>86.9</v>
      </c>
      <c r="D24" s="8">
        <f>SUM('0.1 shipbuilding and shiprepair'!D24,'0.1 shipbuilding and shiprepair'!D78)</f>
        <v>62.2</v>
      </c>
      <c r="E24" s="8">
        <f>SUM('0.1 shipbuilding and shiprepair'!E24,'0.1 shipbuilding and shiprepair'!E78)</f>
        <v>44.7</v>
      </c>
      <c r="F24" s="9"/>
      <c r="H24" s="202" t="s">
        <v>18</v>
      </c>
      <c r="I24" s="12" t="s">
        <v>19</v>
      </c>
      <c r="J24" s="8">
        <f>SUM('0.1 shipbuilding and shiprepair'!J24,'0.1 shipbuilding and shiprepair'!J78)</f>
        <v>7353</v>
      </c>
      <c r="K24" s="8">
        <f>SUM('0.1 shipbuilding and shiprepair'!K24,'0.1 shipbuilding and shiprepair'!K78)</f>
        <v>6709</v>
      </c>
      <c r="L24" s="8">
        <f>SUM('0.1 shipbuilding and shiprepair'!L24,'0.1 shipbuilding and shiprepair'!L78)</f>
        <v>5883</v>
      </c>
    </row>
    <row r="25" spans="1:13" x14ac:dyDescent="0.25">
      <c r="A25" s="12" t="s">
        <v>22</v>
      </c>
      <c r="B25" s="12" t="s">
        <v>23</v>
      </c>
      <c r="C25" s="8">
        <f>SUM('0.1 shipbuilding and shiprepair'!C25,'0.1 shipbuilding and shiprepair'!C79)</f>
        <v>5.5</v>
      </c>
      <c r="D25" s="8">
        <f>SUM('0.1 shipbuilding and shiprepair'!D25,'0.1 shipbuilding and shiprepair'!D79)</f>
        <v>4.7</v>
      </c>
      <c r="E25" s="8">
        <f>SUM('0.1 shipbuilding and shiprepair'!E25,'0.1 shipbuilding and shiprepair'!E79)</f>
        <v>5.0999999999999996</v>
      </c>
      <c r="F25" s="9"/>
      <c r="H25" s="202" t="s">
        <v>22</v>
      </c>
      <c r="I25" s="12" t="s">
        <v>23</v>
      </c>
      <c r="J25" s="8">
        <f>SUM('0.1 shipbuilding and shiprepair'!J25,'0.1 shipbuilding and shiprepair'!J79)</f>
        <v>116</v>
      </c>
      <c r="K25" s="8">
        <f>SUM('0.1 shipbuilding and shiprepair'!K25,'0.1 shipbuilding and shiprepair'!K79)</f>
        <v>104</v>
      </c>
      <c r="L25" s="8">
        <f>SUM('0.1 shipbuilding and shiprepair'!L25,'0.1 shipbuilding and shiprepair'!L79)</f>
        <v>133</v>
      </c>
    </row>
    <row r="26" spans="1:13" x14ac:dyDescent="0.25">
      <c r="A26" s="12" t="s">
        <v>24</v>
      </c>
      <c r="B26" s="12" t="s">
        <v>25</v>
      </c>
      <c r="C26" s="8">
        <f>SUM('0.1 shipbuilding and shiprepair'!C26,'0.1 shipbuilding and shiprepair'!C80)</f>
        <v>0</v>
      </c>
      <c r="D26" s="8">
        <f>SUM('0.1 shipbuilding and shiprepair'!D26,'0.1 shipbuilding and shiprepair'!D80)</f>
        <v>0</v>
      </c>
      <c r="E26" s="8">
        <f>SUM('0.1 shipbuilding and shiprepair'!E26,'0.1 shipbuilding and shiprepair'!E80)</f>
        <v>0</v>
      </c>
      <c r="F26" s="9"/>
      <c r="H26" s="202" t="s">
        <v>24</v>
      </c>
      <c r="I26" s="12" t="s">
        <v>25</v>
      </c>
      <c r="J26" s="8">
        <f>SUM('0.1 shipbuilding and shiprepair'!J26,'0.1 shipbuilding and shiprepair'!J80)</f>
        <v>0</v>
      </c>
      <c r="K26" s="8">
        <f>SUM('0.1 shipbuilding and shiprepair'!K26,'0.1 shipbuilding and shiprepair'!K80)</f>
        <v>0</v>
      </c>
      <c r="L26" s="8">
        <f>SUM('0.1 shipbuilding and shiprepair'!L26,'0.1 shipbuilding and shiprepair'!L80)</f>
        <v>0</v>
      </c>
    </row>
    <row r="27" spans="1:13" x14ac:dyDescent="0.25">
      <c r="A27" s="12" t="s">
        <v>26</v>
      </c>
      <c r="B27" s="12" t="s">
        <v>27</v>
      </c>
      <c r="C27" s="8">
        <f>SUM('0.1 shipbuilding and shiprepair'!C27,'0.1 shipbuilding and shiprepair'!C81)</f>
        <v>94.9</v>
      </c>
      <c r="D27" s="8">
        <f>SUM('0.1 shipbuilding and shiprepair'!D27,'0.1 shipbuilding and shiprepair'!D81)</f>
        <v>92.1</v>
      </c>
      <c r="E27" s="8">
        <f>SUM('0.1 shipbuilding and shiprepair'!E27,'0.1 shipbuilding and shiprepair'!E81)</f>
        <v>213.1</v>
      </c>
      <c r="F27" s="9"/>
      <c r="H27" s="202" t="s">
        <v>26</v>
      </c>
      <c r="I27" s="12" t="s">
        <v>27</v>
      </c>
      <c r="J27" s="8">
        <f>SUM('0.1 shipbuilding and shiprepair'!J27,'0.1 shipbuilding and shiprepair'!J81)</f>
        <v>1674</v>
      </c>
      <c r="K27" s="8">
        <f>SUM('0.1 shipbuilding and shiprepair'!K27,'0.1 shipbuilding and shiprepair'!K81)</f>
        <v>1333</v>
      </c>
      <c r="L27" s="8">
        <f>SUM('0.1 shipbuilding and shiprepair'!L27,'0.1 shipbuilding and shiprepair'!L81)</f>
        <v>3584</v>
      </c>
    </row>
    <row r="28" spans="1:13" x14ac:dyDescent="0.25">
      <c r="A28" s="12" t="s">
        <v>28</v>
      </c>
      <c r="B28" s="12" t="s">
        <v>29</v>
      </c>
      <c r="C28" s="8">
        <f>SUM('0.1 shipbuilding and shiprepair'!C28,'0.1 shipbuilding and shiprepair'!C82)</f>
        <v>25.6</v>
      </c>
      <c r="D28" s="8">
        <f>SUM('0.1 shipbuilding and shiprepair'!D28,'0.1 shipbuilding and shiprepair'!D82)</f>
        <v>0</v>
      </c>
      <c r="E28" s="8">
        <f>SUM('0.1 shipbuilding and shiprepair'!E28,'0.1 shipbuilding and shiprepair'!E82)</f>
        <v>22.3</v>
      </c>
      <c r="F28" s="9"/>
      <c r="H28" s="202" t="s">
        <v>28</v>
      </c>
      <c r="I28" s="12" t="s">
        <v>29</v>
      </c>
      <c r="J28" s="8">
        <f>SUM('0.1 shipbuilding and shiprepair'!J28,'0.1 shipbuilding and shiprepair'!J82)</f>
        <v>1225</v>
      </c>
      <c r="K28" s="8">
        <f>SUM('0.1 shipbuilding and shiprepair'!K28,'0.1 shipbuilding and shiprepair'!K82)</f>
        <v>0</v>
      </c>
      <c r="L28" s="8">
        <f>SUM('0.1 shipbuilding and shiprepair'!L28,'0.1 shipbuilding and shiprepair'!L82)</f>
        <v>1172</v>
      </c>
    </row>
    <row r="29" spans="1:13" x14ac:dyDescent="0.25">
      <c r="A29" s="12" t="s">
        <v>30</v>
      </c>
      <c r="B29" s="12" t="s">
        <v>31</v>
      </c>
      <c r="C29" s="8">
        <f>SUM('0.1 shipbuilding and shiprepair'!C29,'0.1 shipbuilding and shiprepair'!C83)</f>
        <v>0</v>
      </c>
      <c r="D29" s="8">
        <f>SUM('0.1 shipbuilding and shiprepair'!D29,'0.1 shipbuilding and shiprepair'!D83)</f>
        <v>426.4</v>
      </c>
      <c r="E29" s="8">
        <f>SUM('0.1 shipbuilding and shiprepair'!E29,'0.1 shipbuilding and shiprepair'!E83)</f>
        <v>0</v>
      </c>
      <c r="F29" s="9"/>
      <c r="H29" s="202" t="s">
        <v>30</v>
      </c>
      <c r="I29" s="12" t="s">
        <v>31</v>
      </c>
      <c r="J29" s="8">
        <f>SUM('0.1 shipbuilding and shiprepair'!J29,'0.1 shipbuilding and shiprepair'!J83)</f>
        <v>0</v>
      </c>
      <c r="K29" s="8">
        <f>SUM('0.1 shipbuilding and shiprepair'!K29,'0.1 shipbuilding and shiprepair'!K83)</f>
        <v>8949</v>
      </c>
      <c r="L29" s="8">
        <f>SUM('0.1 shipbuilding and shiprepair'!L29,'0.1 shipbuilding and shiprepair'!L83)</f>
        <v>0</v>
      </c>
    </row>
    <row r="30" spans="1:13" x14ac:dyDescent="0.25">
      <c r="A30" s="12" t="s">
        <v>34</v>
      </c>
      <c r="B30" s="12" t="s">
        <v>35</v>
      </c>
      <c r="C30" s="8">
        <f>SUM('0.1 shipbuilding and shiprepair'!C30,'0.1 shipbuilding and shiprepair'!C84)</f>
        <v>324.8</v>
      </c>
      <c r="D30" s="8">
        <f>SUM('0.1 shipbuilding and shiprepair'!D30,'0.1 shipbuilding and shiprepair'!D84)</f>
        <v>32.9</v>
      </c>
      <c r="E30" s="8">
        <f>SUM('0.1 shipbuilding and shiprepair'!E30,'0.1 shipbuilding and shiprepair'!E84)</f>
        <v>194.1</v>
      </c>
      <c r="F30" s="9"/>
      <c r="H30" s="202" t="s">
        <v>34</v>
      </c>
      <c r="I30" s="12" t="s">
        <v>35</v>
      </c>
      <c r="J30" s="8">
        <f>SUM('0.1 shipbuilding and shiprepair'!J30,'0.1 shipbuilding and shiprepair'!J84)</f>
        <v>6924</v>
      </c>
      <c r="K30" s="8">
        <f>SUM('0.1 shipbuilding and shiprepair'!K30,'0.1 shipbuilding and shiprepair'!K84)</f>
        <v>791</v>
      </c>
      <c r="L30" s="8">
        <f>SUM('0.1 shipbuilding and shiprepair'!L30,'0.1 shipbuilding and shiprepair'!L84)</f>
        <v>5874</v>
      </c>
    </row>
    <row r="31" spans="1:13" x14ac:dyDescent="0.25">
      <c r="A31" s="12" t="s">
        <v>36</v>
      </c>
      <c r="B31" s="12" t="s">
        <v>37</v>
      </c>
      <c r="C31" s="8">
        <f>SUM('0.1 shipbuilding and shiprepair'!C31,'0.1 shipbuilding and shiprepair'!C85)</f>
        <v>276.60000000000002</v>
      </c>
      <c r="D31" s="8">
        <f>SUM('0.1 shipbuilding and shiprepair'!D31,'0.1 shipbuilding and shiprepair'!D85)</f>
        <v>243</v>
      </c>
      <c r="E31" s="8">
        <f>SUM('0.1 shipbuilding and shiprepair'!E31,'0.1 shipbuilding and shiprepair'!E85)</f>
        <v>264.89999999999998</v>
      </c>
      <c r="F31" s="9"/>
      <c r="H31" s="202" t="s">
        <v>36</v>
      </c>
      <c r="I31" s="12" t="s">
        <v>37</v>
      </c>
      <c r="J31" s="8">
        <f>SUM('0.1 shipbuilding and shiprepair'!J31,'0.1 shipbuilding and shiprepair'!J85)</f>
        <v>16933</v>
      </c>
      <c r="K31" s="8">
        <f>SUM('0.1 shipbuilding and shiprepair'!K31,'0.1 shipbuilding and shiprepair'!K85)</f>
        <v>15726</v>
      </c>
      <c r="L31" s="8">
        <f>SUM('0.1 shipbuilding and shiprepair'!L31,'0.1 shipbuilding and shiprepair'!L85)</f>
        <v>15125</v>
      </c>
    </row>
    <row r="32" spans="1:13" x14ac:dyDescent="0.25">
      <c r="A32" s="12" t="s">
        <v>38</v>
      </c>
      <c r="B32" s="12" t="s">
        <v>39</v>
      </c>
      <c r="C32" s="8">
        <f>SUM('0.1 shipbuilding and shiprepair'!C32,'0.1 shipbuilding and shiprepair'!C86)</f>
        <v>1.5</v>
      </c>
      <c r="D32" s="8">
        <f>SUM('0.1 shipbuilding and shiprepair'!D32,'0.1 shipbuilding and shiprepair'!D86)</f>
        <v>1.2000000000000002</v>
      </c>
      <c r="E32" s="8">
        <f>SUM('0.1 shipbuilding and shiprepair'!E32,'0.1 shipbuilding and shiprepair'!E86)</f>
        <v>1.6</v>
      </c>
      <c r="F32" s="9"/>
      <c r="H32" s="202" t="s">
        <v>38</v>
      </c>
      <c r="I32" s="12" t="s">
        <v>39</v>
      </c>
      <c r="J32" s="8">
        <f>SUM('0.1 shipbuilding and shiprepair'!J32,'0.1 shipbuilding and shiprepair'!J86)</f>
        <v>191</v>
      </c>
      <c r="K32" s="8">
        <f>SUM('0.1 shipbuilding and shiprepair'!K32,'0.1 shipbuilding and shiprepair'!K86)</f>
        <v>191</v>
      </c>
      <c r="L32" s="8">
        <f>SUM('0.1 shipbuilding and shiprepair'!L32,'0.1 shipbuilding and shiprepair'!L86)</f>
        <v>196</v>
      </c>
    </row>
    <row r="33" spans="1:12" x14ac:dyDescent="0.25">
      <c r="A33" s="12" t="s">
        <v>42</v>
      </c>
      <c r="B33" s="12" t="s">
        <v>43</v>
      </c>
      <c r="C33" s="8">
        <f>SUM('0.1 shipbuilding and shiprepair'!C33,'0.1 shipbuilding and shiprepair'!C87)</f>
        <v>1622.3000000000002</v>
      </c>
      <c r="D33" s="8">
        <f>SUM('0.1 shipbuilding and shiprepair'!D33,'0.1 shipbuilding and shiprepair'!D87)</f>
        <v>1211.8</v>
      </c>
      <c r="E33" s="8">
        <f>SUM('0.1 shipbuilding and shiprepair'!E33,'0.1 shipbuilding and shiprepair'!E87)</f>
        <v>1116.5</v>
      </c>
      <c r="F33" s="9"/>
      <c r="H33" s="202" t="s">
        <v>42</v>
      </c>
      <c r="I33" s="12" t="s">
        <v>43</v>
      </c>
      <c r="J33" s="8">
        <f>SUM('0.1 shipbuilding and shiprepair'!J33,'0.1 shipbuilding and shiprepair'!J87)</f>
        <v>32509</v>
      </c>
      <c r="K33" s="8">
        <f>SUM('0.1 shipbuilding and shiprepair'!K33,'0.1 shipbuilding and shiprepair'!K87)</f>
        <v>29733</v>
      </c>
      <c r="L33" s="8">
        <f>SUM('0.1 shipbuilding and shiprepair'!L33,'0.1 shipbuilding and shiprepair'!L87)</f>
        <v>27750</v>
      </c>
    </row>
    <row r="34" spans="1:12" x14ac:dyDescent="0.25">
      <c r="A34" s="12" t="s">
        <v>46</v>
      </c>
      <c r="B34" s="12" t="s">
        <v>47</v>
      </c>
      <c r="C34" s="8">
        <f>SUM('0.1 shipbuilding and shiprepair'!C34,'0.1 shipbuilding and shiprepair'!C88)</f>
        <v>100.19999999999999</v>
      </c>
      <c r="D34" s="8">
        <f>SUM('0.1 shipbuilding and shiprepair'!D34,'0.1 shipbuilding and shiprepair'!D88)</f>
        <v>68.900000000000006</v>
      </c>
      <c r="E34" s="8">
        <f>SUM('0.1 shipbuilding and shiprepair'!E34,'0.1 shipbuilding and shiprepair'!E88)</f>
        <v>68.099999999999994</v>
      </c>
      <c r="F34" s="9"/>
      <c r="H34" s="202" t="s">
        <v>46</v>
      </c>
      <c r="I34" s="12" t="s">
        <v>47</v>
      </c>
      <c r="J34" s="8">
        <f>SUM('0.1 shipbuilding and shiprepair'!J34,'0.1 shipbuilding and shiprepair'!J88)</f>
        <v>5252</v>
      </c>
      <c r="K34" s="8">
        <f>SUM('0.1 shipbuilding and shiprepair'!K34,'0.1 shipbuilding and shiprepair'!K88)</f>
        <v>5172</v>
      </c>
      <c r="L34" s="8">
        <f>SUM('0.1 shipbuilding and shiprepair'!L34,'0.1 shipbuilding and shiprepair'!L88)</f>
        <v>3483</v>
      </c>
    </row>
    <row r="35" spans="1:12" x14ac:dyDescent="0.25">
      <c r="A35" s="12" t="s">
        <v>48</v>
      </c>
      <c r="B35" s="12" t="s">
        <v>49</v>
      </c>
      <c r="C35" s="8">
        <f>SUM('0.1 shipbuilding and shiprepair'!C35,'0.1 shipbuilding and shiprepair'!C89)</f>
        <v>0</v>
      </c>
      <c r="D35" s="8">
        <f>SUM('0.1 shipbuilding and shiprepair'!D35,'0.1 shipbuilding and shiprepair'!D89)</f>
        <v>0</v>
      </c>
      <c r="E35" s="8">
        <f>SUM('0.1 shipbuilding and shiprepair'!E35,'0.1 shipbuilding and shiprepair'!E89)</f>
        <v>0</v>
      </c>
      <c r="F35" s="9"/>
      <c r="H35" s="202" t="s">
        <v>48</v>
      </c>
      <c r="I35" s="12" t="s">
        <v>49</v>
      </c>
      <c r="J35" s="8">
        <f>SUM('0.1 shipbuilding and shiprepair'!J35,'0.1 shipbuilding and shiprepair'!J89)</f>
        <v>0</v>
      </c>
      <c r="K35" s="8">
        <f>SUM('0.1 shipbuilding and shiprepair'!K35,'0.1 shipbuilding and shiprepair'!K89)</f>
        <v>0</v>
      </c>
      <c r="L35" s="8">
        <f>SUM('0.1 shipbuilding and shiprepair'!L35,'0.1 shipbuilding and shiprepair'!L89)</f>
        <v>0</v>
      </c>
    </row>
    <row r="36" spans="1:12" x14ac:dyDescent="0.25">
      <c r="A36" s="12" t="s">
        <v>50</v>
      </c>
      <c r="B36" s="12" t="s">
        <v>51</v>
      </c>
      <c r="C36" s="8">
        <f>SUM('0.1 shipbuilding and shiprepair'!C36,'0.1 shipbuilding and shiprepair'!C90)</f>
        <v>22.6</v>
      </c>
      <c r="D36" s="8">
        <f>SUM('0.1 shipbuilding and shiprepair'!D36,'0.1 shipbuilding and shiprepair'!D90)</f>
        <v>18.5</v>
      </c>
      <c r="E36" s="8">
        <f>SUM('0.1 shipbuilding and shiprepair'!E36,'0.1 shipbuilding and shiprepair'!E90)</f>
        <v>14.4</v>
      </c>
      <c r="F36" s="9"/>
      <c r="H36" s="202" t="s">
        <v>50</v>
      </c>
      <c r="I36" s="12" t="s">
        <v>51</v>
      </c>
      <c r="J36" s="8">
        <f>SUM('0.1 shipbuilding and shiprepair'!J36,'0.1 shipbuilding and shiprepair'!J90)</f>
        <v>2912</v>
      </c>
      <c r="K36" s="8">
        <f>SUM('0.1 shipbuilding and shiprepair'!K36,'0.1 shipbuilding and shiprepair'!K90)</f>
        <v>2510</v>
      </c>
      <c r="L36" s="8">
        <f>SUM('0.1 shipbuilding and shiprepair'!L36,'0.1 shipbuilding and shiprepair'!L90)</f>
        <v>2062</v>
      </c>
    </row>
    <row r="37" spans="1:12" x14ac:dyDescent="0.25">
      <c r="A37" s="12" t="s">
        <v>54</v>
      </c>
      <c r="B37" s="12" t="s">
        <v>55</v>
      </c>
      <c r="C37" s="8">
        <f>SUM('0.1 shipbuilding and shiprepair'!C37,'0.1 shipbuilding and shiprepair'!C91)</f>
        <v>0</v>
      </c>
      <c r="D37" s="8">
        <f>SUM('0.1 shipbuilding and shiprepair'!D37,'0.1 shipbuilding and shiprepair'!D91)</f>
        <v>0</v>
      </c>
      <c r="E37" s="8">
        <f>SUM('0.1 shipbuilding and shiprepair'!E37,'0.1 shipbuilding and shiprepair'!E91)</f>
        <v>0</v>
      </c>
      <c r="F37" s="9"/>
      <c r="H37" s="202" t="s">
        <v>54</v>
      </c>
      <c r="I37" s="12" t="s">
        <v>55</v>
      </c>
      <c r="J37" s="8">
        <f>SUM('0.1 shipbuilding and shiprepair'!J37,'0.1 shipbuilding and shiprepair'!J91)</f>
        <v>0</v>
      </c>
      <c r="K37" s="8">
        <f>SUM('0.1 shipbuilding and shiprepair'!K37,'0.1 shipbuilding and shiprepair'!K91)</f>
        <v>0</v>
      </c>
      <c r="L37" s="8">
        <f>SUM('0.1 shipbuilding and shiprepair'!L37,'0.1 shipbuilding and shiprepair'!L91)</f>
        <v>0</v>
      </c>
    </row>
    <row r="38" spans="1:12" x14ac:dyDescent="0.25">
      <c r="A38" s="12" t="s">
        <v>60</v>
      </c>
      <c r="B38" s="12" t="s">
        <v>61</v>
      </c>
      <c r="C38" s="8">
        <f>SUM('0.1 shipbuilding and shiprepair'!C38,'0.1 shipbuilding and shiprepair'!C92)</f>
        <v>799.5</v>
      </c>
      <c r="D38" s="8">
        <f>SUM('0.1 shipbuilding and shiprepair'!D38,'0.1 shipbuilding and shiprepair'!D92)</f>
        <v>617.20000000000005</v>
      </c>
      <c r="E38" s="8">
        <f>SUM('0.1 shipbuilding and shiprepair'!E38,'0.1 shipbuilding and shiprepair'!E92)</f>
        <v>469.5</v>
      </c>
      <c r="F38" s="9"/>
      <c r="H38" s="202" t="s">
        <v>60</v>
      </c>
      <c r="I38" s="12" t="s">
        <v>61</v>
      </c>
      <c r="J38" s="8">
        <f>SUM('0.1 shipbuilding and shiprepair'!J38,'0.1 shipbuilding and shiprepair'!J92)</f>
        <v>31886</v>
      </c>
      <c r="K38" s="8">
        <f>SUM('0.1 shipbuilding and shiprepair'!K38,'0.1 shipbuilding and shiprepair'!K92)</f>
        <v>23985</v>
      </c>
      <c r="L38" s="8">
        <f>SUM('0.1 shipbuilding and shiprepair'!L38,'0.1 shipbuilding and shiprepair'!L92)</f>
        <v>18597</v>
      </c>
    </row>
    <row r="39" spans="1:12" x14ac:dyDescent="0.25">
      <c r="A39" s="12" t="s">
        <v>64</v>
      </c>
      <c r="B39" s="12" t="s">
        <v>65</v>
      </c>
      <c r="C39" s="8">
        <f>SUM('0.1 shipbuilding and shiprepair'!C39,'0.1 shipbuilding and shiprepair'!C93)</f>
        <v>345.4</v>
      </c>
      <c r="D39" s="8">
        <f>SUM('0.1 shipbuilding and shiprepair'!D39,'0.1 shipbuilding and shiprepair'!D93)</f>
        <v>280.10000000000002</v>
      </c>
      <c r="E39" s="8">
        <f>SUM('0.1 shipbuilding and shiprepair'!E39,'0.1 shipbuilding and shiprepair'!E93)</f>
        <v>360.5</v>
      </c>
      <c r="F39" s="9"/>
      <c r="H39" s="202" t="s">
        <v>64</v>
      </c>
      <c r="I39" s="12" t="s">
        <v>65</v>
      </c>
      <c r="J39" s="8">
        <f>SUM('0.1 shipbuilding and shiprepair'!J39,'0.1 shipbuilding and shiprepair'!J93)</f>
        <v>33326</v>
      </c>
      <c r="K39" s="8">
        <f>SUM('0.1 shipbuilding and shiprepair'!K39,'0.1 shipbuilding and shiprepair'!K93)</f>
        <v>29914</v>
      </c>
      <c r="L39" s="8">
        <f>SUM('0.1 shipbuilding and shiprepair'!L39,'0.1 shipbuilding and shiprepair'!L93)</f>
        <v>23381</v>
      </c>
    </row>
    <row r="40" spans="1:12" x14ac:dyDescent="0.25">
      <c r="A40" s="12" t="s">
        <v>66</v>
      </c>
      <c r="B40" s="12" t="s">
        <v>67</v>
      </c>
      <c r="C40" s="8">
        <f>SUM('0.1 shipbuilding and shiprepair'!C40,'0.1 shipbuilding and shiprepair'!C94)</f>
        <v>156.69999999999999</v>
      </c>
      <c r="D40" s="8">
        <f>SUM('0.1 shipbuilding and shiprepair'!D40,'0.1 shipbuilding and shiprepair'!D94)</f>
        <v>138.69999999999999</v>
      </c>
      <c r="E40" s="8">
        <f>SUM('0.1 shipbuilding and shiprepair'!E40,'0.1 shipbuilding and shiprepair'!E94)</f>
        <v>185</v>
      </c>
      <c r="F40" s="9"/>
      <c r="H40" s="202" t="s">
        <v>66</v>
      </c>
      <c r="I40" s="12" t="s">
        <v>67</v>
      </c>
      <c r="J40" s="8">
        <f>SUM('0.1 shipbuilding and shiprepair'!J40,'0.1 shipbuilding and shiprepair'!J94)</f>
        <v>3495</v>
      </c>
      <c r="K40" s="8">
        <f>SUM('0.1 shipbuilding and shiprepair'!K40,'0.1 shipbuilding and shiprepair'!K94)</f>
        <v>3517</v>
      </c>
      <c r="L40" s="8">
        <f>SUM('0.1 shipbuilding and shiprepair'!L40,'0.1 shipbuilding and shiprepair'!L94)</f>
        <v>3432</v>
      </c>
    </row>
    <row r="41" spans="1:12" x14ac:dyDescent="0.25">
      <c r="A41" s="12" t="s">
        <v>68</v>
      </c>
      <c r="B41" s="12" t="s">
        <v>69</v>
      </c>
      <c r="C41" s="8">
        <f>SUM('0.1 shipbuilding and shiprepair'!C41,'0.1 shipbuilding and shiprepair'!C95)</f>
        <v>2.9</v>
      </c>
      <c r="D41" s="8">
        <f>SUM('0.1 shipbuilding and shiprepair'!D41,'0.1 shipbuilding and shiprepair'!D95)</f>
        <v>2.2000000000000002</v>
      </c>
      <c r="E41" s="8">
        <f>SUM('0.1 shipbuilding and shiprepair'!E41,'0.1 shipbuilding and shiprepair'!E95)</f>
        <v>1.3</v>
      </c>
      <c r="F41" s="9"/>
      <c r="H41" s="202" t="s">
        <v>68</v>
      </c>
      <c r="I41" s="12" t="s">
        <v>69</v>
      </c>
      <c r="J41" s="8">
        <f>SUM('0.1 shipbuilding and shiprepair'!J41,'0.1 shipbuilding and shiprepair'!J95)</f>
        <v>195</v>
      </c>
      <c r="K41" s="8">
        <f>SUM('0.1 shipbuilding and shiprepair'!K41,'0.1 shipbuilding and shiprepair'!K95)</f>
        <v>174</v>
      </c>
      <c r="L41" s="8">
        <f>SUM('0.1 shipbuilding and shiprepair'!L41,'0.1 shipbuilding and shiprepair'!L95)</f>
        <v>167</v>
      </c>
    </row>
    <row r="42" spans="1:12" x14ac:dyDescent="0.25">
      <c r="A42" s="12" t="s">
        <v>70</v>
      </c>
      <c r="B42" s="12" t="s">
        <v>71</v>
      </c>
      <c r="C42" s="8">
        <f>SUM('0.1 shipbuilding and shiprepair'!C42,'0.1 shipbuilding and shiprepair'!C96)</f>
        <v>0</v>
      </c>
      <c r="D42" s="8">
        <f>SUM('0.1 shipbuilding and shiprepair'!D42,'0.1 shipbuilding and shiprepair'!D96)</f>
        <v>0</v>
      </c>
      <c r="E42" s="8">
        <f>SUM('0.1 shipbuilding and shiprepair'!E42,'0.1 shipbuilding and shiprepair'!E96)</f>
        <v>1.1000000000000001</v>
      </c>
      <c r="F42" s="9"/>
      <c r="H42" s="202" t="s">
        <v>70</v>
      </c>
      <c r="I42" s="12" t="s">
        <v>71</v>
      </c>
      <c r="J42" s="8">
        <f>SUM('0.1 shipbuilding and shiprepair'!J42,'0.1 shipbuilding and shiprepair'!J96)</f>
        <v>0</v>
      </c>
      <c r="K42" s="8">
        <f>SUM('0.1 shipbuilding and shiprepair'!K42,'0.1 shipbuilding and shiprepair'!K96)</f>
        <v>0</v>
      </c>
      <c r="L42" s="8">
        <f>SUM('0.1 shipbuilding and shiprepair'!L42,'0.1 shipbuilding and shiprepair'!L96)</f>
        <v>76</v>
      </c>
    </row>
    <row r="43" spans="1:12" x14ac:dyDescent="0.25">
      <c r="A43" s="9"/>
      <c r="B43" s="9"/>
      <c r="C43" s="9"/>
      <c r="D43" s="9"/>
      <c r="E43" s="9"/>
      <c r="F43" s="9"/>
      <c r="H43" s="9"/>
      <c r="I43" s="9"/>
      <c r="J43" s="9"/>
      <c r="K43" s="9"/>
      <c r="L43" s="9"/>
    </row>
    <row r="44" spans="1:12" x14ac:dyDescent="0.25">
      <c r="A44" s="9"/>
      <c r="B44" s="9"/>
      <c r="C44" s="9"/>
      <c r="D44" s="9"/>
      <c r="E44" s="9"/>
      <c r="F44" s="9"/>
      <c r="H44" s="9"/>
      <c r="I44" s="9"/>
      <c r="J44" s="9"/>
      <c r="K44" s="9"/>
      <c r="L44" s="9"/>
    </row>
    <row r="45" spans="1:12" x14ac:dyDescent="0.25">
      <c r="A45" s="16" t="s">
        <v>81</v>
      </c>
      <c r="B45" s="9"/>
      <c r="C45" s="9"/>
      <c r="D45" s="9"/>
      <c r="E45" s="9"/>
      <c r="F45" s="9"/>
      <c r="H45" s="16" t="s">
        <v>81</v>
      </c>
      <c r="I45" s="9"/>
      <c r="J45" s="9"/>
      <c r="K45" s="9"/>
      <c r="L45" s="9"/>
    </row>
    <row r="46" spans="1:12" x14ac:dyDescent="0.25">
      <c r="A46" s="12" t="s">
        <v>20</v>
      </c>
      <c r="B46" s="12" t="s">
        <v>21</v>
      </c>
      <c r="C46" s="8">
        <f>SUM('0.1 shipbuilding and shiprepair'!C46,'0.1 shipbuilding and shiprepair'!C100)</f>
        <v>0</v>
      </c>
      <c r="D46" s="8">
        <f>SUM('0.1 shipbuilding and shiprepair'!D46,'0.1 shipbuilding and shiprepair'!D100)</f>
        <v>0</v>
      </c>
      <c r="E46" s="8">
        <f>SUM('0.1 shipbuilding and shiprepair'!E46,'0.1 shipbuilding and shiprepair'!E100)</f>
        <v>0</v>
      </c>
      <c r="F46" s="9"/>
      <c r="H46" s="202" t="s">
        <v>20</v>
      </c>
      <c r="I46" s="12" t="s">
        <v>21</v>
      </c>
      <c r="J46" s="8">
        <f>SUM('0.1 shipbuilding and shiprepair'!J46,'0.1 shipbuilding and shiprepair'!J100)</f>
        <v>0</v>
      </c>
      <c r="K46" s="8">
        <f>SUM('0.1 shipbuilding and shiprepair'!K46,'0.1 shipbuilding and shiprepair'!K100)</f>
        <v>0</v>
      </c>
      <c r="L46" s="8">
        <f>SUM('0.1 shipbuilding and shiprepair'!L46,'0.1 shipbuilding and shiprepair'!L100)</f>
        <v>0</v>
      </c>
    </row>
    <row r="47" spans="1:12" x14ac:dyDescent="0.25">
      <c r="A47" s="12" t="s">
        <v>40</v>
      </c>
      <c r="B47" s="12" t="s">
        <v>41</v>
      </c>
      <c r="C47" s="8">
        <f>SUM('0.1 shipbuilding and shiprepair'!C47,'0.1 shipbuilding and shiprepair'!C101)</f>
        <v>0</v>
      </c>
      <c r="D47" s="8">
        <f>SUM('0.1 shipbuilding and shiprepair'!D47,'0.1 shipbuilding and shiprepair'!D101)</f>
        <v>0</v>
      </c>
      <c r="E47" s="8">
        <f>SUM('0.1 shipbuilding and shiprepair'!E47,'0.1 shipbuilding and shiprepair'!E101)</f>
        <v>0</v>
      </c>
      <c r="F47" s="9"/>
      <c r="H47" s="202" t="s">
        <v>40</v>
      </c>
      <c r="I47" s="12" t="s">
        <v>41</v>
      </c>
      <c r="J47" s="8">
        <f>SUM('0.1 shipbuilding and shiprepair'!J47,'0.1 shipbuilding and shiprepair'!J101)</f>
        <v>0</v>
      </c>
      <c r="K47" s="8">
        <f>SUM('0.1 shipbuilding and shiprepair'!K47,'0.1 shipbuilding and shiprepair'!K101)</f>
        <v>0</v>
      </c>
      <c r="L47" s="8">
        <f>SUM('0.1 shipbuilding and shiprepair'!L47,'0.1 shipbuilding and shiprepair'!L101)</f>
        <v>0</v>
      </c>
    </row>
    <row r="48" spans="1:12" x14ac:dyDescent="0.25">
      <c r="A48" s="12" t="s">
        <v>44</v>
      </c>
      <c r="B48" s="12" t="s">
        <v>45</v>
      </c>
      <c r="C48" s="8">
        <f>SUM('0.1 shipbuilding and shiprepair'!C48,'0.1 shipbuilding and shiprepair'!C102)</f>
        <v>0</v>
      </c>
      <c r="D48" s="8">
        <f>SUM('0.1 shipbuilding and shiprepair'!D48,'0.1 shipbuilding and shiprepair'!D102)</f>
        <v>0</v>
      </c>
      <c r="E48" s="8">
        <f>SUM('0.1 shipbuilding and shiprepair'!E48,'0.1 shipbuilding and shiprepair'!E102)</f>
        <v>0</v>
      </c>
      <c r="F48" s="9"/>
      <c r="H48" s="202" t="s">
        <v>44</v>
      </c>
      <c r="I48" s="12" t="s">
        <v>45</v>
      </c>
      <c r="J48" s="8">
        <f>SUM('0.1 shipbuilding and shiprepair'!J48,'0.1 shipbuilding and shiprepair'!J102)</f>
        <v>0</v>
      </c>
      <c r="K48" s="8">
        <f>SUM('0.1 shipbuilding and shiprepair'!K48,'0.1 shipbuilding and shiprepair'!K102)</f>
        <v>0</v>
      </c>
      <c r="L48" s="8">
        <f>SUM('0.1 shipbuilding and shiprepair'!L48,'0.1 shipbuilding and shiprepair'!L102)</f>
        <v>0</v>
      </c>
    </row>
    <row r="49" spans="1:18" x14ac:dyDescent="0.25">
      <c r="A49" s="12" t="s">
        <v>52</v>
      </c>
      <c r="B49" s="12" t="s">
        <v>53</v>
      </c>
      <c r="C49" s="8">
        <f>SUM('0.1 shipbuilding and shiprepair'!C49,'0.1 shipbuilding and shiprepair'!C103)</f>
        <v>0</v>
      </c>
      <c r="D49" s="8">
        <f>SUM('0.1 shipbuilding and shiprepair'!D49,'0.1 shipbuilding and shiprepair'!D103)</f>
        <v>0</v>
      </c>
      <c r="E49" s="8">
        <f>SUM('0.1 shipbuilding and shiprepair'!E49,'0.1 shipbuilding and shiprepair'!E103)</f>
        <v>0</v>
      </c>
      <c r="F49" s="9"/>
      <c r="H49" s="202" t="s">
        <v>52</v>
      </c>
      <c r="I49" s="12" t="s">
        <v>53</v>
      </c>
      <c r="J49" s="8">
        <f>SUM('0.1 shipbuilding and shiprepair'!J49,'0.1 shipbuilding and shiprepair'!J103)</f>
        <v>0</v>
      </c>
      <c r="K49" s="8">
        <f>SUM('0.1 shipbuilding and shiprepair'!K49,'0.1 shipbuilding and shiprepair'!K103)</f>
        <v>0</v>
      </c>
      <c r="L49" s="8">
        <f>SUM('0.1 shipbuilding and shiprepair'!L49,'0.1 shipbuilding and shiprepair'!L103)</f>
        <v>0</v>
      </c>
    </row>
    <row r="50" spans="1:18" x14ac:dyDescent="0.25">
      <c r="A50" s="12" t="s">
        <v>74</v>
      </c>
      <c r="B50" s="12" t="s">
        <v>75</v>
      </c>
      <c r="C50" s="8">
        <f>SUM('0.1 shipbuilding and shiprepair'!C50,'0.1 shipbuilding and shiprepair'!C104)</f>
        <v>0</v>
      </c>
      <c r="D50" s="8">
        <f>SUM('0.1 shipbuilding and shiprepair'!D50,'0.1 shipbuilding and shiprepair'!D104)</f>
        <v>489.6</v>
      </c>
      <c r="E50" s="8">
        <f>SUM('0.1 shipbuilding and shiprepair'!E50,'0.1 shipbuilding and shiprepair'!E104)</f>
        <v>0</v>
      </c>
      <c r="F50" s="9"/>
      <c r="H50" s="202" t="s">
        <v>74</v>
      </c>
      <c r="I50" s="12" t="s">
        <v>75</v>
      </c>
      <c r="J50" s="8">
        <f>SUM('0.1 shipbuilding and shiprepair'!J50,'0.1 shipbuilding and shiprepair'!J104)</f>
        <v>0</v>
      </c>
      <c r="K50" s="8">
        <f>SUM('0.1 shipbuilding and shiprepair'!K50,'0.1 shipbuilding and shiprepair'!K104)</f>
        <v>34491</v>
      </c>
      <c r="L50" s="8">
        <f>SUM('0.1 shipbuilding and shiprepair'!L50,'0.1 shipbuilding and shiprepair'!L104)</f>
        <v>0</v>
      </c>
    </row>
    <row r="51" spans="1:18" x14ac:dyDescent="0.25">
      <c r="A51" s="9"/>
      <c r="B51" s="9"/>
      <c r="C51" s="9"/>
      <c r="D51" s="9"/>
      <c r="E51" s="9"/>
      <c r="F51" s="9"/>
      <c r="H51" s="9"/>
      <c r="I51" s="9"/>
      <c r="J51" s="9"/>
      <c r="K51" s="9"/>
      <c r="L51" s="9"/>
    </row>
    <row r="52" spans="1:18" x14ac:dyDescent="0.25">
      <c r="A52" s="9"/>
      <c r="B52" s="9"/>
      <c r="C52" s="9"/>
      <c r="D52" s="9"/>
      <c r="E52" s="9"/>
      <c r="F52" s="9"/>
      <c r="H52" s="9"/>
      <c r="I52" s="9"/>
      <c r="J52" s="9"/>
      <c r="K52" s="9"/>
      <c r="L52" s="9"/>
    </row>
    <row r="53" spans="1:18" x14ac:dyDescent="0.25">
      <c r="A53" s="21" t="s">
        <v>88</v>
      </c>
      <c r="B53" s="9"/>
      <c r="C53" s="9"/>
      <c r="D53" s="9"/>
      <c r="E53" s="9"/>
      <c r="F53" s="9"/>
      <c r="H53" s="9"/>
      <c r="I53" s="9"/>
      <c r="J53" s="9"/>
      <c r="K53" s="9"/>
      <c r="L53" s="9"/>
    </row>
    <row r="54" spans="1:18" x14ac:dyDescent="0.25">
      <c r="A54" s="12" t="s">
        <v>32</v>
      </c>
      <c r="B54" s="12" t="s">
        <v>33</v>
      </c>
      <c r="C54" s="8">
        <f>SUM('0.1 shipbuilding and shiprepair'!C54,'0.1 shipbuilding and shiprepair'!C108)</f>
        <v>10511.43</v>
      </c>
      <c r="D54" s="8">
        <f>SUM('0.1 shipbuilding and shiprepair'!D54,'0.1 shipbuilding and shiprepair'!D108)</f>
        <v>8878.0299999999988</v>
      </c>
      <c r="E54" s="8">
        <f>SUM('0.1 shipbuilding and shiprepair'!E54,'0.1 shipbuilding and shiprepair'!E108)</f>
        <v>9518.83</v>
      </c>
      <c r="F54" s="9"/>
      <c r="H54" s="202" t="s">
        <v>32</v>
      </c>
      <c r="I54" s="12" t="s">
        <v>33</v>
      </c>
      <c r="J54" s="8">
        <f>SUM('0.1 shipbuilding and shiprepair'!J54,'0.1 shipbuilding and shiprepair'!J108)</f>
        <v>2553</v>
      </c>
      <c r="K54" s="8">
        <f>SUM('0.1 shipbuilding and shiprepair'!K54,'0.1 shipbuilding and shiprepair'!K108)</f>
        <v>2421</v>
      </c>
      <c r="L54" s="8">
        <f>SUM('0.1 shipbuilding and shiprepair'!L54,'0.1 shipbuilding and shiprepair'!L108)</f>
        <v>0</v>
      </c>
    </row>
    <row r="55" spans="1:18" x14ac:dyDescent="0.25">
      <c r="A55" s="12" t="s">
        <v>72</v>
      </c>
      <c r="B55" s="12" t="s">
        <v>73</v>
      </c>
      <c r="C55" s="8">
        <f>SUM('0.1 shipbuilding and shiprepair'!C55,'0.1 shipbuilding and shiprepair'!C109)</f>
        <v>0</v>
      </c>
      <c r="D55" s="8">
        <f>SUM('0.1 shipbuilding and shiprepair'!D55,'0.1 shipbuilding and shiprepair'!D109)</f>
        <v>0</v>
      </c>
      <c r="E55" s="8">
        <f>SUM('0.1 shipbuilding and shiprepair'!E55,'0.1 shipbuilding and shiprepair'!E109)</f>
        <v>0</v>
      </c>
      <c r="F55" s="9"/>
      <c r="H55" s="202" t="s">
        <v>72</v>
      </c>
      <c r="I55" s="12" t="s">
        <v>73</v>
      </c>
      <c r="J55" s="8">
        <f>SUM('0.1 shipbuilding and shiprepair'!J55,'0.1 shipbuilding and shiprepair'!J109)</f>
        <v>0</v>
      </c>
      <c r="K55" s="8">
        <f>SUM('0.1 shipbuilding and shiprepair'!K55,'0.1 shipbuilding and shiprepair'!K109)</f>
        <v>0</v>
      </c>
      <c r="L55" s="8">
        <f>SUM('0.1 shipbuilding and shiprepair'!L55,'0.1 shipbuilding and shiprepair'!L109)</f>
        <v>2141</v>
      </c>
    </row>
    <row r="60" spans="1:18" x14ac:dyDescent="0.25">
      <c r="A60" s="16" t="s">
        <v>140</v>
      </c>
      <c r="B60" s="16" t="s">
        <v>0</v>
      </c>
      <c r="C60" s="16">
        <v>42.91</v>
      </c>
      <c r="D60" s="22" t="s">
        <v>90</v>
      </c>
      <c r="E60" s="9"/>
      <c r="F60" s="9"/>
      <c r="H60" s="9"/>
      <c r="I60" s="9"/>
      <c r="J60" s="9"/>
      <c r="K60" s="9"/>
      <c r="L60" s="9"/>
    </row>
    <row r="61" spans="1:18" x14ac:dyDescent="0.25">
      <c r="A61" s="9" t="s">
        <v>137</v>
      </c>
      <c r="B61" s="9"/>
      <c r="C61" s="9"/>
      <c r="D61" s="9"/>
      <c r="E61" s="9"/>
      <c r="F61" s="9"/>
      <c r="H61" s="26" t="s">
        <v>138</v>
      </c>
      <c r="I61" s="9"/>
      <c r="J61" s="9"/>
      <c r="K61" s="9"/>
      <c r="L61" s="9"/>
    </row>
    <row r="62" spans="1:18" x14ac:dyDescent="0.25">
      <c r="A62" s="9"/>
      <c r="B62" s="9"/>
      <c r="C62" s="775" t="s">
        <v>85</v>
      </c>
      <c r="D62" s="775"/>
      <c r="E62" s="775"/>
      <c r="F62" s="775"/>
      <c r="H62" s="9"/>
      <c r="I62" s="9"/>
      <c r="J62" s="775" t="s">
        <v>86</v>
      </c>
      <c r="K62" s="775"/>
      <c r="L62" s="775"/>
      <c r="M62" s="775"/>
      <c r="O62" t="s">
        <v>4292</v>
      </c>
    </row>
    <row r="63" spans="1:18" x14ac:dyDescent="0.25">
      <c r="A63" s="13" t="s">
        <v>78</v>
      </c>
      <c r="B63" s="9"/>
      <c r="C63" s="209" t="s">
        <v>82</v>
      </c>
      <c r="D63" s="209" t="s">
        <v>83</v>
      </c>
      <c r="E63" s="209" t="s">
        <v>84</v>
      </c>
      <c r="F63" s="204" t="s">
        <v>4237</v>
      </c>
      <c r="G63" s="165"/>
      <c r="H63" s="13" t="s">
        <v>78</v>
      </c>
      <c r="I63" s="9"/>
      <c r="J63" s="206" t="s">
        <v>82</v>
      </c>
      <c r="K63" s="206" t="s">
        <v>83</v>
      </c>
      <c r="L63" s="206" t="s">
        <v>84</v>
      </c>
      <c r="M63" s="207" t="s">
        <v>4237</v>
      </c>
      <c r="O63" s="162" t="s">
        <v>134</v>
      </c>
      <c r="P63" s="162" t="s">
        <v>4203</v>
      </c>
      <c r="Q63" s="162" t="s">
        <v>4070</v>
      </c>
      <c r="R63" s="162" t="s">
        <v>4203</v>
      </c>
    </row>
    <row r="64" spans="1:18" x14ac:dyDescent="0.25">
      <c r="A64" s="12" t="s">
        <v>6</v>
      </c>
      <c r="B64" s="203" t="s">
        <v>7</v>
      </c>
      <c r="C64" s="205">
        <f>'0.2 Construction of water proje'!C8</f>
        <v>268</v>
      </c>
      <c r="D64" s="205">
        <f>'0.2 Construction of water proje'!D8</f>
        <v>274.60000000000002</v>
      </c>
      <c r="E64" s="205">
        <f>'0.2 Construction of water proje'!E8</f>
        <v>459</v>
      </c>
      <c r="F64" s="205">
        <f>'0.2 Construction of water proje'!F8</f>
        <v>459</v>
      </c>
      <c r="G64" s="164"/>
      <c r="H64" s="202" t="s">
        <v>6</v>
      </c>
      <c r="I64" s="12" t="s">
        <v>7</v>
      </c>
      <c r="J64" s="8">
        <f>'0.2 Construction of water proje'!J8</f>
        <v>2285</v>
      </c>
      <c r="K64" s="8">
        <f>'0.2 Construction of water proje'!K8</f>
        <v>2536</v>
      </c>
      <c r="L64" s="8">
        <f>'0.2 Construction of water proje'!L8</f>
        <v>3518</v>
      </c>
      <c r="M64" s="8">
        <f>'0.2 Construction of water proje'!M8</f>
        <v>3518</v>
      </c>
      <c r="O64" s="70">
        <f>((E64/C64)^(1/(E$63-C$63))-1)</f>
        <v>0.30869651453810287</v>
      </c>
      <c r="Q64" s="70">
        <f>((L64/J64)^(1/(L$63-J$63))-1)</f>
        <v>0.24080865846215826</v>
      </c>
    </row>
    <row r="65" spans="1:17" x14ac:dyDescent="0.25">
      <c r="A65" s="12" t="s">
        <v>8</v>
      </c>
      <c r="B65" s="203" t="s">
        <v>9</v>
      </c>
      <c r="C65" s="205">
        <f>'0.2 Construction of water proje'!C9</f>
        <v>100.7</v>
      </c>
      <c r="D65" s="205">
        <f>'0.2 Construction of water proje'!D9</f>
        <v>117.1</v>
      </c>
      <c r="E65" s="205">
        <f>'0.2 Construction of water proje'!E9</f>
        <v>119.1</v>
      </c>
      <c r="F65" s="205">
        <f>'0.2 Construction of water proje'!F9</f>
        <v>119.1</v>
      </c>
      <c r="G65" s="164"/>
      <c r="H65" s="202" t="s">
        <v>8</v>
      </c>
      <c r="I65" s="12" t="s">
        <v>9</v>
      </c>
      <c r="J65" s="8">
        <f>'0.2 Construction of water proje'!J9</f>
        <v>2559</v>
      </c>
      <c r="K65" s="8">
        <f>'0.2 Construction of water proje'!K9</f>
        <v>2648</v>
      </c>
      <c r="L65" s="8">
        <f>'0.2 Construction of water proje'!L9</f>
        <v>2800</v>
      </c>
      <c r="M65" s="8">
        <f>'0.2 Construction of water proje'!M9</f>
        <v>2800</v>
      </c>
      <c r="O65" s="70">
        <f>((E65/C65)^(1/(E$63-C$63))-1)</f>
        <v>8.7529748249082662E-2</v>
      </c>
      <c r="Q65" s="70">
        <f t="shared" ref="Q65:Q67" si="1">((L65/J65)^(1/(L$63-J$63))-1)</f>
        <v>4.6029355731460164E-2</v>
      </c>
    </row>
    <row r="66" spans="1:17" x14ac:dyDescent="0.25">
      <c r="A66" s="12" t="s">
        <v>56</v>
      </c>
      <c r="B66" s="203" t="s">
        <v>57</v>
      </c>
      <c r="C66" s="205">
        <f>'0.2 Construction of water proje'!C10</f>
        <v>781.6</v>
      </c>
      <c r="D66" s="205" t="str">
        <f>'0.2 Construction of water proje'!D10</f>
        <v>n/a</v>
      </c>
      <c r="E66" s="205">
        <f>'0.2 Construction of water proje'!E10</f>
        <v>856.3</v>
      </c>
      <c r="F66" s="205">
        <f>'0.2 Construction of water proje'!F10</f>
        <v>856.3</v>
      </c>
      <c r="G66" s="164"/>
      <c r="H66" s="202" t="s">
        <v>56</v>
      </c>
      <c r="I66" s="12" t="s">
        <v>57</v>
      </c>
      <c r="J66" s="8">
        <f>'0.2 Construction of water proje'!J10</f>
        <v>5599</v>
      </c>
      <c r="K66" s="8">
        <f>'0.2 Construction of water proje'!K10</f>
        <v>6249</v>
      </c>
      <c r="L66" s="8">
        <f>'0.2 Construction of water proje'!L10</f>
        <v>6258</v>
      </c>
      <c r="M66" s="8">
        <f>'0.2 Construction of water proje'!M10</f>
        <v>6258</v>
      </c>
      <c r="O66" s="70">
        <f t="shared" ref="O66:O67" si="2">((E66/C66)^(1/(E$63-C$63))-1)</f>
        <v>4.6696318525063063E-2</v>
      </c>
      <c r="Q66" s="70">
        <f t="shared" si="1"/>
        <v>5.7213123836608037E-2</v>
      </c>
    </row>
    <row r="67" spans="1:17" x14ac:dyDescent="0.25">
      <c r="A67" s="12" t="s">
        <v>58</v>
      </c>
      <c r="B67" s="203" t="s">
        <v>59</v>
      </c>
      <c r="C67" s="205">
        <f>'0.2 Construction of water proje'!C11</f>
        <v>17.8</v>
      </c>
      <c r="D67" s="205">
        <f>'0.2 Construction of water proje'!D11</f>
        <v>16.100000000000001</v>
      </c>
      <c r="E67" s="205">
        <f>'0.2 Construction of water proje'!E11</f>
        <v>19.7</v>
      </c>
      <c r="F67" s="205">
        <f>'0.2 Construction of water proje'!F11</f>
        <v>19.7</v>
      </c>
      <c r="G67" s="164"/>
      <c r="H67" s="202" t="s">
        <v>58</v>
      </c>
      <c r="I67" s="12" t="s">
        <v>59</v>
      </c>
      <c r="J67" s="8">
        <f>'0.2 Construction of water proje'!J11</f>
        <v>218</v>
      </c>
      <c r="K67" s="8">
        <f>'0.2 Construction of water proje'!K11</f>
        <v>211</v>
      </c>
      <c r="L67" s="8">
        <f>'0.2 Construction of water proje'!L11</f>
        <v>232</v>
      </c>
      <c r="M67" s="8">
        <f>'0.2 Construction of water proje'!M11</f>
        <v>232</v>
      </c>
      <c r="O67" s="70">
        <f t="shared" si="2"/>
        <v>5.2017857754186547E-2</v>
      </c>
      <c r="Q67" s="70">
        <f t="shared" si="1"/>
        <v>3.1610480504264071E-2</v>
      </c>
    </row>
    <row r="68" spans="1:17" x14ac:dyDescent="0.25">
      <c r="A68" s="9"/>
      <c r="B68" s="9"/>
      <c r="C68" s="9"/>
      <c r="D68" s="9"/>
      <c r="E68" s="9"/>
      <c r="F68" s="210"/>
      <c r="G68" s="164"/>
      <c r="H68" s="9"/>
      <c r="I68" s="9"/>
      <c r="J68" s="9"/>
      <c r="K68" s="9"/>
      <c r="L68" s="9"/>
    </row>
    <row r="69" spans="1:17" x14ac:dyDescent="0.25">
      <c r="A69" s="9"/>
      <c r="B69" s="9"/>
      <c r="C69" s="775" t="s">
        <v>85</v>
      </c>
      <c r="D69" s="775"/>
      <c r="E69" s="775"/>
      <c r="F69" s="775"/>
      <c r="H69" s="9"/>
      <c r="I69" s="9"/>
      <c r="J69" s="775" t="s">
        <v>86</v>
      </c>
      <c r="K69" s="775"/>
      <c r="L69" s="775"/>
      <c r="M69" s="775"/>
    </row>
    <row r="70" spans="1:17" x14ac:dyDescent="0.25">
      <c r="A70" s="14" t="s">
        <v>79</v>
      </c>
      <c r="B70" s="9"/>
      <c r="C70" s="209" t="s">
        <v>82</v>
      </c>
      <c r="D70" s="209" t="s">
        <v>83</v>
      </c>
      <c r="E70" s="209" t="s">
        <v>84</v>
      </c>
      <c r="F70" s="204" t="s">
        <v>4237</v>
      </c>
      <c r="H70" s="14" t="s">
        <v>79</v>
      </c>
      <c r="I70" s="9"/>
      <c r="J70" s="206" t="s">
        <v>82</v>
      </c>
      <c r="K70" s="206" t="s">
        <v>83</v>
      </c>
      <c r="L70" s="206" t="s">
        <v>84</v>
      </c>
      <c r="M70" s="207" t="s">
        <v>4237</v>
      </c>
    </row>
    <row r="71" spans="1:17" x14ac:dyDescent="0.25">
      <c r="A71" s="12" t="s">
        <v>10</v>
      </c>
      <c r="B71" s="203" t="s">
        <v>11</v>
      </c>
      <c r="C71" s="205">
        <f>'0.2 Construction of water proje'!C15</f>
        <v>1230</v>
      </c>
      <c r="D71" s="205">
        <f>'0.2 Construction of water proje'!D15</f>
        <v>1151.0999999999999</v>
      </c>
      <c r="E71" s="205">
        <f>'0.2 Construction of water proje'!E15</f>
        <v>944.5</v>
      </c>
      <c r="F71" s="205">
        <f>'0.2 Construction of water proje'!F15</f>
        <v>944.5</v>
      </c>
      <c r="G71" s="164"/>
      <c r="H71" s="202" t="s">
        <v>10</v>
      </c>
      <c r="I71" s="12" t="s">
        <v>11</v>
      </c>
      <c r="J71" s="8">
        <f>'0.2 Construction of water proje'!J15</f>
        <v>27453</v>
      </c>
      <c r="K71" s="8">
        <f>'0.2 Construction of water proje'!K15</f>
        <v>26067</v>
      </c>
      <c r="L71" s="8">
        <f>'0.2 Construction of water proje'!L15</f>
        <v>19813</v>
      </c>
      <c r="M71" s="8">
        <f>'0.2 Construction of water proje'!M15</f>
        <v>19813</v>
      </c>
      <c r="O71" s="70">
        <f>((E71/C71)^(1/(E$63-C$63))-1)</f>
        <v>-0.12370885040313873</v>
      </c>
      <c r="Q71" s="70">
        <f>((L71/J71)^(1/(L$63-J$63))-1)</f>
        <v>-0.150467076118312</v>
      </c>
    </row>
    <row r="72" spans="1:17" x14ac:dyDescent="0.25">
      <c r="A72" s="12" t="s">
        <v>12</v>
      </c>
      <c r="B72" s="203" t="s">
        <v>13</v>
      </c>
      <c r="C72" s="205" t="str">
        <f>'0.2 Construction of water proje'!C16</f>
        <v>n/a</v>
      </c>
      <c r="D72" s="205">
        <f>'0.2 Construction of water proje'!D16</f>
        <v>1242.8</v>
      </c>
      <c r="E72" s="205">
        <f>'0.2 Construction of water proje'!E16</f>
        <v>687.1</v>
      </c>
      <c r="F72" s="205">
        <f>'0.2 Construction of water proje'!F16</f>
        <v>687.1</v>
      </c>
      <c r="G72" s="164"/>
      <c r="H72" s="202" t="s">
        <v>12</v>
      </c>
      <c r="I72" s="12" t="s">
        <v>13</v>
      </c>
      <c r="J72" s="8" t="str">
        <f>'0.2 Construction of water proje'!J16</f>
        <v>n/a</v>
      </c>
      <c r="K72" s="8" t="str">
        <f>'0.2 Construction of water proje'!K16</f>
        <v>n/a</v>
      </c>
      <c r="L72" s="8">
        <f>'0.2 Construction of water proje'!L16</f>
        <v>4980</v>
      </c>
      <c r="M72" s="8">
        <f>'0.2 Construction of water proje'!M16</f>
        <v>4980</v>
      </c>
      <c r="O72" s="70"/>
      <c r="Q72" s="70"/>
    </row>
    <row r="73" spans="1:17" x14ac:dyDescent="0.25">
      <c r="A73" s="12" t="s">
        <v>14</v>
      </c>
      <c r="B73" s="203" t="s">
        <v>15</v>
      </c>
      <c r="C73" s="205">
        <f>'0.2 Construction of water proje'!C17</f>
        <v>8.6999999999999993</v>
      </c>
      <c r="D73" s="205">
        <f>'0.2 Construction of water proje'!D17</f>
        <v>15.3</v>
      </c>
      <c r="E73" s="205">
        <f>'0.2 Construction of water proje'!E17</f>
        <v>4.3</v>
      </c>
      <c r="F73" s="205">
        <f>'0.2 Construction of water proje'!F17</f>
        <v>4.3</v>
      </c>
      <c r="G73" s="164"/>
      <c r="H73" s="202" t="s">
        <v>14</v>
      </c>
      <c r="I73" s="12" t="s">
        <v>15</v>
      </c>
      <c r="J73" s="8">
        <f>'0.2 Construction of water proje'!J17</f>
        <v>226</v>
      </c>
      <c r="K73" s="8">
        <f>'0.2 Construction of water proje'!K17</f>
        <v>231</v>
      </c>
      <c r="L73" s="8">
        <f>'0.2 Construction of water proje'!L17</f>
        <v>17</v>
      </c>
      <c r="M73" s="8">
        <f>'0.2 Construction of water proje'!M17</f>
        <v>17</v>
      </c>
      <c r="O73" s="70">
        <f>((E73/C73)^(1/(E$63-C$63))-1)</f>
        <v>-0.29696879616675731</v>
      </c>
      <c r="Q73" s="70">
        <f t="shared" ref="Q73:Q75" si="3">((L73/J73)^(1/(L$63-J$63))-1)</f>
        <v>-0.7257350934989073</v>
      </c>
    </row>
    <row r="74" spans="1:17" x14ac:dyDescent="0.25">
      <c r="A74" s="12" t="s">
        <v>62</v>
      </c>
      <c r="B74" s="203" t="s">
        <v>63</v>
      </c>
      <c r="C74" s="205">
        <f>'0.2 Construction of water proje'!C18</f>
        <v>61</v>
      </c>
      <c r="D74" s="205">
        <f>'0.2 Construction of water proje'!D18</f>
        <v>72</v>
      </c>
      <c r="E74" s="205">
        <f>'0.2 Construction of water proje'!E18</f>
        <v>83.6</v>
      </c>
      <c r="F74" s="205">
        <f>'0.2 Construction of water proje'!F18</f>
        <v>83.6</v>
      </c>
      <c r="G74" s="164"/>
      <c r="H74" s="202" t="s">
        <v>62</v>
      </c>
      <c r="I74" s="12" t="s">
        <v>63</v>
      </c>
      <c r="J74" s="8">
        <f>'0.2 Construction of water proje'!J18</f>
        <v>1241</v>
      </c>
      <c r="K74" s="8">
        <f>'0.2 Construction of water proje'!K18</f>
        <v>1398</v>
      </c>
      <c r="L74" s="8">
        <f>'0.2 Construction of water proje'!L18</f>
        <v>1520</v>
      </c>
      <c r="M74" s="8">
        <f>'0.2 Construction of water proje'!M18</f>
        <v>1520</v>
      </c>
      <c r="O74" s="70">
        <f>((E74/C74)^(1/(E$63-C$63))-1)</f>
        <v>0.17068006016959569</v>
      </c>
      <c r="Q74" s="70">
        <f t="shared" si="3"/>
        <v>0.10671527259775715</v>
      </c>
    </row>
    <row r="75" spans="1:17" x14ac:dyDescent="0.25">
      <c r="A75" s="12" t="s">
        <v>76</v>
      </c>
      <c r="B75" s="203" t="s">
        <v>77</v>
      </c>
      <c r="C75" s="205">
        <f>'0.2 Construction of water proje'!C19</f>
        <v>227.1</v>
      </c>
      <c r="D75" s="205">
        <f>'0.2 Construction of water proje'!D19</f>
        <v>343.2</v>
      </c>
      <c r="E75" s="205">
        <f>'0.2 Construction of water proje'!E19</f>
        <v>131.6</v>
      </c>
      <c r="F75" s="205">
        <f>'0.2 Construction of water proje'!F19</f>
        <v>131.6</v>
      </c>
      <c r="G75" s="164"/>
      <c r="H75" s="202" t="s">
        <v>76</v>
      </c>
      <c r="I75" s="12" t="s">
        <v>77</v>
      </c>
      <c r="J75" s="8">
        <f>'0.2 Construction of water proje'!J19</f>
        <v>4747</v>
      </c>
      <c r="K75" s="8">
        <f>'0.2 Construction of water proje'!K19</f>
        <v>1888</v>
      </c>
      <c r="L75" s="8">
        <f>'0.2 Construction of water proje'!L19</f>
        <v>1636</v>
      </c>
      <c r="M75" s="8">
        <f>'0.2 Construction of water proje'!M19</f>
        <v>1636</v>
      </c>
      <c r="O75" s="70">
        <f>((E75/C75)^(1/(E$63-C$63))-1)</f>
        <v>-0.2387638966077068</v>
      </c>
      <c r="Q75" s="70">
        <f t="shared" si="3"/>
        <v>-0.4129406169806431</v>
      </c>
    </row>
    <row r="76" spans="1:17" x14ac:dyDescent="0.25">
      <c r="A76" s="9"/>
      <c r="B76" s="9"/>
      <c r="C76" s="9"/>
      <c r="D76" s="9"/>
      <c r="E76" s="9"/>
      <c r="F76" s="9"/>
      <c r="H76" s="9"/>
      <c r="I76" s="9"/>
      <c r="J76" s="9"/>
      <c r="K76" s="9"/>
      <c r="L76" s="9"/>
    </row>
    <row r="77" spans="1:17" x14ac:dyDescent="0.25">
      <c r="A77" s="9"/>
      <c r="B77" s="9"/>
      <c r="C77" s="9"/>
      <c r="D77" s="9"/>
      <c r="E77" s="9"/>
      <c r="F77" s="9"/>
      <c r="H77" s="9"/>
      <c r="I77" s="9"/>
      <c r="J77" s="9"/>
      <c r="K77" s="9"/>
      <c r="L77" s="9"/>
    </row>
    <row r="78" spans="1:17" x14ac:dyDescent="0.25">
      <c r="A78" s="15" t="s">
        <v>80</v>
      </c>
      <c r="B78" s="9"/>
      <c r="C78" s="9"/>
      <c r="D78" s="9"/>
      <c r="E78" s="9"/>
      <c r="F78" s="9"/>
      <c r="H78" s="15" t="s">
        <v>80</v>
      </c>
      <c r="I78" s="9"/>
      <c r="J78" s="9"/>
      <c r="K78" s="9"/>
      <c r="L78" s="9"/>
    </row>
    <row r="79" spans="1:17" x14ac:dyDescent="0.25">
      <c r="A79" s="12" t="s">
        <v>16</v>
      </c>
      <c r="B79" s="12" t="s">
        <v>17</v>
      </c>
      <c r="C79" s="8">
        <f>'0.2 Construction of water proje'!C23</f>
        <v>19.7</v>
      </c>
      <c r="D79" s="8">
        <f>'0.2 Construction of water proje'!D23</f>
        <v>9.8000000000000007</v>
      </c>
      <c r="E79" s="8">
        <f>'0.2 Construction of water proje'!E23</f>
        <v>10.8</v>
      </c>
      <c r="F79" s="9"/>
      <c r="H79" s="202" t="s">
        <v>16</v>
      </c>
      <c r="I79" s="12" t="s">
        <v>17</v>
      </c>
      <c r="J79" s="8">
        <f>'0.2 Construction of water proje'!J23</f>
        <v>448</v>
      </c>
      <c r="K79" s="8">
        <f>'0.2 Construction of water proje'!K23</f>
        <v>418</v>
      </c>
      <c r="L79" s="8">
        <f>'0.2 Construction of water proje'!L23</f>
        <v>397</v>
      </c>
    </row>
    <row r="80" spans="1:17" x14ac:dyDescent="0.25">
      <c r="A80" s="12" t="s">
        <v>18</v>
      </c>
      <c r="B80" s="12" t="s">
        <v>19</v>
      </c>
      <c r="C80" s="8">
        <f>'0.2 Construction of water proje'!C24</f>
        <v>55.4</v>
      </c>
      <c r="D80" s="8">
        <f>'0.2 Construction of water proje'!D24</f>
        <v>71</v>
      </c>
      <c r="E80" s="8">
        <f>'0.2 Construction of water proje'!E24</f>
        <v>60.1</v>
      </c>
      <c r="F80" s="9"/>
      <c r="H80" s="202" t="s">
        <v>18</v>
      </c>
      <c r="I80" s="12" t="s">
        <v>19</v>
      </c>
      <c r="J80" s="8">
        <f>'0.2 Construction of water proje'!J24</f>
        <v>4591</v>
      </c>
      <c r="K80" s="8">
        <f>'0.2 Construction of water proje'!K24</f>
        <v>4873</v>
      </c>
      <c r="L80" s="8">
        <f>'0.2 Construction of water proje'!L24</f>
        <v>3627</v>
      </c>
    </row>
    <row r="81" spans="1:12" x14ac:dyDescent="0.25">
      <c r="A81" s="12" t="s">
        <v>22</v>
      </c>
      <c r="B81" s="12" t="s">
        <v>23</v>
      </c>
      <c r="C81" s="8">
        <f>'0.2 Construction of water proje'!C25</f>
        <v>5.2</v>
      </c>
      <c r="D81" s="8">
        <f>'0.2 Construction of water proje'!D25</f>
        <v>8.1</v>
      </c>
      <c r="E81" s="8">
        <f>'0.2 Construction of water proje'!E25</f>
        <v>14.9</v>
      </c>
      <c r="F81" s="9"/>
      <c r="H81" s="202" t="s">
        <v>22</v>
      </c>
      <c r="I81" s="12" t="s">
        <v>23</v>
      </c>
      <c r="J81" s="8">
        <f>'0.2 Construction of water proje'!J25</f>
        <v>82</v>
      </c>
      <c r="K81" s="8">
        <f>'0.2 Construction of water proje'!K25</f>
        <v>113</v>
      </c>
      <c r="L81" s="8">
        <f>'0.2 Construction of water proje'!L25</f>
        <v>350</v>
      </c>
    </row>
    <row r="82" spans="1:12" x14ac:dyDescent="0.25">
      <c r="A82" s="12" t="s">
        <v>24</v>
      </c>
      <c r="B82" s="12" t="s">
        <v>25</v>
      </c>
      <c r="C82" s="8" t="str">
        <f>'0.2 Construction of water proje'!C26</f>
        <v>n/a</v>
      </c>
      <c r="D82" s="8" t="str">
        <f>'0.2 Construction of water proje'!D26</f>
        <v>n/a</v>
      </c>
      <c r="E82" s="8" t="str">
        <f>'0.2 Construction of water proje'!E26</f>
        <v>n/a</v>
      </c>
      <c r="F82" s="9"/>
      <c r="H82" s="202" t="s">
        <v>24</v>
      </c>
      <c r="I82" s="12" t="s">
        <v>25</v>
      </c>
      <c r="J82" s="8" t="str">
        <f>'0.2 Construction of water proje'!J26</f>
        <v>n/a</v>
      </c>
      <c r="K82" s="8" t="str">
        <f>'0.2 Construction of water proje'!K26</f>
        <v>n/a</v>
      </c>
      <c r="L82" s="8" t="str">
        <f>'0.2 Construction of water proje'!L26</f>
        <v>n/a</v>
      </c>
    </row>
    <row r="83" spans="1:12" x14ac:dyDescent="0.25">
      <c r="A83" s="12" t="s">
        <v>26</v>
      </c>
      <c r="B83" s="12" t="s">
        <v>27</v>
      </c>
      <c r="C83" s="8" t="str">
        <f>'0.2 Construction of water proje'!C27</f>
        <v>n/a</v>
      </c>
      <c r="D83" s="8" t="str">
        <f>'0.2 Construction of water proje'!D27</f>
        <v>n/a</v>
      </c>
      <c r="E83" s="8" t="str">
        <f>'0.2 Construction of water proje'!E27</f>
        <v>n/a</v>
      </c>
      <c r="F83" s="9"/>
      <c r="H83" s="202" t="s">
        <v>26</v>
      </c>
      <c r="I83" s="12" t="s">
        <v>27</v>
      </c>
      <c r="J83" s="8" t="str">
        <f>'0.2 Construction of water proje'!J27</f>
        <v>n/a</v>
      </c>
      <c r="K83" s="8" t="str">
        <f>'0.2 Construction of water proje'!K27</f>
        <v>n/a</v>
      </c>
      <c r="L83" s="8" t="str">
        <f>'0.2 Construction of water proje'!L27</f>
        <v>n/a</v>
      </c>
    </row>
    <row r="84" spans="1:12" x14ac:dyDescent="0.25">
      <c r="A84" s="12" t="s">
        <v>28</v>
      </c>
      <c r="B84" s="12" t="s">
        <v>29</v>
      </c>
      <c r="C84" s="8">
        <f>'0.2 Construction of water proje'!C28</f>
        <v>4.3</v>
      </c>
      <c r="D84" s="8">
        <f>'0.2 Construction of water proje'!D28</f>
        <v>2.5</v>
      </c>
      <c r="E84" s="8" t="str">
        <f>'0.2 Construction of water proje'!E28</f>
        <v>n/a</v>
      </c>
      <c r="F84" s="9"/>
      <c r="H84" s="202" t="s">
        <v>28</v>
      </c>
      <c r="I84" s="12" t="s">
        <v>29</v>
      </c>
      <c r="J84" s="8">
        <f>'0.2 Construction of water proje'!J28</f>
        <v>199</v>
      </c>
      <c r="K84" s="8">
        <f>'0.2 Construction of water proje'!K28</f>
        <v>124</v>
      </c>
      <c r="L84" s="8" t="str">
        <f>'0.2 Construction of water proje'!L28</f>
        <v>n/a</v>
      </c>
    </row>
    <row r="85" spans="1:12" x14ac:dyDescent="0.25">
      <c r="A85" s="12" t="s">
        <v>30</v>
      </c>
      <c r="B85" s="12" t="s">
        <v>31</v>
      </c>
      <c r="C85" s="8" t="str">
        <f>'0.2 Construction of water proje'!C29</f>
        <v>n/a</v>
      </c>
      <c r="D85" s="8">
        <f>'0.2 Construction of water proje'!D29</f>
        <v>94.9</v>
      </c>
      <c r="E85" s="8" t="str">
        <f>'0.2 Construction of water proje'!E29</f>
        <v>n/a</v>
      </c>
      <c r="F85" s="9"/>
      <c r="H85" s="202" t="s">
        <v>30</v>
      </c>
      <c r="I85" s="12" t="s">
        <v>31</v>
      </c>
      <c r="J85" s="8" t="str">
        <f>'0.2 Construction of water proje'!J29</f>
        <v>n/a</v>
      </c>
      <c r="K85" s="8">
        <f>'0.2 Construction of water proje'!K29</f>
        <v>2723</v>
      </c>
      <c r="L85" s="8" t="str">
        <f>'0.2 Construction of water proje'!L29</f>
        <v>n/a</v>
      </c>
    </row>
    <row r="86" spans="1:12" x14ac:dyDescent="0.25">
      <c r="A86" s="12" t="s">
        <v>34</v>
      </c>
      <c r="B86" s="12" t="s">
        <v>35</v>
      </c>
      <c r="C86" s="8">
        <f>'0.2 Construction of water proje'!C30</f>
        <v>45.2</v>
      </c>
      <c r="D86" s="8">
        <f>'0.2 Construction of water proje'!D30</f>
        <v>38.4</v>
      </c>
      <c r="E86" s="8">
        <f>'0.2 Construction of water proje'!E30</f>
        <v>45.3</v>
      </c>
      <c r="F86" s="9"/>
      <c r="H86" s="202" t="s">
        <v>34</v>
      </c>
      <c r="I86" s="12" t="s">
        <v>35</v>
      </c>
      <c r="J86" s="8">
        <f>'0.2 Construction of water proje'!J30</f>
        <v>587</v>
      </c>
      <c r="K86" s="8">
        <f>'0.2 Construction of water proje'!K30</f>
        <v>555</v>
      </c>
      <c r="L86" s="8">
        <f>'0.2 Construction of water proje'!L30</f>
        <v>541</v>
      </c>
    </row>
    <row r="87" spans="1:12" x14ac:dyDescent="0.25">
      <c r="A87" s="12" t="s">
        <v>36</v>
      </c>
      <c r="B87" s="12" t="s">
        <v>37</v>
      </c>
      <c r="C87" s="8">
        <f>'0.2 Construction of water proje'!C31</f>
        <v>85.5</v>
      </c>
      <c r="D87" s="8">
        <f>'0.2 Construction of water proje'!D31</f>
        <v>80.7</v>
      </c>
      <c r="E87" s="8">
        <f>'0.2 Construction of water proje'!E31</f>
        <v>63.8</v>
      </c>
      <c r="F87" s="9"/>
      <c r="H87" s="202" t="s">
        <v>36</v>
      </c>
      <c r="I87" s="12" t="s">
        <v>37</v>
      </c>
      <c r="J87" s="8">
        <f>'0.2 Construction of water proje'!J31</f>
        <v>3945</v>
      </c>
      <c r="K87" s="8">
        <f>'0.2 Construction of water proje'!K31</f>
        <v>3556</v>
      </c>
      <c r="L87" s="8">
        <f>'0.2 Construction of water proje'!L31</f>
        <v>3362</v>
      </c>
    </row>
    <row r="88" spans="1:12" x14ac:dyDescent="0.25">
      <c r="A88" s="12" t="s">
        <v>38</v>
      </c>
      <c r="B88" s="12" t="s">
        <v>39</v>
      </c>
      <c r="C88" s="8">
        <f>'0.2 Construction of water proje'!C32</f>
        <v>18.3</v>
      </c>
      <c r="D88" s="8">
        <f>'0.2 Construction of water proje'!D32</f>
        <v>25</v>
      </c>
      <c r="E88" s="8">
        <f>'0.2 Construction of water proje'!E32</f>
        <v>18</v>
      </c>
      <c r="F88" s="9"/>
      <c r="H88" s="202" t="s">
        <v>38</v>
      </c>
      <c r="I88" s="12" t="s">
        <v>39</v>
      </c>
      <c r="J88" s="8">
        <f>'0.2 Construction of water proje'!J32</f>
        <v>1799</v>
      </c>
      <c r="K88" s="8">
        <f>'0.2 Construction of water proje'!K32</f>
        <v>1866</v>
      </c>
      <c r="L88" s="8">
        <f>'0.2 Construction of water proje'!L32</f>
        <v>1594</v>
      </c>
    </row>
    <row r="89" spans="1:12" x14ac:dyDescent="0.25">
      <c r="A89" s="12" t="s">
        <v>42</v>
      </c>
      <c r="B89" s="12" t="s">
        <v>43</v>
      </c>
      <c r="C89" s="8">
        <f>'0.2 Construction of water proje'!C33</f>
        <v>757.9</v>
      </c>
      <c r="D89" s="8">
        <f>'0.2 Construction of water proje'!D33</f>
        <v>500.1</v>
      </c>
      <c r="E89" s="8">
        <f>'0.2 Construction of water proje'!E33</f>
        <v>506.4</v>
      </c>
      <c r="F89" s="9"/>
      <c r="H89" s="202" t="s">
        <v>42</v>
      </c>
      <c r="I89" s="12" t="s">
        <v>43</v>
      </c>
      <c r="J89" s="8">
        <f>'0.2 Construction of water proje'!J33</f>
        <v>9446</v>
      </c>
      <c r="K89" s="8">
        <f>'0.2 Construction of water proje'!K33</f>
        <v>9558</v>
      </c>
      <c r="L89" s="8">
        <f>'0.2 Construction of water proje'!L33</f>
        <v>8203</v>
      </c>
    </row>
    <row r="90" spans="1:12" x14ac:dyDescent="0.25">
      <c r="A90" s="12" t="s">
        <v>46</v>
      </c>
      <c r="B90" s="12" t="s">
        <v>47</v>
      </c>
      <c r="C90" s="8">
        <f>'0.2 Construction of water proje'!C34</f>
        <v>26.4</v>
      </c>
      <c r="D90" s="8">
        <f>'0.2 Construction of water proje'!D34</f>
        <v>15.7</v>
      </c>
      <c r="E90" s="8">
        <f>'0.2 Construction of water proje'!E34</f>
        <v>9.6</v>
      </c>
      <c r="F90" s="9"/>
      <c r="H90" s="202" t="s">
        <v>46</v>
      </c>
      <c r="I90" s="12" t="s">
        <v>47</v>
      </c>
      <c r="J90" s="8">
        <f>'0.2 Construction of water proje'!J34</f>
        <v>1296</v>
      </c>
      <c r="K90" s="8">
        <f>'0.2 Construction of water proje'!K34</f>
        <v>1116</v>
      </c>
      <c r="L90" s="8">
        <f>'0.2 Construction of water proje'!L34</f>
        <v>872</v>
      </c>
    </row>
    <row r="91" spans="1:12" x14ac:dyDescent="0.25">
      <c r="A91" s="12" t="s">
        <v>48</v>
      </c>
      <c r="B91" s="12" t="s">
        <v>49</v>
      </c>
      <c r="C91" s="8">
        <f>'0.2 Construction of water proje'!C35</f>
        <v>0</v>
      </c>
      <c r="D91" s="8">
        <f>'0.2 Construction of water proje'!D35</f>
        <v>0</v>
      </c>
      <c r="E91" s="8">
        <f>'0.2 Construction of water proje'!E35</f>
        <v>0</v>
      </c>
      <c r="F91" s="9"/>
      <c r="H91" s="202" t="s">
        <v>48</v>
      </c>
      <c r="I91" s="12" t="s">
        <v>49</v>
      </c>
      <c r="J91" s="8">
        <f>'0.2 Construction of water proje'!J35</f>
        <v>0</v>
      </c>
      <c r="K91" s="8">
        <f>'0.2 Construction of water proje'!K35</f>
        <v>0</v>
      </c>
      <c r="L91" s="8">
        <f>'0.2 Construction of water proje'!L35</f>
        <v>0</v>
      </c>
    </row>
    <row r="92" spans="1:12" x14ac:dyDescent="0.25">
      <c r="A92" s="12" t="s">
        <v>50</v>
      </c>
      <c r="B92" s="12" t="s">
        <v>51</v>
      </c>
      <c r="C92" s="8">
        <f>'0.2 Construction of water proje'!C36</f>
        <v>24.3</v>
      </c>
      <c r="D92" s="8">
        <f>'0.2 Construction of water proje'!D36</f>
        <v>20.100000000000001</v>
      </c>
      <c r="E92" s="8">
        <f>'0.2 Construction of water proje'!E36</f>
        <v>15.2</v>
      </c>
      <c r="F92" s="9"/>
      <c r="H92" s="202" t="s">
        <v>50</v>
      </c>
      <c r="I92" s="12" t="s">
        <v>51</v>
      </c>
      <c r="J92" s="8">
        <f>'0.2 Construction of water proje'!J36</f>
        <v>1056</v>
      </c>
      <c r="K92" s="8">
        <f>'0.2 Construction of water proje'!K36</f>
        <v>902</v>
      </c>
      <c r="L92" s="8">
        <f>'0.2 Construction of water proje'!L36</f>
        <v>755</v>
      </c>
    </row>
    <row r="93" spans="1:12" x14ac:dyDescent="0.25">
      <c r="A93" s="12" t="s">
        <v>54</v>
      </c>
      <c r="B93" s="12" t="s">
        <v>55</v>
      </c>
      <c r="C93" s="8" t="str">
        <f>'0.2 Construction of water proje'!C37</f>
        <v>n/a</v>
      </c>
      <c r="D93" s="8" t="str">
        <f>'0.2 Construction of water proje'!D37</f>
        <v>n/a</v>
      </c>
      <c r="E93" s="8" t="str">
        <f>'0.2 Construction of water proje'!E37</f>
        <v>n/a</v>
      </c>
      <c r="F93" s="9"/>
      <c r="H93" s="202" t="s">
        <v>54</v>
      </c>
      <c r="I93" s="12" t="s">
        <v>55</v>
      </c>
      <c r="J93" s="8" t="str">
        <f>'0.2 Construction of water proje'!J37</f>
        <v>n/a</v>
      </c>
      <c r="K93" s="8" t="str">
        <f>'0.2 Construction of water proje'!K37</f>
        <v>n/a</v>
      </c>
      <c r="L93" s="8" t="str">
        <f>'0.2 Construction of water proje'!L37</f>
        <v>n/a</v>
      </c>
    </row>
    <row r="94" spans="1:12" x14ac:dyDescent="0.25">
      <c r="A94" s="12" t="s">
        <v>60</v>
      </c>
      <c r="B94" s="12" t="s">
        <v>61</v>
      </c>
      <c r="C94" s="8">
        <f>'0.2 Construction of water proje'!C38</f>
        <v>258.39999999999998</v>
      </c>
      <c r="D94" s="8">
        <f>'0.2 Construction of water proje'!D38</f>
        <v>206</v>
      </c>
      <c r="E94" s="8">
        <f>'0.2 Construction of water proje'!E38</f>
        <v>214.1</v>
      </c>
      <c r="F94" s="9"/>
      <c r="H94" s="202" t="s">
        <v>60</v>
      </c>
      <c r="I94" s="12" t="s">
        <v>61</v>
      </c>
      <c r="J94" s="8">
        <f>'0.2 Construction of water proje'!J38</f>
        <v>10678</v>
      </c>
      <c r="K94" s="8">
        <f>'0.2 Construction of water proje'!K38</f>
        <v>9511</v>
      </c>
      <c r="L94" s="8">
        <f>'0.2 Construction of water proje'!L38</f>
        <v>9593</v>
      </c>
    </row>
    <row r="95" spans="1:12" x14ac:dyDescent="0.25">
      <c r="A95" s="12" t="s">
        <v>64</v>
      </c>
      <c r="B95" s="12" t="s">
        <v>65</v>
      </c>
      <c r="C95" s="8">
        <f>'0.2 Construction of water proje'!C39</f>
        <v>226.1</v>
      </c>
      <c r="D95" s="8">
        <f>'0.2 Construction of water proje'!D39</f>
        <v>163.4</v>
      </c>
      <c r="E95" s="8">
        <f>'0.2 Construction of water proje'!E39</f>
        <v>168.1</v>
      </c>
      <c r="F95" s="9"/>
      <c r="H95" s="202" t="s">
        <v>64</v>
      </c>
      <c r="I95" s="12" t="s">
        <v>65</v>
      </c>
      <c r="J95" s="8">
        <f>'0.2 Construction of water proje'!J39</f>
        <v>14597</v>
      </c>
      <c r="K95" s="8">
        <f>'0.2 Construction of water proje'!K39</f>
        <v>12202</v>
      </c>
      <c r="L95" s="8">
        <f>'0.2 Construction of water proje'!L39</f>
        <v>11874</v>
      </c>
    </row>
    <row r="96" spans="1:12" x14ac:dyDescent="0.25">
      <c r="A96" s="12" t="s">
        <v>66</v>
      </c>
      <c r="B96" s="12" t="s">
        <v>67</v>
      </c>
      <c r="C96" s="8">
        <f>'0.2 Construction of water proje'!C40</f>
        <v>28.7</v>
      </c>
      <c r="D96" s="8">
        <f>'0.2 Construction of water proje'!D40</f>
        <v>24</v>
      </c>
      <c r="E96" s="8">
        <f>'0.2 Construction of water proje'!E40</f>
        <v>38.6</v>
      </c>
      <c r="F96" s="9"/>
      <c r="H96" s="202" t="s">
        <v>66</v>
      </c>
      <c r="I96" s="12" t="s">
        <v>67</v>
      </c>
      <c r="J96" s="8">
        <f>'0.2 Construction of water proje'!J40</f>
        <v>515</v>
      </c>
      <c r="K96" s="8">
        <f>'0.2 Construction of water proje'!K40</f>
        <v>521</v>
      </c>
      <c r="L96" s="8">
        <f>'0.2 Construction of water proje'!L40</f>
        <v>549</v>
      </c>
    </row>
    <row r="97" spans="1:12" x14ac:dyDescent="0.25">
      <c r="A97" s="12" t="s">
        <v>68</v>
      </c>
      <c r="B97" s="12" t="s">
        <v>69</v>
      </c>
      <c r="C97" s="8">
        <f>'0.2 Construction of water proje'!C41</f>
        <v>35.799999999999997</v>
      </c>
      <c r="D97" s="8">
        <f>'0.2 Construction of water proje'!D41</f>
        <v>31.5</v>
      </c>
      <c r="E97" s="8">
        <f>'0.2 Construction of water proje'!E41</f>
        <v>25</v>
      </c>
      <c r="F97" s="9"/>
      <c r="H97" s="202" t="s">
        <v>68</v>
      </c>
      <c r="I97" s="12" t="s">
        <v>69</v>
      </c>
      <c r="J97" s="8">
        <f>'0.2 Construction of water proje'!J41</f>
        <v>1133</v>
      </c>
      <c r="K97" s="8">
        <f>'0.2 Construction of water proje'!K41</f>
        <v>1090</v>
      </c>
      <c r="L97" s="8">
        <f>'0.2 Construction of water proje'!L41</f>
        <v>977</v>
      </c>
    </row>
    <row r="98" spans="1:12" x14ac:dyDescent="0.25">
      <c r="A98" s="12" t="s">
        <v>70</v>
      </c>
      <c r="B98" s="12" t="s">
        <v>71</v>
      </c>
      <c r="C98" s="8">
        <f>'0.2 Construction of water proje'!C42</f>
        <v>2.4</v>
      </c>
      <c r="D98" s="8">
        <f>'0.2 Construction of water proje'!D42</f>
        <v>6.8</v>
      </c>
      <c r="E98" s="8">
        <f>'0.2 Construction of water proje'!E42</f>
        <v>3.6</v>
      </c>
      <c r="F98" s="9"/>
      <c r="H98" s="202" t="s">
        <v>70</v>
      </c>
      <c r="I98" s="12" t="s">
        <v>71</v>
      </c>
      <c r="J98" s="8">
        <f>'0.2 Construction of water proje'!J42</f>
        <v>90</v>
      </c>
      <c r="K98" s="8">
        <f>'0.2 Construction of water proje'!K42</f>
        <v>291</v>
      </c>
      <c r="L98" s="8">
        <f>'0.2 Construction of water proje'!L42</f>
        <v>150</v>
      </c>
    </row>
    <row r="99" spans="1:12" x14ac:dyDescent="0.25">
      <c r="A99" s="9"/>
      <c r="B99" s="9"/>
      <c r="C99" s="9"/>
      <c r="D99" s="9"/>
      <c r="E99" s="9"/>
      <c r="F99" s="9"/>
      <c r="H99" s="9"/>
      <c r="I99" s="9"/>
      <c r="J99" s="9"/>
      <c r="K99" s="9"/>
      <c r="L99" s="9"/>
    </row>
    <row r="100" spans="1:12" x14ac:dyDescent="0.25">
      <c r="A100" s="9"/>
      <c r="B100" s="9"/>
      <c r="C100" s="9"/>
      <c r="D100" s="9"/>
      <c r="E100" s="9"/>
      <c r="F100" s="9"/>
      <c r="H100" s="9"/>
      <c r="I100" s="9"/>
      <c r="J100" s="9"/>
      <c r="K100" s="9"/>
      <c r="L100" s="9"/>
    </row>
    <row r="101" spans="1:12" x14ac:dyDescent="0.25">
      <c r="A101" s="16" t="s">
        <v>81</v>
      </c>
      <c r="B101" s="9"/>
      <c r="C101" s="9"/>
      <c r="D101" s="9"/>
      <c r="E101" s="9"/>
      <c r="F101" s="9"/>
      <c r="H101" s="16" t="s">
        <v>81</v>
      </c>
      <c r="I101" s="9"/>
      <c r="J101" s="9"/>
      <c r="K101" s="9"/>
      <c r="L101" s="9"/>
    </row>
    <row r="102" spans="1:12" x14ac:dyDescent="0.25">
      <c r="A102" s="12" t="s">
        <v>20</v>
      </c>
      <c r="B102" s="12" t="s">
        <v>21</v>
      </c>
      <c r="C102" s="8" t="str">
        <f>'0.2 Construction of water proje'!C46</f>
        <v>n/a</v>
      </c>
      <c r="D102" s="8" t="str">
        <f>'0.2 Construction of water proje'!D46</f>
        <v>n/a</v>
      </c>
      <c r="E102" s="8" t="str">
        <f>'0.2 Construction of water proje'!E46</f>
        <v>n/a</v>
      </c>
      <c r="F102" s="9"/>
      <c r="H102" s="202" t="s">
        <v>20</v>
      </c>
      <c r="I102" s="12" t="s">
        <v>21</v>
      </c>
      <c r="J102" s="8" t="str">
        <f>'0.2 Construction of water proje'!J46</f>
        <v>n/a</v>
      </c>
      <c r="K102" s="8" t="str">
        <f>'0.2 Construction of water proje'!K46</f>
        <v>n/a</v>
      </c>
      <c r="L102" s="8" t="str">
        <f>'0.2 Construction of water proje'!L46</f>
        <v>n/a</v>
      </c>
    </row>
    <row r="103" spans="1:12" x14ac:dyDescent="0.25">
      <c r="A103" s="12" t="s">
        <v>40</v>
      </c>
      <c r="B103" s="12" t="s">
        <v>41</v>
      </c>
      <c r="C103" s="8" t="str">
        <f>'0.2 Construction of water proje'!C47</f>
        <v>n/a</v>
      </c>
      <c r="D103" s="8" t="str">
        <f>'0.2 Construction of water proje'!D47</f>
        <v>n/a</v>
      </c>
      <c r="E103" s="8" t="str">
        <f>'0.2 Construction of water proje'!E47</f>
        <v>n/a</v>
      </c>
      <c r="F103" s="9"/>
      <c r="H103" s="202" t="s">
        <v>40</v>
      </c>
      <c r="I103" s="12" t="s">
        <v>41</v>
      </c>
      <c r="J103" s="8" t="str">
        <f>'0.2 Construction of water proje'!J47</f>
        <v>n/a</v>
      </c>
      <c r="K103" s="8" t="str">
        <f>'0.2 Construction of water proje'!K47</f>
        <v>n/a</v>
      </c>
      <c r="L103" s="8" t="str">
        <f>'0.2 Construction of water proje'!L47</f>
        <v>n/a</v>
      </c>
    </row>
    <row r="104" spans="1:12" x14ac:dyDescent="0.25">
      <c r="A104" s="12" t="s">
        <v>44</v>
      </c>
      <c r="B104" s="12" t="s">
        <v>45</v>
      </c>
      <c r="C104" s="8" t="str">
        <f>'0.2 Construction of water proje'!C48</f>
        <v>n/a</v>
      </c>
      <c r="D104" s="8" t="str">
        <f>'0.2 Construction of water proje'!D48</f>
        <v>n/a</v>
      </c>
      <c r="E104" s="8" t="str">
        <f>'0.2 Construction of water proje'!E48</f>
        <v>n/a</v>
      </c>
      <c r="F104" s="9"/>
      <c r="H104" s="202" t="s">
        <v>44</v>
      </c>
      <c r="I104" s="12" t="s">
        <v>45</v>
      </c>
      <c r="J104" s="8" t="str">
        <f>'0.2 Construction of water proje'!J48</f>
        <v>n/a</v>
      </c>
      <c r="K104" s="8" t="str">
        <f>'0.2 Construction of water proje'!K48</f>
        <v>n/a</v>
      </c>
      <c r="L104" s="8" t="str">
        <f>'0.2 Construction of water proje'!L48</f>
        <v>n/a</v>
      </c>
    </row>
    <row r="105" spans="1:12" x14ac:dyDescent="0.25">
      <c r="A105" s="12" t="s">
        <v>52</v>
      </c>
      <c r="B105" s="12" t="s">
        <v>53</v>
      </c>
      <c r="C105" s="8" t="str">
        <f>'0.2 Construction of water proje'!C49</f>
        <v>n/a</v>
      </c>
      <c r="D105" s="8" t="str">
        <f>'0.2 Construction of water proje'!D49</f>
        <v>n/a</v>
      </c>
      <c r="E105" s="8" t="str">
        <f>'0.2 Construction of water proje'!E49</f>
        <v>n/a</v>
      </c>
      <c r="F105" s="9"/>
      <c r="H105" s="202" t="s">
        <v>52</v>
      </c>
      <c r="I105" s="12" t="s">
        <v>53</v>
      </c>
      <c r="J105" s="8" t="str">
        <f>'0.2 Construction of water proje'!J49</f>
        <v>n/a</v>
      </c>
      <c r="K105" s="8" t="str">
        <f>'0.2 Construction of water proje'!K49</f>
        <v>n/a</v>
      </c>
      <c r="L105" s="8" t="str">
        <f>'0.2 Construction of water proje'!L49</f>
        <v>n/a</v>
      </c>
    </row>
    <row r="106" spans="1:12" x14ac:dyDescent="0.25">
      <c r="A106" s="12" t="s">
        <v>74</v>
      </c>
      <c r="B106" s="12" t="s">
        <v>75</v>
      </c>
      <c r="C106" s="8" t="str">
        <f>'0.2 Construction of water proje'!C50</f>
        <v>n/a</v>
      </c>
      <c r="D106" s="8">
        <f>'0.2 Construction of water proje'!D50</f>
        <v>289.5</v>
      </c>
      <c r="E106" s="8" t="str">
        <f>'0.2 Construction of water proje'!E50</f>
        <v>n/a</v>
      </c>
      <c r="F106" s="9"/>
      <c r="H106" s="202" t="s">
        <v>74</v>
      </c>
      <c r="I106" s="12" t="s">
        <v>75</v>
      </c>
      <c r="J106" s="8" t="str">
        <f>'0.2 Construction of water proje'!J50</f>
        <v>n/a</v>
      </c>
      <c r="K106" s="8">
        <f>'0.2 Construction of water proje'!K50</f>
        <v>15330</v>
      </c>
      <c r="L106" s="8" t="str">
        <f>'0.2 Construction of water proje'!L50</f>
        <v>n/a</v>
      </c>
    </row>
    <row r="107" spans="1:12" x14ac:dyDescent="0.25">
      <c r="A107" s="9"/>
      <c r="B107" s="9"/>
      <c r="C107" s="9"/>
      <c r="D107" s="9"/>
      <c r="E107" s="9"/>
      <c r="F107" s="9"/>
      <c r="H107" s="9"/>
      <c r="I107" s="9"/>
      <c r="J107" s="9"/>
      <c r="K107" s="9"/>
      <c r="L107" s="9"/>
    </row>
    <row r="108" spans="1:12" x14ac:dyDescent="0.25">
      <c r="A108" s="9"/>
      <c r="B108" s="9"/>
      <c r="C108" s="9"/>
      <c r="D108" s="9"/>
      <c r="E108" s="9"/>
      <c r="F108" s="9"/>
      <c r="H108" s="9"/>
      <c r="I108" s="9"/>
      <c r="J108" s="9"/>
      <c r="K108" s="9"/>
      <c r="L108" s="9"/>
    </row>
    <row r="109" spans="1:12" x14ac:dyDescent="0.25">
      <c r="A109" s="21" t="s">
        <v>88</v>
      </c>
      <c r="B109" s="9"/>
      <c r="C109" s="9"/>
      <c r="D109" s="9"/>
      <c r="E109" s="9"/>
      <c r="F109" s="9"/>
      <c r="H109" s="9"/>
      <c r="I109" s="9"/>
      <c r="J109" s="9"/>
      <c r="K109" s="9"/>
      <c r="L109" s="9"/>
    </row>
    <row r="110" spans="1:12" x14ac:dyDescent="0.25">
      <c r="A110" s="12" t="s">
        <v>32</v>
      </c>
      <c r="B110" s="12" t="s">
        <v>33</v>
      </c>
      <c r="C110" s="8">
        <f>'0.2 Construction of water proje'!C54</f>
        <v>4652.88</v>
      </c>
      <c r="D110" s="8" t="str">
        <f>'0.2 Construction of water proje'!D54</f>
        <v>n/a</v>
      </c>
      <c r="E110" s="8" t="str">
        <f>'0.2 Construction of water proje'!E54</f>
        <v>n/a</v>
      </c>
      <c r="F110" s="9"/>
      <c r="H110" s="202" t="s">
        <v>32</v>
      </c>
      <c r="I110" s="12" t="s">
        <v>33</v>
      </c>
      <c r="J110" s="8">
        <f>'0.2 Construction of water proje'!J54</f>
        <v>998</v>
      </c>
      <c r="K110" s="8">
        <f>'0.2 Construction of water proje'!K54</f>
        <v>0</v>
      </c>
      <c r="L110" s="8">
        <f>'0.2 Construction of water proje'!L54</f>
        <v>0</v>
      </c>
    </row>
    <row r="111" spans="1:12" x14ac:dyDescent="0.25">
      <c r="A111" s="12" t="s">
        <v>72</v>
      </c>
      <c r="B111" s="12" t="s">
        <v>73</v>
      </c>
      <c r="C111" s="8">
        <f>'0.2 Construction of water proje'!C55</f>
        <v>0</v>
      </c>
      <c r="D111" s="8">
        <f>'0.2 Construction of water proje'!D55</f>
        <v>0</v>
      </c>
      <c r="E111" s="8">
        <f>'0.2 Construction of water proje'!E55</f>
        <v>0</v>
      </c>
      <c r="F111" s="9"/>
      <c r="H111" s="202" t="s">
        <v>72</v>
      </c>
      <c r="I111" s="12" t="s">
        <v>73</v>
      </c>
      <c r="J111" s="8">
        <f>'0.2 Construction of water proje'!J55</f>
        <v>0</v>
      </c>
      <c r="K111" s="8">
        <f>'0.2 Construction of water proje'!K55</f>
        <v>0</v>
      </c>
      <c r="L111" s="8">
        <f>'0.2 Construction of water proje'!L55</f>
        <v>0</v>
      </c>
    </row>
  </sheetData>
  <mergeCells count="8">
    <mergeCell ref="C69:F69"/>
    <mergeCell ref="J69:M69"/>
    <mergeCell ref="C62:F62"/>
    <mergeCell ref="J62:M62"/>
    <mergeCell ref="C6:F6"/>
    <mergeCell ref="J6:M6"/>
    <mergeCell ref="C13:F13"/>
    <mergeCell ref="J13:M1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M137"/>
  <sheetViews>
    <sheetView topLeftCell="B46" workbookViewId="0">
      <selection activeCell="F125" sqref="F125"/>
    </sheetView>
  </sheetViews>
  <sheetFormatPr defaultRowHeight="15" x14ac:dyDescent="0.25"/>
  <cols>
    <col min="2" max="2" width="13.85546875" customWidth="1"/>
    <col min="6" max="6" width="15.140625" style="9" bestFit="1" customWidth="1"/>
    <col min="13" max="13" width="15.140625" bestFit="1" customWidth="1"/>
  </cols>
  <sheetData>
    <row r="1" spans="1:13" x14ac:dyDescent="0.25">
      <c r="A1" s="1" t="s">
        <v>2</v>
      </c>
      <c r="B1" t="s">
        <v>3</v>
      </c>
    </row>
    <row r="2" spans="1:13" x14ac:dyDescent="0.25">
      <c r="A2" s="1" t="s">
        <v>4</v>
      </c>
      <c r="B2" s="2" t="s">
        <v>5</v>
      </c>
    </row>
    <row r="4" spans="1:13" x14ac:dyDescent="0.25">
      <c r="A4" t="s">
        <v>137</v>
      </c>
    </row>
    <row r="5" spans="1:13" x14ac:dyDescent="0.25">
      <c r="A5" s="22" t="s">
        <v>0</v>
      </c>
      <c r="B5" s="22" t="s">
        <v>1</v>
      </c>
      <c r="H5" s="26" t="s">
        <v>138</v>
      </c>
    </row>
    <row r="6" spans="1:13" x14ac:dyDescent="0.25">
      <c r="C6" s="775" t="s">
        <v>85</v>
      </c>
      <c r="D6" s="775"/>
      <c r="E6" s="775"/>
      <c r="F6" s="775"/>
      <c r="J6" s="775" t="s">
        <v>86</v>
      </c>
      <c r="K6" s="775"/>
      <c r="L6" s="775"/>
      <c r="M6" s="775"/>
    </row>
    <row r="7" spans="1:13" x14ac:dyDescent="0.25">
      <c r="A7" s="4" t="s">
        <v>78</v>
      </c>
      <c r="C7" s="209" t="s">
        <v>82</v>
      </c>
      <c r="D7" s="209" t="s">
        <v>83</v>
      </c>
      <c r="E7" s="209" t="s">
        <v>84</v>
      </c>
      <c r="F7" s="204" t="s">
        <v>4237</v>
      </c>
      <c r="H7" s="4" t="s">
        <v>78</v>
      </c>
      <c r="J7" s="206" t="s">
        <v>82</v>
      </c>
      <c r="K7" s="206" t="s">
        <v>83</v>
      </c>
      <c r="L7" s="206" t="s">
        <v>84</v>
      </c>
      <c r="M7" s="207" t="s">
        <v>4237</v>
      </c>
    </row>
    <row r="8" spans="1:13" x14ac:dyDescent="0.25">
      <c r="A8" s="12" t="s">
        <v>6</v>
      </c>
      <c r="B8" s="12" t="s">
        <v>7</v>
      </c>
      <c r="C8" s="8">
        <v>88.5</v>
      </c>
      <c r="D8" s="8">
        <v>94.5</v>
      </c>
      <c r="E8" s="201">
        <v>70</v>
      </c>
      <c r="F8" s="205">
        <f>IF(E8="n/a",IF(D8="n/a",C8,D8),E8)</f>
        <v>70</v>
      </c>
      <c r="G8" s="9"/>
      <c r="H8" s="12" t="s">
        <v>6</v>
      </c>
      <c r="I8" s="12" t="s">
        <v>7</v>
      </c>
      <c r="J8" s="18">
        <v>1501</v>
      </c>
      <c r="K8" s="18">
        <v>1708</v>
      </c>
      <c r="L8" s="212">
        <v>1274</v>
      </c>
      <c r="M8" s="205">
        <f>IF(L8="n/a",IF(K8="n/a",J8,K8),L8)</f>
        <v>1274</v>
      </c>
    </row>
    <row r="9" spans="1:13" x14ac:dyDescent="0.25">
      <c r="A9" s="12" t="s">
        <v>8</v>
      </c>
      <c r="B9" s="12" t="s">
        <v>136</v>
      </c>
      <c r="C9" s="8">
        <v>435.9</v>
      </c>
      <c r="D9" s="8">
        <v>423.6</v>
      </c>
      <c r="E9" s="201">
        <v>373.9</v>
      </c>
      <c r="F9" s="205">
        <f t="shared" ref="F9:F11" si="0">IF(E9="n/a",IF(D9="n/a",C9,D9),E9)</f>
        <v>373.9</v>
      </c>
      <c r="G9" s="9"/>
      <c r="H9" s="12" t="s">
        <v>8</v>
      </c>
      <c r="I9" s="12" t="s">
        <v>136</v>
      </c>
      <c r="J9" s="18">
        <v>7674</v>
      </c>
      <c r="K9" s="18">
        <v>6871</v>
      </c>
      <c r="L9" s="212">
        <v>5626</v>
      </c>
      <c r="M9" s="205">
        <f t="shared" ref="M9:M11" si="1">IF(L9="n/a",IF(K9="n/a",J9,K9),L9)</f>
        <v>5626</v>
      </c>
    </row>
    <row r="10" spans="1:13" x14ac:dyDescent="0.25">
      <c r="A10" s="12" t="s">
        <v>56</v>
      </c>
      <c r="B10" s="12" t="s">
        <v>57</v>
      </c>
      <c r="C10" s="19" t="s">
        <v>87</v>
      </c>
      <c r="D10" s="19" t="s">
        <v>87</v>
      </c>
      <c r="E10" s="211" t="s">
        <v>87</v>
      </c>
      <c r="F10" s="205" t="str">
        <f t="shared" si="0"/>
        <v>n/a</v>
      </c>
      <c r="G10" s="9"/>
      <c r="H10" s="12" t="s">
        <v>56</v>
      </c>
      <c r="I10" s="12" t="s">
        <v>57</v>
      </c>
      <c r="J10" s="18">
        <v>3797</v>
      </c>
      <c r="K10" s="18">
        <v>4837</v>
      </c>
      <c r="L10" s="212">
        <v>4278</v>
      </c>
      <c r="M10" s="205">
        <f t="shared" si="1"/>
        <v>4278</v>
      </c>
    </row>
    <row r="11" spans="1:13" x14ac:dyDescent="0.25">
      <c r="A11" s="12" t="s">
        <v>58</v>
      </c>
      <c r="B11" s="12" t="s">
        <v>59</v>
      </c>
      <c r="C11" s="8">
        <v>555.5</v>
      </c>
      <c r="D11" s="8">
        <v>305.3</v>
      </c>
      <c r="E11" s="201">
        <v>325.60000000000002</v>
      </c>
      <c r="F11" s="205">
        <f t="shared" si="0"/>
        <v>325.60000000000002</v>
      </c>
      <c r="G11" s="9"/>
      <c r="H11" s="12" t="s">
        <v>58</v>
      </c>
      <c r="I11" s="12" t="s">
        <v>59</v>
      </c>
      <c r="J11" s="18">
        <v>7533</v>
      </c>
      <c r="K11" s="18">
        <v>4190</v>
      </c>
      <c r="L11" s="212">
        <v>4391</v>
      </c>
      <c r="M11" s="205">
        <f t="shared" si="1"/>
        <v>4391</v>
      </c>
    </row>
    <row r="13" spans="1:13" x14ac:dyDescent="0.25">
      <c r="C13" s="775" t="s">
        <v>85</v>
      </c>
      <c r="D13" s="775"/>
      <c r="E13" s="775"/>
      <c r="F13" s="775"/>
      <c r="J13" s="775" t="s">
        <v>86</v>
      </c>
      <c r="K13" s="775"/>
      <c r="L13" s="775"/>
      <c r="M13" s="775"/>
    </row>
    <row r="14" spans="1:13" x14ac:dyDescent="0.25">
      <c r="A14" s="5" t="s">
        <v>79</v>
      </c>
      <c r="C14" s="209" t="s">
        <v>82</v>
      </c>
      <c r="D14" s="209" t="s">
        <v>83</v>
      </c>
      <c r="E14" s="209" t="s">
        <v>84</v>
      </c>
      <c r="F14" s="204" t="s">
        <v>4237</v>
      </c>
      <c r="H14" s="5" t="s">
        <v>79</v>
      </c>
      <c r="J14" s="206" t="s">
        <v>82</v>
      </c>
      <c r="K14" s="206" t="s">
        <v>83</v>
      </c>
      <c r="L14" s="206" t="s">
        <v>84</v>
      </c>
      <c r="M14" s="207" t="s">
        <v>4237</v>
      </c>
    </row>
    <row r="15" spans="1:13" x14ac:dyDescent="0.25">
      <c r="A15" s="3" t="s">
        <v>10</v>
      </c>
      <c r="B15" s="213" t="s">
        <v>11</v>
      </c>
      <c r="C15" s="205">
        <v>577.4</v>
      </c>
      <c r="D15" s="205">
        <v>499.1</v>
      </c>
      <c r="E15" s="205">
        <v>513.4</v>
      </c>
      <c r="F15" s="205">
        <f>IF(E15="n/a",IF(D15="n/a",C15,D15),E15)</f>
        <v>513.4</v>
      </c>
      <c r="G15" s="9"/>
      <c r="H15" s="12" t="s">
        <v>10</v>
      </c>
      <c r="I15" s="203" t="s">
        <v>11</v>
      </c>
      <c r="J15" s="215">
        <v>13561</v>
      </c>
      <c r="K15" s="215">
        <v>12825</v>
      </c>
      <c r="L15" s="215">
        <v>11754</v>
      </c>
      <c r="M15" s="205">
        <f>IF(L15="n/a",IF(K15="n/a",J15,K15),L15)</f>
        <v>11754</v>
      </c>
    </row>
    <row r="16" spans="1:13" x14ac:dyDescent="0.25">
      <c r="A16" s="3" t="s">
        <v>12</v>
      </c>
      <c r="B16" s="213" t="s">
        <v>13</v>
      </c>
      <c r="C16" s="214" t="s">
        <v>87</v>
      </c>
      <c r="D16" s="205">
        <v>291.8</v>
      </c>
      <c r="E16" s="205">
        <v>301</v>
      </c>
      <c r="F16" s="205">
        <f t="shared" ref="F16:F18" si="2">IF(E16="n/a",IF(D16="n/a",C16,D16),E16)</f>
        <v>301</v>
      </c>
      <c r="G16" s="9"/>
      <c r="H16" s="12" t="s">
        <v>12</v>
      </c>
      <c r="I16" s="203" t="s">
        <v>13</v>
      </c>
      <c r="J16" s="214" t="s">
        <v>87</v>
      </c>
      <c r="K16" s="214" t="s">
        <v>87</v>
      </c>
      <c r="L16" s="215">
        <v>6552</v>
      </c>
      <c r="M16" s="205">
        <f t="shared" ref="M16:M18" si="3">IF(L16="n/a",IF(K16="n/a",J16,K16),L16)</f>
        <v>6552</v>
      </c>
    </row>
    <row r="17" spans="1:13" x14ac:dyDescent="0.25">
      <c r="A17" s="3" t="s">
        <v>14</v>
      </c>
      <c r="B17" s="213" t="s">
        <v>15</v>
      </c>
      <c r="C17" s="205">
        <v>9.9</v>
      </c>
      <c r="D17" s="205">
        <v>8.1999999999999993</v>
      </c>
      <c r="E17" s="205">
        <v>7.1</v>
      </c>
      <c r="F17" s="205">
        <f t="shared" si="2"/>
        <v>7.1</v>
      </c>
      <c r="G17" s="9"/>
      <c r="H17" s="12" t="s">
        <v>14</v>
      </c>
      <c r="I17" s="203" t="s">
        <v>15</v>
      </c>
      <c r="J17" s="215">
        <v>235</v>
      </c>
      <c r="K17" s="215">
        <v>207</v>
      </c>
      <c r="L17" s="215">
        <v>155</v>
      </c>
      <c r="M17" s="205">
        <f t="shared" si="3"/>
        <v>155</v>
      </c>
    </row>
    <row r="18" spans="1:13" x14ac:dyDescent="0.25">
      <c r="A18" s="3" t="s">
        <v>62</v>
      </c>
      <c r="B18" s="213" t="s">
        <v>63</v>
      </c>
      <c r="C18" s="205">
        <v>63.5</v>
      </c>
      <c r="D18" s="205">
        <v>71.5</v>
      </c>
      <c r="E18" s="205">
        <v>58.7</v>
      </c>
      <c r="F18" s="205">
        <f t="shared" si="2"/>
        <v>58.7</v>
      </c>
      <c r="G18" s="9"/>
      <c r="H18" s="12" t="s">
        <v>62</v>
      </c>
      <c r="I18" s="203" t="s">
        <v>63</v>
      </c>
      <c r="J18" s="215">
        <v>1476</v>
      </c>
      <c r="K18" s="215">
        <v>1889</v>
      </c>
      <c r="L18" s="215">
        <v>1802</v>
      </c>
      <c r="M18" s="205">
        <f t="shared" si="3"/>
        <v>1802</v>
      </c>
    </row>
    <row r="19" spans="1:13" x14ac:dyDescent="0.25">
      <c r="A19" s="3" t="s">
        <v>76</v>
      </c>
      <c r="B19" s="213" t="s">
        <v>77</v>
      </c>
      <c r="C19" s="205">
        <v>531.9</v>
      </c>
      <c r="D19" s="205">
        <v>170</v>
      </c>
      <c r="E19" s="205">
        <v>207.7</v>
      </c>
      <c r="F19" s="205">
        <f>IF(E19="n/a",IF(D19="n/a",C19,D19),E19)</f>
        <v>207.7</v>
      </c>
      <c r="G19" s="9"/>
      <c r="H19" s="12" t="s">
        <v>76</v>
      </c>
      <c r="I19" s="203" t="s">
        <v>77</v>
      </c>
      <c r="J19" s="215">
        <v>10814</v>
      </c>
      <c r="K19" s="215">
        <v>3937</v>
      </c>
      <c r="L19" s="214" t="s">
        <v>87</v>
      </c>
      <c r="M19" s="205">
        <f>IF(L19="n/a",IF(K19="n/a",J19,K19),L19)</f>
        <v>3937</v>
      </c>
    </row>
    <row r="22" spans="1:13" x14ac:dyDescent="0.25">
      <c r="A22" s="6" t="s">
        <v>80</v>
      </c>
      <c r="H22" s="6" t="s">
        <v>80</v>
      </c>
    </row>
    <row r="23" spans="1:13" x14ac:dyDescent="0.25">
      <c r="A23" s="12" t="s">
        <v>16</v>
      </c>
      <c r="B23" s="12" t="s">
        <v>17</v>
      </c>
      <c r="C23" s="8">
        <v>9</v>
      </c>
      <c r="D23" s="8">
        <v>9.1999999999999993</v>
      </c>
      <c r="E23" s="8">
        <v>10</v>
      </c>
      <c r="F23" s="164">
        <f>IF(E23="n/a",IF(D23="n/a",C23,D23),E23)</f>
        <v>10</v>
      </c>
      <c r="G23" s="9"/>
      <c r="H23" s="12" t="s">
        <v>16</v>
      </c>
      <c r="I23" s="12" t="s">
        <v>17</v>
      </c>
      <c r="J23" s="18">
        <v>176</v>
      </c>
      <c r="K23" s="18">
        <v>177</v>
      </c>
      <c r="L23" s="18">
        <v>180</v>
      </c>
      <c r="M23" s="164">
        <f>IF(L23="n/a",IF(K23="n/a",J23,K23),L23)</f>
        <v>180</v>
      </c>
    </row>
    <row r="24" spans="1:13" x14ac:dyDescent="0.25">
      <c r="A24" s="12" t="s">
        <v>18</v>
      </c>
      <c r="B24" s="12" t="s">
        <v>19</v>
      </c>
      <c r="C24" s="8">
        <v>61.6</v>
      </c>
      <c r="D24" s="8">
        <v>47.6</v>
      </c>
      <c r="E24" s="8">
        <v>44.7</v>
      </c>
      <c r="F24" s="164">
        <f t="shared" ref="F24:F26" si="4">IF(E24="n/a",IF(D24="n/a",C24,D24),E24)</f>
        <v>44.7</v>
      </c>
      <c r="G24" s="9"/>
      <c r="H24" s="12" t="s">
        <v>18</v>
      </c>
      <c r="I24" s="12" t="s">
        <v>19</v>
      </c>
      <c r="J24" s="18">
        <v>4092</v>
      </c>
      <c r="K24" s="18">
        <v>4182</v>
      </c>
      <c r="L24" s="18">
        <v>3972</v>
      </c>
      <c r="M24" s="164">
        <f t="shared" ref="M24:M26" si="5">IF(L24="n/a",IF(K24="n/a",J24,K24),L24)</f>
        <v>3972</v>
      </c>
    </row>
    <row r="25" spans="1:13" x14ac:dyDescent="0.25">
      <c r="A25" s="12" t="s">
        <v>22</v>
      </c>
      <c r="B25" s="12" t="s">
        <v>23</v>
      </c>
      <c r="C25" s="8">
        <v>5.5</v>
      </c>
      <c r="D25" s="8">
        <v>4.7</v>
      </c>
      <c r="E25" s="8">
        <v>5.0999999999999996</v>
      </c>
      <c r="F25" s="164">
        <f t="shared" si="4"/>
        <v>5.0999999999999996</v>
      </c>
      <c r="G25" s="9"/>
      <c r="H25" s="12" t="s">
        <v>22</v>
      </c>
      <c r="I25" s="12" t="s">
        <v>23</v>
      </c>
      <c r="J25" s="18">
        <v>116</v>
      </c>
      <c r="K25" s="18">
        <v>104</v>
      </c>
      <c r="L25" s="18">
        <v>133</v>
      </c>
      <c r="M25" s="164">
        <f t="shared" si="5"/>
        <v>133</v>
      </c>
    </row>
    <row r="26" spans="1:13" x14ac:dyDescent="0.25">
      <c r="A26" s="12" t="s">
        <v>24</v>
      </c>
      <c r="B26" s="12" t="s">
        <v>25</v>
      </c>
      <c r="C26" s="19" t="s">
        <v>87</v>
      </c>
      <c r="D26" s="19" t="s">
        <v>87</v>
      </c>
      <c r="E26" s="19" t="s">
        <v>87</v>
      </c>
      <c r="F26" s="164" t="str">
        <f t="shared" si="4"/>
        <v>n/a</v>
      </c>
      <c r="G26" s="9"/>
      <c r="H26" s="12" t="s">
        <v>24</v>
      </c>
      <c r="I26" s="12" t="s">
        <v>25</v>
      </c>
      <c r="J26" s="19" t="s">
        <v>87</v>
      </c>
      <c r="K26" s="19" t="s">
        <v>87</v>
      </c>
      <c r="L26" s="19" t="s">
        <v>87</v>
      </c>
      <c r="M26" s="164" t="str">
        <f t="shared" si="5"/>
        <v>n/a</v>
      </c>
    </row>
    <row r="27" spans="1:13" x14ac:dyDescent="0.25">
      <c r="A27" s="12" t="s">
        <v>26</v>
      </c>
      <c r="B27" s="12" t="s">
        <v>27</v>
      </c>
      <c r="C27" s="8">
        <v>94.9</v>
      </c>
      <c r="D27" s="8">
        <v>92.1</v>
      </c>
      <c r="E27" s="8">
        <v>89.3</v>
      </c>
      <c r="F27" s="164">
        <f>IF(E27="n/a",IF(D27="n/a",C27,D27),E27)</f>
        <v>89.3</v>
      </c>
      <c r="G27" s="9"/>
      <c r="H27" s="12" t="s">
        <v>26</v>
      </c>
      <c r="I27" s="12" t="s">
        <v>27</v>
      </c>
      <c r="J27" s="18">
        <v>1674</v>
      </c>
      <c r="K27" s="18">
        <v>1333</v>
      </c>
      <c r="L27" s="18">
        <v>1284</v>
      </c>
      <c r="M27" s="164">
        <f>IF(L27="n/a",IF(K27="n/a",J27,K27),L27)</f>
        <v>1284</v>
      </c>
    </row>
    <row r="28" spans="1:13" x14ac:dyDescent="0.25">
      <c r="A28" s="12" t="s">
        <v>28</v>
      </c>
      <c r="B28" s="12" t="s">
        <v>29</v>
      </c>
      <c r="C28" s="8">
        <v>25.6</v>
      </c>
      <c r="D28" s="19" t="s">
        <v>87</v>
      </c>
      <c r="E28" s="8">
        <v>22.3</v>
      </c>
      <c r="F28" s="164">
        <f t="shared" ref="F28:F42" si="6">IF(E28="n/a",IF(D28="n/a",C28,D28),E28)</f>
        <v>22.3</v>
      </c>
      <c r="G28" s="9"/>
      <c r="H28" s="12" t="s">
        <v>28</v>
      </c>
      <c r="I28" s="12" t="s">
        <v>29</v>
      </c>
      <c r="J28" s="18">
        <v>1225</v>
      </c>
      <c r="K28" s="19" t="s">
        <v>87</v>
      </c>
      <c r="L28" s="18">
        <v>1172</v>
      </c>
      <c r="M28" s="164">
        <f t="shared" ref="M28:M42" si="7">IF(L28="n/a",IF(K28="n/a",J28,K28),L28)</f>
        <v>1172</v>
      </c>
    </row>
    <row r="29" spans="1:13" x14ac:dyDescent="0.25">
      <c r="A29" s="12" t="s">
        <v>30</v>
      </c>
      <c r="B29" s="12" t="s">
        <v>31</v>
      </c>
      <c r="C29" s="19" t="s">
        <v>87</v>
      </c>
      <c r="D29" s="8">
        <v>153.19999999999999</v>
      </c>
      <c r="E29" s="19" t="s">
        <v>87</v>
      </c>
      <c r="F29" s="164">
        <f t="shared" si="6"/>
        <v>153.19999999999999</v>
      </c>
      <c r="G29" s="9"/>
      <c r="H29" s="12" t="s">
        <v>30</v>
      </c>
      <c r="I29" s="12" t="s">
        <v>31</v>
      </c>
      <c r="J29" s="19" t="s">
        <v>87</v>
      </c>
      <c r="K29" s="18">
        <v>4846</v>
      </c>
      <c r="L29" s="19" t="s">
        <v>87</v>
      </c>
      <c r="M29" s="164">
        <f t="shared" si="7"/>
        <v>4846</v>
      </c>
    </row>
    <row r="30" spans="1:13" x14ac:dyDescent="0.25">
      <c r="A30" s="12" t="s">
        <v>34</v>
      </c>
      <c r="B30" s="12" t="s">
        <v>35</v>
      </c>
      <c r="C30" s="8">
        <v>48.1</v>
      </c>
      <c r="D30" s="8">
        <v>32.9</v>
      </c>
      <c r="E30" s="8">
        <v>31.4</v>
      </c>
      <c r="F30" s="164">
        <f t="shared" si="6"/>
        <v>31.4</v>
      </c>
      <c r="G30" s="9"/>
      <c r="H30" s="12" t="s">
        <v>34</v>
      </c>
      <c r="I30" s="12" t="s">
        <v>35</v>
      </c>
      <c r="J30" s="18">
        <v>1030</v>
      </c>
      <c r="K30" s="18">
        <v>791</v>
      </c>
      <c r="L30" s="18">
        <v>745</v>
      </c>
      <c r="M30" s="164">
        <f t="shared" si="7"/>
        <v>745</v>
      </c>
    </row>
    <row r="31" spans="1:13" x14ac:dyDescent="0.25">
      <c r="A31" s="12" t="s">
        <v>36</v>
      </c>
      <c r="B31" s="12" t="s">
        <v>37</v>
      </c>
      <c r="C31" s="8">
        <v>114.6</v>
      </c>
      <c r="D31" s="8">
        <v>57.5</v>
      </c>
      <c r="E31" s="8">
        <v>58.8</v>
      </c>
      <c r="F31" s="164">
        <f t="shared" si="6"/>
        <v>58.8</v>
      </c>
      <c r="G31" s="9"/>
      <c r="H31" s="12" t="s">
        <v>36</v>
      </c>
      <c r="I31" s="12" t="s">
        <v>37</v>
      </c>
      <c r="J31" s="18">
        <v>5104</v>
      </c>
      <c r="K31" s="18">
        <v>3348</v>
      </c>
      <c r="L31" s="18">
        <v>3869</v>
      </c>
      <c r="M31" s="164">
        <f t="shared" si="7"/>
        <v>3869</v>
      </c>
    </row>
    <row r="32" spans="1:13" x14ac:dyDescent="0.25">
      <c r="A32" s="12" t="s">
        <v>38</v>
      </c>
      <c r="B32" s="12" t="s">
        <v>39</v>
      </c>
      <c r="C32" s="8">
        <v>1.2</v>
      </c>
      <c r="D32" s="8">
        <v>0.8</v>
      </c>
      <c r="E32" s="8">
        <v>0.5</v>
      </c>
      <c r="F32" s="164">
        <f t="shared" si="6"/>
        <v>0.5</v>
      </c>
      <c r="G32" s="9"/>
      <c r="H32" s="12" t="s">
        <v>38</v>
      </c>
      <c r="I32" s="12" t="s">
        <v>39</v>
      </c>
      <c r="J32" s="18">
        <v>114</v>
      </c>
      <c r="K32" s="18">
        <v>119</v>
      </c>
      <c r="L32" s="18">
        <v>103</v>
      </c>
      <c r="M32" s="164">
        <f t="shared" si="7"/>
        <v>103</v>
      </c>
    </row>
    <row r="33" spans="1:13" x14ac:dyDescent="0.25">
      <c r="A33" s="12" t="s">
        <v>42</v>
      </c>
      <c r="B33" s="12" t="s">
        <v>43</v>
      </c>
      <c r="C33" s="8">
        <v>495.1</v>
      </c>
      <c r="D33" s="8">
        <v>337.4</v>
      </c>
      <c r="E33" s="8">
        <v>355.7</v>
      </c>
      <c r="F33" s="164">
        <f t="shared" si="6"/>
        <v>355.7</v>
      </c>
      <c r="G33" s="9"/>
      <c r="H33" s="12" t="s">
        <v>42</v>
      </c>
      <c r="I33" s="12" t="s">
        <v>43</v>
      </c>
      <c r="J33" s="18">
        <v>11735</v>
      </c>
      <c r="K33" s="18">
        <v>10302</v>
      </c>
      <c r="L33" s="18">
        <v>10156</v>
      </c>
      <c r="M33" s="164">
        <f t="shared" si="7"/>
        <v>10156</v>
      </c>
    </row>
    <row r="34" spans="1:13" x14ac:dyDescent="0.25">
      <c r="A34" s="12" t="s">
        <v>46</v>
      </c>
      <c r="B34" s="12" t="s">
        <v>47</v>
      </c>
      <c r="C34" s="8">
        <v>55.9</v>
      </c>
      <c r="D34" s="8">
        <v>35.5</v>
      </c>
      <c r="E34" s="8">
        <v>39.4</v>
      </c>
      <c r="F34" s="164">
        <f t="shared" si="6"/>
        <v>39.4</v>
      </c>
      <c r="G34" s="9"/>
      <c r="H34" s="12" t="s">
        <v>46</v>
      </c>
      <c r="I34" s="12" t="s">
        <v>47</v>
      </c>
      <c r="J34" s="18">
        <v>3111</v>
      </c>
      <c r="K34" s="18">
        <v>3464</v>
      </c>
      <c r="L34" s="18">
        <v>3149</v>
      </c>
      <c r="M34" s="164">
        <f t="shared" si="7"/>
        <v>3149</v>
      </c>
    </row>
    <row r="35" spans="1:13" x14ac:dyDescent="0.25">
      <c r="A35" s="12" t="s">
        <v>48</v>
      </c>
      <c r="B35" s="12" t="s">
        <v>49</v>
      </c>
      <c r="C35" s="8">
        <v>0</v>
      </c>
      <c r="D35" s="8">
        <v>0</v>
      </c>
      <c r="E35" s="8">
        <v>0</v>
      </c>
      <c r="F35" s="164">
        <f t="shared" si="6"/>
        <v>0</v>
      </c>
      <c r="G35" s="9"/>
      <c r="H35" s="12" t="s">
        <v>48</v>
      </c>
      <c r="I35" s="12" t="s">
        <v>49</v>
      </c>
      <c r="J35" s="18">
        <v>0</v>
      </c>
      <c r="K35" s="18">
        <v>0</v>
      </c>
      <c r="L35" s="18">
        <v>0</v>
      </c>
      <c r="M35" s="164">
        <f t="shared" si="7"/>
        <v>0</v>
      </c>
    </row>
    <row r="36" spans="1:13" x14ac:dyDescent="0.25">
      <c r="A36" s="12" t="s">
        <v>50</v>
      </c>
      <c r="B36" s="12" t="s">
        <v>51</v>
      </c>
      <c r="C36" s="8">
        <v>22.6</v>
      </c>
      <c r="D36" s="8">
        <v>18.5</v>
      </c>
      <c r="E36" s="8">
        <v>14.4</v>
      </c>
      <c r="F36" s="164">
        <f t="shared" si="6"/>
        <v>14.4</v>
      </c>
      <c r="G36" s="9"/>
      <c r="H36" s="12" t="s">
        <v>50</v>
      </c>
      <c r="I36" s="12" t="s">
        <v>51</v>
      </c>
      <c r="J36" s="18">
        <v>2081</v>
      </c>
      <c r="K36" s="18">
        <v>1668</v>
      </c>
      <c r="L36" s="18">
        <v>1337</v>
      </c>
      <c r="M36" s="164">
        <f t="shared" si="7"/>
        <v>1337</v>
      </c>
    </row>
    <row r="37" spans="1:13" x14ac:dyDescent="0.25">
      <c r="A37" s="12" t="s">
        <v>54</v>
      </c>
      <c r="B37" s="12" t="s">
        <v>55</v>
      </c>
      <c r="C37" s="19" t="s">
        <v>87</v>
      </c>
      <c r="D37" s="19" t="s">
        <v>87</v>
      </c>
      <c r="E37" s="19" t="s">
        <v>87</v>
      </c>
      <c r="F37" s="164" t="str">
        <f t="shared" si="6"/>
        <v>n/a</v>
      </c>
      <c r="G37" s="9"/>
      <c r="H37" s="12" t="s">
        <v>54</v>
      </c>
      <c r="I37" s="12" t="s">
        <v>55</v>
      </c>
      <c r="J37" s="19" t="s">
        <v>87</v>
      </c>
      <c r="K37" s="19" t="s">
        <v>87</v>
      </c>
      <c r="L37" s="19" t="s">
        <v>87</v>
      </c>
      <c r="M37" s="164" t="str">
        <f t="shared" si="7"/>
        <v>n/a</v>
      </c>
    </row>
    <row r="38" spans="1:13" x14ac:dyDescent="0.25">
      <c r="A38" s="12" t="s">
        <v>60</v>
      </c>
      <c r="B38" s="12" t="s">
        <v>61</v>
      </c>
      <c r="C38" s="8">
        <v>276.39999999999998</v>
      </c>
      <c r="D38" s="8">
        <v>179.2</v>
      </c>
      <c r="E38" s="8">
        <v>170.3</v>
      </c>
      <c r="F38" s="164">
        <f t="shared" si="6"/>
        <v>170.3</v>
      </c>
      <c r="G38" s="9"/>
      <c r="H38" s="12" t="s">
        <v>60</v>
      </c>
      <c r="I38" s="12" t="s">
        <v>61</v>
      </c>
      <c r="J38" s="18">
        <v>11195</v>
      </c>
      <c r="K38" s="18">
        <v>9717</v>
      </c>
      <c r="L38" s="18">
        <v>9503</v>
      </c>
      <c r="M38" s="164">
        <f t="shared" si="7"/>
        <v>9503</v>
      </c>
    </row>
    <row r="39" spans="1:13" x14ac:dyDescent="0.25">
      <c r="A39" s="12" t="s">
        <v>64</v>
      </c>
      <c r="B39" s="12" t="s">
        <v>65</v>
      </c>
      <c r="C39" s="8">
        <v>87.7</v>
      </c>
      <c r="D39" s="8">
        <v>63</v>
      </c>
      <c r="E39" s="8">
        <v>52.2</v>
      </c>
      <c r="F39" s="164">
        <f t="shared" si="6"/>
        <v>52.2</v>
      </c>
      <c r="G39" s="9"/>
      <c r="H39" s="12" t="s">
        <v>64</v>
      </c>
      <c r="I39" s="12" t="s">
        <v>65</v>
      </c>
      <c r="J39" s="18">
        <v>10378</v>
      </c>
      <c r="K39" s="18">
        <v>7905</v>
      </c>
      <c r="L39" s="18">
        <v>6133</v>
      </c>
      <c r="M39" s="164">
        <f t="shared" si="7"/>
        <v>6133</v>
      </c>
    </row>
    <row r="40" spans="1:13" x14ac:dyDescent="0.25">
      <c r="A40" s="12" t="s">
        <v>66</v>
      </c>
      <c r="B40" s="12" t="s">
        <v>67</v>
      </c>
      <c r="C40" s="8">
        <v>137.19999999999999</v>
      </c>
      <c r="D40" s="8">
        <v>82.7</v>
      </c>
      <c r="E40" s="8">
        <v>99.1</v>
      </c>
      <c r="F40" s="164">
        <f t="shared" si="6"/>
        <v>99.1</v>
      </c>
      <c r="G40" s="9"/>
      <c r="H40" s="12" t="s">
        <v>66</v>
      </c>
      <c r="I40" s="12" t="s">
        <v>67</v>
      </c>
      <c r="J40" s="18">
        <v>2947</v>
      </c>
      <c r="K40" s="18">
        <v>1871</v>
      </c>
      <c r="L40" s="18">
        <v>1909</v>
      </c>
      <c r="M40" s="164">
        <f t="shared" si="7"/>
        <v>1909</v>
      </c>
    </row>
    <row r="41" spans="1:13" x14ac:dyDescent="0.25">
      <c r="A41" s="12" t="s">
        <v>68</v>
      </c>
      <c r="B41" s="12" t="s">
        <v>69</v>
      </c>
      <c r="C41" s="8">
        <v>1.7</v>
      </c>
      <c r="D41" s="8">
        <v>1.5</v>
      </c>
      <c r="E41" s="8">
        <v>0.8</v>
      </c>
      <c r="F41" s="164">
        <f t="shared" si="6"/>
        <v>0.8</v>
      </c>
      <c r="G41" s="9"/>
      <c r="H41" s="12" t="s">
        <v>68</v>
      </c>
      <c r="I41" s="12" t="s">
        <v>69</v>
      </c>
      <c r="J41" s="18">
        <v>136</v>
      </c>
      <c r="K41" s="18">
        <v>127</v>
      </c>
      <c r="L41" s="18">
        <v>133</v>
      </c>
      <c r="M41" s="164">
        <f t="shared" si="7"/>
        <v>133</v>
      </c>
    </row>
    <row r="42" spans="1:13" x14ac:dyDescent="0.25">
      <c r="A42" s="12" t="s">
        <v>70</v>
      </c>
      <c r="B42" s="12" t="s">
        <v>71</v>
      </c>
      <c r="C42" s="19" t="s">
        <v>87</v>
      </c>
      <c r="D42" s="19" t="s">
        <v>87</v>
      </c>
      <c r="E42" s="8">
        <v>1.1000000000000001</v>
      </c>
      <c r="F42" s="164">
        <f t="shared" si="6"/>
        <v>1.1000000000000001</v>
      </c>
      <c r="G42" s="9"/>
      <c r="H42" s="12" t="s">
        <v>70</v>
      </c>
      <c r="I42" s="12" t="s">
        <v>71</v>
      </c>
      <c r="J42" s="19" t="s">
        <v>87</v>
      </c>
      <c r="K42" s="19" t="s">
        <v>87</v>
      </c>
      <c r="L42" s="18">
        <v>76</v>
      </c>
      <c r="M42" s="164">
        <f t="shared" si="7"/>
        <v>76</v>
      </c>
    </row>
    <row r="45" spans="1:13" x14ac:dyDescent="0.25">
      <c r="A45" s="7" t="s">
        <v>81</v>
      </c>
      <c r="H45" s="7" t="s">
        <v>81</v>
      </c>
    </row>
    <row r="46" spans="1:13" x14ac:dyDescent="0.25">
      <c r="A46" s="12" t="s">
        <v>20</v>
      </c>
      <c r="B46" s="12" t="s">
        <v>21</v>
      </c>
      <c r="C46" s="19" t="s">
        <v>87</v>
      </c>
      <c r="D46" s="19" t="s">
        <v>87</v>
      </c>
      <c r="E46" s="19" t="s">
        <v>87</v>
      </c>
      <c r="F46" s="164" t="str">
        <f t="shared" ref="F46:F50" si="8">IF(E46="n/a",IF(D46="n/a",C46,D46),E46)</f>
        <v>n/a</v>
      </c>
      <c r="G46" s="9"/>
      <c r="H46" s="12" t="s">
        <v>20</v>
      </c>
      <c r="I46" s="12" t="s">
        <v>21</v>
      </c>
      <c r="J46" s="19" t="s">
        <v>87</v>
      </c>
      <c r="K46" s="19" t="s">
        <v>87</v>
      </c>
      <c r="L46" s="19" t="s">
        <v>87</v>
      </c>
      <c r="M46" s="164" t="str">
        <f t="shared" ref="M46:M50" si="9">IF(L46="n/a",IF(K46="n/a",J46,K46),L46)</f>
        <v>n/a</v>
      </c>
    </row>
    <row r="47" spans="1:13" x14ac:dyDescent="0.25">
      <c r="A47" s="12" t="s">
        <v>40</v>
      </c>
      <c r="B47" s="12" t="s">
        <v>41</v>
      </c>
      <c r="C47" s="19" t="s">
        <v>87</v>
      </c>
      <c r="D47" s="19" t="s">
        <v>87</v>
      </c>
      <c r="E47" s="19" t="s">
        <v>87</v>
      </c>
      <c r="F47" s="164" t="str">
        <f t="shared" si="8"/>
        <v>n/a</v>
      </c>
      <c r="G47" s="9"/>
      <c r="H47" s="12" t="s">
        <v>40</v>
      </c>
      <c r="I47" s="12" t="s">
        <v>41</v>
      </c>
      <c r="J47" s="19" t="s">
        <v>87</v>
      </c>
      <c r="K47" s="19" t="s">
        <v>87</v>
      </c>
      <c r="L47" s="19" t="s">
        <v>87</v>
      </c>
      <c r="M47" s="164" t="str">
        <f t="shared" si="9"/>
        <v>n/a</v>
      </c>
    </row>
    <row r="48" spans="1:13" x14ac:dyDescent="0.25">
      <c r="A48" s="12" t="s">
        <v>44</v>
      </c>
      <c r="B48" s="12" t="s">
        <v>45</v>
      </c>
      <c r="C48" s="19" t="s">
        <v>87</v>
      </c>
      <c r="D48" s="19" t="s">
        <v>87</v>
      </c>
      <c r="E48" s="19" t="s">
        <v>87</v>
      </c>
      <c r="F48" s="164" t="str">
        <f t="shared" si="8"/>
        <v>n/a</v>
      </c>
      <c r="G48" s="9"/>
      <c r="H48" s="12" t="s">
        <v>44</v>
      </c>
      <c r="I48" s="12" t="s">
        <v>45</v>
      </c>
      <c r="J48" s="19" t="s">
        <v>87</v>
      </c>
      <c r="K48" s="19" t="s">
        <v>87</v>
      </c>
      <c r="L48" s="19" t="s">
        <v>87</v>
      </c>
      <c r="M48" s="164" t="str">
        <f t="shared" si="9"/>
        <v>n/a</v>
      </c>
    </row>
    <row r="49" spans="1:13" x14ac:dyDescent="0.25">
      <c r="A49" s="12" t="s">
        <v>52</v>
      </c>
      <c r="B49" s="12" t="s">
        <v>53</v>
      </c>
      <c r="C49" s="19" t="s">
        <v>87</v>
      </c>
      <c r="D49" s="19" t="s">
        <v>87</v>
      </c>
      <c r="E49" s="19" t="s">
        <v>87</v>
      </c>
      <c r="F49" s="164" t="str">
        <f t="shared" si="8"/>
        <v>n/a</v>
      </c>
      <c r="G49" s="9"/>
      <c r="H49" s="12" t="s">
        <v>52</v>
      </c>
      <c r="I49" s="12" t="s">
        <v>53</v>
      </c>
      <c r="J49" s="19" t="s">
        <v>87</v>
      </c>
      <c r="K49" s="19" t="s">
        <v>87</v>
      </c>
      <c r="L49" s="19" t="s">
        <v>87</v>
      </c>
      <c r="M49" s="164" t="str">
        <f t="shared" si="9"/>
        <v>n/a</v>
      </c>
    </row>
    <row r="50" spans="1:13" x14ac:dyDescent="0.25">
      <c r="A50" s="12" t="s">
        <v>74</v>
      </c>
      <c r="B50" s="12" t="s">
        <v>75</v>
      </c>
      <c r="C50" s="19" t="s">
        <v>87</v>
      </c>
      <c r="D50" s="8">
        <v>149.9</v>
      </c>
      <c r="E50" s="19" t="s">
        <v>87</v>
      </c>
      <c r="F50" s="164">
        <f t="shared" si="8"/>
        <v>149.9</v>
      </c>
      <c r="G50" s="9"/>
      <c r="H50" s="12" t="s">
        <v>74</v>
      </c>
      <c r="I50" s="12" t="s">
        <v>75</v>
      </c>
      <c r="J50" s="19" t="s">
        <v>87</v>
      </c>
      <c r="K50" s="18">
        <v>15885</v>
      </c>
      <c r="L50" s="19" t="s">
        <v>87</v>
      </c>
      <c r="M50" s="164">
        <f t="shared" si="9"/>
        <v>15885</v>
      </c>
    </row>
    <row r="53" spans="1:13" x14ac:dyDescent="0.25">
      <c r="A53" s="21" t="s">
        <v>88</v>
      </c>
    </row>
    <row r="54" spans="1:13" x14ac:dyDescent="0.25">
      <c r="A54" s="12" t="s">
        <v>32</v>
      </c>
      <c r="B54" s="12" t="s">
        <v>33</v>
      </c>
      <c r="C54" s="20">
        <v>3839.32</v>
      </c>
      <c r="D54" s="20">
        <v>3060.33</v>
      </c>
      <c r="E54" s="20">
        <v>2952.26</v>
      </c>
      <c r="F54" s="164">
        <f t="shared" ref="F54:F55" si="10">IF(E54="n/a",IF(D54="n/a",C54,D54),E54)</f>
        <v>2952.26</v>
      </c>
      <c r="G54" s="9"/>
      <c r="H54" s="12" t="s">
        <v>32</v>
      </c>
      <c r="I54" s="12" t="s">
        <v>33</v>
      </c>
      <c r="J54" s="18">
        <v>1005</v>
      </c>
      <c r="K54" s="18">
        <v>879</v>
      </c>
      <c r="L54" s="19" t="s">
        <v>87</v>
      </c>
      <c r="M54" s="164">
        <f t="shared" ref="M54:M55" si="11">IF(L54="n/a",IF(K54="n/a",J54,K54),L54)</f>
        <v>879</v>
      </c>
    </row>
    <row r="55" spans="1:13" x14ac:dyDescent="0.25">
      <c r="A55" s="12" t="s">
        <v>72</v>
      </c>
      <c r="B55" s="12" t="s">
        <v>73</v>
      </c>
      <c r="C55" s="19" t="s">
        <v>87</v>
      </c>
      <c r="D55" s="19" t="s">
        <v>87</v>
      </c>
      <c r="E55" s="19" t="s">
        <v>87</v>
      </c>
      <c r="F55" s="164" t="str">
        <f t="shared" si="10"/>
        <v>n/a</v>
      </c>
      <c r="G55" s="9"/>
      <c r="H55" s="12" t="s">
        <v>72</v>
      </c>
      <c r="I55" s="12" t="s">
        <v>73</v>
      </c>
      <c r="J55" s="19" t="s">
        <v>87</v>
      </c>
      <c r="K55" s="19" t="s">
        <v>87</v>
      </c>
      <c r="L55" s="18">
        <v>831</v>
      </c>
      <c r="M55" s="164">
        <f t="shared" si="11"/>
        <v>831</v>
      </c>
    </row>
    <row r="56" spans="1:13" x14ac:dyDescent="0.25">
      <c r="A56" s="11"/>
    </row>
    <row r="57" spans="1:13" x14ac:dyDescent="0.25">
      <c r="A57" s="11"/>
    </row>
    <row r="59" spans="1:13" x14ac:dyDescent="0.25">
      <c r="A59" s="22" t="s">
        <v>0</v>
      </c>
      <c r="B59" s="22" t="s">
        <v>89</v>
      </c>
      <c r="C59" s="9"/>
      <c r="D59" s="9"/>
      <c r="E59" s="9"/>
      <c r="G59" s="9"/>
      <c r="H59" s="9"/>
      <c r="I59" s="9"/>
      <c r="J59" s="9"/>
      <c r="K59" s="9"/>
      <c r="L59" s="9"/>
    </row>
    <row r="60" spans="1:13" x14ac:dyDescent="0.25">
      <c r="A60" s="9"/>
      <c r="B60" s="9"/>
      <c r="C60" s="775" t="s">
        <v>85</v>
      </c>
      <c r="D60" s="775"/>
      <c r="E60" s="775"/>
      <c r="F60" s="775"/>
      <c r="G60" s="9"/>
      <c r="H60" s="9"/>
      <c r="I60" s="9"/>
      <c r="J60" s="775" t="s">
        <v>85</v>
      </c>
      <c r="K60" s="775"/>
      <c r="L60" s="775"/>
      <c r="M60" s="775"/>
    </row>
    <row r="61" spans="1:13" x14ac:dyDescent="0.25">
      <c r="A61" s="13" t="s">
        <v>78</v>
      </c>
      <c r="B61" s="9"/>
      <c r="C61" s="209" t="s">
        <v>82</v>
      </c>
      <c r="D61" s="209" t="s">
        <v>83</v>
      </c>
      <c r="E61" s="209" t="s">
        <v>84</v>
      </c>
      <c r="F61" s="204" t="s">
        <v>4237</v>
      </c>
      <c r="G61" s="9"/>
      <c r="H61" s="13" t="s">
        <v>78</v>
      </c>
      <c r="I61" s="9"/>
      <c r="J61" s="209" t="s">
        <v>82</v>
      </c>
      <c r="K61" s="209" t="s">
        <v>83</v>
      </c>
      <c r="L61" s="209" t="s">
        <v>84</v>
      </c>
      <c r="M61" s="204" t="s">
        <v>4237</v>
      </c>
    </row>
    <row r="62" spans="1:13" x14ac:dyDescent="0.25">
      <c r="A62" s="12" t="s">
        <v>6</v>
      </c>
      <c r="B62" s="203" t="s">
        <v>7</v>
      </c>
      <c r="C62" s="214" t="s">
        <v>87</v>
      </c>
      <c r="D62" s="214" t="s">
        <v>87</v>
      </c>
      <c r="E62" s="214" t="s">
        <v>87</v>
      </c>
      <c r="F62" s="205" t="str">
        <f t="shared" ref="F62:F65" si="12">IF(E62="n/a",IF(D62="n/a",C62,D62),E62)</f>
        <v>n/a</v>
      </c>
      <c r="G62" s="9"/>
      <c r="H62" s="12" t="s">
        <v>6</v>
      </c>
      <c r="I62" s="203" t="s">
        <v>7</v>
      </c>
      <c r="J62" s="214" t="s">
        <v>87</v>
      </c>
      <c r="K62" s="214" t="s">
        <v>87</v>
      </c>
      <c r="L62" s="214" t="s">
        <v>87</v>
      </c>
      <c r="M62" s="205" t="str">
        <f t="shared" ref="M62:M65" si="13">IF(L62="n/a",IF(K62="n/a",J62,K62),L62)</f>
        <v>n/a</v>
      </c>
    </row>
    <row r="63" spans="1:13" x14ac:dyDescent="0.25">
      <c r="A63" s="12" t="s">
        <v>8</v>
      </c>
      <c r="B63" s="203" t="s">
        <v>136</v>
      </c>
      <c r="C63" s="205">
        <v>948.4</v>
      </c>
      <c r="D63" s="205">
        <v>783.1</v>
      </c>
      <c r="E63" s="205">
        <v>622.9</v>
      </c>
      <c r="F63" s="205">
        <f t="shared" si="12"/>
        <v>622.9</v>
      </c>
      <c r="G63" s="9"/>
      <c r="H63" s="12" t="s">
        <v>8</v>
      </c>
      <c r="I63" s="203" t="s">
        <v>136</v>
      </c>
      <c r="J63" s="215">
        <v>16955</v>
      </c>
      <c r="K63" s="215">
        <v>15288</v>
      </c>
      <c r="L63" s="215">
        <v>14378</v>
      </c>
      <c r="M63" s="205">
        <f t="shared" si="13"/>
        <v>14378</v>
      </c>
    </row>
    <row r="64" spans="1:13" x14ac:dyDescent="0.25">
      <c r="A64" s="12" t="s">
        <v>56</v>
      </c>
      <c r="B64" s="203" t="s">
        <v>57</v>
      </c>
      <c r="C64" s="214" t="s">
        <v>87</v>
      </c>
      <c r="D64" s="214" t="s">
        <v>87</v>
      </c>
      <c r="E64" s="214" t="s">
        <v>87</v>
      </c>
      <c r="F64" s="205" t="str">
        <f t="shared" si="12"/>
        <v>n/a</v>
      </c>
      <c r="G64" s="9"/>
      <c r="H64" s="12" t="s">
        <v>56</v>
      </c>
      <c r="I64" s="203" t="s">
        <v>57</v>
      </c>
      <c r="J64" s="215">
        <v>5738</v>
      </c>
      <c r="K64" s="215">
        <v>6488</v>
      </c>
      <c r="L64" s="215">
        <v>6424</v>
      </c>
      <c r="M64" s="205">
        <f t="shared" si="13"/>
        <v>6424</v>
      </c>
    </row>
    <row r="65" spans="1:13" x14ac:dyDescent="0.25">
      <c r="A65" s="12" t="s">
        <v>58</v>
      </c>
      <c r="B65" s="203" t="s">
        <v>59</v>
      </c>
      <c r="C65" s="205">
        <v>2591</v>
      </c>
      <c r="D65" s="205">
        <v>2025.6</v>
      </c>
      <c r="E65" s="205">
        <v>2260.1999999999998</v>
      </c>
      <c r="F65" s="205">
        <f t="shared" si="12"/>
        <v>2260.1999999999998</v>
      </c>
      <c r="G65" s="9"/>
      <c r="H65" s="12" t="s">
        <v>58</v>
      </c>
      <c r="I65" s="203" t="s">
        <v>59</v>
      </c>
      <c r="J65" s="215">
        <v>28348</v>
      </c>
      <c r="K65" s="215">
        <v>23545</v>
      </c>
      <c r="L65" s="215">
        <v>21697</v>
      </c>
      <c r="M65" s="205">
        <f t="shared" si="13"/>
        <v>21697</v>
      </c>
    </row>
    <row r="66" spans="1:13" x14ac:dyDescent="0.25">
      <c r="A66" s="9"/>
      <c r="B66" s="9"/>
      <c r="C66" s="9"/>
      <c r="D66" s="9"/>
      <c r="E66" s="9"/>
      <c r="G66" s="9"/>
      <c r="H66" s="9"/>
      <c r="I66" s="9"/>
      <c r="J66" s="9"/>
      <c r="K66" s="9"/>
      <c r="L66" s="9"/>
    </row>
    <row r="67" spans="1:13" x14ac:dyDescent="0.25">
      <c r="A67" s="9"/>
      <c r="B67" s="9"/>
      <c r="C67" s="775" t="s">
        <v>85</v>
      </c>
      <c r="D67" s="775"/>
      <c r="E67" s="775"/>
      <c r="F67" s="775"/>
      <c r="G67" s="9"/>
      <c r="H67" s="9"/>
      <c r="I67" s="9"/>
      <c r="J67" s="775" t="s">
        <v>85</v>
      </c>
      <c r="K67" s="775"/>
      <c r="L67" s="775"/>
      <c r="M67" s="775"/>
    </row>
    <row r="68" spans="1:13" x14ac:dyDescent="0.25">
      <c r="A68" s="14" t="s">
        <v>79</v>
      </c>
      <c r="B68" s="9"/>
      <c r="C68" s="209" t="s">
        <v>82</v>
      </c>
      <c r="D68" s="209" t="s">
        <v>83</v>
      </c>
      <c r="E68" s="209" t="s">
        <v>84</v>
      </c>
      <c r="F68" s="204" t="s">
        <v>4237</v>
      </c>
      <c r="G68" s="9"/>
      <c r="H68" s="14" t="s">
        <v>79</v>
      </c>
      <c r="I68" s="9"/>
      <c r="J68" s="209" t="s">
        <v>82</v>
      </c>
      <c r="K68" s="209" t="s">
        <v>83</v>
      </c>
      <c r="L68" s="209" t="s">
        <v>84</v>
      </c>
      <c r="M68" s="204" t="s">
        <v>4237</v>
      </c>
    </row>
    <row r="69" spans="1:13" x14ac:dyDescent="0.25">
      <c r="A69" s="12" t="s">
        <v>10</v>
      </c>
      <c r="B69" s="203" t="s">
        <v>11</v>
      </c>
      <c r="C69" s="205">
        <v>914.1</v>
      </c>
      <c r="D69" s="205">
        <v>599.9</v>
      </c>
      <c r="E69" s="205">
        <v>851.7</v>
      </c>
      <c r="F69" s="205">
        <f t="shared" ref="F69:F73" si="14">IF(E69="n/a",IF(D69="n/a",C69,D69),E69)</f>
        <v>851.7</v>
      </c>
      <c r="G69" s="9"/>
      <c r="H69" s="12" t="s">
        <v>10</v>
      </c>
      <c r="I69" s="203" t="s">
        <v>11</v>
      </c>
      <c r="J69" s="215">
        <v>14184</v>
      </c>
      <c r="K69" s="215">
        <v>12657</v>
      </c>
      <c r="L69" s="215">
        <v>11484</v>
      </c>
      <c r="M69" s="205">
        <f t="shared" ref="M69:M73" si="15">IF(L69="n/a",IF(K69="n/a",J69,K69),L69)</f>
        <v>11484</v>
      </c>
    </row>
    <row r="70" spans="1:13" x14ac:dyDescent="0.25">
      <c r="A70" s="12" t="s">
        <v>12</v>
      </c>
      <c r="B70" s="203" t="s">
        <v>13</v>
      </c>
      <c r="C70" s="214" t="s">
        <v>87</v>
      </c>
      <c r="D70" s="205">
        <v>605.79999999999995</v>
      </c>
      <c r="E70" s="205">
        <v>818.5</v>
      </c>
      <c r="F70" s="205">
        <f t="shared" si="14"/>
        <v>818.5</v>
      </c>
      <c r="G70" s="9"/>
      <c r="H70" s="12" t="s">
        <v>12</v>
      </c>
      <c r="I70" s="203" t="s">
        <v>13</v>
      </c>
      <c r="J70" s="214" t="s">
        <v>87</v>
      </c>
      <c r="K70" s="214" t="s">
        <v>87</v>
      </c>
      <c r="L70" s="215">
        <v>12569</v>
      </c>
      <c r="M70" s="205">
        <f t="shared" si="15"/>
        <v>12569</v>
      </c>
    </row>
    <row r="71" spans="1:13" x14ac:dyDescent="0.25">
      <c r="A71" s="12" t="s">
        <v>14</v>
      </c>
      <c r="B71" s="203" t="s">
        <v>15</v>
      </c>
      <c r="C71" s="214" t="s">
        <v>87</v>
      </c>
      <c r="D71" s="214" t="s">
        <v>87</v>
      </c>
      <c r="E71" s="214" t="s">
        <v>87</v>
      </c>
      <c r="F71" s="205" t="str">
        <f t="shared" si="14"/>
        <v>n/a</v>
      </c>
      <c r="G71" s="9"/>
      <c r="H71" s="12" t="s">
        <v>14</v>
      </c>
      <c r="I71" s="203" t="s">
        <v>15</v>
      </c>
      <c r="J71" s="214" t="s">
        <v>87</v>
      </c>
      <c r="K71" s="214" t="s">
        <v>87</v>
      </c>
      <c r="L71" s="214" t="s">
        <v>87</v>
      </c>
      <c r="M71" s="205" t="str">
        <f t="shared" si="15"/>
        <v>n/a</v>
      </c>
    </row>
    <row r="72" spans="1:13" x14ac:dyDescent="0.25">
      <c r="A72" s="12" t="s">
        <v>62</v>
      </c>
      <c r="B72" s="203" t="s">
        <v>63</v>
      </c>
      <c r="C72" s="205">
        <v>73.2</v>
      </c>
      <c r="D72" s="205">
        <v>54.5</v>
      </c>
      <c r="E72" s="205">
        <v>19.7</v>
      </c>
      <c r="F72" s="205">
        <f t="shared" si="14"/>
        <v>19.7</v>
      </c>
      <c r="G72" s="9"/>
      <c r="H72" s="12" t="s">
        <v>62</v>
      </c>
      <c r="I72" s="203" t="s">
        <v>63</v>
      </c>
      <c r="J72" s="215">
        <v>2696</v>
      </c>
      <c r="K72" s="215">
        <v>2445</v>
      </c>
      <c r="L72" s="215">
        <v>1670</v>
      </c>
      <c r="M72" s="205">
        <f t="shared" si="15"/>
        <v>1670</v>
      </c>
    </row>
    <row r="73" spans="1:13" x14ac:dyDescent="0.25">
      <c r="A73" s="12" t="s">
        <v>76</v>
      </c>
      <c r="B73" s="203" t="s">
        <v>77</v>
      </c>
      <c r="C73" s="205">
        <v>826.9</v>
      </c>
      <c r="D73" s="205">
        <v>1019.9</v>
      </c>
      <c r="E73" s="205">
        <v>1427</v>
      </c>
      <c r="F73" s="205">
        <f t="shared" si="14"/>
        <v>1427</v>
      </c>
      <c r="G73" s="9"/>
      <c r="H73" s="12" t="s">
        <v>76</v>
      </c>
      <c r="I73" s="203" t="s">
        <v>77</v>
      </c>
      <c r="J73" s="215">
        <v>16812</v>
      </c>
      <c r="K73" s="215">
        <v>28926</v>
      </c>
      <c r="L73" s="215">
        <v>22796</v>
      </c>
      <c r="M73" s="205">
        <f t="shared" si="15"/>
        <v>22796</v>
      </c>
    </row>
    <row r="74" spans="1:13" x14ac:dyDescent="0.25">
      <c r="A74" s="9"/>
      <c r="B74" s="9"/>
      <c r="C74" s="9"/>
      <c r="D74" s="9"/>
      <c r="E74" s="9"/>
      <c r="G74" s="9"/>
      <c r="H74" s="9"/>
      <c r="I74" s="9"/>
      <c r="J74" s="9"/>
      <c r="K74" s="9"/>
      <c r="L74" s="9"/>
    </row>
    <row r="75" spans="1:13" x14ac:dyDescent="0.25">
      <c r="A75" s="9"/>
      <c r="B75" s="9"/>
      <c r="C75" s="9"/>
      <c r="D75" s="9"/>
      <c r="E75" s="9"/>
      <c r="G75" s="9"/>
      <c r="H75" s="9"/>
      <c r="I75" s="9"/>
      <c r="J75" s="9"/>
      <c r="K75" s="9"/>
      <c r="L75" s="9"/>
    </row>
    <row r="76" spans="1:13" x14ac:dyDescent="0.25">
      <c r="A76" s="15" t="s">
        <v>80</v>
      </c>
      <c r="B76" s="9"/>
      <c r="C76" s="9"/>
      <c r="D76" s="9"/>
      <c r="E76" s="9"/>
      <c r="G76" s="9"/>
      <c r="H76" s="15" t="s">
        <v>80</v>
      </c>
      <c r="I76" s="9"/>
      <c r="J76" s="9"/>
      <c r="K76" s="9"/>
      <c r="L76" s="9"/>
    </row>
    <row r="77" spans="1:13" x14ac:dyDescent="0.25">
      <c r="A77" s="12" t="s">
        <v>16</v>
      </c>
      <c r="B77" s="12" t="s">
        <v>17</v>
      </c>
      <c r="C77" s="8">
        <v>0</v>
      </c>
      <c r="D77" s="8">
        <v>0</v>
      </c>
      <c r="E77" s="8">
        <v>0</v>
      </c>
      <c r="F77" s="164">
        <f t="shared" ref="F77:F96" si="16">IF(E77="n/a",IF(D77="n/a",C77,D77),E77)</f>
        <v>0</v>
      </c>
      <c r="G77" s="9"/>
      <c r="H77" s="12" t="s">
        <v>16</v>
      </c>
      <c r="I77" s="12" t="s">
        <v>17</v>
      </c>
      <c r="J77" s="18">
        <v>0</v>
      </c>
      <c r="K77" s="18">
        <v>0</v>
      </c>
      <c r="L77" s="18">
        <v>0</v>
      </c>
      <c r="M77" s="164">
        <f t="shared" ref="M77:M96" si="17">IF(L77="n/a",IF(K77="n/a",J77,K77),L77)</f>
        <v>0</v>
      </c>
    </row>
    <row r="78" spans="1:13" x14ac:dyDescent="0.25">
      <c r="A78" s="12" t="s">
        <v>18</v>
      </c>
      <c r="B78" s="12" t="s">
        <v>19</v>
      </c>
      <c r="C78" s="8">
        <v>25.3</v>
      </c>
      <c r="D78" s="8">
        <v>14.6</v>
      </c>
      <c r="E78" s="19" t="s">
        <v>87</v>
      </c>
      <c r="F78" s="164">
        <f t="shared" si="16"/>
        <v>14.6</v>
      </c>
      <c r="G78" s="9"/>
      <c r="H78" s="12" t="s">
        <v>18</v>
      </c>
      <c r="I78" s="12" t="s">
        <v>19</v>
      </c>
      <c r="J78" s="18">
        <v>3261</v>
      </c>
      <c r="K78" s="18">
        <v>2527</v>
      </c>
      <c r="L78" s="18">
        <v>1911</v>
      </c>
      <c r="M78" s="164">
        <f t="shared" si="17"/>
        <v>1911</v>
      </c>
    </row>
    <row r="79" spans="1:13" x14ac:dyDescent="0.25">
      <c r="A79" s="12" t="s">
        <v>22</v>
      </c>
      <c r="B79" s="12" t="s">
        <v>23</v>
      </c>
      <c r="C79" s="8">
        <v>0</v>
      </c>
      <c r="D79" s="8">
        <v>0</v>
      </c>
      <c r="E79" s="8">
        <v>0</v>
      </c>
      <c r="F79" s="164">
        <f t="shared" si="16"/>
        <v>0</v>
      </c>
      <c r="G79" s="9"/>
      <c r="H79" s="12" t="s">
        <v>22</v>
      </c>
      <c r="I79" s="12" t="s">
        <v>23</v>
      </c>
      <c r="J79" s="18">
        <v>0</v>
      </c>
      <c r="K79" s="18">
        <v>0</v>
      </c>
      <c r="L79" s="18">
        <v>0</v>
      </c>
      <c r="M79" s="164">
        <f t="shared" si="17"/>
        <v>0</v>
      </c>
    </row>
    <row r="80" spans="1:13" x14ac:dyDescent="0.25">
      <c r="A80" s="12" t="s">
        <v>24</v>
      </c>
      <c r="B80" s="12" t="s">
        <v>25</v>
      </c>
      <c r="C80" s="19" t="s">
        <v>87</v>
      </c>
      <c r="D80" s="19" t="s">
        <v>87</v>
      </c>
      <c r="E80" s="19" t="s">
        <v>87</v>
      </c>
      <c r="F80" s="164" t="str">
        <f t="shared" si="16"/>
        <v>n/a</v>
      </c>
      <c r="G80" s="9"/>
      <c r="H80" s="12" t="s">
        <v>24</v>
      </c>
      <c r="I80" s="12" t="s">
        <v>25</v>
      </c>
      <c r="J80" s="19" t="s">
        <v>87</v>
      </c>
      <c r="K80" s="19" t="s">
        <v>87</v>
      </c>
      <c r="L80" s="19" t="s">
        <v>87</v>
      </c>
      <c r="M80" s="164" t="str">
        <f t="shared" si="17"/>
        <v>n/a</v>
      </c>
    </row>
    <row r="81" spans="1:13" x14ac:dyDescent="0.25">
      <c r="A81" s="12" t="s">
        <v>26</v>
      </c>
      <c r="B81" s="12" t="s">
        <v>27</v>
      </c>
      <c r="C81" s="19" t="s">
        <v>87</v>
      </c>
      <c r="D81" s="19" t="s">
        <v>87</v>
      </c>
      <c r="E81" s="8">
        <v>123.8</v>
      </c>
      <c r="F81" s="164">
        <f t="shared" si="16"/>
        <v>123.8</v>
      </c>
      <c r="G81" s="9"/>
      <c r="H81" s="12" t="s">
        <v>26</v>
      </c>
      <c r="I81" s="12" t="s">
        <v>27</v>
      </c>
      <c r="J81" s="19" t="s">
        <v>87</v>
      </c>
      <c r="K81" s="19" t="s">
        <v>87</v>
      </c>
      <c r="L81" s="18">
        <v>2300</v>
      </c>
      <c r="M81" s="164">
        <f t="shared" si="17"/>
        <v>2300</v>
      </c>
    </row>
    <row r="82" spans="1:13" x14ac:dyDescent="0.25">
      <c r="A82" s="12" t="s">
        <v>28</v>
      </c>
      <c r="B82" s="12" t="s">
        <v>29</v>
      </c>
      <c r="C82" s="19" t="s">
        <v>87</v>
      </c>
      <c r="D82" s="19" t="s">
        <v>87</v>
      </c>
      <c r="E82" s="19" t="s">
        <v>87</v>
      </c>
      <c r="F82" s="164" t="str">
        <f t="shared" si="16"/>
        <v>n/a</v>
      </c>
      <c r="G82" s="9"/>
      <c r="H82" s="12" t="s">
        <v>28</v>
      </c>
      <c r="I82" s="12" t="s">
        <v>29</v>
      </c>
      <c r="J82" s="19" t="s">
        <v>87</v>
      </c>
      <c r="K82" s="19" t="s">
        <v>87</v>
      </c>
      <c r="L82" s="19" t="s">
        <v>87</v>
      </c>
      <c r="M82" s="164" t="str">
        <f t="shared" si="17"/>
        <v>n/a</v>
      </c>
    </row>
    <row r="83" spans="1:13" x14ac:dyDescent="0.25">
      <c r="A83" s="12" t="s">
        <v>30</v>
      </c>
      <c r="B83" s="12" t="s">
        <v>31</v>
      </c>
      <c r="C83" s="19" t="s">
        <v>87</v>
      </c>
      <c r="D83" s="8">
        <v>273.2</v>
      </c>
      <c r="E83" s="19" t="s">
        <v>87</v>
      </c>
      <c r="F83" s="164">
        <f t="shared" si="16"/>
        <v>273.2</v>
      </c>
      <c r="G83" s="9"/>
      <c r="H83" s="12" t="s">
        <v>30</v>
      </c>
      <c r="I83" s="12" t="s">
        <v>31</v>
      </c>
      <c r="J83" s="19" t="s">
        <v>87</v>
      </c>
      <c r="K83" s="18">
        <v>4103</v>
      </c>
      <c r="L83" s="19" t="s">
        <v>87</v>
      </c>
      <c r="M83" s="164">
        <f t="shared" si="17"/>
        <v>4103</v>
      </c>
    </row>
    <row r="84" spans="1:13" x14ac:dyDescent="0.25">
      <c r="A84" s="12" t="s">
        <v>34</v>
      </c>
      <c r="B84" s="12" t="s">
        <v>35</v>
      </c>
      <c r="C84" s="8">
        <v>276.7</v>
      </c>
      <c r="D84" s="19" t="s">
        <v>87</v>
      </c>
      <c r="E84" s="8">
        <v>162.69999999999999</v>
      </c>
      <c r="F84" s="164">
        <f t="shared" si="16"/>
        <v>162.69999999999999</v>
      </c>
      <c r="G84" s="9"/>
      <c r="H84" s="12" t="s">
        <v>34</v>
      </c>
      <c r="I84" s="12" t="s">
        <v>35</v>
      </c>
      <c r="J84" s="18">
        <v>5894</v>
      </c>
      <c r="K84" s="19" t="s">
        <v>87</v>
      </c>
      <c r="L84" s="18">
        <v>5129</v>
      </c>
      <c r="M84" s="164">
        <f t="shared" si="17"/>
        <v>5129</v>
      </c>
    </row>
    <row r="85" spans="1:13" x14ac:dyDescent="0.25">
      <c r="A85" s="12" t="s">
        <v>36</v>
      </c>
      <c r="B85" s="12" t="s">
        <v>37</v>
      </c>
      <c r="C85" s="8">
        <v>162</v>
      </c>
      <c r="D85" s="8">
        <v>185.5</v>
      </c>
      <c r="E85" s="8">
        <v>206.1</v>
      </c>
      <c r="F85" s="164">
        <f t="shared" si="16"/>
        <v>206.1</v>
      </c>
      <c r="G85" s="9"/>
      <c r="H85" s="12" t="s">
        <v>36</v>
      </c>
      <c r="I85" s="12" t="s">
        <v>37</v>
      </c>
      <c r="J85" s="18">
        <v>11829</v>
      </c>
      <c r="K85" s="18">
        <v>12378</v>
      </c>
      <c r="L85" s="18">
        <v>11256</v>
      </c>
      <c r="M85" s="164">
        <f t="shared" si="17"/>
        <v>11256</v>
      </c>
    </row>
    <row r="86" spans="1:13" x14ac:dyDescent="0.25">
      <c r="A86" s="12" t="s">
        <v>38</v>
      </c>
      <c r="B86" s="12" t="s">
        <v>39</v>
      </c>
      <c r="C86" s="8">
        <v>0.3</v>
      </c>
      <c r="D86" s="8">
        <v>0.4</v>
      </c>
      <c r="E86" s="8">
        <v>1.1000000000000001</v>
      </c>
      <c r="F86" s="164">
        <f t="shared" si="16"/>
        <v>1.1000000000000001</v>
      </c>
      <c r="G86" s="9"/>
      <c r="H86" s="12" t="s">
        <v>38</v>
      </c>
      <c r="I86" s="12" t="s">
        <v>39</v>
      </c>
      <c r="J86" s="18">
        <v>77</v>
      </c>
      <c r="K86" s="18">
        <v>72</v>
      </c>
      <c r="L86" s="18">
        <v>93</v>
      </c>
      <c r="M86" s="164">
        <f t="shared" si="17"/>
        <v>93</v>
      </c>
    </row>
    <row r="87" spans="1:13" x14ac:dyDescent="0.25">
      <c r="A87" s="12" t="s">
        <v>42</v>
      </c>
      <c r="B87" s="12" t="s">
        <v>43</v>
      </c>
      <c r="C87" s="8">
        <v>1127.2</v>
      </c>
      <c r="D87" s="8">
        <v>874.4</v>
      </c>
      <c r="E87" s="8">
        <v>760.8</v>
      </c>
      <c r="F87" s="164">
        <f t="shared" si="16"/>
        <v>760.8</v>
      </c>
      <c r="G87" s="9"/>
      <c r="H87" s="12" t="s">
        <v>42</v>
      </c>
      <c r="I87" s="12" t="s">
        <v>43</v>
      </c>
      <c r="J87" s="18">
        <v>20774</v>
      </c>
      <c r="K87" s="18">
        <v>19431</v>
      </c>
      <c r="L87" s="18">
        <v>17594</v>
      </c>
      <c r="M87" s="164">
        <f t="shared" si="17"/>
        <v>17594</v>
      </c>
    </row>
    <row r="88" spans="1:13" x14ac:dyDescent="0.25">
      <c r="A88" s="12" t="s">
        <v>46</v>
      </c>
      <c r="B88" s="12" t="s">
        <v>47</v>
      </c>
      <c r="C88" s="8">
        <v>44.3</v>
      </c>
      <c r="D88" s="8">
        <v>33.4</v>
      </c>
      <c r="E88" s="8">
        <v>28.7</v>
      </c>
      <c r="F88" s="164">
        <f t="shared" si="16"/>
        <v>28.7</v>
      </c>
      <c r="G88" s="9"/>
      <c r="H88" s="12" t="s">
        <v>46</v>
      </c>
      <c r="I88" s="12" t="s">
        <v>47</v>
      </c>
      <c r="J88" s="18">
        <v>2141</v>
      </c>
      <c r="K88" s="18">
        <v>1708</v>
      </c>
      <c r="L88" s="18">
        <v>334</v>
      </c>
      <c r="M88" s="164">
        <f t="shared" si="17"/>
        <v>334</v>
      </c>
    </row>
    <row r="89" spans="1:13" x14ac:dyDescent="0.25">
      <c r="A89" s="12" t="s">
        <v>48</v>
      </c>
      <c r="B89" s="12" t="s">
        <v>49</v>
      </c>
      <c r="C89" s="8">
        <v>0</v>
      </c>
      <c r="D89" s="8">
        <v>0</v>
      </c>
      <c r="E89" s="8">
        <v>0</v>
      </c>
      <c r="F89" s="164">
        <f t="shared" si="16"/>
        <v>0</v>
      </c>
      <c r="G89" s="9"/>
      <c r="H89" s="12" t="s">
        <v>48</v>
      </c>
      <c r="I89" s="12" t="s">
        <v>49</v>
      </c>
      <c r="J89" s="18">
        <v>0</v>
      </c>
      <c r="K89" s="18">
        <v>0</v>
      </c>
      <c r="L89" s="18">
        <v>0</v>
      </c>
      <c r="M89" s="164">
        <f t="shared" si="17"/>
        <v>0</v>
      </c>
    </row>
    <row r="90" spans="1:13" x14ac:dyDescent="0.25">
      <c r="A90" s="12" t="s">
        <v>50</v>
      </c>
      <c r="B90" s="12" t="s">
        <v>51</v>
      </c>
      <c r="C90" s="19" t="s">
        <v>87</v>
      </c>
      <c r="D90" s="19" t="s">
        <v>87</v>
      </c>
      <c r="E90" s="19" t="s">
        <v>87</v>
      </c>
      <c r="F90" s="164" t="str">
        <f t="shared" si="16"/>
        <v>n/a</v>
      </c>
      <c r="G90" s="9"/>
      <c r="H90" s="12" t="s">
        <v>50</v>
      </c>
      <c r="I90" s="12" t="s">
        <v>51</v>
      </c>
      <c r="J90" s="18">
        <v>831</v>
      </c>
      <c r="K90" s="18">
        <v>842</v>
      </c>
      <c r="L90" s="18">
        <v>725</v>
      </c>
      <c r="M90" s="164">
        <f t="shared" si="17"/>
        <v>725</v>
      </c>
    </row>
    <row r="91" spans="1:13" x14ac:dyDescent="0.25">
      <c r="A91" s="12" t="s">
        <v>54</v>
      </c>
      <c r="B91" s="12" t="s">
        <v>55</v>
      </c>
      <c r="C91" s="19" t="s">
        <v>87</v>
      </c>
      <c r="D91" s="19" t="s">
        <v>87</v>
      </c>
      <c r="E91" s="19" t="s">
        <v>87</v>
      </c>
      <c r="F91" s="164" t="str">
        <f t="shared" si="16"/>
        <v>n/a</v>
      </c>
      <c r="G91" s="9"/>
      <c r="H91" s="12" t="s">
        <v>54</v>
      </c>
      <c r="I91" s="12" t="s">
        <v>55</v>
      </c>
      <c r="J91" s="19" t="s">
        <v>87</v>
      </c>
      <c r="K91" s="19" t="s">
        <v>87</v>
      </c>
      <c r="L91" s="19" t="s">
        <v>87</v>
      </c>
      <c r="M91" s="164" t="str">
        <f t="shared" si="17"/>
        <v>n/a</v>
      </c>
    </row>
    <row r="92" spans="1:13" x14ac:dyDescent="0.25">
      <c r="A92" s="12" t="s">
        <v>60</v>
      </c>
      <c r="B92" s="12" t="s">
        <v>61</v>
      </c>
      <c r="C92" s="8">
        <v>523.1</v>
      </c>
      <c r="D92" s="8">
        <v>438</v>
      </c>
      <c r="E92" s="8">
        <v>299.2</v>
      </c>
      <c r="F92" s="164">
        <f t="shared" si="16"/>
        <v>299.2</v>
      </c>
      <c r="G92" s="9"/>
      <c r="H92" s="12" t="s">
        <v>60</v>
      </c>
      <c r="I92" s="12" t="s">
        <v>61</v>
      </c>
      <c r="J92" s="18">
        <v>20691</v>
      </c>
      <c r="K92" s="18">
        <v>14268</v>
      </c>
      <c r="L92" s="18">
        <v>9094</v>
      </c>
      <c r="M92" s="164">
        <f t="shared" si="17"/>
        <v>9094</v>
      </c>
    </row>
    <row r="93" spans="1:13" x14ac:dyDescent="0.25">
      <c r="A93" s="12" t="s">
        <v>64</v>
      </c>
      <c r="B93" s="12" t="s">
        <v>65</v>
      </c>
      <c r="C93" s="8">
        <v>257.7</v>
      </c>
      <c r="D93" s="8">
        <v>217.1</v>
      </c>
      <c r="E93" s="8">
        <v>308.3</v>
      </c>
      <c r="F93" s="164">
        <f t="shared" si="16"/>
        <v>308.3</v>
      </c>
      <c r="G93" s="9"/>
      <c r="H93" s="12" t="s">
        <v>64</v>
      </c>
      <c r="I93" s="12" t="s">
        <v>65</v>
      </c>
      <c r="J93" s="18">
        <v>22948</v>
      </c>
      <c r="K93" s="18">
        <v>22009</v>
      </c>
      <c r="L93" s="18">
        <v>17248</v>
      </c>
      <c r="M93" s="164">
        <f t="shared" si="17"/>
        <v>17248</v>
      </c>
    </row>
    <row r="94" spans="1:13" x14ac:dyDescent="0.25">
      <c r="A94" s="12" t="s">
        <v>66</v>
      </c>
      <c r="B94" s="12" t="s">
        <v>67</v>
      </c>
      <c r="C94" s="8">
        <v>19.5</v>
      </c>
      <c r="D94" s="8">
        <v>56</v>
      </c>
      <c r="E94" s="8">
        <v>85.9</v>
      </c>
      <c r="F94" s="164">
        <f t="shared" si="16"/>
        <v>85.9</v>
      </c>
      <c r="G94" s="9"/>
      <c r="H94" s="12" t="s">
        <v>66</v>
      </c>
      <c r="I94" s="12" t="s">
        <v>67</v>
      </c>
      <c r="J94" s="18">
        <v>548</v>
      </c>
      <c r="K94" s="18">
        <v>1646</v>
      </c>
      <c r="L94" s="18">
        <v>1523</v>
      </c>
      <c r="M94" s="164">
        <f t="shared" si="17"/>
        <v>1523</v>
      </c>
    </row>
    <row r="95" spans="1:13" x14ac:dyDescent="0.25">
      <c r="A95" s="12" t="s">
        <v>68</v>
      </c>
      <c r="B95" s="12" t="s">
        <v>69</v>
      </c>
      <c r="C95" s="8">
        <v>1.2</v>
      </c>
      <c r="D95" s="8">
        <v>0.7</v>
      </c>
      <c r="E95" s="8">
        <v>0.5</v>
      </c>
      <c r="F95" s="164">
        <f t="shared" si="16"/>
        <v>0.5</v>
      </c>
      <c r="G95" s="9"/>
      <c r="H95" s="12" t="s">
        <v>68</v>
      </c>
      <c r="I95" s="12" t="s">
        <v>69</v>
      </c>
      <c r="J95" s="18">
        <v>59</v>
      </c>
      <c r="K95" s="18">
        <v>47</v>
      </c>
      <c r="L95" s="18">
        <v>34</v>
      </c>
      <c r="M95" s="164">
        <f t="shared" si="17"/>
        <v>34</v>
      </c>
    </row>
    <row r="96" spans="1:13" x14ac:dyDescent="0.25">
      <c r="A96" s="12" t="s">
        <v>70</v>
      </c>
      <c r="B96" s="12" t="s">
        <v>71</v>
      </c>
      <c r="C96" s="19" t="s">
        <v>87</v>
      </c>
      <c r="D96" s="19" t="s">
        <v>87</v>
      </c>
      <c r="E96" s="19" t="s">
        <v>87</v>
      </c>
      <c r="F96" s="164" t="str">
        <f t="shared" si="16"/>
        <v>n/a</v>
      </c>
      <c r="G96" s="9"/>
      <c r="H96" s="12" t="s">
        <v>70</v>
      </c>
      <c r="I96" s="12" t="s">
        <v>71</v>
      </c>
      <c r="J96" s="19" t="s">
        <v>87</v>
      </c>
      <c r="K96" s="19" t="s">
        <v>87</v>
      </c>
      <c r="L96" s="19" t="s">
        <v>87</v>
      </c>
      <c r="M96" s="164" t="str">
        <f t="shared" si="17"/>
        <v>n/a</v>
      </c>
    </row>
    <row r="97" spans="1:13" x14ac:dyDescent="0.25">
      <c r="A97" s="9"/>
      <c r="B97" s="9"/>
      <c r="C97" s="9"/>
      <c r="D97" s="9"/>
      <c r="E97" s="9"/>
      <c r="G97" s="9"/>
      <c r="H97" s="9"/>
      <c r="I97" s="9"/>
      <c r="J97" s="9"/>
      <c r="K97" s="9"/>
      <c r="L97" s="9"/>
    </row>
    <row r="98" spans="1:13" x14ac:dyDescent="0.25">
      <c r="A98" s="9"/>
      <c r="B98" s="9"/>
      <c r="C98" s="9"/>
      <c r="D98" s="9"/>
      <c r="E98" s="9"/>
      <c r="G98" s="9"/>
      <c r="H98" s="9"/>
      <c r="I98" s="9"/>
      <c r="J98" s="9"/>
      <c r="K98" s="9"/>
      <c r="L98" s="9"/>
    </row>
    <row r="99" spans="1:13" x14ac:dyDescent="0.25">
      <c r="A99" s="16" t="s">
        <v>81</v>
      </c>
      <c r="B99" s="9"/>
      <c r="C99" s="9"/>
      <c r="D99" s="9"/>
      <c r="E99" s="9"/>
      <c r="G99" s="9"/>
      <c r="H99" s="16" t="s">
        <v>81</v>
      </c>
      <c r="I99" s="9"/>
      <c r="J99" s="9"/>
      <c r="K99" s="9"/>
      <c r="L99" s="9"/>
    </row>
    <row r="100" spans="1:13" x14ac:dyDescent="0.25">
      <c r="A100" s="12" t="s">
        <v>20</v>
      </c>
      <c r="B100" s="12" t="s">
        <v>21</v>
      </c>
      <c r="C100" s="19" t="s">
        <v>87</v>
      </c>
      <c r="D100" s="19" t="s">
        <v>87</v>
      </c>
      <c r="E100" s="19" t="s">
        <v>87</v>
      </c>
      <c r="F100" s="164" t="str">
        <f t="shared" ref="F100:F104" si="18">IF(E100="n/a",IF(D100="n/a",C100,D100),E100)</f>
        <v>n/a</v>
      </c>
      <c r="G100" s="9"/>
      <c r="H100" s="12" t="s">
        <v>20</v>
      </c>
      <c r="I100" s="12" t="s">
        <v>21</v>
      </c>
      <c r="J100" s="19" t="s">
        <v>87</v>
      </c>
      <c r="K100" s="19" t="s">
        <v>87</v>
      </c>
      <c r="L100" s="19" t="s">
        <v>87</v>
      </c>
      <c r="M100" s="164" t="str">
        <f t="shared" ref="M100:M104" si="19">IF(L100="n/a",IF(K100="n/a",J100,K100),L100)</f>
        <v>n/a</v>
      </c>
    </row>
    <row r="101" spans="1:13" x14ac:dyDescent="0.25">
      <c r="A101" s="12" t="s">
        <v>40</v>
      </c>
      <c r="B101" s="12" t="s">
        <v>41</v>
      </c>
      <c r="C101" s="19" t="s">
        <v>87</v>
      </c>
      <c r="D101" s="19" t="s">
        <v>87</v>
      </c>
      <c r="E101" s="19" t="s">
        <v>87</v>
      </c>
      <c r="F101" s="164" t="str">
        <f t="shared" si="18"/>
        <v>n/a</v>
      </c>
      <c r="G101" s="9"/>
      <c r="H101" s="12" t="s">
        <v>40</v>
      </c>
      <c r="I101" s="12" t="s">
        <v>41</v>
      </c>
      <c r="J101" s="19" t="s">
        <v>87</v>
      </c>
      <c r="K101" s="19" t="s">
        <v>87</v>
      </c>
      <c r="L101" s="19" t="s">
        <v>87</v>
      </c>
      <c r="M101" s="164" t="str">
        <f t="shared" si="19"/>
        <v>n/a</v>
      </c>
    </row>
    <row r="102" spans="1:13" x14ac:dyDescent="0.25">
      <c r="A102" s="12" t="s">
        <v>44</v>
      </c>
      <c r="B102" s="12" t="s">
        <v>45</v>
      </c>
      <c r="C102" s="19" t="s">
        <v>87</v>
      </c>
      <c r="D102" s="19" t="s">
        <v>87</v>
      </c>
      <c r="E102" s="19" t="s">
        <v>87</v>
      </c>
      <c r="F102" s="164" t="str">
        <f t="shared" si="18"/>
        <v>n/a</v>
      </c>
      <c r="G102" s="9"/>
      <c r="H102" s="12" t="s">
        <v>44</v>
      </c>
      <c r="I102" s="12" t="s">
        <v>45</v>
      </c>
      <c r="J102" s="19" t="s">
        <v>87</v>
      </c>
      <c r="K102" s="19" t="s">
        <v>87</v>
      </c>
      <c r="L102" s="19" t="s">
        <v>87</v>
      </c>
      <c r="M102" s="164" t="str">
        <f t="shared" si="19"/>
        <v>n/a</v>
      </c>
    </row>
    <row r="103" spans="1:13" x14ac:dyDescent="0.25">
      <c r="A103" s="12" t="s">
        <v>52</v>
      </c>
      <c r="B103" s="12" t="s">
        <v>53</v>
      </c>
      <c r="C103" s="19" t="s">
        <v>87</v>
      </c>
      <c r="D103" s="19" t="s">
        <v>87</v>
      </c>
      <c r="E103" s="19" t="s">
        <v>87</v>
      </c>
      <c r="F103" s="164" t="str">
        <f t="shared" si="18"/>
        <v>n/a</v>
      </c>
      <c r="G103" s="9"/>
      <c r="H103" s="12" t="s">
        <v>52</v>
      </c>
      <c r="I103" s="12" t="s">
        <v>53</v>
      </c>
      <c r="J103" s="19" t="s">
        <v>87</v>
      </c>
      <c r="K103" s="19" t="s">
        <v>87</v>
      </c>
      <c r="L103" s="19" t="s">
        <v>87</v>
      </c>
      <c r="M103" s="164" t="str">
        <f t="shared" si="19"/>
        <v>n/a</v>
      </c>
    </row>
    <row r="104" spans="1:13" x14ac:dyDescent="0.25">
      <c r="A104" s="12" t="s">
        <v>74</v>
      </c>
      <c r="B104" s="12" t="s">
        <v>75</v>
      </c>
      <c r="C104" s="19" t="s">
        <v>87</v>
      </c>
      <c r="D104" s="8">
        <v>339.7</v>
      </c>
      <c r="E104" s="19" t="s">
        <v>87</v>
      </c>
      <c r="F104" s="164">
        <f t="shared" si="18"/>
        <v>339.7</v>
      </c>
      <c r="G104" s="9"/>
      <c r="H104" s="12" t="s">
        <v>74</v>
      </c>
      <c r="I104" s="12" t="s">
        <v>75</v>
      </c>
      <c r="J104" s="19" t="s">
        <v>87</v>
      </c>
      <c r="K104" s="18">
        <v>18606</v>
      </c>
      <c r="L104" s="19" t="s">
        <v>87</v>
      </c>
      <c r="M104" s="164">
        <f t="shared" si="19"/>
        <v>18606</v>
      </c>
    </row>
    <row r="105" spans="1:13" x14ac:dyDescent="0.25">
      <c r="A105" s="9"/>
      <c r="B105" s="9"/>
      <c r="C105" s="9"/>
      <c r="D105" s="9"/>
      <c r="E105" s="9"/>
      <c r="G105" s="9"/>
      <c r="H105" s="9"/>
      <c r="I105" s="9"/>
      <c r="J105" s="9"/>
      <c r="K105" s="9"/>
      <c r="L105" s="9"/>
    </row>
    <row r="106" spans="1:13" x14ac:dyDescent="0.25">
      <c r="A106" s="9"/>
      <c r="B106" s="9"/>
      <c r="C106" s="9"/>
      <c r="D106" s="9"/>
      <c r="E106" s="9"/>
      <c r="G106" s="9"/>
      <c r="H106" s="9"/>
      <c r="I106" s="9"/>
      <c r="J106" s="9"/>
      <c r="K106" s="9"/>
      <c r="L106" s="9"/>
    </row>
    <row r="107" spans="1:13" x14ac:dyDescent="0.25">
      <c r="A107" s="21" t="s">
        <v>88</v>
      </c>
      <c r="B107" s="9"/>
      <c r="C107" s="9"/>
      <c r="D107" s="9"/>
      <c r="E107" s="9"/>
      <c r="G107" s="9"/>
      <c r="H107" s="9"/>
      <c r="I107" s="9"/>
      <c r="J107" s="9"/>
      <c r="K107" s="9"/>
      <c r="L107" s="9"/>
    </row>
    <row r="108" spans="1:13" x14ac:dyDescent="0.25">
      <c r="A108" s="12" t="s">
        <v>32</v>
      </c>
      <c r="B108" s="12" t="s">
        <v>33</v>
      </c>
      <c r="C108" s="20">
        <v>6672.11</v>
      </c>
      <c r="D108" s="8">
        <v>5817.7</v>
      </c>
      <c r="E108" s="20">
        <v>6566.57</v>
      </c>
      <c r="F108" s="164">
        <f t="shared" ref="F108:F109" si="20">IF(E108="n/a",IF(D108="n/a",C108,D108),E108)</f>
        <v>6566.57</v>
      </c>
      <c r="G108" s="9"/>
      <c r="H108" s="12" t="s">
        <v>32</v>
      </c>
      <c r="I108" s="12" t="s">
        <v>33</v>
      </c>
      <c r="J108" s="18">
        <v>1548</v>
      </c>
      <c r="K108" s="18">
        <v>1542</v>
      </c>
      <c r="L108" s="19" t="s">
        <v>87</v>
      </c>
      <c r="M108" s="164">
        <f t="shared" ref="M108:M109" si="21">IF(L108="n/a",IF(K108="n/a",J108,K108),L108)</f>
        <v>1542</v>
      </c>
    </row>
    <row r="109" spans="1:13" x14ac:dyDescent="0.25">
      <c r="A109" s="12" t="s">
        <v>72</v>
      </c>
      <c r="B109" s="12" t="s">
        <v>73</v>
      </c>
      <c r="C109" s="19" t="s">
        <v>87</v>
      </c>
      <c r="D109" s="19" t="s">
        <v>87</v>
      </c>
      <c r="E109" s="19" t="s">
        <v>87</v>
      </c>
      <c r="F109" s="164" t="str">
        <f t="shared" si="20"/>
        <v>n/a</v>
      </c>
      <c r="G109" s="9"/>
      <c r="H109" s="12" t="s">
        <v>72</v>
      </c>
      <c r="I109" s="12" t="s">
        <v>73</v>
      </c>
      <c r="J109" s="19" t="s">
        <v>87</v>
      </c>
      <c r="K109" s="19" t="s">
        <v>87</v>
      </c>
      <c r="L109" s="18">
        <v>1310</v>
      </c>
      <c r="M109" s="164">
        <f t="shared" si="21"/>
        <v>1310</v>
      </c>
    </row>
    <row r="113" spans="1:13" x14ac:dyDescent="0.25">
      <c r="A113" s="11"/>
    </row>
    <row r="114" spans="1:13" x14ac:dyDescent="0.25">
      <c r="A114" s="11"/>
    </row>
    <row r="115" spans="1:13" x14ac:dyDescent="0.25">
      <c r="A115" s="11"/>
    </row>
    <row r="116" spans="1:13" x14ac:dyDescent="0.25">
      <c r="A116" s="11"/>
    </row>
    <row r="117" spans="1:13" x14ac:dyDescent="0.25">
      <c r="A117" s="11"/>
    </row>
    <row r="118" spans="1:13" x14ac:dyDescent="0.25">
      <c r="A118" s="11"/>
    </row>
    <row r="119" spans="1:13" x14ac:dyDescent="0.25">
      <c r="A119" s="11"/>
    </row>
    <row r="120" spans="1:13" x14ac:dyDescent="0.25">
      <c r="A120" s="11"/>
    </row>
    <row r="121" spans="1:13" x14ac:dyDescent="0.25">
      <c r="A121" s="11"/>
    </row>
    <row r="122" spans="1:13" x14ac:dyDescent="0.25">
      <c r="A122" s="22" t="s">
        <v>0</v>
      </c>
      <c r="B122" s="22" t="s">
        <v>4235</v>
      </c>
      <c r="C122" s="9"/>
      <c r="D122" s="9"/>
      <c r="E122" s="9"/>
      <c r="G122" s="9"/>
      <c r="H122" s="9"/>
      <c r="I122" s="9"/>
      <c r="J122" s="9"/>
      <c r="K122" s="9"/>
      <c r="L122" s="9"/>
      <c r="M122" s="9"/>
    </row>
    <row r="123" spans="1:13" x14ac:dyDescent="0.25">
      <c r="A123" s="9"/>
      <c r="B123" s="9"/>
      <c r="C123" s="775" t="s">
        <v>85</v>
      </c>
      <c r="D123" s="775"/>
      <c r="E123" s="775"/>
      <c r="F123" s="775"/>
      <c r="G123" s="9"/>
      <c r="H123" s="9"/>
      <c r="I123" s="9"/>
      <c r="J123" s="775" t="s">
        <v>4070</v>
      </c>
      <c r="K123" s="775"/>
      <c r="L123" s="775"/>
      <c r="M123" s="775"/>
    </row>
    <row r="124" spans="1:13" x14ac:dyDescent="0.25">
      <c r="A124" s="13" t="s">
        <v>78</v>
      </c>
      <c r="B124" s="9"/>
      <c r="C124" s="209" t="s">
        <v>82</v>
      </c>
      <c r="D124" s="209" t="s">
        <v>83</v>
      </c>
      <c r="E124" s="209" t="s">
        <v>84</v>
      </c>
      <c r="F124" s="204" t="s">
        <v>4237</v>
      </c>
      <c r="G124" s="9"/>
      <c r="H124" s="13" t="s">
        <v>78</v>
      </c>
      <c r="I124" s="9"/>
      <c r="J124" s="209" t="s">
        <v>82</v>
      </c>
      <c r="K124" s="209" t="s">
        <v>83</v>
      </c>
      <c r="L124" s="209" t="s">
        <v>84</v>
      </c>
      <c r="M124" s="204" t="s">
        <v>4237</v>
      </c>
    </row>
    <row r="125" spans="1:13" x14ac:dyDescent="0.25">
      <c r="A125" s="12" t="s">
        <v>6</v>
      </c>
      <c r="B125" s="203" t="s">
        <v>7</v>
      </c>
      <c r="C125" s="214" t="s">
        <v>87</v>
      </c>
      <c r="D125" s="214">
        <v>0.8</v>
      </c>
      <c r="E125" s="214" t="s">
        <v>87</v>
      </c>
      <c r="F125" s="205">
        <f t="shared" ref="F125:F128" si="22">IF(E125="n/a",IF(D125="n/a",C125,D125),E125)</f>
        <v>0.8</v>
      </c>
      <c r="G125" s="9"/>
      <c r="H125" s="12" t="s">
        <v>6</v>
      </c>
      <c r="I125" s="203" t="s">
        <v>7</v>
      </c>
      <c r="J125" s="214" t="s">
        <v>87</v>
      </c>
      <c r="K125" s="214">
        <v>26</v>
      </c>
      <c r="L125" s="214" t="s">
        <v>87</v>
      </c>
      <c r="M125" s="205">
        <f t="shared" ref="M125:M128" si="23">IF(L125="n/a",IF(K125="n/a",J125,K125),L125)</f>
        <v>26</v>
      </c>
    </row>
    <row r="126" spans="1:13" x14ac:dyDescent="0.25">
      <c r="A126" s="12" t="s">
        <v>8</v>
      </c>
      <c r="B126" s="213" t="s">
        <v>136</v>
      </c>
      <c r="C126" s="205">
        <v>482</v>
      </c>
      <c r="D126" s="205">
        <v>256.8</v>
      </c>
      <c r="E126" s="205">
        <v>495</v>
      </c>
      <c r="F126" s="205">
        <f t="shared" si="22"/>
        <v>495</v>
      </c>
      <c r="G126" s="9"/>
      <c r="H126" s="12" t="s">
        <v>8</v>
      </c>
      <c r="I126" s="213" t="s">
        <v>4236</v>
      </c>
      <c r="J126" s="215">
        <v>5248</v>
      </c>
      <c r="K126" s="215">
        <v>3747</v>
      </c>
      <c r="L126" s="215">
        <v>5101</v>
      </c>
      <c r="M126" s="205">
        <f t="shared" si="23"/>
        <v>5101</v>
      </c>
    </row>
    <row r="127" spans="1:13" x14ac:dyDescent="0.25">
      <c r="A127" s="12" t="s">
        <v>56</v>
      </c>
      <c r="B127" s="203" t="s">
        <v>57</v>
      </c>
      <c r="C127" s="214" t="s">
        <v>87</v>
      </c>
      <c r="D127" s="214" t="s">
        <v>87</v>
      </c>
      <c r="E127" s="214" t="s">
        <v>87</v>
      </c>
      <c r="F127" s="205" t="str">
        <f t="shared" si="22"/>
        <v>n/a</v>
      </c>
      <c r="G127" s="9"/>
      <c r="H127" s="12" t="s">
        <v>56</v>
      </c>
      <c r="I127" s="203" t="s">
        <v>57</v>
      </c>
      <c r="J127" s="215">
        <v>5537</v>
      </c>
      <c r="K127" s="215">
        <v>5437</v>
      </c>
      <c r="L127" s="215">
        <v>5555</v>
      </c>
      <c r="M127" s="205">
        <f t="shared" si="23"/>
        <v>5555</v>
      </c>
    </row>
    <row r="128" spans="1:13" x14ac:dyDescent="0.25">
      <c r="A128" s="12" t="s">
        <v>58</v>
      </c>
      <c r="B128" s="203" t="s">
        <v>59</v>
      </c>
      <c r="C128" s="205">
        <v>58.1</v>
      </c>
      <c r="D128" s="205">
        <v>32</v>
      </c>
      <c r="E128" s="205">
        <v>43.5</v>
      </c>
      <c r="F128" s="205">
        <f t="shared" si="22"/>
        <v>43.5</v>
      </c>
      <c r="G128" s="9"/>
      <c r="H128" s="12" t="s">
        <v>58</v>
      </c>
      <c r="I128" s="203" t="s">
        <v>59</v>
      </c>
      <c r="J128" s="215">
        <v>1250</v>
      </c>
      <c r="K128" s="215">
        <v>773</v>
      </c>
      <c r="L128" s="215">
        <v>825</v>
      </c>
      <c r="M128" s="205">
        <f t="shared" si="23"/>
        <v>825</v>
      </c>
    </row>
    <row r="129" spans="1:13" x14ac:dyDescent="0.25">
      <c r="A129" s="9"/>
      <c r="B129" s="9"/>
      <c r="C129" s="9"/>
      <c r="D129" s="9"/>
      <c r="E129" s="9"/>
      <c r="G129" s="9"/>
      <c r="H129" s="9"/>
      <c r="I129" s="9"/>
      <c r="J129" s="9"/>
      <c r="K129" s="9"/>
      <c r="L129" s="9"/>
      <c r="M129" s="9"/>
    </row>
    <row r="130" spans="1:13" x14ac:dyDescent="0.25">
      <c r="A130" s="9"/>
      <c r="B130" s="9"/>
      <c r="C130" s="775" t="s">
        <v>85</v>
      </c>
      <c r="D130" s="775"/>
      <c r="E130" s="775"/>
      <c r="F130" s="775"/>
      <c r="G130" s="9"/>
      <c r="H130" s="9"/>
      <c r="I130" s="9"/>
      <c r="J130" s="775" t="s">
        <v>4070</v>
      </c>
      <c r="K130" s="775"/>
      <c r="L130" s="775"/>
      <c r="M130" s="775"/>
    </row>
    <row r="131" spans="1:13" x14ac:dyDescent="0.25">
      <c r="A131" s="14" t="s">
        <v>79</v>
      </c>
      <c r="B131" s="9"/>
      <c r="C131" s="209" t="s">
        <v>82</v>
      </c>
      <c r="D131" s="209" t="s">
        <v>83</v>
      </c>
      <c r="E131" s="209" t="s">
        <v>84</v>
      </c>
      <c r="F131" s="204" t="s">
        <v>4237</v>
      </c>
      <c r="G131" s="9"/>
      <c r="H131" s="14" t="s">
        <v>79</v>
      </c>
      <c r="I131" s="9"/>
      <c r="J131" s="209" t="s">
        <v>82</v>
      </c>
      <c r="K131" s="209" t="s">
        <v>83</v>
      </c>
      <c r="L131" s="209" t="s">
        <v>84</v>
      </c>
      <c r="M131" s="204" t="s">
        <v>4237</v>
      </c>
    </row>
    <row r="132" spans="1:13" x14ac:dyDescent="0.25">
      <c r="A132" s="12" t="s">
        <v>10</v>
      </c>
      <c r="B132" s="203" t="s">
        <v>11</v>
      </c>
      <c r="C132" s="205">
        <v>58.9</v>
      </c>
      <c r="D132" s="205">
        <v>71.900000000000006</v>
      </c>
      <c r="E132" s="205">
        <v>26.4</v>
      </c>
      <c r="F132" s="205">
        <f t="shared" ref="F132:F136" si="24">IF(E132="n/a",IF(D132="n/a",C132,D132),E132)</f>
        <v>26.4</v>
      </c>
      <c r="G132" s="9"/>
      <c r="H132" s="12" t="s">
        <v>10</v>
      </c>
      <c r="I132" s="203" t="s">
        <v>11</v>
      </c>
      <c r="J132" s="215">
        <v>1604</v>
      </c>
      <c r="K132" s="215">
        <v>1284</v>
      </c>
      <c r="L132" s="215">
        <v>884</v>
      </c>
      <c r="M132" s="205">
        <f t="shared" ref="M132:M136" si="25">IF(L132="n/a",IF(K132="n/a",J132,K132),L132)</f>
        <v>884</v>
      </c>
    </row>
    <row r="133" spans="1:13" x14ac:dyDescent="0.25">
      <c r="A133" s="12" t="s">
        <v>12</v>
      </c>
      <c r="B133" s="203" t="s">
        <v>13</v>
      </c>
      <c r="C133" s="214" t="s">
        <v>87</v>
      </c>
      <c r="D133" s="205">
        <v>258.2</v>
      </c>
      <c r="E133" s="205">
        <v>353</v>
      </c>
      <c r="F133" s="205">
        <f t="shared" si="24"/>
        <v>353</v>
      </c>
      <c r="G133" s="9"/>
      <c r="H133" s="12" t="s">
        <v>12</v>
      </c>
      <c r="I133" s="203" t="s">
        <v>13</v>
      </c>
      <c r="J133" s="214" t="s">
        <v>87</v>
      </c>
      <c r="K133" s="214" t="s">
        <v>87</v>
      </c>
      <c r="L133" s="215">
        <v>7510</v>
      </c>
      <c r="M133" s="205">
        <f t="shared" si="25"/>
        <v>7510</v>
      </c>
    </row>
    <row r="134" spans="1:13" x14ac:dyDescent="0.25">
      <c r="A134" s="12" t="s">
        <v>14</v>
      </c>
      <c r="B134" s="203" t="s">
        <v>15</v>
      </c>
      <c r="C134" s="214" t="s">
        <v>87</v>
      </c>
      <c r="D134" s="214" t="s">
        <v>87</v>
      </c>
      <c r="E134" s="214" t="s">
        <v>87</v>
      </c>
      <c r="F134" s="205" t="str">
        <f t="shared" si="24"/>
        <v>n/a</v>
      </c>
      <c r="G134" s="9"/>
      <c r="H134" s="12" t="s">
        <v>14</v>
      </c>
      <c r="I134" s="203" t="s">
        <v>15</v>
      </c>
      <c r="J134" s="214" t="s">
        <v>87</v>
      </c>
      <c r="K134" s="214" t="s">
        <v>87</v>
      </c>
      <c r="L134" s="214" t="s">
        <v>87</v>
      </c>
      <c r="M134" s="205" t="str">
        <f t="shared" si="25"/>
        <v>n/a</v>
      </c>
    </row>
    <row r="135" spans="1:13" x14ac:dyDescent="0.25">
      <c r="A135" s="12" t="s">
        <v>62</v>
      </c>
      <c r="B135" s="203" t="s">
        <v>63</v>
      </c>
      <c r="C135" s="205">
        <v>12.9</v>
      </c>
      <c r="D135" s="205">
        <v>4.5</v>
      </c>
      <c r="E135" s="205">
        <v>4.8</v>
      </c>
      <c r="F135" s="205">
        <f t="shared" si="24"/>
        <v>4.8</v>
      </c>
      <c r="G135" s="9"/>
      <c r="H135" s="12" t="s">
        <v>62</v>
      </c>
      <c r="I135" s="203" t="s">
        <v>63</v>
      </c>
      <c r="J135" s="215">
        <v>660</v>
      </c>
      <c r="K135" s="215">
        <v>259</v>
      </c>
      <c r="L135" s="215">
        <v>321</v>
      </c>
      <c r="M135" s="205">
        <f t="shared" si="25"/>
        <v>321</v>
      </c>
    </row>
    <row r="136" spans="1:13" x14ac:dyDescent="0.25">
      <c r="A136" s="12" t="s">
        <v>76</v>
      </c>
      <c r="B136" s="203" t="s">
        <v>77</v>
      </c>
      <c r="C136" s="205">
        <v>309.8</v>
      </c>
      <c r="D136" s="205">
        <v>383.8</v>
      </c>
      <c r="E136" s="205">
        <v>360.2</v>
      </c>
      <c r="F136" s="205">
        <f t="shared" si="24"/>
        <v>360.2</v>
      </c>
      <c r="G136" s="9"/>
      <c r="H136" s="12" t="s">
        <v>76</v>
      </c>
      <c r="I136" s="203" t="s">
        <v>77</v>
      </c>
      <c r="J136" s="215">
        <v>10684</v>
      </c>
      <c r="K136" s="215">
        <v>9854</v>
      </c>
      <c r="L136" s="215">
        <v>11129</v>
      </c>
      <c r="M136" s="205">
        <f t="shared" si="25"/>
        <v>11129</v>
      </c>
    </row>
    <row r="137" spans="1:13" x14ac:dyDescent="0.25">
      <c r="A137" s="9"/>
      <c r="B137" s="9"/>
      <c r="C137" s="9"/>
      <c r="D137" s="9"/>
      <c r="E137" s="9"/>
      <c r="G137" s="9"/>
      <c r="H137" s="9"/>
      <c r="I137" s="9"/>
      <c r="J137" s="9"/>
      <c r="K137" s="9"/>
      <c r="L137" s="9"/>
      <c r="M137" s="9"/>
    </row>
  </sheetData>
  <sortState ref="A113:L148">
    <sortCondition ref="A113"/>
  </sortState>
  <mergeCells count="12">
    <mergeCell ref="C67:F67"/>
    <mergeCell ref="J67:M67"/>
    <mergeCell ref="C123:F123"/>
    <mergeCell ref="J123:M123"/>
    <mergeCell ref="C130:F130"/>
    <mergeCell ref="J130:M130"/>
    <mergeCell ref="C6:F6"/>
    <mergeCell ref="J6:M6"/>
    <mergeCell ref="C13:F13"/>
    <mergeCell ref="J13:M13"/>
    <mergeCell ref="C60:F60"/>
    <mergeCell ref="J60:M60"/>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M55"/>
  <sheetViews>
    <sheetView workbookViewId="0">
      <selection activeCell="J30" sqref="J30"/>
    </sheetView>
  </sheetViews>
  <sheetFormatPr defaultRowHeight="15" x14ac:dyDescent="0.25"/>
  <cols>
    <col min="7" max="7" width="9.140625" style="130"/>
  </cols>
  <sheetData>
    <row r="1" spans="1:13" x14ac:dyDescent="0.25">
      <c r="A1" s="10" t="s">
        <v>91</v>
      </c>
      <c r="B1" s="9" t="s">
        <v>92</v>
      </c>
    </row>
    <row r="2" spans="1:13" x14ac:dyDescent="0.25">
      <c r="A2" s="10" t="s">
        <v>2</v>
      </c>
      <c r="B2" s="9" t="s">
        <v>93</v>
      </c>
    </row>
    <row r="4" spans="1:13" x14ac:dyDescent="0.25">
      <c r="A4" s="22" t="s">
        <v>0</v>
      </c>
      <c r="B4" s="23">
        <v>42.91</v>
      </c>
      <c r="C4" s="22" t="s">
        <v>90</v>
      </c>
      <c r="D4" s="23"/>
    </row>
    <row r="5" spans="1:13" x14ac:dyDescent="0.25">
      <c r="A5" s="9" t="s">
        <v>137</v>
      </c>
      <c r="H5" s="26" t="s">
        <v>138</v>
      </c>
    </row>
    <row r="6" spans="1:13" x14ac:dyDescent="0.25">
      <c r="A6" s="9"/>
      <c r="B6" s="9"/>
      <c r="C6" s="775" t="s">
        <v>85</v>
      </c>
      <c r="D6" s="775"/>
      <c r="E6" s="775"/>
      <c r="F6" s="775"/>
      <c r="G6" s="131"/>
      <c r="H6" s="9"/>
      <c r="I6" s="9"/>
      <c r="J6" s="775" t="s">
        <v>86</v>
      </c>
      <c r="K6" s="775"/>
      <c r="L6" s="775"/>
      <c r="M6" s="775"/>
    </row>
    <row r="7" spans="1:13" x14ac:dyDescent="0.25">
      <c r="A7" s="13" t="s">
        <v>78</v>
      </c>
      <c r="B7" s="9"/>
      <c r="C7" s="209" t="s">
        <v>82</v>
      </c>
      <c r="D7" s="209" t="s">
        <v>83</v>
      </c>
      <c r="E7" s="209" t="s">
        <v>84</v>
      </c>
      <c r="F7" s="204" t="s">
        <v>4237</v>
      </c>
      <c r="G7" s="165"/>
      <c r="H7" s="13" t="s">
        <v>78</v>
      </c>
      <c r="I7" s="9"/>
      <c r="J7" s="206" t="s">
        <v>82</v>
      </c>
      <c r="K7" s="206" t="s">
        <v>83</v>
      </c>
      <c r="L7" s="206" t="s">
        <v>84</v>
      </c>
      <c r="M7" s="207" t="s">
        <v>4237</v>
      </c>
    </row>
    <row r="8" spans="1:13" x14ac:dyDescent="0.25">
      <c r="A8" s="12" t="s">
        <v>6</v>
      </c>
      <c r="B8" s="203" t="s">
        <v>7</v>
      </c>
      <c r="C8" s="205">
        <v>268</v>
      </c>
      <c r="D8" s="205">
        <v>274.60000000000002</v>
      </c>
      <c r="E8" s="205">
        <v>459</v>
      </c>
      <c r="F8" s="205">
        <f>IF(E8="n/a",IF(D8="n/a",C8,D8),E8)</f>
        <v>459</v>
      </c>
      <c r="G8" s="164"/>
      <c r="H8" s="12" t="s">
        <v>6</v>
      </c>
      <c r="I8" s="203" t="s">
        <v>7</v>
      </c>
      <c r="J8" s="215">
        <v>2285</v>
      </c>
      <c r="K8" s="215">
        <v>2536</v>
      </c>
      <c r="L8" s="215">
        <v>3518</v>
      </c>
      <c r="M8" s="205">
        <f>IF(L8="n/a",IF(K8="n/a",J8,K8),L8)</f>
        <v>3518</v>
      </c>
    </row>
    <row r="9" spans="1:13" x14ac:dyDescent="0.25">
      <c r="A9" s="12" t="s">
        <v>8</v>
      </c>
      <c r="B9" s="203" t="s">
        <v>9</v>
      </c>
      <c r="C9" s="205">
        <v>100.7</v>
      </c>
      <c r="D9" s="205">
        <v>117.1</v>
      </c>
      <c r="E9" s="205">
        <v>119.1</v>
      </c>
      <c r="F9" s="205">
        <f>IF(E9="n/a",IF(D9="n/a",C9,D9),E9)</f>
        <v>119.1</v>
      </c>
      <c r="G9" s="164"/>
      <c r="H9" s="12" t="s">
        <v>8</v>
      </c>
      <c r="I9" s="203" t="s">
        <v>9</v>
      </c>
      <c r="J9" s="215">
        <v>2559</v>
      </c>
      <c r="K9" s="215">
        <v>2648</v>
      </c>
      <c r="L9" s="215">
        <v>2800</v>
      </c>
      <c r="M9" s="205">
        <f>IF(L9="n/a",IF(K9="n/a",J9,K9),L9)</f>
        <v>2800</v>
      </c>
    </row>
    <row r="10" spans="1:13" x14ac:dyDescent="0.25">
      <c r="A10" s="12" t="s">
        <v>56</v>
      </c>
      <c r="B10" s="203" t="s">
        <v>57</v>
      </c>
      <c r="C10" s="205">
        <v>781.6</v>
      </c>
      <c r="D10" s="214" t="s">
        <v>87</v>
      </c>
      <c r="E10" s="205">
        <v>856.3</v>
      </c>
      <c r="F10" s="205">
        <f>IF(E10="n/a",IF(D10="n/a",C10,D10),E10)</f>
        <v>856.3</v>
      </c>
      <c r="G10" s="164"/>
      <c r="H10" s="12" t="s">
        <v>56</v>
      </c>
      <c r="I10" s="203" t="s">
        <v>57</v>
      </c>
      <c r="J10" s="215">
        <v>5599</v>
      </c>
      <c r="K10" s="215">
        <v>6249</v>
      </c>
      <c r="L10" s="215">
        <v>6258</v>
      </c>
      <c r="M10" s="205">
        <f>IF(L10="n/a",IF(K10="n/a",J10,K10),L10)</f>
        <v>6258</v>
      </c>
    </row>
    <row r="11" spans="1:13" x14ac:dyDescent="0.25">
      <c r="A11" s="12" t="s">
        <v>58</v>
      </c>
      <c r="B11" s="203" t="s">
        <v>59</v>
      </c>
      <c r="C11" s="205">
        <v>17.8</v>
      </c>
      <c r="D11" s="205">
        <v>16.100000000000001</v>
      </c>
      <c r="E11" s="205">
        <v>19.7</v>
      </c>
      <c r="F11" s="205">
        <f>IF(E11="n/a",IF(D11="n/a",C11,D11),E11)</f>
        <v>19.7</v>
      </c>
      <c r="G11" s="164"/>
      <c r="H11" s="12" t="s">
        <v>58</v>
      </c>
      <c r="I11" s="203" t="s">
        <v>59</v>
      </c>
      <c r="J11" s="215">
        <v>218</v>
      </c>
      <c r="K11" s="215">
        <v>211</v>
      </c>
      <c r="L11" s="215">
        <v>232</v>
      </c>
      <c r="M11" s="205">
        <f>IF(L11="n/a",IF(K11="n/a",J11,K11),L11)</f>
        <v>232</v>
      </c>
    </row>
    <row r="12" spans="1:13" x14ac:dyDescent="0.25">
      <c r="A12" s="9"/>
      <c r="B12" s="9"/>
      <c r="C12" s="9"/>
      <c r="D12" s="9"/>
      <c r="E12" s="9"/>
      <c r="F12" s="9"/>
      <c r="H12" s="9"/>
      <c r="I12" s="9"/>
      <c r="J12" s="9"/>
      <c r="K12" s="9"/>
      <c r="L12" s="9"/>
    </row>
    <row r="13" spans="1:13" x14ac:dyDescent="0.25">
      <c r="A13" s="9"/>
      <c r="B13" s="9"/>
      <c r="C13" s="775" t="s">
        <v>85</v>
      </c>
      <c r="D13" s="775"/>
      <c r="E13" s="775"/>
      <c r="F13" s="775"/>
      <c r="H13" s="9"/>
      <c r="I13" s="9"/>
      <c r="J13" s="775" t="s">
        <v>86</v>
      </c>
      <c r="K13" s="775"/>
      <c r="L13" s="775"/>
      <c r="M13" s="775"/>
    </row>
    <row r="14" spans="1:13" x14ac:dyDescent="0.25">
      <c r="A14" s="14" t="s">
        <v>79</v>
      </c>
      <c r="B14" s="9"/>
      <c r="C14" s="209" t="s">
        <v>82</v>
      </c>
      <c r="D14" s="209" t="s">
        <v>83</v>
      </c>
      <c r="E14" s="209" t="s">
        <v>84</v>
      </c>
      <c r="F14" s="204" t="s">
        <v>4237</v>
      </c>
      <c r="G14" s="165"/>
      <c r="H14" s="14" t="s">
        <v>79</v>
      </c>
      <c r="I14" s="9"/>
      <c r="J14" s="206" t="s">
        <v>82</v>
      </c>
      <c r="K14" s="206" t="s">
        <v>83</v>
      </c>
      <c r="L14" s="206" t="s">
        <v>84</v>
      </c>
      <c r="M14" s="207" t="s">
        <v>4237</v>
      </c>
    </row>
    <row r="15" spans="1:13" x14ac:dyDescent="0.25">
      <c r="A15" s="12" t="s">
        <v>10</v>
      </c>
      <c r="B15" s="203" t="s">
        <v>11</v>
      </c>
      <c r="C15" s="205">
        <v>1230</v>
      </c>
      <c r="D15" s="205">
        <v>1151.0999999999999</v>
      </c>
      <c r="E15" s="205">
        <v>944.5</v>
      </c>
      <c r="F15" s="205">
        <f>IF(E15="n/a",IF(D15="n/a",C15,D15),E15)</f>
        <v>944.5</v>
      </c>
      <c r="G15" s="164"/>
      <c r="H15" s="12" t="s">
        <v>10</v>
      </c>
      <c r="I15" s="203" t="s">
        <v>11</v>
      </c>
      <c r="J15" s="215">
        <v>27453</v>
      </c>
      <c r="K15" s="215">
        <v>26067</v>
      </c>
      <c r="L15" s="215">
        <v>19813</v>
      </c>
      <c r="M15" s="205">
        <f>IF(L15="n/a",IF(K15="n/a",J15,K15),L15)</f>
        <v>19813</v>
      </c>
    </row>
    <row r="16" spans="1:13" x14ac:dyDescent="0.25">
      <c r="A16" s="12" t="s">
        <v>12</v>
      </c>
      <c r="B16" s="203" t="s">
        <v>13</v>
      </c>
      <c r="C16" s="214" t="s">
        <v>87</v>
      </c>
      <c r="D16" s="205">
        <v>1242.8</v>
      </c>
      <c r="E16" s="205">
        <v>687.1</v>
      </c>
      <c r="F16" s="205">
        <f>IF(E16="n/a",IF(D16="n/a",C16,D16),E16)</f>
        <v>687.1</v>
      </c>
      <c r="G16" s="164"/>
      <c r="H16" s="12" t="s">
        <v>12</v>
      </c>
      <c r="I16" s="203" t="s">
        <v>13</v>
      </c>
      <c r="J16" s="214" t="s">
        <v>87</v>
      </c>
      <c r="K16" s="214" t="s">
        <v>87</v>
      </c>
      <c r="L16" s="215">
        <v>4980</v>
      </c>
      <c r="M16" s="205">
        <f>IF(L16="n/a",IF(K16="n/a",J16,K16),L16)</f>
        <v>4980</v>
      </c>
    </row>
    <row r="17" spans="1:13" x14ac:dyDescent="0.25">
      <c r="A17" s="12" t="s">
        <v>14</v>
      </c>
      <c r="B17" s="203" t="s">
        <v>15</v>
      </c>
      <c r="C17" s="205">
        <v>8.6999999999999993</v>
      </c>
      <c r="D17" s="205">
        <v>15.3</v>
      </c>
      <c r="E17" s="205">
        <v>4.3</v>
      </c>
      <c r="F17" s="205">
        <f>IF(E17="n/a",IF(D17="n/a",C17,D17),E17)</f>
        <v>4.3</v>
      </c>
      <c r="G17" s="164"/>
      <c r="H17" s="12" t="s">
        <v>14</v>
      </c>
      <c r="I17" s="203" t="s">
        <v>15</v>
      </c>
      <c r="J17" s="215">
        <v>226</v>
      </c>
      <c r="K17" s="215">
        <v>231</v>
      </c>
      <c r="L17" s="215">
        <v>17</v>
      </c>
      <c r="M17" s="205">
        <f>IF(L17="n/a",IF(K17="n/a",J17,K17),L17)</f>
        <v>17</v>
      </c>
    </row>
    <row r="18" spans="1:13" x14ac:dyDescent="0.25">
      <c r="A18" s="12" t="s">
        <v>62</v>
      </c>
      <c r="B18" s="203" t="s">
        <v>63</v>
      </c>
      <c r="C18" s="205">
        <v>61</v>
      </c>
      <c r="D18" s="205">
        <v>72</v>
      </c>
      <c r="E18" s="205">
        <v>83.6</v>
      </c>
      <c r="F18" s="205">
        <f>IF(E18="n/a",IF(D18="n/a",C18,D18),E18)</f>
        <v>83.6</v>
      </c>
      <c r="G18" s="164"/>
      <c r="H18" s="12" t="s">
        <v>62</v>
      </c>
      <c r="I18" s="203" t="s">
        <v>63</v>
      </c>
      <c r="J18" s="215">
        <v>1241</v>
      </c>
      <c r="K18" s="215">
        <v>1398</v>
      </c>
      <c r="L18" s="215">
        <v>1520</v>
      </c>
      <c r="M18" s="205">
        <f>IF(L18="n/a",IF(K18="n/a",J18,K18),L18)</f>
        <v>1520</v>
      </c>
    </row>
    <row r="19" spans="1:13" x14ac:dyDescent="0.25">
      <c r="A19" s="12" t="s">
        <v>76</v>
      </c>
      <c r="B19" s="203" t="s">
        <v>77</v>
      </c>
      <c r="C19" s="205">
        <v>227.1</v>
      </c>
      <c r="D19" s="205">
        <v>343.2</v>
      </c>
      <c r="E19" s="205">
        <v>131.6</v>
      </c>
      <c r="F19" s="205">
        <f>IF(E19="n/a",IF(D19="n/a",C19,D19),E19)</f>
        <v>131.6</v>
      </c>
      <c r="G19" s="164"/>
      <c r="H19" s="12" t="s">
        <v>76</v>
      </c>
      <c r="I19" s="203" t="s">
        <v>77</v>
      </c>
      <c r="J19" s="215">
        <v>4747</v>
      </c>
      <c r="K19" s="215">
        <v>1888</v>
      </c>
      <c r="L19" s="215">
        <v>1636</v>
      </c>
      <c r="M19" s="205">
        <f>IF(L19="n/a",IF(K19="n/a",J19,K19),L19)</f>
        <v>1636</v>
      </c>
    </row>
    <row r="20" spans="1:13" x14ac:dyDescent="0.25">
      <c r="A20" s="9"/>
      <c r="B20" s="9"/>
      <c r="C20" s="9"/>
      <c r="D20" s="9"/>
      <c r="E20" s="9"/>
      <c r="F20" s="9"/>
      <c r="H20" s="9"/>
      <c r="I20" s="9"/>
      <c r="J20" s="9"/>
      <c r="K20" s="9"/>
      <c r="L20" s="9"/>
    </row>
    <row r="21" spans="1:13" x14ac:dyDescent="0.25">
      <c r="A21" s="9"/>
      <c r="B21" s="9"/>
      <c r="C21" s="9"/>
      <c r="D21" s="9"/>
      <c r="E21" s="9"/>
      <c r="F21" s="9"/>
      <c r="H21" s="9"/>
      <c r="I21" s="9"/>
      <c r="J21" s="9"/>
      <c r="K21" s="9"/>
      <c r="L21" s="9"/>
    </row>
    <row r="22" spans="1:13" x14ac:dyDescent="0.25">
      <c r="A22" s="15" t="s">
        <v>80</v>
      </c>
      <c r="B22" s="9"/>
      <c r="C22" s="9"/>
      <c r="D22" s="9"/>
      <c r="E22" s="9"/>
      <c r="F22" s="9"/>
      <c r="H22" s="15" t="s">
        <v>80</v>
      </c>
      <c r="I22" s="9"/>
      <c r="J22" s="9"/>
      <c r="K22" s="9"/>
      <c r="L22" s="9"/>
    </row>
    <row r="23" spans="1:13" x14ac:dyDescent="0.25">
      <c r="A23" s="12" t="s">
        <v>16</v>
      </c>
      <c r="B23" s="12" t="s">
        <v>17</v>
      </c>
      <c r="C23" s="8">
        <v>19.7</v>
      </c>
      <c r="D23" s="8">
        <v>9.8000000000000007</v>
      </c>
      <c r="E23" s="8">
        <v>10.8</v>
      </c>
      <c r="F23" s="9"/>
      <c r="H23" s="12" t="s">
        <v>16</v>
      </c>
      <c r="I23" s="12" t="s">
        <v>17</v>
      </c>
      <c r="J23" s="18">
        <v>448</v>
      </c>
      <c r="K23" s="18">
        <v>418</v>
      </c>
      <c r="L23" s="18">
        <v>397</v>
      </c>
      <c r="M23" s="19" t="s">
        <v>87</v>
      </c>
    </row>
    <row r="24" spans="1:13" x14ac:dyDescent="0.25">
      <c r="A24" s="12" t="s">
        <v>18</v>
      </c>
      <c r="B24" s="12" t="s">
        <v>19</v>
      </c>
      <c r="C24" s="8">
        <v>55.4</v>
      </c>
      <c r="D24" s="8">
        <v>71</v>
      </c>
      <c r="E24" s="8">
        <v>60.1</v>
      </c>
      <c r="F24" s="9"/>
      <c r="H24" s="12" t="s">
        <v>18</v>
      </c>
      <c r="I24" s="12" t="s">
        <v>19</v>
      </c>
      <c r="J24" s="18">
        <v>4591</v>
      </c>
      <c r="K24" s="18">
        <v>4873</v>
      </c>
      <c r="L24" s="18">
        <v>3627</v>
      </c>
      <c r="M24" s="19" t="s">
        <v>87</v>
      </c>
    </row>
    <row r="25" spans="1:13" x14ac:dyDescent="0.25">
      <c r="A25" s="12" t="s">
        <v>22</v>
      </c>
      <c r="B25" s="12" t="s">
        <v>23</v>
      </c>
      <c r="C25" s="8">
        <v>5.2</v>
      </c>
      <c r="D25" s="8">
        <v>8.1</v>
      </c>
      <c r="E25" s="8">
        <v>14.9</v>
      </c>
      <c r="F25" s="9"/>
      <c r="H25" s="12" t="s">
        <v>22</v>
      </c>
      <c r="I25" s="12" t="s">
        <v>23</v>
      </c>
      <c r="J25" s="18">
        <v>82</v>
      </c>
      <c r="K25" s="18">
        <v>113</v>
      </c>
      <c r="L25" s="18">
        <v>350</v>
      </c>
      <c r="M25" s="19" t="s">
        <v>87</v>
      </c>
    </row>
    <row r="26" spans="1:13" x14ac:dyDescent="0.25">
      <c r="A26" s="12" t="s">
        <v>24</v>
      </c>
      <c r="B26" s="12" t="s">
        <v>25</v>
      </c>
      <c r="C26" s="19" t="s">
        <v>87</v>
      </c>
      <c r="D26" s="19" t="s">
        <v>87</v>
      </c>
      <c r="E26" s="19" t="s">
        <v>87</v>
      </c>
      <c r="F26" s="9"/>
      <c r="H26" s="12" t="s">
        <v>24</v>
      </c>
      <c r="I26" s="12" t="s">
        <v>25</v>
      </c>
      <c r="J26" s="19" t="s">
        <v>87</v>
      </c>
      <c r="K26" s="19" t="s">
        <v>87</v>
      </c>
      <c r="L26" s="19" t="s">
        <v>87</v>
      </c>
      <c r="M26" s="19" t="s">
        <v>87</v>
      </c>
    </row>
    <row r="27" spans="1:13" x14ac:dyDescent="0.25">
      <c r="A27" s="12" t="s">
        <v>26</v>
      </c>
      <c r="B27" s="12" t="s">
        <v>27</v>
      </c>
      <c r="C27" s="19" t="s">
        <v>87</v>
      </c>
      <c r="D27" s="19" t="s">
        <v>87</v>
      </c>
      <c r="E27" s="19" t="s">
        <v>87</v>
      </c>
      <c r="F27" s="9"/>
      <c r="H27" s="12" t="s">
        <v>26</v>
      </c>
      <c r="I27" s="12" t="s">
        <v>27</v>
      </c>
      <c r="J27" s="19" t="s">
        <v>87</v>
      </c>
      <c r="K27" s="19" t="s">
        <v>87</v>
      </c>
      <c r="L27" s="19" t="s">
        <v>87</v>
      </c>
      <c r="M27" s="19" t="s">
        <v>87</v>
      </c>
    </row>
    <row r="28" spans="1:13" x14ac:dyDescent="0.25">
      <c r="A28" s="12" t="s">
        <v>28</v>
      </c>
      <c r="B28" s="12" t="s">
        <v>29</v>
      </c>
      <c r="C28" s="8">
        <v>4.3</v>
      </c>
      <c r="D28" s="8">
        <v>2.5</v>
      </c>
      <c r="E28" s="19" t="s">
        <v>87</v>
      </c>
      <c r="F28" s="9"/>
      <c r="H28" s="12" t="s">
        <v>28</v>
      </c>
      <c r="I28" s="12" t="s">
        <v>29</v>
      </c>
      <c r="J28" s="18">
        <v>199</v>
      </c>
      <c r="K28" s="18">
        <v>124</v>
      </c>
      <c r="L28" s="19" t="s">
        <v>87</v>
      </c>
      <c r="M28" s="19" t="s">
        <v>87</v>
      </c>
    </row>
    <row r="29" spans="1:13" x14ac:dyDescent="0.25">
      <c r="A29" s="12" t="s">
        <v>30</v>
      </c>
      <c r="B29" s="12" t="s">
        <v>31</v>
      </c>
      <c r="C29" s="19" t="s">
        <v>87</v>
      </c>
      <c r="D29" s="8">
        <v>94.9</v>
      </c>
      <c r="E29" s="19" t="s">
        <v>87</v>
      </c>
      <c r="F29" s="9"/>
      <c r="H29" s="12" t="s">
        <v>30</v>
      </c>
      <c r="I29" s="12" t="s">
        <v>31</v>
      </c>
      <c r="J29" s="19" t="s">
        <v>87</v>
      </c>
      <c r="K29" s="18">
        <v>2723</v>
      </c>
      <c r="L29" s="19" t="s">
        <v>87</v>
      </c>
      <c r="M29" s="19" t="s">
        <v>87</v>
      </c>
    </row>
    <row r="30" spans="1:13" x14ac:dyDescent="0.25">
      <c r="A30" s="12" t="s">
        <v>34</v>
      </c>
      <c r="B30" s="12" t="s">
        <v>35</v>
      </c>
      <c r="C30" s="8">
        <v>45.2</v>
      </c>
      <c r="D30" s="8">
        <v>38.4</v>
      </c>
      <c r="E30" s="8">
        <v>45.3</v>
      </c>
      <c r="F30" s="9"/>
      <c r="H30" s="12" t="s">
        <v>34</v>
      </c>
      <c r="I30" s="12" t="s">
        <v>35</v>
      </c>
      <c r="J30" s="18">
        <v>587</v>
      </c>
      <c r="K30" s="18">
        <v>555</v>
      </c>
      <c r="L30" s="18">
        <v>541</v>
      </c>
      <c r="M30" s="19" t="s">
        <v>87</v>
      </c>
    </row>
    <row r="31" spans="1:13" x14ac:dyDescent="0.25">
      <c r="A31" s="12" t="s">
        <v>36</v>
      </c>
      <c r="B31" s="12" t="s">
        <v>37</v>
      </c>
      <c r="C31" s="8">
        <v>85.5</v>
      </c>
      <c r="D31" s="8">
        <v>80.7</v>
      </c>
      <c r="E31" s="8">
        <v>63.8</v>
      </c>
      <c r="F31" s="9"/>
      <c r="H31" s="12" t="s">
        <v>36</v>
      </c>
      <c r="I31" s="12" t="s">
        <v>37</v>
      </c>
      <c r="J31" s="18">
        <v>3945</v>
      </c>
      <c r="K31" s="18">
        <v>3556</v>
      </c>
      <c r="L31" s="18">
        <v>3362</v>
      </c>
      <c r="M31" s="19" t="s">
        <v>87</v>
      </c>
    </row>
    <row r="32" spans="1:13" x14ac:dyDescent="0.25">
      <c r="A32" s="12" t="s">
        <v>38</v>
      </c>
      <c r="B32" s="12" t="s">
        <v>39</v>
      </c>
      <c r="C32" s="8">
        <v>18.3</v>
      </c>
      <c r="D32" s="8">
        <v>25</v>
      </c>
      <c r="E32" s="8">
        <v>18</v>
      </c>
      <c r="F32" s="9"/>
      <c r="H32" s="12" t="s">
        <v>38</v>
      </c>
      <c r="I32" s="12" t="s">
        <v>39</v>
      </c>
      <c r="J32" s="18">
        <v>1799</v>
      </c>
      <c r="K32" s="18">
        <v>1866</v>
      </c>
      <c r="L32" s="18">
        <v>1594</v>
      </c>
      <c r="M32" s="19" t="s">
        <v>87</v>
      </c>
    </row>
    <row r="33" spans="1:13" x14ac:dyDescent="0.25">
      <c r="A33" s="12" t="s">
        <v>42</v>
      </c>
      <c r="B33" s="12" t="s">
        <v>43</v>
      </c>
      <c r="C33" s="8">
        <v>757.9</v>
      </c>
      <c r="D33" s="8">
        <v>500.1</v>
      </c>
      <c r="E33" s="8">
        <v>506.4</v>
      </c>
      <c r="F33" s="9"/>
      <c r="H33" s="12" t="s">
        <v>42</v>
      </c>
      <c r="I33" s="12" t="s">
        <v>43</v>
      </c>
      <c r="J33" s="18">
        <v>9446</v>
      </c>
      <c r="K33" s="18">
        <v>9558</v>
      </c>
      <c r="L33" s="18">
        <v>8203</v>
      </c>
      <c r="M33" s="19" t="s">
        <v>87</v>
      </c>
    </row>
    <row r="34" spans="1:13" x14ac:dyDescent="0.25">
      <c r="A34" s="12" t="s">
        <v>46</v>
      </c>
      <c r="B34" s="12" t="s">
        <v>47</v>
      </c>
      <c r="C34" s="8">
        <v>26.4</v>
      </c>
      <c r="D34" s="8">
        <v>15.7</v>
      </c>
      <c r="E34" s="8">
        <v>9.6</v>
      </c>
      <c r="F34" s="9"/>
      <c r="H34" s="12" t="s">
        <v>46</v>
      </c>
      <c r="I34" s="12" t="s">
        <v>47</v>
      </c>
      <c r="J34" s="18">
        <v>1296</v>
      </c>
      <c r="K34" s="18">
        <v>1116</v>
      </c>
      <c r="L34" s="18">
        <v>872</v>
      </c>
      <c r="M34" s="19" t="s">
        <v>87</v>
      </c>
    </row>
    <row r="35" spans="1:13" x14ac:dyDescent="0.25">
      <c r="A35" s="12" t="s">
        <v>48</v>
      </c>
      <c r="B35" s="12" t="s">
        <v>49</v>
      </c>
      <c r="C35" s="8">
        <v>0</v>
      </c>
      <c r="D35" s="8">
        <v>0</v>
      </c>
      <c r="E35" s="8">
        <v>0</v>
      </c>
      <c r="F35" s="9"/>
      <c r="H35" s="12" t="s">
        <v>48</v>
      </c>
      <c r="I35" s="12" t="s">
        <v>49</v>
      </c>
      <c r="J35" s="18">
        <v>0</v>
      </c>
      <c r="K35" s="18">
        <v>0</v>
      </c>
      <c r="L35" s="18">
        <v>0</v>
      </c>
      <c r="M35" s="19" t="s">
        <v>87</v>
      </c>
    </row>
    <row r="36" spans="1:13" x14ac:dyDescent="0.25">
      <c r="A36" s="12" t="s">
        <v>50</v>
      </c>
      <c r="B36" s="12" t="s">
        <v>51</v>
      </c>
      <c r="C36" s="8">
        <v>24.3</v>
      </c>
      <c r="D36" s="8">
        <v>20.100000000000001</v>
      </c>
      <c r="E36" s="8">
        <v>15.2</v>
      </c>
      <c r="F36" s="9"/>
      <c r="H36" s="12" t="s">
        <v>50</v>
      </c>
      <c r="I36" s="12" t="s">
        <v>51</v>
      </c>
      <c r="J36" s="18">
        <v>1056</v>
      </c>
      <c r="K36" s="18">
        <v>902</v>
      </c>
      <c r="L36" s="18">
        <v>755</v>
      </c>
      <c r="M36" s="19" t="s">
        <v>87</v>
      </c>
    </row>
    <row r="37" spans="1:13" x14ac:dyDescent="0.25">
      <c r="A37" s="12" t="s">
        <v>54</v>
      </c>
      <c r="B37" s="12" t="s">
        <v>55</v>
      </c>
      <c r="C37" s="19" t="s">
        <v>87</v>
      </c>
      <c r="D37" s="19" t="s">
        <v>87</v>
      </c>
      <c r="E37" s="19" t="s">
        <v>87</v>
      </c>
      <c r="F37" s="9"/>
      <c r="H37" s="12" t="s">
        <v>54</v>
      </c>
      <c r="I37" s="12" t="s">
        <v>55</v>
      </c>
      <c r="J37" s="19" t="s">
        <v>87</v>
      </c>
      <c r="K37" s="19" t="s">
        <v>87</v>
      </c>
      <c r="L37" s="19" t="s">
        <v>87</v>
      </c>
      <c r="M37" s="19" t="s">
        <v>87</v>
      </c>
    </row>
    <row r="38" spans="1:13" x14ac:dyDescent="0.25">
      <c r="A38" s="12" t="s">
        <v>60</v>
      </c>
      <c r="B38" s="12" t="s">
        <v>61</v>
      </c>
      <c r="C38" s="8">
        <v>258.39999999999998</v>
      </c>
      <c r="D38" s="8">
        <v>206</v>
      </c>
      <c r="E38" s="8">
        <v>214.1</v>
      </c>
      <c r="F38" s="9"/>
      <c r="H38" s="12" t="s">
        <v>60</v>
      </c>
      <c r="I38" s="12" t="s">
        <v>61</v>
      </c>
      <c r="J38" s="18">
        <v>10678</v>
      </c>
      <c r="K38" s="18">
        <v>9511</v>
      </c>
      <c r="L38" s="18">
        <v>9593</v>
      </c>
      <c r="M38" s="19" t="s">
        <v>87</v>
      </c>
    </row>
    <row r="39" spans="1:13" x14ac:dyDescent="0.25">
      <c r="A39" s="12" t="s">
        <v>64</v>
      </c>
      <c r="B39" s="12" t="s">
        <v>65</v>
      </c>
      <c r="C39" s="8">
        <v>226.1</v>
      </c>
      <c r="D39" s="8">
        <v>163.4</v>
      </c>
      <c r="E39" s="8">
        <v>168.1</v>
      </c>
      <c r="F39" s="9"/>
      <c r="H39" s="12" t="s">
        <v>64</v>
      </c>
      <c r="I39" s="12" t="s">
        <v>65</v>
      </c>
      <c r="J39" s="18">
        <v>14597</v>
      </c>
      <c r="K39" s="18">
        <v>12202</v>
      </c>
      <c r="L39" s="18">
        <v>11874</v>
      </c>
      <c r="M39" s="19" t="s">
        <v>87</v>
      </c>
    </row>
    <row r="40" spans="1:13" x14ac:dyDescent="0.25">
      <c r="A40" s="12" t="s">
        <v>66</v>
      </c>
      <c r="B40" s="12" t="s">
        <v>67</v>
      </c>
      <c r="C40" s="8">
        <v>28.7</v>
      </c>
      <c r="D40" s="8">
        <v>24</v>
      </c>
      <c r="E40" s="8">
        <v>38.6</v>
      </c>
      <c r="F40" s="9"/>
      <c r="H40" s="12" t="s">
        <v>66</v>
      </c>
      <c r="I40" s="12" t="s">
        <v>67</v>
      </c>
      <c r="J40" s="18">
        <v>515</v>
      </c>
      <c r="K40" s="18">
        <v>521</v>
      </c>
      <c r="L40" s="18">
        <v>549</v>
      </c>
      <c r="M40" s="19" t="s">
        <v>87</v>
      </c>
    </row>
    <row r="41" spans="1:13" x14ac:dyDescent="0.25">
      <c r="A41" s="12" t="s">
        <v>68</v>
      </c>
      <c r="B41" s="12" t="s">
        <v>69</v>
      </c>
      <c r="C41" s="8">
        <v>35.799999999999997</v>
      </c>
      <c r="D41" s="8">
        <v>31.5</v>
      </c>
      <c r="E41" s="8">
        <v>25</v>
      </c>
      <c r="F41" s="9"/>
      <c r="H41" s="12" t="s">
        <v>68</v>
      </c>
      <c r="I41" s="12" t="s">
        <v>69</v>
      </c>
      <c r="J41" s="18">
        <v>1133</v>
      </c>
      <c r="K41" s="18">
        <v>1090</v>
      </c>
      <c r="L41" s="18">
        <v>977</v>
      </c>
      <c r="M41" s="19" t="s">
        <v>87</v>
      </c>
    </row>
    <row r="42" spans="1:13" x14ac:dyDescent="0.25">
      <c r="A42" s="12" t="s">
        <v>70</v>
      </c>
      <c r="B42" s="12" t="s">
        <v>71</v>
      </c>
      <c r="C42" s="8">
        <v>2.4</v>
      </c>
      <c r="D42" s="8">
        <v>6.8</v>
      </c>
      <c r="E42" s="8">
        <v>3.6</v>
      </c>
      <c r="F42" s="9"/>
      <c r="H42" s="12" t="s">
        <v>70</v>
      </c>
      <c r="I42" s="12" t="s">
        <v>71</v>
      </c>
      <c r="J42" s="18">
        <v>90</v>
      </c>
      <c r="K42" s="18">
        <v>291</v>
      </c>
      <c r="L42" s="18">
        <v>150</v>
      </c>
      <c r="M42" s="19" t="s">
        <v>87</v>
      </c>
    </row>
    <row r="43" spans="1:13" x14ac:dyDescent="0.25">
      <c r="A43" s="9"/>
      <c r="B43" s="9"/>
      <c r="C43" s="9"/>
      <c r="D43" s="9"/>
      <c r="E43" s="9"/>
      <c r="F43" s="9"/>
      <c r="H43" s="9"/>
      <c r="I43" s="9"/>
      <c r="J43" s="9"/>
      <c r="K43" s="9"/>
      <c r="L43" s="9"/>
    </row>
    <row r="44" spans="1:13" x14ac:dyDescent="0.25">
      <c r="A44" s="9"/>
      <c r="B44" s="9"/>
      <c r="C44" s="9"/>
      <c r="D44" s="9"/>
      <c r="E44" s="9"/>
      <c r="F44" s="9"/>
      <c r="H44" s="9"/>
      <c r="I44" s="9"/>
      <c r="J44" s="9"/>
      <c r="K44" s="9"/>
      <c r="L44" s="9"/>
    </row>
    <row r="45" spans="1:13" x14ac:dyDescent="0.25">
      <c r="A45" s="16" t="s">
        <v>81</v>
      </c>
      <c r="B45" s="9"/>
      <c r="C45" s="9"/>
      <c r="D45" s="9"/>
      <c r="E45" s="9"/>
      <c r="F45" s="9"/>
      <c r="H45" s="16" t="s">
        <v>81</v>
      </c>
      <c r="I45" s="9"/>
      <c r="J45" s="9"/>
      <c r="K45" s="9"/>
      <c r="L45" s="9"/>
    </row>
    <row r="46" spans="1:13" x14ac:dyDescent="0.25">
      <c r="A46" s="12" t="s">
        <v>20</v>
      </c>
      <c r="B46" s="12" t="s">
        <v>21</v>
      </c>
      <c r="C46" s="19" t="s">
        <v>87</v>
      </c>
      <c r="D46" s="19" t="s">
        <v>87</v>
      </c>
      <c r="E46" s="19" t="s">
        <v>87</v>
      </c>
      <c r="F46" s="9"/>
      <c r="H46" s="12" t="s">
        <v>20</v>
      </c>
      <c r="I46" s="12" t="s">
        <v>21</v>
      </c>
      <c r="J46" s="19" t="s">
        <v>87</v>
      </c>
      <c r="K46" s="19" t="s">
        <v>87</v>
      </c>
      <c r="L46" s="19" t="s">
        <v>87</v>
      </c>
      <c r="M46" s="19" t="s">
        <v>87</v>
      </c>
    </row>
    <row r="47" spans="1:13" x14ac:dyDescent="0.25">
      <c r="A47" s="12" t="s">
        <v>40</v>
      </c>
      <c r="B47" s="12" t="s">
        <v>41</v>
      </c>
      <c r="C47" s="19" t="s">
        <v>87</v>
      </c>
      <c r="D47" s="19" t="s">
        <v>87</v>
      </c>
      <c r="E47" s="19" t="s">
        <v>87</v>
      </c>
      <c r="F47" s="9"/>
      <c r="H47" s="12" t="s">
        <v>40</v>
      </c>
      <c r="I47" s="12" t="s">
        <v>41</v>
      </c>
      <c r="J47" s="19" t="s">
        <v>87</v>
      </c>
      <c r="K47" s="19" t="s">
        <v>87</v>
      </c>
      <c r="L47" s="19" t="s">
        <v>87</v>
      </c>
      <c r="M47" s="19" t="s">
        <v>87</v>
      </c>
    </row>
    <row r="48" spans="1:13" x14ac:dyDescent="0.25">
      <c r="A48" s="12" t="s">
        <v>44</v>
      </c>
      <c r="B48" s="12" t="s">
        <v>45</v>
      </c>
      <c r="C48" s="19" t="s">
        <v>87</v>
      </c>
      <c r="D48" s="19" t="s">
        <v>87</v>
      </c>
      <c r="E48" s="19" t="s">
        <v>87</v>
      </c>
      <c r="F48" s="9"/>
      <c r="H48" s="12" t="s">
        <v>44</v>
      </c>
      <c r="I48" s="12" t="s">
        <v>45</v>
      </c>
      <c r="J48" s="19" t="s">
        <v>87</v>
      </c>
      <c r="K48" s="19" t="s">
        <v>87</v>
      </c>
      <c r="L48" s="19" t="s">
        <v>87</v>
      </c>
      <c r="M48" s="19" t="s">
        <v>87</v>
      </c>
    </row>
    <row r="49" spans="1:13" x14ac:dyDescent="0.25">
      <c r="A49" s="12" t="s">
        <v>52</v>
      </c>
      <c r="B49" s="12" t="s">
        <v>53</v>
      </c>
      <c r="C49" s="19" t="s">
        <v>87</v>
      </c>
      <c r="D49" s="19" t="s">
        <v>87</v>
      </c>
      <c r="E49" s="19" t="s">
        <v>87</v>
      </c>
      <c r="F49" s="9"/>
      <c r="H49" s="12" t="s">
        <v>52</v>
      </c>
      <c r="I49" s="12" t="s">
        <v>53</v>
      </c>
      <c r="J49" s="19" t="s">
        <v>87</v>
      </c>
      <c r="K49" s="19" t="s">
        <v>87</v>
      </c>
      <c r="L49" s="19" t="s">
        <v>87</v>
      </c>
      <c r="M49" s="19" t="s">
        <v>87</v>
      </c>
    </row>
    <row r="50" spans="1:13" x14ac:dyDescent="0.25">
      <c r="A50" s="12" t="s">
        <v>74</v>
      </c>
      <c r="B50" s="12" t="s">
        <v>75</v>
      </c>
      <c r="C50" s="19" t="s">
        <v>87</v>
      </c>
      <c r="D50" s="8">
        <v>289.5</v>
      </c>
      <c r="E50" s="19" t="s">
        <v>87</v>
      </c>
      <c r="F50" s="9"/>
      <c r="H50" s="12" t="s">
        <v>74</v>
      </c>
      <c r="I50" s="12" t="s">
        <v>75</v>
      </c>
      <c r="J50" s="19" t="s">
        <v>87</v>
      </c>
      <c r="K50" s="18">
        <v>15330</v>
      </c>
      <c r="L50" s="19" t="s">
        <v>87</v>
      </c>
      <c r="M50" s="19" t="s">
        <v>87</v>
      </c>
    </row>
    <row r="51" spans="1:13" x14ac:dyDescent="0.25">
      <c r="A51" s="9"/>
      <c r="B51" s="9"/>
      <c r="C51" s="9"/>
      <c r="D51" s="9"/>
      <c r="E51" s="9"/>
      <c r="F51" s="9"/>
      <c r="H51" s="9"/>
      <c r="I51" s="9"/>
      <c r="J51" s="9"/>
      <c r="K51" s="9"/>
      <c r="L51" s="9"/>
    </row>
    <row r="52" spans="1:13" x14ac:dyDescent="0.25">
      <c r="A52" s="9"/>
      <c r="B52" s="9"/>
      <c r="C52" s="9"/>
      <c r="D52" s="9"/>
      <c r="E52" s="9"/>
      <c r="F52" s="9"/>
      <c r="H52" s="9"/>
      <c r="I52" s="9"/>
      <c r="J52" s="9"/>
      <c r="K52" s="9"/>
      <c r="L52" s="9"/>
    </row>
    <row r="53" spans="1:13" x14ac:dyDescent="0.25">
      <c r="A53" s="21" t="s">
        <v>88</v>
      </c>
      <c r="B53" s="9"/>
      <c r="C53" s="9"/>
      <c r="D53" s="9"/>
      <c r="E53" s="9"/>
      <c r="F53" s="9"/>
      <c r="H53" s="9"/>
      <c r="I53" s="9"/>
      <c r="J53" s="9"/>
      <c r="K53" s="9"/>
      <c r="L53" s="9"/>
    </row>
    <row r="54" spans="1:13" x14ac:dyDescent="0.25">
      <c r="A54" s="12" t="s">
        <v>32</v>
      </c>
      <c r="B54" s="12" t="s">
        <v>33</v>
      </c>
      <c r="C54" s="20">
        <v>4652.88</v>
      </c>
      <c r="D54" s="19" t="s">
        <v>87</v>
      </c>
      <c r="E54" s="19" t="s">
        <v>87</v>
      </c>
      <c r="F54" s="9"/>
      <c r="H54" s="12" t="s">
        <v>32</v>
      </c>
      <c r="I54" s="12" t="s">
        <v>33</v>
      </c>
      <c r="J54" s="18">
        <v>998</v>
      </c>
      <c r="K54" s="18"/>
      <c r="L54" s="19"/>
      <c r="M54" s="19"/>
    </row>
    <row r="55" spans="1:13" x14ac:dyDescent="0.25">
      <c r="A55" s="12" t="s">
        <v>72</v>
      </c>
      <c r="B55" s="12" t="s">
        <v>73</v>
      </c>
      <c r="C55" s="19"/>
      <c r="D55" s="19"/>
      <c r="E55" s="19"/>
      <c r="F55" s="9"/>
      <c r="H55" s="12" t="s">
        <v>72</v>
      </c>
      <c r="I55" s="12" t="s">
        <v>73</v>
      </c>
      <c r="J55" s="19"/>
      <c r="K55" s="19"/>
      <c r="L55" s="18"/>
      <c r="M55" s="18"/>
    </row>
  </sheetData>
  <sortState ref="A61:N95">
    <sortCondition ref="A61"/>
  </sortState>
  <mergeCells count="4">
    <mergeCell ref="C6:F6"/>
    <mergeCell ref="J6:M6"/>
    <mergeCell ref="J13:M13"/>
    <mergeCell ref="C13:F1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5</vt:i4>
      </vt:variant>
    </vt:vector>
  </HeadingPairs>
  <TitlesOfParts>
    <vt:vector size="52" baseType="lpstr">
      <vt:lpstr>Readme</vt:lpstr>
      <vt:lpstr>sea basin split UK-ES-FR</vt:lpstr>
      <vt:lpstr>Output all sources new format</vt:lpstr>
      <vt:lpstr>Output all sources</vt:lpstr>
      <vt:lpstr>Overview output Eurostat</vt:lpstr>
      <vt:lpstr>NACE data list</vt:lpstr>
      <vt:lpstr>0 other sectors calculations</vt:lpstr>
      <vt:lpstr>0.1 shipbuilding and shiprepair</vt:lpstr>
      <vt:lpstr>0.2 Construction of water proje</vt:lpstr>
      <vt:lpstr>function 1 calculations</vt:lpstr>
      <vt:lpstr>support data for function 1</vt:lpstr>
      <vt:lpstr>1.1 deepsea shipping</vt:lpstr>
      <vt:lpstr>1.2 shortsea shipping</vt:lpstr>
      <vt:lpstr>1.3 passenger ferry services</vt:lpstr>
      <vt:lpstr>1.4 inland shipping</vt:lpstr>
      <vt:lpstr>2.1&amp;2.2 calculations</vt:lpstr>
      <vt:lpstr>Support calculations function 2</vt:lpstr>
      <vt:lpstr>2.1 &amp; 2.2 fish for human-animal</vt:lpstr>
      <vt:lpstr>2.1&amp;2.2 Fish processing</vt:lpstr>
      <vt:lpstr>support data for function 2</vt:lpstr>
      <vt:lpstr>2.3 calculations</vt:lpstr>
      <vt:lpstr>2.3 Marine aquatic products</vt:lpstr>
      <vt:lpstr>2.5 calculations</vt:lpstr>
      <vt:lpstr>2.5 Support data</vt:lpstr>
      <vt:lpstr>2.5 data</vt:lpstr>
      <vt:lpstr>Calculation 3.1</vt:lpstr>
      <vt:lpstr>3.1 oil &amp; gas</vt:lpstr>
      <vt:lpstr>oil production by country</vt:lpstr>
      <vt:lpstr>gas production by country</vt:lpstr>
      <vt:lpstr>O&amp;G offshore shares</vt:lpstr>
      <vt:lpstr>Calculations 3.5</vt:lpstr>
      <vt:lpstr>3.5 aggregates mining</vt:lpstr>
      <vt:lpstr>key calculations 3.5</vt:lpstr>
      <vt:lpstr>UEPG data 2008</vt:lpstr>
      <vt:lpstr>UEPG data 2009</vt:lpstr>
      <vt:lpstr>UEPG data 2010</vt:lpstr>
      <vt:lpstr>3.7 Desalination</vt:lpstr>
      <vt:lpstr>Calculations 4.1</vt:lpstr>
      <vt:lpstr>4.1 coastal tourism</vt:lpstr>
      <vt:lpstr>Support data 4.1</vt:lpstr>
      <vt:lpstr>4.3 Cruise</vt:lpstr>
      <vt:lpstr>National input data PT</vt:lpstr>
      <vt:lpstr>National input data ES</vt:lpstr>
      <vt:lpstr>National input data FR</vt:lpstr>
      <vt:lpstr>National input data BE</vt:lpstr>
      <vt:lpstr>CAGR input data</vt:lpstr>
      <vt:lpstr>CAGR calculations &amp; output</vt:lpstr>
      <vt:lpstr>'sea basin split UK-ES-FR'!_ftn1</vt:lpstr>
      <vt:lpstr>'sea basin split UK-ES-FR'!_ftn2</vt:lpstr>
      <vt:lpstr>'sea basin split UK-ES-FR'!_ftnref1</vt:lpstr>
      <vt:lpstr>'sea basin split UK-ES-FR'!_ftnref2</vt:lpstr>
      <vt:lpstr>'3.7 Desalination'!Print_Area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2014-03-07T21:23:43Z</dcterms:modified>
</cp:coreProperties>
</file>